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3.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omments4.xml" ContentType="application/vnd.openxmlformats-officedocument.spreadsheetml.comments+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omments5.xml" ContentType="application/vnd.openxmlformats-officedocument.spreadsheetml.comments+xml"/>
  <Override PartName="/xl/tables/table26.xml" ContentType="application/vnd.openxmlformats-officedocument.spreadsheetml.table+xml"/>
  <Override PartName="/xl/comments6.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comments7.xml" ContentType="application/vnd.openxmlformats-officedocument.spreadsheetml.comments+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comments8.xml" ContentType="application/vnd.openxmlformats-officedocument.spreadsheetml.comments+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updateLinks="never" codeName="ThisWorkbook"/>
  <mc:AlternateContent xmlns:mc="http://schemas.openxmlformats.org/markup-compatibility/2006">
    <mc:Choice Requires="x15">
      <x15ac:absPath xmlns:x15ac="http://schemas.microsoft.com/office/spreadsheetml/2010/11/ac" url="https://usdagcc-my.sharepoint.com/personal/mike_cashman_usda_gov/Documents/Documents/BLM_SOS/98th_Shipment_MARSB/"/>
    </mc:Choice>
  </mc:AlternateContent>
  <xr:revisionPtr revIDLastSave="281" documentId="13_ncr:1_{4F7065F2-03AD-4E9E-8949-D3A3091B73F8}" xr6:coauthVersionLast="45" xr6:coauthVersionMax="45" xr10:uidLastSave="{8E9C8798-0DB1-4D45-9798-B34A384CC51C}"/>
  <bookViews>
    <workbookView xWindow="-110" yWindow="-110" windowWidth="38620" windowHeight="21220" tabRatio="915" firstSheet="1" activeTab="3" xr2:uid="{00000000-000D-0000-FFFF-FFFF00000000}"/>
  </bookViews>
  <sheets>
    <sheet name="Info" sheetId="31" r:id="rId1"/>
    <sheet name="INV-Multi lots" sheetId="56" r:id="rId2"/>
    <sheet name="Lookup Picker" sheetId="40" r:id="rId3"/>
    <sheet name="Master File" sheetId="30" r:id="rId4"/>
    <sheet name="Accession Table" sheetId="2" r:id="rId5"/>
    <sheet name="Refresh Data-GG" sheetId="46" r:id="rId6"/>
    <sheet name="Export Accession Table" sheetId="51" r:id="rId7"/>
    <sheet name="Acc. Action SOS" sheetId="4" r:id="rId8"/>
    <sheet name="Acc. Action (Other)" sheetId="55" r:id="rId9"/>
    <sheet name="Acc.Source (Collector)" sheetId="7" r:id="rId10"/>
    <sheet name="Acc.Source (Donor)" sheetId="8" r:id="rId11"/>
    <sheet name="Inventory Table" sheetId="3" r:id="rId12"/>
    <sheet name="Refresh Data (GG)" sheetId="43" r:id="rId13"/>
    <sheet name="Acc. Inv. Group Map" sheetId="53" r:id="rId14"/>
    <sheet name="Acc. Inv. Group Map-FIRST.LOTS" sheetId="12" r:id="rId15"/>
    <sheet name="Inv. Viability (DonorGerm)" sheetId="52" r:id="rId16"/>
    <sheet name="Inv. Action (Rec'd)" sheetId="5" r:id="rId17"/>
    <sheet name="Inv. Action (Collected)" sheetId="29" r:id="rId18"/>
    <sheet name="Acc.Source.Coop. (Collector 1)" sheetId="14" r:id="rId19"/>
    <sheet name="Collector 2" sheetId="32" r:id="rId20"/>
    <sheet name="Collector 3" sheetId="33" r:id="rId21"/>
    <sheet name="Acc.Source.Coop (Donor 1)" sheetId="18" r:id="rId22"/>
    <sheet name="Donor 2" sheetId="34" r:id="rId23"/>
    <sheet name="Acc. Inv. Name 1" sheetId="9" r:id="rId24"/>
    <sheet name="Acc. Inv. Name 2" sheetId="35" r:id="rId25"/>
    <sheet name="Acc. Inv. Name 3" sheetId="58" r:id="rId26"/>
    <sheet name="Acc.Inv.Voucher 1" sheetId="19" r:id="rId27"/>
    <sheet name="Acc.Inv.Voucher 2" sheetId="37" r:id="rId28"/>
    <sheet name="Acc.Inv.Voucher 3" sheetId="38" r:id="rId29"/>
    <sheet name="Citation" sheetId="49" r:id="rId30"/>
    <sheet name="Source.Descriptor Obs (Aspect)" sheetId="24" r:id="rId31"/>
    <sheet name="Source.Descriptor Obs (Slope)" sheetId="27" r:id="rId32"/>
    <sheet name="Source.Descriptor Obs (Soil)" sheetId="28" r:id="rId33"/>
    <sheet name="Source.Descriptor Obs (Ecoreg)" sheetId="57" r:id="rId34"/>
    <sheet name="Final Checklist" sheetId="44" r:id="rId35"/>
    <sheet name="Print This" sheetId="42" r:id="rId36"/>
  </sheets>
  <definedNames>
    <definedName name="_xlnm.Print_Titles" localSheetId="35">'Print This'!$1:$1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57" l="1"/>
  <c r="H3" i="57"/>
  <c r="H4" i="57"/>
  <c r="H5" i="57"/>
  <c r="H6" i="57"/>
  <c r="H7" i="57"/>
  <c r="H8" i="57"/>
  <c r="H9" i="57"/>
  <c r="H10" i="57"/>
  <c r="H11" i="57"/>
  <c r="H12" i="57"/>
  <c r="H13" i="57"/>
  <c r="H14" i="57"/>
  <c r="H15" i="57"/>
  <c r="H16" i="57"/>
  <c r="H17" i="57"/>
  <c r="H18" i="57"/>
  <c r="H19"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57" i="57"/>
  <c r="H58" i="57"/>
  <c r="H59" i="57"/>
  <c r="H60" i="57"/>
  <c r="H61" i="57"/>
  <c r="H62" i="57"/>
  <c r="H63" i="57"/>
  <c r="H64" i="57"/>
  <c r="H65" i="57"/>
  <c r="H66" i="57"/>
  <c r="H67" i="57"/>
  <c r="H68" i="57"/>
  <c r="H69" i="57"/>
  <c r="H70" i="57"/>
  <c r="H71" i="57"/>
  <c r="H72" i="57"/>
  <c r="H73" i="57"/>
  <c r="H74" i="57"/>
  <c r="H75" i="57"/>
  <c r="H76" i="57"/>
  <c r="H77" i="57"/>
  <c r="H78" i="57"/>
  <c r="H79" i="57"/>
  <c r="H80" i="57"/>
  <c r="H81" i="57"/>
  <c r="H82" i="57"/>
  <c r="H83" i="57"/>
  <c r="H84" i="57"/>
  <c r="H85" i="57"/>
  <c r="H86" i="57"/>
  <c r="H87" i="57"/>
  <c r="H88" i="57"/>
  <c r="H89" i="57"/>
  <c r="H90" i="57"/>
  <c r="H91" i="57"/>
  <c r="H92" i="57"/>
  <c r="H93" i="57"/>
  <c r="H94" i="57"/>
  <c r="H95" i="57"/>
  <c r="H96" i="57"/>
  <c r="H97" i="57"/>
  <c r="H98" i="57"/>
  <c r="H99" i="57"/>
  <c r="H100" i="57"/>
  <c r="H101" i="57"/>
  <c r="H102" i="57"/>
  <c r="H103" i="57"/>
  <c r="H104" i="57"/>
  <c r="H105" i="57"/>
  <c r="H106" i="57"/>
  <c r="H107" i="57"/>
  <c r="H108" i="57"/>
  <c r="H109" i="57"/>
  <c r="H110" i="57"/>
  <c r="H111" i="57"/>
  <c r="H112" i="57"/>
  <c r="H113" i="57"/>
  <c r="H114" i="57"/>
  <c r="H115" i="57"/>
  <c r="H116" i="57"/>
  <c r="H117" i="57"/>
  <c r="H118" i="57"/>
  <c r="H119" i="57"/>
  <c r="H120" i="57"/>
  <c r="H121" i="57"/>
  <c r="H122" i="57"/>
  <c r="H123" i="57"/>
  <c r="H124" i="57"/>
  <c r="H125" i="57"/>
  <c r="H126" i="57"/>
  <c r="H127" i="57"/>
  <c r="H128" i="57"/>
  <c r="H129" i="57"/>
  <c r="H130" i="57"/>
  <c r="H131" i="57"/>
  <c r="H132" i="57"/>
  <c r="H133" i="57"/>
  <c r="H134" i="57"/>
  <c r="H135" i="57"/>
  <c r="H136" i="57"/>
  <c r="H137" i="57"/>
  <c r="H138" i="57"/>
  <c r="H139" i="57"/>
  <c r="H140" i="57"/>
  <c r="H141" i="57"/>
  <c r="H142" i="57"/>
  <c r="H143" i="57"/>
  <c r="H144" i="57"/>
  <c r="H145" i="57"/>
  <c r="H146" i="57"/>
  <c r="H147" i="57"/>
  <c r="H148" i="57"/>
  <c r="H149" i="57"/>
  <c r="H150" i="57"/>
  <c r="H151" i="57"/>
  <c r="H152" i="57"/>
  <c r="H153" i="57"/>
  <c r="H154" i="57"/>
  <c r="H155" i="57"/>
  <c r="H156" i="57"/>
  <c r="H157" i="57"/>
  <c r="H158" i="57"/>
  <c r="H159" i="57"/>
  <c r="H160" i="57"/>
  <c r="H161" i="57"/>
  <c r="H162" i="57"/>
  <c r="H163" i="57"/>
  <c r="H164" i="57"/>
  <c r="H165" i="57"/>
  <c r="H166" i="57"/>
  <c r="H167" i="57"/>
  <c r="H168" i="57"/>
  <c r="H169" i="57"/>
  <c r="H170" i="57"/>
  <c r="H171" i="57"/>
  <c r="H172" i="57"/>
  <c r="H173" i="57"/>
  <c r="H174" i="57"/>
  <c r="H175" i="57"/>
  <c r="H176" i="57"/>
  <c r="H177" i="57"/>
  <c r="H178" i="57"/>
  <c r="H179" i="57"/>
  <c r="H180" i="57"/>
  <c r="H181" i="57"/>
  <c r="H182" i="57"/>
  <c r="H183" i="57"/>
  <c r="H184" i="57"/>
  <c r="H185" i="57"/>
  <c r="H186" i="57"/>
  <c r="H187" i="57"/>
  <c r="H188" i="57"/>
  <c r="H189" i="57"/>
  <c r="H190" i="57"/>
  <c r="H191" i="57"/>
  <c r="H192" i="57"/>
  <c r="H193" i="57"/>
  <c r="H194" i="57"/>
  <c r="H195" i="57"/>
  <c r="H196" i="57"/>
  <c r="H197" i="57"/>
  <c r="H198" i="57"/>
  <c r="H199" i="57"/>
  <c r="H200" i="57"/>
  <c r="H201" i="57"/>
  <c r="H2" i="28"/>
  <c r="H2" i="27"/>
  <c r="H3" i="27"/>
  <c r="H4"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H71" i="27"/>
  <c r="H72" i="27"/>
  <c r="H73" i="27"/>
  <c r="H74" i="27"/>
  <c r="H75" i="27"/>
  <c r="H76" i="27"/>
  <c r="H77" i="27"/>
  <c r="H78" i="27"/>
  <c r="H79" i="27"/>
  <c r="H80" i="27"/>
  <c r="H81" i="27"/>
  <c r="H82" i="27"/>
  <c r="H83" i="27"/>
  <c r="H84" i="27"/>
  <c r="H85" i="27"/>
  <c r="H86" i="27"/>
  <c r="H87" i="27"/>
  <c r="H88" i="27"/>
  <c r="H89" i="27"/>
  <c r="H90" i="27"/>
  <c r="H91" i="27"/>
  <c r="H92" i="27"/>
  <c r="H93" i="27"/>
  <c r="H94" i="27"/>
  <c r="H95" i="27"/>
  <c r="H96" i="27"/>
  <c r="H97" i="27"/>
  <c r="H98" i="27"/>
  <c r="H99" i="27"/>
  <c r="H100" i="27"/>
  <c r="H101" i="27"/>
  <c r="H102" i="27"/>
  <c r="H103" i="27"/>
  <c r="H104" i="27"/>
  <c r="H105" i="27"/>
  <c r="H106" i="27"/>
  <c r="H107" i="27"/>
  <c r="H108" i="27"/>
  <c r="H109" i="27"/>
  <c r="H110" i="27"/>
  <c r="H111" i="27"/>
  <c r="H112" i="27"/>
  <c r="H113" i="27"/>
  <c r="H114" i="27"/>
  <c r="H115" i="27"/>
  <c r="H116" i="27"/>
  <c r="H117" i="27"/>
  <c r="H118" i="27"/>
  <c r="H119" i="27"/>
  <c r="H120" i="27"/>
  <c r="H121" i="27"/>
  <c r="H122" i="27"/>
  <c r="H123" i="27"/>
  <c r="H124" i="27"/>
  <c r="H125" i="27"/>
  <c r="H126" i="27"/>
  <c r="H127" i="27"/>
  <c r="H128" i="27"/>
  <c r="H129" i="27"/>
  <c r="H130" i="27"/>
  <c r="H131" i="27"/>
  <c r="H132" i="27"/>
  <c r="H133" i="27"/>
  <c r="H134" i="27"/>
  <c r="H135" i="27"/>
  <c r="H136" i="27"/>
  <c r="H137" i="27"/>
  <c r="H138" i="27"/>
  <c r="H139" i="27"/>
  <c r="H140" i="27"/>
  <c r="H141" i="27"/>
  <c r="H142" i="27"/>
  <c r="H143" i="27"/>
  <c r="H144" i="27"/>
  <c r="H145" i="27"/>
  <c r="H146" i="27"/>
  <c r="H147" i="27"/>
  <c r="H148" i="27"/>
  <c r="H149" i="27"/>
  <c r="H150" i="27"/>
  <c r="H151" i="27"/>
  <c r="H152" i="27"/>
  <c r="H153" i="27"/>
  <c r="H154" i="27"/>
  <c r="H155" i="27"/>
  <c r="H156" i="27"/>
  <c r="H157" i="27"/>
  <c r="H158" i="27"/>
  <c r="H159" i="27"/>
  <c r="H160" i="27"/>
  <c r="H161" i="27"/>
  <c r="H162" i="27"/>
  <c r="H163" i="27"/>
  <c r="H164" i="27"/>
  <c r="H165" i="27"/>
  <c r="H166" i="27"/>
  <c r="H167" i="27"/>
  <c r="H168" i="27"/>
  <c r="H169" i="27"/>
  <c r="H170" i="27"/>
  <c r="H171" i="27"/>
  <c r="H172" i="27"/>
  <c r="H173" i="27"/>
  <c r="H174" i="27"/>
  <c r="H175" i="27"/>
  <c r="H176" i="27"/>
  <c r="H177" i="27"/>
  <c r="H178" i="27"/>
  <c r="H179" i="27"/>
  <c r="H180" i="27"/>
  <c r="H181" i="27"/>
  <c r="H182" i="27"/>
  <c r="H183" i="27"/>
  <c r="H184" i="27"/>
  <c r="H185" i="27"/>
  <c r="H186" i="27"/>
  <c r="H187" i="27"/>
  <c r="H188" i="27"/>
  <c r="H189" i="27"/>
  <c r="H190" i="27"/>
  <c r="H191" i="27"/>
  <c r="H192" i="27"/>
  <c r="H193" i="27"/>
  <c r="H194" i="27"/>
  <c r="H195" i="27"/>
  <c r="H196" i="27"/>
  <c r="H197" i="27"/>
  <c r="H198" i="27"/>
  <c r="H199" i="27"/>
  <c r="H200" i="27"/>
  <c r="H201" i="27"/>
  <c r="H3" i="28"/>
  <c r="H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H107" i="28"/>
  <c r="H108" i="28"/>
  <c r="H109" i="28"/>
  <c r="H110" i="28"/>
  <c r="H111" i="28"/>
  <c r="H112" i="28"/>
  <c r="H113" i="28"/>
  <c r="H114" i="28"/>
  <c r="H115" i="28"/>
  <c r="H116" i="28"/>
  <c r="H117" i="28"/>
  <c r="H118" i="28"/>
  <c r="H119" i="28"/>
  <c r="H120" i="28"/>
  <c r="H121" i="28"/>
  <c r="H122" i="28"/>
  <c r="H123" i="28"/>
  <c r="H124" i="28"/>
  <c r="H125" i="28"/>
  <c r="H126" i="28"/>
  <c r="H127" i="28"/>
  <c r="H128" i="28"/>
  <c r="H129" i="28"/>
  <c r="H130" i="28"/>
  <c r="H131" i="28"/>
  <c r="H132" i="28"/>
  <c r="H133" i="28"/>
  <c r="H134" i="28"/>
  <c r="H135" i="28"/>
  <c r="H136" i="28"/>
  <c r="H137" i="28"/>
  <c r="H138" i="28"/>
  <c r="H139" i="28"/>
  <c r="H140" i="28"/>
  <c r="H141" i="28"/>
  <c r="H142" i="28"/>
  <c r="H143" i="28"/>
  <c r="H144" i="28"/>
  <c r="H145" i="28"/>
  <c r="H146" i="28"/>
  <c r="H147" i="28"/>
  <c r="H148" i="28"/>
  <c r="H149" i="28"/>
  <c r="H150" i="28"/>
  <c r="H151" i="28"/>
  <c r="H152" i="28"/>
  <c r="H153" i="28"/>
  <c r="H154" i="28"/>
  <c r="H155" i="28"/>
  <c r="H156" i="28"/>
  <c r="H157" i="28"/>
  <c r="H158" i="28"/>
  <c r="H159" i="28"/>
  <c r="H160" i="28"/>
  <c r="H161" i="28"/>
  <c r="H162" i="28"/>
  <c r="H163" i="28"/>
  <c r="H164" i="28"/>
  <c r="H165" i="28"/>
  <c r="H166" i="28"/>
  <c r="H167" i="28"/>
  <c r="H168" i="28"/>
  <c r="H169" i="28"/>
  <c r="H170" i="28"/>
  <c r="H171" i="28"/>
  <c r="H172" i="28"/>
  <c r="H173" i="28"/>
  <c r="H174" i="28"/>
  <c r="H175" i="28"/>
  <c r="H176" i="28"/>
  <c r="H177" i="28"/>
  <c r="H178" i="28"/>
  <c r="H179" i="28"/>
  <c r="H180" i="28"/>
  <c r="H181" i="28"/>
  <c r="H182" i="28"/>
  <c r="H183" i="28"/>
  <c r="H184" i="28"/>
  <c r="H185" i="28"/>
  <c r="H186" i="28"/>
  <c r="H187" i="28"/>
  <c r="H188" i="28"/>
  <c r="H189" i="28"/>
  <c r="H190" i="28"/>
  <c r="H191" i="28"/>
  <c r="H192" i="28"/>
  <c r="H193" i="28"/>
  <c r="H194" i="28"/>
  <c r="H195" i="28"/>
  <c r="H196" i="28"/>
  <c r="H197" i="28"/>
  <c r="H198" i="28"/>
  <c r="H199" i="28"/>
  <c r="H200" i="28"/>
  <c r="H201" i="28"/>
  <c r="G7" i="57"/>
  <c r="E3" i="7"/>
  <c r="C3" i="4" l="1"/>
  <c r="H3" i="37" l="1"/>
  <c r="F2" i="58"/>
  <c r="F3" i="58"/>
  <c r="F4" i="58"/>
  <c r="F5" i="58"/>
  <c r="F6" i="58"/>
  <c r="F7" i="58"/>
  <c r="F8" i="58"/>
  <c r="F9" i="58"/>
  <c r="F10" i="58"/>
  <c r="F11" i="58"/>
  <c r="F12" i="58"/>
  <c r="F13" i="58"/>
  <c r="F14" i="58"/>
  <c r="F15" i="58"/>
  <c r="F16" i="58"/>
  <c r="F17" i="58"/>
  <c r="F18" i="58"/>
  <c r="F19" i="58"/>
  <c r="F20" i="58"/>
  <c r="F21" i="58"/>
  <c r="F22" i="58"/>
  <c r="F23" i="58"/>
  <c r="F24" i="58"/>
  <c r="F25" i="58"/>
  <c r="F26" i="58"/>
  <c r="F27" i="58"/>
  <c r="F28" i="58"/>
  <c r="F29" i="58"/>
  <c r="F30" i="58"/>
  <c r="F31" i="58"/>
  <c r="F32" i="58"/>
  <c r="F33" i="58"/>
  <c r="F34" i="58"/>
  <c r="F35" i="58"/>
  <c r="F36" i="58"/>
  <c r="F37" i="58"/>
  <c r="F38" i="58"/>
  <c r="F39" i="58"/>
  <c r="F40" i="58"/>
  <c r="F41" i="58"/>
  <c r="F42" i="58"/>
  <c r="F43" i="58"/>
  <c r="F44" i="58"/>
  <c r="F45" i="58"/>
  <c r="F46" i="58"/>
  <c r="F47" i="58"/>
  <c r="F48" i="58"/>
  <c r="F49" i="58"/>
  <c r="F50" i="58"/>
  <c r="F51" i="58"/>
  <c r="F52" i="58"/>
  <c r="F53" i="58"/>
  <c r="F54" i="58"/>
  <c r="F55" i="58"/>
  <c r="F56" i="58"/>
  <c r="F57" i="58"/>
  <c r="F58" i="58"/>
  <c r="F59" i="58"/>
  <c r="F60" i="58"/>
  <c r="F61" i="58"/>
  <c r="F62" i="58"/>
  <c r="F63" i="58"/>
  <c r="F64" i="58"/>
  <c r="F65" i="58"/>
  <c r="F66" i="58"/>
  <c r="F67" i="58"/>
  <c r="F68" i="58"/>
  <c r="F69" i="58"/>
  <c r="F70" i="58"/>
  <c r="F71" i="58"/>
  <c r="F72" i="58"/>
  <c r="F73" i="58"/>
  <c r="F74" i="58"/>
  <c r="F75" i="58"/>
  <c r="F76" i="58"/>
  <c r="F77" i="58"/>
  <c r="F78" i="58"/>
  <c r="F79" i="58"/>
  <c r="F80" i="58"/>
  <c r="F81" i="58"/>
  <c r="F82" i="58"/>
  <c r="F83" i="58"/>
  <c r="F84" i="58"/>
  <c r="F85" i="58"/>
  <c r="F86" i="58"/>
  <c r="F87" i="58"/>
  <c r="F88" i="58"/>
  <c r="F89" i="58"/>
  <c r="F90" i="58"/>
  <c r="F91" i="58"/>
  <c r="F92" i="58"/>
  <c r="F93" i="58"/>
  <c r="F94" i="58"/>
  <c r="F95" i="58"/>
  <c r="F96" i="58"/>
  <c r="F97" i="58"/>
  <c r="F98" i="58"/>
  <c r="F99" i="58"/>
  <c r="F100" i="58"/>
  <c r="F101" i="58"/>
  <c r="F102" i="58"/>
  <c r="F103" i="58"/>
  <c r="F104" i="58"/>
  <c r="F105" i="58"/>
  <c r="F106" i="58"/>
  <c r="F107" i="58"/>
  <c r="F108" i="58"/>
  <c r="F109" i="58"/>
  <c r="F110" i="58"/>
  <c r="F111" i="58"/>
  <c r="F112" i="58"/>
  <c r="F113" i="58"/>
  <c r="F114" i="58"/>
  <c r="F115" i="58"/>
  <c r="F116" i="58"/>
  <c r="F117" i="58"/>
  <c r="F118" i="58"/>
  <c r="F119" i="58"/>
  <c r="F120" i="58"/>
  <c r="F121" i="58"/>
  <c r="F122" i="58"/>
  <c r="F123" i="58"/>
  <c r="F124" i="58"/>
  <c r="F125" i="58"/>
  <c r="F126" i="58"/>
  <c r="F127" i="58"/>
  <c r="F128" i="58"/>
  <c r="F129" i="58"/>
  <c r="F130" i="58"/>
  <c r="F131" i="58"/>
  <c r="F132" i="58"/>
  <c r="F133" i="58"/>
  <c r="F134" i="58"/>
  <c r="F135" i="58"/>
  <c r="F136" i="58"/>
  <c r="F137" i="58"/>
  <c r="F138" i="58"/>
  <c r="F139" i="58"/>
  <c r="F140" i="58"/>
  <c r="F141" i="58"/>
  <c r="F142" i="58"/>
  <c r="F143" i="58"/>
  <c r="F144" i="58"/>
  <c r="F145" i="58"/>
  <c r="F146" i="58"/>
  <c r="F147" i="58"/>
  <c r="F148" i="58"/>
  <c r="F149" i="58"/>
  <c r="F150" i="58"/>
  <c r="F151" i="58"/>
  <c r="F152" i="58"/>
  <c r="F153" i="58"/>
  <c r="F154" i="58"/>
  <c r="F155" i="58"/>
  <c r="F156" i="58"/>
  <c r="F157" i="58"/>
  <c r="F158" i="58"/>
  <c r="F159" i="58"/>
  <c r="F160" i="58"/>
  <c r="F161" i="58"/>
  <c r="F162" i="58"/>
  <c r="F163" i="58"/>
  <c r="F164" i="58"/>
  <c r="F165" i="58"/>
  <c r="F166" i="58"/>
  <c r="F167" i="58"/>
  <c r="F168" i="58"/>
  <c r="F169" i="58"/>
  <c r="F170" i="58"/>
  <c r="F171" i="58"/>
  <c r="F172" i="58"/>
  <c r="F173" i="58"/>
  <c r="F174" i="58"/>
  <c r="F175" i="58"/>
  <c r="F176" i="58"/>
  <c r="F177" i="58"/>
  <c r="F178" i="58"/>
  <c r="F179" i="58"/>
  <c r="F180" i="58"/>
  <c r="F181" i="58"/>
  <c r="F182" i="58"/>
  <c r="F183" i="58"/>
  <c r="F184" i="58"/>
  <c r="F185" i="58"/>
  <c r="F186" i="58"/>
  <c r="F187" i="58"/>
  <c r="F188" i="58"/>
  <c r="F189" i="58"/>
  <c r="F190" i="58"/>
  <c r="F191" i="58"/>
  <c r="F192" i="58"/>
  <c r="F193" i="58"/>
  <c r="F194" i="58"/>
  <c r="F195" i="58"/>
  <c r="F196" i="58"/>
  <c r="F197" i="58"/>
  <c r="F198" i="58"/>
  <c r="F199" i="58"/>
  <c r="F200" i="58"/>
  <c r="F201" i="58"/>
  <c r="E2" i="58"/>
  <c r="E3" i="58"/>
  <c r="E4" i="58"/>
  <c r="E5" i="58"/>
  <c r="E6" i="58"/>
  <c r="E7" i="58"/>
  <c r="E8" i="58"/>
  <c r="E9" i="58"/>
  <c r="E10" i="58"/>
  <c r="E11" i="58"/>
  <c r="E12" i="58"/>
  <c r="E13" i="58"/>
  <c r="E14" i="58"/>
  <c r="E15" i="58"/>
  <c r="E16" i="58"/>
  <c r="E17" i="58"/>
  <c r="E18" i="58"/>
  <c r="E19" i="58"/>
  <c r="E20" i="58"/>
  <c r="E21" i="58"/>
  <c r="E22" i="58"/>
  <c r="E23" i="58"/>
  <c r="E24" i="58"/>
  <c r="E25" i="58"/>
  <c r="E26" i="58"/>
  <c r="E27" i="58"/>
  <c r="E28" i="58"/>
  <c r="E29" i="58"/>
  <c r="E30" i="58"/>
  <c r="E31" i="58"/>
  <c r="E32" i="58"/>
  <c r="E33" i="58"/>
  <c r="E34" i="58"/>
  <c r="E35" i="58"/>
  <c r="E36" i="58"/>
  <c r="E37" i="58"/>
  <c r="E38" i="58"/>
  <c r="E39" i="58"/>
  <c r="E40" i="58"/>
  <c r="E41" i="58"/>
  <c r="E42" i="58"/>
  <c r="E43" i="58"/>
  <c r="E44" i="58"/>
  <c r="E45" i="58"/>
  <c r="E46" i="58"/>
  <c r="E47" i="58"/>
  <c r="E48" i="58"/>
  <c r="E49" i="58"/>
  <c r="E50" i="58"/>
  <c r="E51" i="58"/>
  <c r="E52" i="58"/>
  <c r="E53" i="58"/>
  <c r="E54" i="58"/>
  <c r="E55" i="58"/>
  <c r="E56" i="58"/>
  <c r="E57" i="58"/>
  <c r="E58" i="58"/>
  <c r="E59" i="58"/>
  <c r="E60" i="58"/>
  <c r="E61" i="58"/>
  <c r="E62" i="58"/>
  <c r="E63" i="58"/>
  <c r="E64" i="58"/>
  <c r="E65" i="58"/>
  <c r="E66" i="58"/>
  <c r="E67" i="58"/>
  <c r="E68" i="58"/>
  <c r="E69" i="58"/>
  <c r="E70" i="58"/>
  <c r="E71" i="58"/>
  <c r="E72" i="58"/>
  <c r="E73" i="58"/>
  <c r="E74" i="58"/>
  <c r="E75" i="58"/>
  <c r="E76" i="58"/>
  <c r="E77" i="58"/>
  <c r="E78" i="58"/>
  <c r="E79" i="58"/>
  <c r="E80" i="58"/>
  <c r="E81" i="58"/>
  <c r="E82" i="58"/>
  <c r="E83" i="58"/>
  <c r="E84" i="58"/>
  <c r="E85" i="58"/>
  <c r="E86" i="58"/>
  <c r="E87" i="58"/>
  <c r="E88" i="58"/>
  <c r="E89" i="58"/>
  <c r="E90" i="58"/>
  <c r="E91" i="58"/>
  <c r="E92" i="58"/>
  <c r="E93" i="58"/>
  <c r="E94" i="58"/>
  <c r="E95" i="58"/>
  <c r="E96" i="58"/>
  <c r="E97" i="58"/>
  <c r="E98" i="58"/>
  <c r="E99" i="58"/>
  <c r="E100" i="58"/>
  <c r="E101" i="58"/>
  <c r="E102" i="58"/>
  <c r="E103" i="58"/>
  <c r="E104" i="58"/>
  <c r="E105" i="58"/>
  <c r="E106" i="58"/>
  <c r="E107" i="58"/>
  <c r="E108" i="58"/>
  <c r="E109" i="58"/>
  <c r="E110" i="58"/>
  <c r="E111" i="58"/>
  <c r="E112" i="58"/>
  <c r="E113" i="58"/>
  <c r="E114" i="58"/>
  <c r="E115" i="58"/>
  <c r="E116" i="58"/>
  <c r="E117" i="58"/>
  <c r="E118" i="58"/>
  <c r="E119" i="58"/>
  <c r="E120" i="58"/>
  <c r="E121" i="58"/>
  <c r="E122" i="58"/>
  <c r="E123" i="58"/>
  <c r="E124" i="58"/>
  <c r="E125" i="58"/>
  <c r="E126" i="58"/>
  <c r="E127" i="58"/>
  <c r="E128" i="58"/>
  <c r="E129" i="58"/>
  <c r="E130" i="58"/>
  <c r="E131" i="58"/>
  <c r="E132" i="58"/>
  <c r="E133" i="58"/>
  <c r="E134" i="58"/>
  <c r="E135" i="58"/>
  <c r="E136" i="58"/>
  <c r="E137" i="58"/>
  <c r="E138" i="58"/>
  <c r="E139" i="58"/>
  <c r="E140" i="58"/>
  <c r="E141" i="58"/>
  <c r="E142" i="58"/>
  <c r="E143" i="58"/>
  <c r="E144" i="58"/>
  <c r="E145" i="58"/>
  <c r="E146" i="58"/>
  <c r="E147" i="58"/>
  <c r="E148" i="58"/>
  <c r="E149" i="58"/>
  <c r="E150" i="58"/>
  <c r="E151" i="58"/>
  <c r="E152" i="58"/>
  <c r="E153" i="58"/>
  <c r="E154" i="58"/>
  <c r="E155" i="58"/>
  <c r="E156" i="58"/>
  <c r="E157" i="58"/>
  <c r="E158" i="58"/>
  <c r="E159" i="58"/>
  <c r="E160" i="58"/>
  <c r="E161" i="58"/>
  <c r="E162" i="58"/>
  <c r="E163" i="58"/>
  <c r="E164" i="58"/>
  <c r="E165" i="58"/>
  <c r="E166" i="58"/>
  <c r="E167" i="58"/>
  <c r="E168" i="58"/>
  <c r="E169" i="58"/>
  <c r="E170" i="58"/>
  <c r="E171" i="58"/>
  <c r="E172" i="58"/>
  <c r="E173" i="58"/>
  <c r="E174" i="58"/>
  <c r="E175" i="58"/>
  <c r="E176" i="58"/>
  <c r="E177" i="58"/>
  <c r="E178" i="58"/>
  <c r="E179" i="58"/>
  <c r="E180" i="58"/>
  <c r="E181" i="58"/>
  <c r="E182" i="58"/>
  <c r="E183" i="58"/>
  <c r="E184" i="58"/>
  <c r="E185" i="58"/>
  <c r="E186" i="58"/>
  <c r="E187" i="58"/>
  <c r="E188" i="58"/>
  <c r="E189" i="58"/>
  <c r="E190" i="58"/>
  <c r="E191" i="58"/>
  <c r="E192" i="58"/>
  <c r="E193" i="58"/>
  <c r="E194" i="58"/>
  <c r="E195" i="58"/>
  <c r="E196" i="58"/>
  <c r="E197" i="58"/>
  <c r="E198" i="58"/>
  <c r="E199" i="58"/>
  <c r="E200" i="58"/>
  <c r="E201" i="58"/>
  <c r="D2" i="58"/>
  <c r="D3" i="58"/>
  <c r="D4" i="58"/>
  <c r="D5" i="58"/>
  <c r="D6" i="58"/>
  <c r="D7" i="58"/>
  <c r="D8" i="58"/>
  <c r="D9" i="58"/>
  <c r="D10" i="58"/>
  <c r="D11" i="58"/>
  <c r="D12" i="58"/>
  <c r="D13" i="58"/>
  <c r="D14" i="58"/>
  <c r="D15" i="58"/>
  <c r="D16" i="58"/>
  <c r="D17" i="58"/>
  <c r="D18" i="58"/>
  <c r="D19" i="58"/>
  <c r="D20" i="58"/>
  <c r="D21" i="58"/>
  <c r="D22" i="58"/>
  <c r="D23" i="58"/>
  <c r="D24" i="58"/>
  <c r="D25" i="58"/>
  <c r="D26" i="58"/>
  <c r="D27" i="58"/>
  <c r="D28" i="58"/>
  <c r="D29" i="58"/>
  <c r="D30" i="58"/>
  <c r="D31" i="58"/>
  <c r="D32" i="58"/>
  <c r="D33" i="58"/>
  <c r="D34" i="58"/>
  <c r="D35" i="58"/>
  <c r="D36" i="58"/>
  <c r="D37" i="58"/>
  <c r="D38" i="58"/>
  <c r="D39" i="58"/>
  <c r="D40" i="58"/>
  <c r="D41" i="58"/>
  <c r="D42" i="58"/>
  <c r="D43" i="58"/>
  <c r="D44" i="58"/>
  <c r="D45" i="58"/>
  <c r="D46" i="58"/>
  <c r="D47" i="58"/>
  <c r="D48" i="58"/>
  <c r="D49" i="58"/>
  <c r="D50" i="58"/>
  <c r="D51" i="58"/>
  <c r="D52" i="58"/>
  <c r="D53" i="58"/>
  <c r="D54" i="58"/>
  <c r="D55" i="58"/>
  <c r="D56" i="58"/>
  <c r="D57" i="58"/>
  <c r="D58" i="58"/>
  <c r="D59" i="58"/>
  <c r="D60" i="58"/>
  <c r="D61" i="58"/>
  <c r="D62" i="58"/>
  <c r="D63" i="58"/>
  <c r="D64" i="58"/>
  <c r="D65" i="58"/>
  <c r="D66" i="58"/>
  <c r="D67" i="58"/>
  <c r="D68" i="58"/>
  <c r="D69" i="58"/>
  <c r="D70" i="58"/>
  <c r="D71" i="58"/>
  <c r="D72" i="58"/>
  <c r="D73" i="58"/>
  <c r="D74" i="58"/>
  <c r="D75" i="58"/>
  <c r="D76" i="58"/>
  <c r="D77" i="58"/>
  <c r="D78" i="58"/>
  <c r="D79" i="58"/>
  <c r="D80" i="58"/>
  <c r="D81" i="58"/>
  <c r="D82" i="58"/>
  <c r="D83" i="58"/>
  <c r="D84" i="58"/>
  <c r="D85" i="58"/>
  <c r="D86" i="58"/>
  <c r="D87" i="58"/>
  <c r="D88" i="58"/>
  <c r="D89" i="58"/>
  <c r="D90" i="58"/>
  <c r="D91" i="58"/>
  <c r="D92" i="58"/>
  <c r="D93" i="58"/>
  <c r="D94" i="58"/>
  <c r="D95" i="58"/>
  <c r="D96" i="58"/>
  <c r="D97" i="58"/>
  <c r="D98" i="58"/>
  <c r="D99" i="58"/>
  <c r="D100" i="58"/>
  <c r="D101" i="58"/>
  <c r="D102" i="58"/>
  <c r="D103" i="58"/>
  <c r="D104" i="58"/>
  <c r="D105" i="58"/>
  <c r="D106" i="58"/>
  <c r="D107" i="58"/>
  <c r="D108" i="58"/>
  <c r="D109" i="58"/>
  <c r="D110" i="58"/>
  <c r="D111" i="58"/>
  <c r="D112" i="58"/>
  <c r="D113" i="58"/>
  <c r="D114" i="58"/>
  <c r="D115" i="58"/>
  <c r="D116" i="58"/>
  <c r="D117" i="58"/>
  <c r="D118" i="58"/>
  <c r="D119" i="58"/>
  <c r="D120" i="58"/>
  <c r="D121" i="58"/>
  <c r="D122" i="58"/>
  <c r="D123" i="58"/>
  <c r="D124" i="58"/>
  <c r="D125" i="58"/>
  <c r="D126" i="58"/>
  <c r="D127" i="58"/>
  <c r="D128" i="58"/>
  <c r="D129" i="58"/>
  <c r="D130" i="58"/>
  <c r="D131" i="58"/>
  <c r="D132" i="58"/>
  <c r="D133" i="58"/>
  <c r="D134" i="58"/>
  <c r="D135" i="58"/>
  <c r="D136" i="58"/>
  <c r="D137" i="58"/>
  <c r="D138" i="58"/>
  <c r="D139" i="58"/>
  <c r="D140" i="58"/>
  <c r="D141" i="58"/>
  <c r="D142" i="58"/>
  <c r="D143" i="58"/>
  <c r="D144" i="58"/>
  <c r="D145" i="58"/>
  <c r="D146" i="58"/>
  <c r="D147" i="58"/>
  <c r="D148" i="58"/>
  <c r="D149" i="58"/>
  <c r="D150" i="58"/>
  <c r="D151" i="58"/>
  <c r="D152" i="58"/>
  <c r="D153" i="58"/>
  <c r="D154" i="58"/>
  <c r="D155" i="58"/>
  <c r="D156" i="58"/>
  <c r="D157" i="58"/>
  <c r="D158" i="58"/>
  <c r="D159" i="58"/>
  <c r="D160" i="58"/>
  <c r="D161" i="58"/>
  <c r="D162" i="58"/>
  <c r="D163" i="58"/>
  <c r="D164" i="58"/>
  <c r="D165" i="58"/>
  <c r="D166" i="58"/>
  <c r="D167" i="58"/>
  <c r="D168" i="58"/>
  <c r="D169" i="58"/>
  <c r="D170" i="58"/>
  <c r="D171" i="58"/>
  <c r="D172" i="58"/>
  <c r="D173" i="58"/>
  <c r="D174" i="58"/>
  <c r="D175" i="58"/>
  <c r="D176" i="58"/>
  <c r="D177" i="58"/>
  <c r="D178" i="58"/>
  <c r="D179" i="58"/>
  <c r="D180" i="58"/>
  <c r="D181" i="58"/>
  <c r="D182" i="58"/>
  <c r="D183" i="58"/>
  <c r="D184" i="58"/>
  <c r="D185" i="58"/>
  <c r="D186" i="58"/>
  <c r="D187" i="58"/>
  <c r="D188" i="58"/>
  <c r="D189" i="58"/>
  <c r="D190" i="58"/>
  <c r="D191" i="58"/>
  <c r="D192" i="58"/>
  <c r="D193" i="58"/>
  <c r="D194" i="58"/>
  <c r="D195" i="58"/>
  <c r="D196" i="58"/>
  <c r="D197" i="58"/>
  <c r="D198" i="58"/>
  <c r="D199" i="58"/>
  <c r="D200" i="58"/>
  <c r="D201" i="58"/>
  <c r="C201" i="30"/>
  <c r="C202" i="30"/>
  <c r="C203" i="30"/>
  <c r="C204" i="30"/>
  <c r="C205" i="30"/>
  <c r="C206" i="30"/>
  <c r="C207" i="30"/>
  <c r="C208" i="30"/>
  <c r="C209" i="30"/>
  <c r="C210" i="30"/>
  <c r="C211" i="30"/>
  <c r="C212" i="30"/>
  <c r="C213" i="30"/>
  <c r="C214" i="30"/>
  <c r="C215" i="30"/>
  <c r="C216" i="30"/>
  <c r="C217" i="30"/>
  <c r="C218" i="30"/>
  <c r="C219" i="30"/>
  <c r="C220" i="30"/>
  <c r="C221" i="30"/>
  <c r="C222" i="30"/>
  <c r="C223" i="30"/>
  <c r="C224" i="30"/>
  <c r="C225" i="30"/>
  <c r="C226" i="30"/>
  <c r="C227" i="30"/>
  <c r="C228" i="30"/>
  <c r="C229" i="30"/>
  <c r="C230" i="30"/>
  <c r="C231" i="30"/>
  <c r="C232" i="30"/>
  <c r="C233" i="30"/>
  <c r="C234" i="30"/>
  <c r="C235" i="30"/>
  <c r="C236" i="30"/>
  <c r="C237" i="30"/>
  <c r="C238" i="30"/>
  <c r="C239" i="30"/>
  <c r="C240" i="30"/>
  <c r="C241" i="30"/>
  <c r="C242" i="30"/>
  <c r="C243" i="30"/>
  <c r="C244" i="30"/>
  <c r="C245" i="30"/>
  <c r="C246" i="30"/>
  <c r="C247" i="30"/>
  <c r="C248" i="30"/>
  <c r="C249" i="30"/>
  <c r="C250" i="30"/>
  <c r="C251" i="30"/>
  <c r="C252" i="30"/>
  <c r="C253" i="30"/>
  <c r="C254" i="30"/>
  <c r="C255" i="30"/>
  <c r="C256" i="30"/>
  <c r="C257" i="30"/>
  <c r="C258" i="30"/>
  <c r="C259" i="30"/>
  <c r="C260" i="30"/>
  <c r="C261" i="30"/>
  <c r="C262" i="30"/>
  <c r="C263" i="30"/>
  <c r="C264" i="30"/>
  <c r="C265" i="30"/>
  <c r="C266" i="30"/>
  <c r="C267" i="30"/>
  <c r="C268" i="30"/>
  <c r="C269" i="30"/>
  <c r="C270" i="30"/>
  <c r="C271" i="30"/>
  <c r="C272" i="30"/>
  <c r="C273" i="30"/>
  <c r="C274" i="30"/>
  <c r="C275" i="30"/>
  <c r="C276" i="30"/>
  <c r="C277" i="30"/>
  <c r="C278" i="30"/>
  <c r="C279" i="30"/>
  <c r="C280" i="30"/>
  <c r="C281" i="30"/>
  <c r="X201" i="30"/>
  <c r="X202" i="30"/>
  <c r="X203" i="30"/>
  <c r="X204" i="30"/>
  <c r="X205" i="30"/>
  <c r="X206" i="30"/>
  <c r="X207" i="30"/>
  <c r="X208" i="30"/>
  <c r="X209" i="30"/>
  <c r="X210" i="30"/>
  <c r="X211" i="30"/>
  <c r="X212" i="30"/>
  <c r="X213" i="30"/>
  <c r="X214" i="30"/>
  <c r="X215" i="30"/>
  <c r="X216" i="30"/>
  <c r="X217" i="30"/>
  <c r="X218" i="30"/>
  <c r="X219" i="30"/>
  <c r="X220" i="30"/>
  <c r="X221" i="30"/>
  <c r="X222" i="30"/>
  <c r="X223" i="30"/>
  <c r="X224" i="30"/>
  <c r="X225" i="30"/>
  <c r="X226" i="30"/>
  <c r="X227" i="30"/>
  <c r="X228" i="30"/>
  <c r="X229" i="30"/>
  <c r="X230" i="30"/>
  <c r="X231" i="30"/>
  <c r="X232" i="30"/>
  <c r="X233" i="30"/>
  <c r="X234" i="30"/>
  <c r="X235" i="30"/>
  <c r="X236" i="30"/>
  <c r="X237" i="30"/>
  <c r="X238" i="30"/>
  <c r="X239" i="30"/>
  <c r="X240" i="30"/>
  <c r="X241" i="30"/>
  <c r="X242" i="30"/>
  <c r="X243" i="30"/>
  <c r="X244" i="30"/>
  <c r="X245" i="30"/>
  <c r="X246" i="30"/>
  <c r="X247" i="30"/>
  <c r="X248" i="30"/>
  <c r="X249" i="30"/>
  <c r="X250" i="30"/>
  <c r="X251" i="30"/>
  <c r="X252" i="30"/>
  <c r="X253" i="30"/>
  <c r="X254" i="30"/>
  <c r="X255" i="30"/>
  <c r="X256" i="30"/>
  <c r="X257" i="30"/>
  <c r="X258" i="30"/>
  <c r="X259" i="30"/>
  <c r="X260" i="30"/>
  <c r="X261" i="30"/>
  <c r="X262" i="30"/>
  <c r="X263" i="30"/>
  <c r="X264" i="30"/>
  <c r="X265" i="30"/>
  <c r="X266" i="30"/>
  <c r="X267" i="30"/>
  <c r="X268" i="30"/>
  <c r="X269" i="30"/>
  <c r="X270" i="30"/>
  <c r="X271" i="30"/>
  <c r="X272" i="30"/>
  <c r="X273" i="30"/>
  <c r="X274" i="30"/>
  <c r="X275" i="30"/>
  <c r="X276" i="30"/>
  <c r="X277" i="30"/>
  <c r="X278" i="30"/>
  <c r="X279" i="30"/>
  <c r="X280" i="30"/>
  <c r="X281" i="30"/>
  <c r="AW201" i="30"/>
  <c r="AW202" i="30"/>
  <c r="AW203" i="30"/>
  <c r="AW204" i="30"/>
  <c r="AW205" i="30"/>
  <c r="AW206" i="30"/>
  <c r="AW207" i="30"/>
  <c r="AW208" i="30"/>
  <c r="AW209" i="30"/>
  <c r="AW210" i="30"/>
  <c r="AW211" i="30"/>
  <c r="AW212" i="30"/>
  <c r="AW213" i="30"/>
  <c r="AW214" i="30"/>
  <c r="AW215" i="30"/>
  <c r="AW216" i="30"/>
  <c r="AW217" i="30"/>
  <c r="AW218" i="30"/>
  <c r="AW219" i="30"/>
  <c r="AW220" i="30"/>
  <c r="AW221" i="30"/>
  <c r="AW222" i="30"/>
  <c r="AW223" i="30"/>
  <c r="AW224" i="30"/>
  <c r="AW225" i="30"/>
  <c r="AW226" i="30"/>
  <c r="AW227" i="30"/>
  <c r="AW228" i="30"/>
  <c r="AW229" i="30"/>
  <c r="AW230" i="30"/>
  <c r="AW231" i="30"/>
  <c r="AW232" i="30"/>
  <c r="AW233" i="30"/>
  <c r="AW234" i="30"/>
  <c r="AW235" i="30"/>
  <c r="AW236" i="30"/>
  <c r="AW237" i="30"/>
  <c r="AW238" i="30"/>
  <c r="AW239" i="30"/>
  <c r="AW240" i="30"/>
  <c r="AW241" i="30"/>
  <c r="AW242" i="30"/>
  <c r="AW243" i="30"/>
  <c r="AW244" i="30"/>
  <c r="AW245" i="30"/>
  <c r="AW246" i="30"/>
  <c r="AW247" i="30"/>
  <c r="AW248" i="30"/>
  <c r="AW249" i="30"/>
  <c r="AW250" i="30"/>
  <c r="AW251" i="30"/>
  <c r="AW252" i="30"/>
  <c r="AW253" i="30"/>
  <c r="AW254" i="30"/>
  <c r="AW255" i="30"/>
  <c r="AW256" i="30"/>
  <c r="AW257" i="30"/>
  <c r="AW258" i="30"/>
  <c r="AW259" i="30"/>
  <c r="AW260" i="30"/>
  <c r="AW261" i="30"/>
  <c r="AW262" i="30"/>
  <c r="AW263" i="30"/>
  <c r="AW264" i="30"/>
  <c r="AW265" i="30"/>
  <c r="AW266" i="30"/>
  <c r="AW267" i="30"/>
  <c r="AW268" i="30"/>
  <c r="AW269" i="30"/>
  <c r="AW270" i="30"/>
  <c r="AW271" i="30"/>
  <c r="AW272" i="30"/>
  <c r="AW273" i="30"/>
  <c r="AW274" i="30"/>
  <c r="AW275" i="30"/>
  <c r="AW276" i="30"/>
  <c r="AW277" i="30"/>
  <c r="AW278" i="30"/>
  <c r="AW279" i="30"/>
  <c r="AW280" i="30"/>
  <c r="AW281" i="30"/>
  <c r="BB201" i="30"/>
  <c r="BB202" i="30"/>
  <c r="BB203" i="30"/>
  <c r="BB204" i="30"/>
  <c r="BB205" i="30"/>
  <c r="BB206" i="30"/>
  <c r="BB207" i="30"/>
  <c r="BB208" i="30"/>
  <c r="BB209" i="30"/>
  <c r="BB210" i="30"/>
  <c r="BB211" i="30"/>
  <c r="BB212" i="30"/>
  <c r="BB213" i="30"/>
  <c r="BB214" i="30"/>
  <c r="BB215" i="30"/>
  <c r="BB216" i="30"/>
  <c r="BB217" i="30"/>
  <c r="BB218" i="30"/>
  <c r="BB219" i="30"/>
  <c r="BB220" i="30"/>
  <c r="BB221" i="30"/>
  <c r="BB222" i="30"/>
  <c r="BB223" i="30"/>
  <c r="BB224" i="30"/>
  <c r="BB225" i="30"/>
  <c r="BB226" i="30"/>
  <c r="BB227" i="30"/>
  <c r="BB228" i="30"/>
  <c r="BB229" i="30"/>
  <c r="BB230" i="30"/>
  <c r="BB231" i="30"/>
  <c r="BB232" i="30"/>
  <c r="BB233" i="30"/>
  <c r="BB234" i="30"/>
  <c r="BB235" i="30"/>
  <c r="BB236" i="30"/>
  <c r="BB237" i="30"/>
  <c r="BB238" i="30"/>
  <c r="BB239" i="30"/>
  <c r="BB240" i="30"/>
  <c r="BB241" i="30"/>
  <c r="BB242" i="30"/>
  <c r="BB243" i="30"/>
  <c r="BB244" i="30"/>
  <c r="BB245" i="30"/>
  <c r="BB246" i="30"/>
  <c r="BB247" i="30"/>
  <c r="BB248" i="30"/>
  <c r="BB249" i="30"/>
  <c r="BB250" i="30"/>
  <c r="BB251" i="30"/>
  <c r="BB252" i="30"/>
  <c r="BB253" i="30"/>
  <c r="BB254" i="30"/>
  <c r="BB255" i="30"/>
  <c r="BB256" i="30"/>
  <c r="BB257" i="30"/>
  <c r="BB258" i="30"/>
  <c r="BB259" i="30"/>
  <c r="BB260" i="30"/>
  <c r="BB261" i="30"/>
  <c r="BB262" i="30"/>
  <c r="BB263" i="30"/>
  <c r="BB264" i="30"/>
  <c r="BB265" i="30"/>
  <c r="BB266" i="30"/>
  <c r="BB267" i="30"/>
  <c r="BB268" i="30"/>
  <c r="BB269" i="30"/>
  <c r="BB270" i="30"/>
  <c r="BB271" i="30"/>
  <c r="BB272" i="30"/>
  <c r="BB273" i="30"/>
  <c r="BB274" i="30"/>
  <c r="BB275" i="30"/>
  <c r="BB276" i="30"/>
  <c r="BB277" i="30"/>
  <c r="BB278" i="30"/>
  <c r="BB279" i="30"/>
  <c r="BB280" i="30"/>
  <c r="BB281" i="30"/>
  <c r="C2" i="29"/>
  <c r="C3" i="29"/>
  <c r="C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03" i="29"/>
  <c r="C104" i="29"/>
  <c r="C105" i="29"/>
  <c r="C106" i="29"/>
  <c r="C107" i="29"/>
  <c r="C108" i="29"/>
  <c r="C109" i="29"/>
  <c r="C110" i="29"/>
  <c r="C111" i="29"/>
  <c r="C112" i="29"/>
  <c r="C113" i="29"/>
  <c r="C114" i="29"/>
  <c r="C115" i="29"/>
  <c r="C116" i="29"/>
  <c r="C117" i="29"/>
  <c r="C118" i="29"/>
  <c r="C119" i="29"/>
  <c r="C120" i="29"/>
  <c r="C121" i="29"/>
  <c r="C122" i="29"/>
  <c r="C123" i="29"/>
  <c r="C124" i="29"/>
  <c r="C125" i="29"/>
  <c r="C126" i="29"/>
  <c r="C127" i="29"/>
  <c r="C128" i="29"/>
  <c r="C129" i="29"/>
  <c r="C130" i="29"/>
  <c r="C131" i="29"/>
  <c r="C132" i="29"/>
  <c r="C133" i="29"/>
  <c r="C134" i="29"/>
  <c r="C135" i="29"/>
  <c r="C136" i="29"/>
  <c r="C137" i="29"/>
  <c r="C138" i="29"/>
  <c r="C139" i="29"/>
  <c r="C140" i="29"/>
  <c r="C141" i="29"/>
  <c r="C142" i="29"/>
  <c r="C143" i="29"/>
  <c r="C144" i="29"/>
  <c r="C145" i="29"/>
  <c r="C146" i="29"/>
  <c r="C147" i="29"/>
  <c r="C148" i="29"/>
  <c r="C149" i="29"/>
  <c r="C150" i="29"/>
  <c r="C151" i="29"/>
  <c r="C152" i="29"/>
  <c r="C153" i="29"/>
  <c r="C154" i="29"/>
  <c r="C155" i="29"/>
  <c r="C156" i="29"/>
  <c r="C157" i="29"/>
  <c r="C158" i="29"/>
  <c r="C159" i="29"/>
  <c r="C160" i="29"/>
  <c r="C161" i="29"/>
  <c r="C162" i="29"/>
  <c r="C163" i="29"/>
  <c r="C164" i="29"/>
  <c r="C165" i="29"/>
  <c r="C166" i="29"/>
  <c r="C167" i="29"/>
  <c r="C168" i="29"/>
  <c r="C169" i="29"/>
  <c r="C170" i="29"/>
  <c r="C171" i="29"/>
  <c r="C172" i="29"/>
  <c r="C173" i="29"/>
  <c r="C174" i="29"/>
  <c r="C175" i="29"/>
  <c r="C176" i="29"/>
  <c r="C177" i="29"/>
  <c r="C178" i="29"/>
  <c r="C179" i="29"/>
  <c r="C180" i="29"/>
  <c r="C181" i="29"/>
  <c r="C182" i="29"/>
  <c r="C183" i="29"/>
  <c r="C184" i="29"/>
  <c r="C185" i="29"/>
  <c r="C186" i="29"/>
  <c r="C187" i="29"/>
  <c r="C188" i="29"/>
  <c r="C189" i="29"/>
  <c r="C190" i="29"/>
  <c r="C191" i="29"/>
  <c r="C192" i="29"/>
  <c r="C193" i="29"/>
  <c r="C194" i="29"/>
  <c r="C195" i="29"/>
  <c r="C196" i="29"/>
  <c r="C197" i="29"/>
  <c r="C198" i="29"/>
  <c r="C199" i="29"/>
  <c r="C200" i="29"/>
  <c r="C201" i="29"/>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C2"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C145" i="30" l="1"/>
  <c r="X145" i="30"/>
  <c r="AW145" i="30"/>
  <c r="BB145" i="30"/>
  <c r="C146" i="30"/>
  <c r="X146" i="30"/>
  <c r="AW146" i="30"/>
  <c r="BB146" i="30"/>
  <c r="C147" i="30"/>
  <c r="X147" i="30"/>
  <c r="AW147" i="30"/>
  <c r="BB147" i="30"/>
  <c r="C148" i="30"/>
  <c r="X148" i="30"/>
  <c r="AW148" i="30"/>
  <c r="BB148" i="30"/>
  <c r="C149" i="30"/>
  <c r="X149" i="30"/>
  <c r="AW149" i="30"/>
  <c r="BB149" i="30"/>
  <c r="C150" i="30"/>
  <c r="X150" i="30"/>
  <c r="AW150" i="30"/>
  <c r="BB150" i="30"/>
  <c r="C151" i="30"/>
  <c r="X151" i="30"/>
  <c r="AW151" i="30"/>
  <c r="BB151" i="30"/>
  <c r="C152" i="30"/>
  <c r="X152" i="30"/>
  <c r="AW152" i="30"/>
  <c r="BB152" i="30"/>
  <c r="C153" i="30"/>
  <c r="X153" i="30"/>
  <c r="AW153" i="30"/>
  <c r="BB153" i="30"/>
  <c r="C154" i="30"/>
  <c r="X154" i="30"/>
  <c r="AW154" i="30"/>
  <c r="BB154" i="30"/>
  <c r="C155" i="30"/>
  <c r="X155" i="30"/>
  <c r="AW155" i="30"/>
  <c r="BB155" i="30"/>
  <c r="C156" i="30"/>
  <c r="X156" i="30"/>
  <c r="AW156" i="30"/>
  <c r="BB156" i="30"/>
  <c r="C157" i="30"/>
  <c r="X157" i="30"/>
  <c r="AW157" i="30"/>
  <c r="BB157" i="30"/>
  <c r="C158" i="30"/>
  <c r="X158" i="30"/>
  <c r="AW158" i="30"/>
  <c r="BB158" i="30"/>
  <c r="C159" i="30"/>
  <c r="X159" i="30"/>
  <c r="AW159" i="30"/>
  <c r="BB159" i="30"/>
  <c r="C160" i="30"/>
  <c r="X160" i="30"/>
  <c r="AW160" i="30"/>
  <c r="BB160" i="30"/>
  <c r="C161" i="30"/>
  <c r="X161" i="30"/>
  <c r="AW161" i="30"/>
  <c r="BB161" i="30"/>
  <c r="C162" i="30"/>
  <c r="X162" i="30"/>
  <c r="AW162" i="30"/>
  <c r="BB162" i="30"/>
  <c r="C163" i="30"/>
  <c r="X163" i="30"/>
  <c r="AW163" i="30"/>
  <c r="BB163" i="30"/>
  <c r="C164" i="30"/>
  <c r="X164" i="30"/>
  <c r="AW164" i="30"/>
  <c r="BB164" i="30"/>
  <c r="C165" i="30"/>
  <c r="X165" i="30"/>
  <c r="AW165" i="30"/>
  <c r="BB165" i="30"/>
  <c r="C166" i="30"/>
  <c r="X166" i="30"/>
  <c r="AW166" i="30"/>
  <c r="BB166" i="30"/>
  <c r="C167" i="30"/>
  <c r="X167" i="30"/>
  <c r="AW167" i="30"/>
  <c r="BB167" i="30"/>
  <c r="C168" i="30"/>
  <c r="X168" i="30"/>
  <c r="AW168" i="30"/>
  <c r="BB168" i="30"/>
  <c r="C169" i="30"/>
  <c r="X169" i="30"/>
  <c r="AW169" i="30"/>
  <c r="BB169" i="30"/>
  <c r="C170" i="30"/>
  <c r="X170" i="30"/>
  <c r="AW170" i="30"/>
  <c r="BB170" i="30"/>
  <c r="C171" i="30"/>
  <c r="X171" i="30"/>
  <c r="AW171" i="30"/>
  <c r="BB171" i="30"/>
  <c r="C172" i="30"/>
  <c r="X172" i="30"/>
  <c r="AW172" i="30"/>
  <c r="BB172" i="30"/>
  <c r="C173" i="30"/>
  <c r="X173" i="30"/>
  <c r="AW173" i="30"/>
  <c r="BB173" i="30"/>
  <c r="C174" i="30"/>
  <c r="X174" i="30"/>
  <c r="AW174" i="30"/>
  <c r="BB174" i="30"/>
  <c r="C175" i="30"/>
  <c r="X175" i="30"/>
  <c r="AW175" i="30"/>
  <c r="BB175" i="30"/>
  <c r="C176" i="30"/>
  <c r="X176" i="30"/>
  <c r="AW176" i="30"/>
  <c r="BB176" i="30"/>
  <c r="C177" i="30"/>
  <c r="X177" i="30"/>
  <c r="AW177" i="30"/>
  <c r="BB177" i="30"/>
  <c r="C178" i="30"/>
  <c r="X178" i="30"/>
  <c r="AW178" i="30"/>
  <c r="BB178" i="30"/>
  <c r="C179" i="30"/>
  <c r="X179" i="30"/>
  <c r="AW179" i="30"/>
  <c r="BB179" i="30"/>
  <c r="C180" i="30"/>
  <c r="X180" i="30"/>
  <c r="AW180" i="30"/>
  <c r="BB180" i="30"/>
  <c r="C181" i="30"/>
  <c r="X181" i="30"/>
  <c r="AW181" i="30"/>
  <c r="BB181" i="30"/>
  <c r="C182" i="30"/>
  <c r="X182" i="30"/>
  <c r="AW182" i="30"/>
  <c r="BB182" i="30"/>
  <c r="C183" i="30"/>
  <c r="X183" i="30"/>
  <c r="AW183" i="30"/>
  <c r="BB183" i="30"/>
  <c r="C184" i="30"/>
  <c r="X184" i="30"/>
  <c r="AW184" i="30"/>
  <c r="BB184" i="30"/>
  <c r="C185" i="30"/>
  <c r="X185" i="30"/>
  <c r="AW185" i="30"/>
  <c r="BB185" i="30"/>
  <c r="C186" i="30"/>
  <c r="X186" i="30"/>
  <c r="AW186" i="30"/>
  <c r="BB186" i="30"/>
  <c r="C187" i="30"/>
  <c r="X187" i="30"/>
  <c r="AW187" i="30"/>
  <c r="BB187" i="30"/>
  <c r="C4" i="2"/>
  <c r="C5" i="2"/>
  <c r="C6" i="2"/>
  <c r="C7" i="2"/>
  <c r="C8" i="2"/>
  <c r="BB2" i="30" l="1"/>
  <c r="BB188" i="30"/>
  <c r="BB189" i="30"/>
  <c r="BB190" i="30"/>
  <c r="BB191" i="30"/>
  <c r="BB192" i="30"/>
  <c r="BB193" i="30"/>
  <c r="BB194" i="30"/>
  <c r="BB195" i="30"/>
  <c r="BB196" i="30"/>
  <c r="BB197" i="30"/>
  <c r="BB198" i="30"/>
  <c r="BB199" i="30"/>
  <c r="BB200" i="30"/>
  <c r="G201" i="58"/>
  <c r="C201" i="58"/>
  <c r="B201" i="58"/>
  <c r="G200" i="58"/>
  <c r="C200" i="58"/>
  <c r="B200" i="58"/>
  <c r="G199" i="58"/>
  <c r="C199" i="58"/>
  <c r="B199" i="58"/>
  <c r="G198" i="58"/>
  <c r="C198" i="58"/>
  <c r="B198" i="58"/>
  <c r="G197" i="58"/>
  <c r="C197" i="58"/>
  <c r="B197" i="58"/>
  <c r="G196" i="58"/>
  <c r="C196" i="58"/>
  <c r="B196" i="58"/>
  <c r="G195" i="58"/>
  <c r="C195" i="58"/>
  <c r="B195" i="58"/>
  <c r="G194" i="58"/>
  <c r="C194" i="58"/>
  <c r="B194" i="58"/>
  <c r="G193" i="58"/>
  <c r="C193" i="58"/>
  <c r="B193" i="58"/>
  <c r="G192" i="58"/>
  <c r="C192" i="58"/>
  <c r="B192" i="58"/>
  <c r="G191" i="58"/>
  <c r="C191" i="58"/>
  <c r="B191" i="58"/>
  <c r="G190" i="58"/>
  <c r="C190" i="58"/>
  <c r="B190" i="58"/>
  <c r="G189" i="58"/>
  <c r="C189" i="58"/>
  <c r="B189" i="58"/>
  <c r="G188" i="58"/>
  <c r="C188" i="58"/>
  <c r="B188" i="58"/>
  <c r="G187" i="58"/>
  <c r="C187" i="58"/>
  <c r="B187" i="58"/>
  <c r="G186" i="58"/>
  <c r="C186" i="58"/>
  <c r="B186" i="58"/>
  <c r="G185" i="58"/>
  <c r="C185" i="58"/>
  <c r="B185" i="58"/>
  <c r="G184" i="58"/>
  <c r="C184" i="58"/>
  <c r="B184" i="58"/>
  <c r="G183" i="58"/>
  <c r="C183" i="58"/>
  <c r="B183" i="58"/>
  <c r="G182" i="58"/>
  <c r="C182" i="58"/>
  <c r="B182" i="58"/>
  <c r="G181" i="58"/>
  <c r="C181" i="58"/>
  <c r="B181" i="58"/>
  <c r="G180" i="58"/>
  <c r="C180" i="58"/>
  <c r="B180" i="58"/>
  <c r="G179" i="58"/>
  <c r="C179" i="58"/>
  <c r="B179" i="58"/>
  <c r="G178" i="58"/>
  <c r="C178" i="58"/>
  <c r="B178" i="58"/>
  <c r="G177" i="58"/>
  <c r="C177" i="58"/>
  <c r="B177" i="58"/>
  <c r="G176" i="58"/>
  <c r="C176" i="58"/>
  <c r="B176" i="58"/>
  <c r="G175" i="58"/>
  <c r="C175" i="58"/>
  <c r="B175" i="58"/>
  <c r="G174" i="58"/>
  <c r="C174" i="58"/>
  <c r="B174" i="58"/>
  <c r="G173" i="58"/>
  <c r="C173" i="58"/>
  <c r="B173" i="58"/>
  <c r="G172" i="58"/>
  <c r="C172" i="58"/>
  <c r="B172" i="58"/>
  <c r="G171" i="58"/>
  <c r="C171" i="58"/>
  <c r="B171" i="58"/>
  <c r="G170" i="58"/>
  <c r="C170" i="58"/>
  <c r="B170" i="58"/>
  <c r="G169" i="58"/>
  <c r="C169" i="58"/>
  <c r="B169" i="58"/>
  <c r="G168" i="58"/>
  <c r="C168" i="58"/>
  <c r="B168" i="58"/>
  <c r="G167" i="58"/>
  <c r="C167" i="58"/>
  <c r="B167" i="58"/>
  <c r="G166" i="58"/>
  <c r="C166" i="58"/>
  <c r="B166" i="58"/>
  <c r="G165" i="58"/>
  <c r="C165" i="58"/>
  <c r="B165" i="58"/>
  <c r="G164" i="58"/>
  <c r="C164" i="58"/>
  <c r="B164" i="58"/>
  <c r="G163" i="58"/>
  <c r="C163" i="58"/>
  <c r="B163" i="58"/>
  <c r="G162" i="58"/>
  <c r="C162" i="58"/>
  <c r="B162" i="58"/>
  <c r="G161" i="58"/>
  <c r="C161" i="58"/>
  <c r="B161" i="58"/>
  <c r="G160" i="58"/>
  <c r="C160" i="58"/>
  <c r="B160" i="58"/>
  <c r="G159" i="58"/>
  <c r="C159" i="58"/>
  <c r="B159" i="58"/>
  <c r="G158" i="58"/>
  <c r="C158" i="58"/>
  <c r="B158" i="58"/>
  <c r="G157" i="58"/>
  <c r="C157" i="58"/>
  <c r="B157" i="58"/>
  <c r="G156" i="58"/>
  <c r="C156" i="58"/>
  <c r="B156" i="58"/>
  <c r="G155" i="58"/>
  <c r="C155" i="58"/>
  <c r="B155" i="58"/>
  <c r="G154" i="58"/>
  <c r="C154" i="58"/>
  <c r="B154" i="58"/>
  <c r="G153" i="58"/>
  <c r="C153" i="58"/>
  <c r="B153" i="58"/>
  <c r="G152" i="58"/>
  <c r="C152" i="58"/>
  <c r="B152" i="58"/>
  <c r="G151" i="58"/>
  <c r="C151" i="58"/>
  <c r="B151" i="58"/>
  <c r="G150" i="58"/>
  <c r="C150" i="58"/>
  <c r="B150" i="58"/>
  <c r="G149" i="58"/>
  <c r="C149" i="58"/>
  <c r="B149" i="58"/>
  <c r="G148" i="58"/>
  <c r="C148" i="58"/>
  <c r="B148" i="58"/>
  <c r="G147" i="58"/>
  <c r="C147" i="58"/>
  <c r="B147" i="58"/>
  <c r="G146" i="58"/>
  <c r="C146" i="58"/>
  <c r="B146" i="58"/>
  <c r="G145" i="58"/>
  <c r="C145" i="58"/>
  <c r="B145" i="58"/>
  <c r="G144" i="58"/>
  <c r="C144" i="58"/>
  <c r="B144" i="58"/>
  <c r="G143" i="58"/>
  <c r="C143" i="58"/>
  <c r="B143" i="58"/>
  <c r="G142" i="58"/>
  <c r="C142" i="58"/>
  <c r="B142" i="58"/>
  <c r="G141" i="58"/>
  <c r="C141" i="58"/>
  <c r="B141" i="58"/>
  <c r="G140" i="58"/>
  <c r="C140" i="58"/>
  <c r="B140" i="58"/>
  <c r="G139" i="58"/>
  <c r="C139" i="58"/>
  <c r="B139" i="58"/>
  <c r="G138" i="58"/>
  <c r="C138" i="58"/>
  <c r="B138" i="58"/>
  <c r="G137" i="58"/>
  <c r="C137" i="58"/>
  <c r="B137" i="58"/>
  <c r="G136" i="58"/>
  <c r="C136" i="58"/>
  <c r="B136" i="58"/>
  <c r="G135" i="58"/>
  <c r="C135" i="58"/>
  <c r="B135" i="58"/>
  <c r="G134" i="58"/>
  <c r="C134" i="58"/>
  <c r="B134" i="58"/>
  <c r="G133" i="58"/>
  <c r="C133" i="58"/>
  <c r="B133" i="58"/>
  <c r="G132" i="58"/>
  <c r="C132" i="58"/>
  <c r="B132" i="58"/>
  <c r="G131" i="58"/>
  <c r="C131" i="58"/>
  <c r="B131" i="58"/>
  <c r="G130" i="58"/>
  <c r="C130" i="58"/>
  <c r="B130" i="58"/>
  <c r="G129" i="58"/>
  <c r="C129" i="58"/>
  <c r="B129" i="58"/>
  <c r="G128" i="58"/>
  <c r="C128" i="58"/>
  <c r="B128" i="58"/>
  <c r="G127" i="58"/>
  <c r="C127" i="58"/>
  <c r="B127" i="58"/>
  <c r="G126" i="58"/>
  <c r="C126" i="58"/>
  <c r="B126" i="58"/>
  <c r="G125" i="58"/>
  <c r="C125" i="58"/>
  <c r="B125" i="58"/>
  <c r="G124" i="58"/>
  <c r="C124" i="58"/>
  <c r="B124" i="58"/>
  <c r="G123" i="58"/>
  <c r="C123" i="58"/>
  <c r="B123" i="58"/>
  <c r="G122" i="58"/>
  <c r="C122" i="58"/>
  <c r="B122" i="58"/>
  <c r="G121" i="58"/>
  <c r="C121" i="58"/>
  <c r="B121" i="58"/>
  <c r="G120" i="58"/>
  <c r="C120" i="58"/>
  <c r="B120" i="58"/>
  <c r="G119" i="58"/>
  <c r="C119" i="58"/>
  <c r="B119" i="58"/>
  <c r="G118" i="58"/>
  <c r="C118" i="58"/>
  <c r="B118" i="58"/>
  <c r="G117" i="58"/>
  <c r="C117" i="58"/>
  <c r="B117" i="58"/>
  <c r="G116" i="58"/>
  <c r="C116" i="58"/>
  <c r="B116" i="58"/>
  <c r="G115" i="58"/>
  <c r="C115" i="58"/>
  <c r="B115" i="58"/>
  <c r="G114" i="58"/>
  <c r="C114" i="58"/>
  <c r="B114" i="58"/>
  <c r="G113" i="58"/>
  <c r="C113" i="58"/>
  <c r="B113" i="58"/>
  <c r="G112" i="58"/>
  <c r="C112" i="58"/>
  <c r="B112" i="58"/>
  <c r="G111" i="58"/>
  <c r="C111" i="58"/>
  <c r="B111" i="58"/>
  <c r="G110" i="58"/>
  <c r="C110" i="58"/>
  <c r="B110" i="58"/>
  <c r="G109" i="58"/>
  <c r="C109" i="58"/>
  <c r="B109" i="58"/>
  <c r="G108" i="58"/>
  <c r="C108" i="58"/>
  <c r="B108" i="58"/>
  <c r="G107" i="58"/>
  <c r="C107" i="58"/>
  <c r="B107" i="58"/>
  <c r="G106" i="58"/>
  <c r="C106" i="58"/>
  <c r="B106" i="58"/>
  <c r="G105" i="58"/>
  <c r="C105" i="58"/>
  <c r="B105" i="58"/>
  <c r="G104" i="58"/>
  <c r="C104" i="58"/>
  <c r="B104" i="58"/>
  <c r="G103" i="58"/>
  <c r="C103" i="58"/>
  <c r="B103" i="58"/>
  <c r="G102" i="58"/>
  <c r="C102" i="58"/>
  <c r="B102" i="58"/>
  <c r="G101" i="58"/>
  <c r="C101" i="58"/>
  <c r="B101" i="58"/>
  <c r="G100" i="58"/>
  <c r="C100" i="58"/>
  <c r="B100" i="58"/>
  <c r="G99" i="58"/>
  <c r="C99" i="58"/>
  <c r="B99" i="58"/>
  <c r="G98" i="58"/>
  <c r="C98" i="58"/>
  <c r="B98" i="58"/>
  <c r="G97" i="58"/>
  <c r="C97" i="58"/>
  <c r="B97" i="58"/>
  <c r="G96" i="58"/>
  <c r="C96" i="58"/>
  <c r="B96" i="58"/>
  <c r="G95" i="58"/>
  <c r="C95" i="58"/>
  <c r="B95" i="58"/>
  <c r="G94" i="58"/>
  <c r="C94" i="58"/>
  <c r="B94" i="58"/>
  <c r="G93" i="58"/>
  <c r="C93" i="58"/>
  <c r="B93" i="58"/>
  <c r="G92" i="58"/>
  <c r="C92" i="58"/>
  <c r="B92" i="58"/>
  <c r="G91" i="58"/>
  <c r="C91" i="58"/>
  <c r="B91" i="58"/>
  <c r="G90" i="58"/>
  <c r="C90" i="58"/>
  <c r="B90" i="58"/>
  <c r="G89" i="58"/>
  <c r="C89" i="58"/>
  <c r="B89" i="58"/>
  <c r="G88" i="58"/>
  <c r="C88" i="58"/>
  <c r="B88" i="58"/>
  <c r="G87" i="58"/>
  <c r="C87" i="58"/>
  <c r="B87" i="58"/>
  <c r="G86" i="58"/>
  <c r="C86" i="58"/>
  <c r="B86" i="58"/>
  <c r="G85" i="58"/>
  <c r="C85" i="58"/>
  <c r="B85" i="58"/>
  <c r="G84" i="58"/>
  <c r="C84" i="58"/>
  <c r="B84" i="58"/>
  <c r="G83" i="58"/>
  <c r="C83" i="58"/>
  <c r="B83" i="58"/>
  <c r="G82" i="58"/>
  <c r="C82" i="58"/>
  <c r="B82" i="58"/>
  <c r="G81" i="58"/>
  <c r="C81" i="58"/>
  <c r="B81" i="58"/>
  <c r="G80" i="58"/>
  <c r="C80" i="58"/>
  <c r="B80" i="58"/>
  <c r="G79" i="58"/>
  <c r="C79" i="58"/>
  <c r="B79" i="58"/>
  <c r="G78" i="58"/>
  <c r="C78" i="58"/>
  <c r="B78" i="58"/>
  <c r="G77" i="58"/>
  <c r="C77" i="58"/>
  <c r="B77" i="58"/>
  <c r="G76" i="58"/>
  <c r="C76" i="58"/>
  <c r="B76" i="58"/>
  <c r="G75" i="58"/>
  <c r="C75" i="58"/>
  <c r="B75" i="58"/>
  <c r="G74" i="58"/>
  <c r="C74" i="58"/>
  <c r="B74" i="58"/>
  <c r="G73" i="58"/>
  <c r="C73" i="58"/>
  <c r="B73" i="58"/>
  <c r="G72" i="58"/>
  <c r="C72" i="58"/>
  <c r="B72" i="58"/>
  <c r="G71" i="58"/>
  <c r="C71" i="58"/>
  <c r="B71" i="58"/>
  <c r="G70" i="58"/>
  <c r="C70" i="58"/>
  <c r="B70" i="58"/>
  <c r="G69" i="58"/>
  <c r="C69" i="58"/>
  <c r="B69" i="58"/>
  <c r="G68" i="58"/>
  <c r="C68" i="58"/>
  <c r="B68" i="58"/>
  <c r="G67" i="58"/>
  <c r="C67" i="58"/>
  <c r="B67" i="58"/>
  <c r="G66" i="58"/>
  <c r="C66" i="58"/>
  <c r="B66" i="58"/>
  <c r="G65" i="58"/>
  <c r="C65" i="58"/>
  <c r="B65" i="58"/>
  <c r="G64" i="58"/>
  <c r="C64" i="58"/>
  <c r="B64" i="58"/>
  <c r="G63" i="58"/>
  <c r="C63" i="58"/>
  <c r="B63" i="58"/>
  <c r="G62" i="58"/>
  <c r="C62" i="58"/>
  <c r="B62" i="58"/>
  <c r="G61" i="58"/>
  <c r="C61" i="58"/>
  <c r="B61" i="58"/>
  <c r="G60" i="58"/>
  <c r="C60" i="58"/>
  <c r="B60" i="58"/>
  <c r="G59" i="58"/>
  <c r="C59" i="58"/>
  <c r="B59" i="58"/>
  <c r="G58" i="58"/>
  <c r="C58" i="58"/>
  <c r="B58" i="58"/>
  <c r="G57" i="58"/>
  <c r="C57" i="58"/>
  <c r="B57" i="58"/>
  <c r="G56" i="58"/>
  <c r="C56" i="58"/>
  <c r="B56" i="58"/>
  <c r="G55" i="58"/>
  <c r="C55" i="58"/>
  <c r="B55" i="58"/>
  <c r="G54" i="58"/>
  <c r="C54" i="58"/>
  <c r="B54" i="58"/>
  <c r="G53" i="58"/>
  <c r="C53" i="58"/>
  <c r="B53" i="58"/>
  <c r="G52" i="58"/>
  <c r="C52" i="58"/>
  <c r="B52" i="58"/>
  <c r="G51" i="58"/>
  <c r="C51" i="58"/>
  <c r="B51" i="58"/>
  <c r="G50" i="58"/>
  <c r="C50" i="58"/>
  <c r="B50" i="58"/>
  <c r="G49" i="58"/>
  <c r="C49" i="58"/>
  <c r="B49" i="58"/>
  <c r="G48" i="58"/>
  <c r="C48" i="58"/>
  <c r="B48" i="58"/>
  <c r="G47" i="58"/>
  <c r="C47" i="58"/>
  <c r="B47" i="58"/>
  <c r="G46" i="58"/>
  <c r="C46" i="58"/>
  <c r="B46" i="58"/>
  <c r="G45" i="58"/>
  <c r="C45" i="58"/>
  <c r="B45" i="58"/>
  <c r="G44" i="58"/>
  <c r="C44" i="58"/>
  <c r="B44" i="58"/>
  <c r="G43" i="58"/>
  <c r="C43" i="58"/>
  <c r="B43" i="58"/>
  <c r="G42" i="58"/>
  <c r="C42" i="58"/>
  <c r="B42" i="58"/>
  <c r="G41" i="58"/>
  <c r="C41" i="58"/>
  <c r="B41" i="58"/>
  <c r="G40" i="58"/>
  <c r="C40" i="58"/>
  <c r="B40" i="58"/>
  <c r="G39" i="58"/>
  <c r="C39" i="58"/>
  <c r="B39" i="58"/>
  <c r="G38" i="58"/>
  <c r="C38" i="58"/>
  <c r="B38" i="58"/>
  <c r="G37" i="58"/>
  <c r="C37" i="58"/>
  <c r="B37" i="58"/>
  <c r="G36" i="58"/>
  <c r="C36" i="58"/>
  <c r="B36" i="58"/>
  <c r="G35" i="58"/>
  <c r="C35" i="58"/>
  <c r="B35" i="58"/>
  <c r="G34" i="58"/>
  <c r="C34" i="58"/>
  <c r="B34" i="58"/>
  <c r="G33" i="58"/>
  <c r="C33" i="58"/>
  <c r="B33" i="58"/>
  <c r="G32" i="58"/>
  <c r="C32" i="58"/>
  <c r="B32" i="58"/>
  <c r="G31" i="58"/>
  <c r="C31" i="58"/>
  <c r="B31" i="58"/>
  <c r="G30" i="58"/>
  <c r="C30" i="58"/>
  <c r="B30" i="58"/>
  <c r="G29" i="58"/>
  <c r="C29" i="58"/>
  <c r="B29" i="58"/>
  <c r="G28" i="58"/>
  <c r="C28" i="58"/>
  <c r="B28" i="58"/>
  <c r="G27" i="58"/>
  <c r="C27" i="58"/>
  <c r="B27" i="58"/>
  <c r="G26" i="58"/>
  <c r="C26" i="58"/>
  <c r="B26" i="58"/>
  <c r="G25" i="58"/>
  <c r="C25" i="58"/>
  <c r="B25" i="58"/>
  <c r="G24" i="58"/>
  <c r="C24" i="58"/>
  <c r="B24" i="58"/>
  <c r="G23" i="58"/>
  <c r="C23" i="58"/>
  <c r="B23" i="58"/>
  <c r="G22" i="58"/>
  <c r="C22" i="58"/>
  <c r="B22" i="58"/>
  <c r="G21" i="58"/>
  <c r="C21" i="58"/>
  <c r="B21" i="58"/>
  <c r="G20" i="58"/>
  <c r="C20" i="58"/>
  <c r="B20" i="58"/>
  <c r="G19" i="58"/>
  <c r="C19" i="58"/>
  <c r="B19" i="58"/>
  <c r="G18" i="58"/>
  <c r="C18" i="58"/>
  <c r="B18" i="58"/>
  <c r="G17" i="58"/>
  <c r="C17" i="58"/>
  <c r="B17" i="58"/>
  <c r="G16" i="58"/>
  <c r="C16" i="58"/>
  <c r="B16" i="58"/>
  <c r="G15" i="58"/>
  <c r="C15" i="58"/>
  <c r="B15" i="58"/>
  <c r="G14" i="58"/>
  <c r="C14" i="58"/>
  <c r="B14" i="58"/>
  <c r="G13" i="58"/>
  <c r="C13" i="58"/>
  <c r="B13" i="58"/>
  <c r="G12" i="58"/>
  <c r="C12" i="58"/>
  <c r="B12" i="58"/>
  <c r="G11" i="58"/>
  <c r="C11" i="58"/>
  <c r="B11" i="58"/>
  <c r="G10" i="58"/>
  <c r="C10" i="58"/>
  <c r="B10" i="58"/>
  <c r="G9" i="58"/>
  <c r="C9" i="58"/>
  <c r="B9" i="58"/>
  <c r="G8" i="58"/>
  <c r="C8" i="58"/>
  <c r="B8" i="58"/>
  <c r="G7" i="58"/>
  <c r="C7" i="58"/>
  <c r="B7" i="58"/>
  <c r="G6" i="58"/>
  <c r="C6" i="58"/>
  <c r="B6" i="58"/>
  <c r="G5" i="58"/>
  <c r="C5" i="58"/>
  <c r="B5" i="58"/>
  <c r="G4" i="58"/>
  <c r="C4" i="58"/>
  <c r="B4" i="58"/>
  <c r="G3" i="58"/>
  <c r="C3" i="58"/>
  <c r="B3" i="58"/>
  <c r="G2" i="58"/>
  <c r="C2" i="58"/>
  <c r="B2" i="58"/>
  <c r="J202" i="4"/>
  <c r="G2" i="57"/>
  <c r="G3" i="57"/>
  <c r="G4" i="57"/>
  <c r="G5" i="57"/>
  <c r="G6" i="57"/>
  <c r="G8" i="57"/>
  <c r="G9" i="57"/>
  <c r="G10" i="57"/>
  <c r="G11" i="57"/>
  <c r="G12" i="57"/>
  <c r="G13" i="57"/>
  <c r="G14" i="57"/>
  <c r="G15" i="57"/>
  <c r="G16" i="57"/>
  <c r="G17" i="57"/>
  <c r="G18" i="57"/>
  <c r="G19" i="57"/>
  <c r="G20" i="57"/>
  <c r="G21" i="57"/>
  <c r="G22" i="57"/>
  <c r="G23" i="57"/>
  <c r="G24" i="57"/>
  <c r="G25" i="57"/>
  <c r="G26" i="57"/>
  <c r="G27" i="57"/>
  <c r="G28" i="57"/>
  <c r="G29" i="57"/>
  <c r="G30" i="57"/>
  <c r="G31" i="57"/>
  <c r="G32" i="57"/>
  <c r="G33" i="57"/>
  <c r="G34" i="57"/>
  <c r="G35" i="57"/>
  <c r="G36" i="57"/>
  <c r="G37" i="57"/>
  <c r="G38" i="57"/>
  <c r="G39" i="57"/>
  <c r="G40" i="57"/>
  <c r="G41" i="57"/>
  <c r="G42" i="57"/>
  <c r="G43" i="57"/>
  <c r="G44" i="57"/>
  <c r="G45" i="57"/>
  <c r="G46" i="57"/>
  <c r="G47" i="57"/>
  <c r="G48" i="57"/>
  <c r="G49" i="57"/>
  <c r="G50" i="57"/>
  <c r="G51" i="57"/>
  <c r="G52" i="57"/>
  <c r="G53" i="57"/>
  <c r="G54" i="57"/>
  <c r="G55" i="57"/>
  <c r="G56" i="57"/>
  <c r="G57" i="57"/>
  <c r="G58" i="57"/>
  <c r="G59" i="57"/>
  <c r="G60" i="57"/>
  <c r="G61" i="57"/>
  <c r="G62" i="57"/>
  <c r="G63" i="57"/>
  <c r="G64" i="57"/>
  <c r="G65" i="57"/>
  <c r="G66" i="57"/>
  <c r="G67" i="57"/>
  <c r="G68" i="57"/>
  <c r="G69" i="57"/>
  <c r="G70" i="57"/>
  <c r="G71" i="57"/>
  <c r="G72" i="57"/>
  <c r="G73" i="57"/>
  <c r="G74" i="57"/>
  <c r="G75" i="57"/>
  <c r="G76" i="57"/>
  <c r="G77" i="57"/>
  <c r="G78" i="57"/>
  <c r="G79" i="57"/>
  <c r="G80" i="57"/>
  <c r="G81" i="57"/>
  <c r="G82" i="57"/>
  <c r="G83" i="57"/>
  <c r="G84" i="57"/>
  <c r="G85" i="57"/>
  <c r="G86" i="57"/>
  <c r="G87" i="57"/>
  <c r="G88" i="57"/>
  <c r="G89" i="57"/>
  <c r="G90" i="57"/>
  <c r="G91" i="57"/>
  <c r="G92" i="57"/>
  <c r="G93" i="57"/>
  <c r="G94" i="57"/>
  <c r="G95" i="57"/>
  <c r="G96" i="57"/>
  <c r="G97" i="57"/>
  <c r="G98" i="57"/>
  <c r="G99" i="57"/>
  <c r="G100" i="57"/>
  <c r="G101" i="57"/>
  <c r="G102" i="57"/>
  <c r="G103" i="57"/>
  <c r="G104" i="57"/>
  <c r="G105" i="57"/>
  <c r="G106" i="57"/>
  <c r="G107" i="57"/>
  <c r="G108" i="57"/>
  <c r="G109" i="57"/>
  <c r="G110" i="57"/>
  <c r="G111" i="57"/>
  <c r="G112" i="57"/>
  <c r="G113" i="57"/>
  <c r="G114" i="57"/>
  <c r="G115" i="57"/>
  <c r="G116" i="57"/>
  <c r="G117" i="57"/>
  <c r="G118" i="57"/>
  <c r="G119" i="57"/>
  <c r="G120" i="57"/>
  <c r="G121" i="57"/>
  <c r="G122" i="57"/>
  <c r="G123" i="57"/>
  <c r="G124" i="57"/>
  <c r="G125" i="57"/>
  <c r="G126" i="57"/>
  <c r="G127" i="57"/>
  <c r="G128" i="57"/>
  <c r="G129" i="57"/>
  <c r="G130" i="57"/>
  <c r="G131" i="57"/>
  <c r="G132" i="57"/>
  <c r="G133" i="57"/>
  <c r="G134" i="57"/>
  <c r="G135" i="57"/>
  <c r="G136" i="57"/>
  <c r="G137" i="57"/>
  <c r="G138" i="57"/>
  <c r="G139" i="57"/>
  <c r="G140" i="57"/>
  <c r="G141" i="57"/>
  <c r="G142" i="57"/>
  <c r="G143" i="57"/>
  <c r="G144" i="57"/>
  <c r="G145" i="57"/>
  <c r="G146" i="57"/>
  <c r="G147" i="57"/>
  <c r="G148" i="57"/>
  <c r="G149" i="57"/>
  <c r="G150" i="57"/>
  <c r="G151" i="57"/>
  <c r="G152" i="57"/>
  <c r="G153" i="57"/>
  <c r="G154" i="57"/>
  <c r="G155" i="57"/>
  <c r="G156" i="57"/>
  <c r="G157" i="57"/>
  <c r="G158" i="57"/>
  <c r="G159" i="57"/>
  <c r="G160" i="57"/>
  <c r="G161" i="57"/>
  <c r="G162" i="57"/>
  <c r="G163" i="57"/>
  <c r="G164" i="57"/>
  <c r="G165" i="57"/>
  <c r="G166" i="57"/>
  <c r="G167" i="57"/>
  <c r="G168" i="57"/>
  <c r="G169" i="57"/>
  <c r="G170" i="57"/>
  <c r="G171" i="57"/>
  <c r="G172" i="57"/>
  <c r="G173" i="57"/>
  <c r="G174" i="57"/>
  <c r="G175" i="57"/>
  <c r="G176" i="57"/>
  <c r="G177" i="57"/>
  <c r="G178" i="57"/>
  <c r="G179" i="57"/>
  <c r="G180" i="57"/>
  <c r="G181" i="57"/>
  <c r="G182" i="57"/>
  <c r="G183" i="57"/>
  <c r="G184" i="57"/>
  <c r="G185" i="57"/>
  <c r="G186" i="57"/>
  <c r="G187" i="57"/>
  <c r="G188" i="57"/>
  <c r="G189" i="57"/>
  <c r="G190" i="57"/>
  <c r="G191" i="57"/>
  <c r="G192" i="57"/>
  <c r="G193" i="57"/>
  <c r="G194" i="57"/>
  <c r="G195" i="57"/>
  <c r="G196" i="57"/>
  <c r="G197" i="57"/>
  <c r="G198" i="57"/>
  <c r="G199" i="57"/>
  <c r="G200" i="57"/>
  <c r="G201" i="57"/>
  <c r="D2" i="57"/>
  <c r="D3" i="57"/>
  <c r="D4" i="57"/>
  <c r="D5" i="57"/>
  <c r="D6" i="57"/>
  <c r="D7" i="57"/>
  <c r="D8" i="57"/>
  <c r="D9" i="57"/>
  <c r="D10" i="57"/>
  <c r="D11" i="57"/>
  <c r="D12" i="57"/>
  <c r="D13" i="57"/>
  <c r="D14" i="57"/>
  <c r="D15" i="57"/>
  <c r="D16" i="57"/>
  <c r="D17" i="57"/>
  <c r="D18" i="57"/>
  <c r="D19" i="57"/>
  <c r="D20" i="57"/>
  <c r="D21" i="57"/>
  <c r="D22" i="57"/>
  <c r="D23" i="57"/>
  <c r="D24" i="57"/>
  <c r="D25" i="57"/>
  <c r="D26" i="57"/>
  <c r="D27" i="57"/>
  <c r="D28" i="57"/>
  <c r="D29" i="57"/>
  <c r="D30" i="57"/>
  <c r="D31" i="57"/>
  <c r="D32" i="57"/>
  <c r="D33" i="57"/>
  <c r="D34" i="57"/>
  <c r="D35" i="57"/>
  <c r="D36" i="57"/>
  <c r="D37" i="57"/>
  <c r="D38" i="57"/>
  <c r="D39" i="57"/>
  <c r="D40" i="57"/>
  <c r="D41" i="57"/>
  <c r="D42" i="57"/>
  <c r="D43" i="57"/>
  <c r="D44" i="57"/>
  <c r="D45" i="57"/>
  <c r="D46" i="57"/>
  <c r="D47" i="57"/>
  <c r="D48" i="57"/>
  <c r="D49" i="57"/>
  <c r="D50" i="57"/>
  <c r="D51" i="57"/>
  <c r="D52" i="57"/>
  <c r="D53" i="57"/>
  <c r="D54" i="57"/>
  <c r="D55" i="57"/>
  <c r="D56" i="57"/>
  <c r="D57" i="57"/>
  <c r="D58" i="57"/>
  <c r="D59" i="57"/>
  <c r="D60" i="57"/>
  <c r="D61" i="57"/>
  <c r="D62" i="57"/>
  <c r="D63" i="57"/>
  <c r="D64" i="57"/>
  <c r="D65" i="57"/>
  <c r="D66" i="57"/>
  <c r="D67" i="57"/>
  <c r="D68" i="57"/>
  <c r="D69" i="57"/>
  <c r="D70" i="57"/>
  <c r="D71" i="57"/>
  <c r="D72" i="57"/>
  <c r="D73" i="57"/>
  <c r="D74" i="57"/>
  <c r="D75" i="57"/>
  <c r="D76" i="57"/>
  <c r="D77" i="57"/>
  <c r="D78" i="57"/>
  <c r="D79" i="57"/>
  <c r="D80" i="57"/>
  <c r="D81" i="57"/>
  <c r="D82" i="57"/>
  <c r="D83" i="57"/>
  <c r="D84" i="57"/>
  <c r="D85" i="57"/>
  <c r="D86" i="57"/>
  <c r="D87" i="57"/>
  <c r="D88" i="57"/>
  <c r="D89" i="57"/>
  <c r="D90" i="57"/>
  <c r="D91" i="57"/>
  <c r="D92" i="57"/>
  <c r="D93" i="57"/>
  <c r="D94" i="57"/>
  <c r="D95" i="57"/>
  <c r="D96" i="57"/>
  <c r="D97" i="57"/>
  <c r="D98" i="57"/>
  <c r="D99" i="57"/>
  <c r="D100" i="57"/>
  <c r="D101" i="57"/>
  <c r="D102" i="57"/>
  <c r="D103" i="57"/>
  <c r="D104" i="57"/>
  <c r="D105" i="57"/>
  <c r="D106" i="57"/>
  <c r="D107" i="57"/>
  <c r="D108" i="57"/>
  <c r="D109" i="57"/>
  <c r="D110" i="57"/>
  <c r="D111" i="57"/>
  <c r="D112" i="57"/>
  <c r="D113" i="57"/>
  <c r="D114" i="57"/>
  <c r="D115" i="57"/>
  <c r="D116" i="57"/>
  <c r="D117" i="57"/>
  <c r="D118" i="57"/>
  <c r="D119" i="57"/>
  <c r="D120" i="57"/>
  <c r="D121" i="57"/>
  <c r="D122" i="57"/>
  <c r="D123" i="57"/>
  <c r="D124" i="57"/>
  <c r="D125" i="57"/>
  <c r="D126" i="57"/>
  <c r="D127" i="57"/>
  <c r="D128" i="57"/>
  <c r="D129" i="57"/>
  <c r="D130" i="57"/>
  <c r="D131" i="57"/>
  <c r="D132" i="57"/>
  <c r="D133" i="57"/>
  <c r="D134" i="57"/>
  <c r="D135" i="57"/>
  <c r="D136" i="57"/>
  <c r="D137" i="57"/>
  <c r="D138" i="57"/>
  <c r="D139" i="57"/>
  <c r="D140" i="57"/>
  <c r="D141" i="57"/>
  <c r="D142" i="57"/>
  <c r="D143" i="57"/>
  <c r="D144" i="57"/>
  <c r="D145" i="57"/>
  <c r="D146" i="57"/>
  <c r="D147" i="57"/>
  <c r="D148" i="57"/>
  <c r="D149" i="57"/>
  <c r="D150" i="57"/>
  <c r="D151" i="57"/>
  <c r="D152" i="57"/>
  <c r="D153" i="57"/>
  <c r="D154" i="57"/>
  <c r="D155" i="57"/>
  <c r="D156" i="57"/>
  <c r="D157" i="57"/>
  <c r="D158" i="57"/>
  <c r="D159" i="57"/>
  <c r="D160" i="57"/>
  <c r="D161" i="57"/>
  <c r="D162" i="57"/>
  <c r="D163" i="57"/>
  <c r="D164" i="57"/>
  <c r="D165" i="57"/>
  <c r="D166" i="57"/>
  <c r="D167" i="57"/>
  <c r="D168" i="57"/>
  <c r="D169" i="57"/>
  <c r="D170" i="57"/>
  <c r="D171" i="57"/>
  <c r="D172" i="57"/>
  <c r="D173" i="57"/>
  <c r="D174" i="57"/>
  <c r="D175" i="57"/>
  <c r="D176" i="57"/>
  <c r="D177" i="57"/>
  <c r="D178" i="57"/>
  <c r="D179" i="57"/>
  <c r="D180" i="57"/>
  <c r="D181" i="57"/>
  <c r="D182" i="57"/>
  <c r="D183" i="57"/>
  <c r="D184" i="57"/>
  <c r="D185" i="57"/>
  <c r="D186" i="57"/>
  <c r="D187" i="57"/>
  <c r="D188" i="57"/>
  <c r="D189" i="57"/>
  <c r="D190" i="57"/>
  <c r="D191" i="57"/>
  <c r="D192" i="57"/>
  <c r="D193" i="57"/>
  <c r="D194" i="57"/>
  <c r="D195" i="57"/>
  <c r="D196" i="57"/>
  <c r="D197" i="57"/>
  <c r="D198" i="57"/>
  <c r="D199" i="57"/>
  <c r="D200" i="57"/>
  <c r="D201" i="57"/>
  <c r="C2" i="57"/>
  <c r="C3" i="57"/>
  <c r="C4" i="57"/>
  <c r="C5" i="57"/>
  <c r="C6" i="57"/>
  <c r="C7" i="57"/>
  <c r="C8" i="57"/>
  <c r="C9" i="57"/>
  <c r="C10" i="57"/>
  <c r="C11" i="57"/>
  <c r="C12" i="57"/>
  <c r="C13" i="57"/>
  <c r="C14" i="57"/>
  <c r="C15" i="57"/>
  <c r="C16" i="57"/>
  <c r="C17" i="57"/>
  <c r="C18" i="57"/>
  <c r="C19" i="57"/>
  <c r="C20" i="57"/>
  <c r="C21" i="57"/>
  <c r="C22" i="57"/>
  <c r="C23" i="57"/>
  <c r="C24" i="57"/>
  <c r="C25" i="57"/>
  <c r="C26" i="57"/>
  <c r="C27" i="57"/>
  <c r="C28" i="57"/>
  <c r="C29" i="57"/>
  <c r="C30" i="57"/>
  <c r="C31" i="57"/>
  <c r="C32" i="57"/>
  <c r="C33" i="57"/>
  <c r="C34" i="57"/>
  <c r="C35" i="57"/>
  <c r="C36" i="57"/>
  <c r="C37" i="57"/>
  <c r="C38" i="57"/>
  <c r="C39" i="57"/>
  <c r="C40" i="57"/>
  <c r="C41" i="57"/>
  <c r="C42" i="57"/>
  <c r="C43" i="57"/>
  <c r="C44" i="57"/>
  <c r="C45" i="57"/>
  <c r="C46" i="57"/>
  <c r="C47" i="57"/>
  <c r="C48" i="57"/>
  <c r="C49" i="57"/>
  <c r="C50" i="57"/>
  <c r="C51" i="57"/>
  <c r="C52" i="57"/>
  <c r="C53" i="57"/>
  <c r="C54" i="57"/>
  <c r="C55" i="57"/>
  <c r="C56" i="57"/>
  <c r="C57" i="57"/>
  <c r="C58" i="57"/>
  <c r="C59" i="57"/>
  <c r="C60" i="57"/>
  <c r="C61" i="57"/>
  <c r="C62" i="57"/>
  <c r="C63" i="57"/>
  <c r="C64" i="57"/>
  <c r="C65" i="57"/>
  <c r="C66" i="57"/>
  <c r="C67" i="57"/>
  <c r="C68" i="57"/>
  <c r="C69" i="57"/>
  <c r="C70" i="57"/>
  <c r="C71" i="57"/>
  <c r="C72" i="57"/>
  <c r="C73" i="57"/>
  <c r="C74" i="57"/>
  <c r="C75" i="57"/>
  <c r="C76" i="57"/>
  <c r="C77" i="57"/>
  <c r="C78" i="57"/>
  <c r="C79" i="57"/>
  <c r="C80" i="57"/>
  <c r="C81" i="57"/>
  <c r="C82" i="57"/>
  <c r="C83" i="57"/>
  <c r="C84" i="57"/>
  <c r="C85" i="57"/>
  <c r="C86" i="57"/>
  <c r="C87" i="57"/>
  <c r="C88" i="57"/>
  <c r="C89" i="57"/>
  <c r="C90" i="57"/>
  <c r="C91" i="57"/>
  <c r="C92" i="57"/>
  <c r="C93" i="57"/>
  <c r="C94" i="57"/>
  <c r="C95" i="57"/>
  <c r="C96" i="57"/>
  <c r="C97" i="57"/>
  <c r="C98" i="57"/>
  <c r="C99" i="57"/>
  <c r="C100" i="57"/>
  <c r="C101" i="57"/>
  <c r="C102" i="57"/>
  <c r="C103" i="57"/>
  <c r="C104" i="57"/>
  <c r="C105" i="57"/>
  <c r="C106" i="57"/>
  <c r="C107" i="57"/>
  <c r="C108" i="57"/>
  <c r="C109" i="57"/>
  <c r="C110" i="57"/>
  <c r="C111" i="57"/>
  <c r="C112" i="57"/>
  <c r="C113" i="57"/>
  <c r="C114" i="57"/>
  <c r="C115" i="57"/>
  <c r="C116" i="57"/>
  <c r="C117" i="57"/>
  <c r="C118" i="57"/>
  <c r="C119" i="57"/>
  <c r="C120" i="57"/>
  <c r="C121" i="57"/>
  <c r="C122" i="57"/>
  <c r="C123" i="57"/>
  <c r="C124" i="57"/>
  <c r="C125" i="57"/>
  <c r="C126" i="57"/>
  <c r="C127" i="57"/>
  <c r="C128" i="57"/>
  <c r="C129" i="57"/>
  <c r="C130" i="57"/>
  <c r="C131" i="57"/>
  <c r="C132" i="57"/>
  <c r="C133" i="57"/>
  <c r="C134" i="57"/>
  <c r="C135" i="57"/>
  <c r="C136" i="57"/>
  <c r="C137" i="57"/>
  <c r="C138" i="57"/>
  <c r="C139" i="57"/>
  <c r="C140" i="57"/>
  <c r="C141" i="57"/>
  <c r="C142" i="57"/>
  <c r="C143" i="57"/>
  <c r="C144" i="57"/>
  <c r="C145" i="57"/>
  <c r="C146" i="57"/>
  <c r="C147" i="57"/>
  <c r="C148" i="57"/>
  <c r="C149" i="57"/>
  <c r="C150" i="57"/>
  <c r="C151" i="57"/>
  <c r="C152" i="57"/>
  <c r="C153" i="57"/>
  <c r="C154" i="57"/>
  <c r="C155" i="57"/>
  <c r="C156" i="57"/>
  <c r="C157" i="57"/>
  <c r="C158" i="57"/>
  <c r="C159" i="57"/>
  <c r="C160" i="57"/>
  <c r="C161" i="57"/>
  <c r="C162" i="57"/>
  <c r="C163" i="57"/>
  <c r="C164" i="57"/>
  <c r="C165" i="57"/>
  <c r="C166" i="57"/>
  <c r="C167" i="57"/>
  <c r="C168" i="57"/>
  <c r="C169" i="57"/>
  <c r="C170" i="57"/>
  <c r="C171" i="57"/>
  <c r="C172" i="57"/>
  <c r="C173" i="57"/>
  <c r="C174" i="57"/>
  <c r="C175" i="57"/>
  <c r="C176" i="57"/>
  <c r="C177" i="57"/>
  <c r="C178" i="57"/>
  <c r="C179" i="57"/>
  <c r="C180" i="57"/>
  <c r="C181" i="57"/>
  <c r="C182" i="57"/>
  <c r="C183" i="57"/>
  <c r="C184" i="57"/>
  <c r="C185" i="57"/>
  <c r="C186" i="57"/>
  <c r="C187" i="57"/>
  <c r="C188" i="57"/>
  <c r="C189" i="57"/>
  <c r="C190" i="57"/>
  <c r="C191" i="57"/>
  <c r="C192" i="57"/>
  <c r="C193" i="57"/>
  <c r="C194" i="57"/>
  <c r="C195" i="57"/>
  <c r="C196" i="57"/>
  <c r="C197" i="57"/>
  <c r="C198" i="57"/>
  <c r="C199" i="57"/>
  <c r="C200" i="57"/>
  <c r="C201" i="57"/>
  <c r="B201" i="57"/>
  <c r="B200" i="57"/>
  <c r="B199" i="57"/>
  <c r="B198" i="57"/>
  <c r="B197" i="57"/>
  <c r="B196" i="57"/>
  <c r="B195" i="57"/>
  <c r="B194" i="57"/>
  <c r="B193" i="57"/>
  <c r="B192" i="57"/>
  <c r="B191" i="57"/>
  <c r="B190" i="57"/>
  <c r="B189" i="57"/>
  <c r="B188" i="57"/>
  <c r="B187" i="57"/>
  <c r="B186" i="57"/>
  <c r="B185" i="57"/>
  <c r="B184" i="57"/>
  <c r="B183" i="57"/>
  <c r="B182" i="57"/>
  <c r="B181" i="57"/>
  <c r="B180" i="57"/>
  <c r="B179" i="57"/>
  <c r="B178" i="57"/>
  <c r="B177" i="57"/>
  <c r="B176" i="57"/>
  <c r="B175" i="57"/>
  <c r="B174" i="57"/>
  <c r="B173" i="57"/>
  <c r="B172" i="57"/>
  <c r="B171" i="57"/>
  <c r="B170" i="57"/>
  <c r="B169" i="57"/>
  <c r="B168" i="57"/>
  <c r="B167" i="57"/>
  <c r="B166" i="57"/>
  <c r="B165" i="57"/>
  <c r="B164" i="57"/>
  <c r="B163" i="57"/>
  <c r="B162" i="57"/>
  <c r="B161" i="57"/>
  <c r="B160" i="57"/>
  <c r="B159" i="57"/>
  <c r="B158" i="57"/>
  <c r="B157" i="57"/>
  <c r="B156" i="57"/>
  <c r="B155" i="57"/>
  <c r="B154" i="57"/>
  <c r="B153" i="57"/>
  <c r="B152" i="57"/>
  <c r="B151" i="57"/>
  <c r="B150" i="57"/>
  <c r="B149" i="57"/>
  <c r="B148" i="57"/>
  <c r="B147" i="57"/>
  <c r="B146" i="57"/>
  <c r="B145" i="57"/>
  <c r="B144" i="57"/>
  <c r="B143" i="57"/>
  <c r="B142" i="57"/>
  <c r="B141" i="57"/>
  <c r="B140" i="57"/>
  <c r="B139" i="57"/>
  <c r="B138" i="57"/>
  <c r="B137" i="57"/>
  <c r="B136" i="57"/>
  <c r="B135" i="57"/>
  <c r="B134" i="57"/>
  <c r="B133" i="57"/>
  <c r="B132" i="57"/>
  <c r="B131" i="57"/>
  <c r="B130" i="57"/>
  <c r="B129" i="57"/>
  <c r="B128" i="57"/>
  <c r="B127" i="57"/>
  <c r="B126" i="57"/>
  <c r="B125" i="57"/>
  <c r="B124" i="57"/>
  <c r="B123" i="57"/>
  <c r="B122" i="57"/>
  <c r="B121" i="57"/>
  <c r="B120" i="57"/>
  <c r="B119" i="57"/>
  <c r="B118" i="57"/>
  <c r="B117" i="57"/>
  <c r="B116" i="57"/>
  <c r="B115" i="57"/>
  <c r="B114" i="57"/>
  <c r="B113" i="57"/>
  <c r="B112" i="57"/>
  <c r="B111" i="57"/>
  <c r="B110" i="57"/>
  <c r="B109" i="57"/>
  <c r="B108" i="57"/>
  <c r="B107" i="57"/>
  <c r="B106" i="57"/>
  <c r="B105" i="57"/>
  <c r="B104" i="57"/>
  <c r="B103" i="57"/>
  <c r="B102" i="57"/>
  <c r="B101"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B6" i="57"/>
  <c r="B5" i="57"/>
  <c r="B4" i="57"/>
  <c r="B3" i="57"/>
  <c r="B2" i="57"/>
  <c r="C9" i="2" l="1"/>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3" i="2"/>
  <c r="B3" i="2"/>
  <c r="B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 i="52" l="1"/>
  <c r="B3" i="52"/>
  <c r="B4" i="52"/>
  <c r="B5" i="52"/>
  <c r="B6" i="52"/>
  <c r="B7" i="52"/>
  <c r="B8" i="52"/>
  <c r="B9" i="52"/>
  <c r="B10" i="52"/>
  <c r="B11" i="52"/>
  <c r="B12" i="52"/>
  <c r="B13" i="52"/>
  <c r="B14" i="52"/>
  <c r="B15" i="52"/>
  <c r="B16" i="52"/>
  <c r="B17" i="52"/>
  <c r="B18" i="52"/>
  <c r="B19" i="52"/>
  <c r="B20" i="52"/>
  <c r="B21" i="52"/>
  <c r="B22" i="52"/>
  <c r="B23" i="52"/>
  <c r="B24" i="52"/>
  <c r="B25" i="52"/>
  <c r="B26" i="52"/>
  <c r="B27" i="52"/>
  <c r="B28" i="52"/>
  <c r="B29" i="52"/>
  <c r="B30" i="52"/>
  <c r="B31" i="52"/>
  <c r="B32" i="52"/>
  <c r="B33" i="52"/>
  <c r="B34" i="52"/>
  <c r="B35" i="52"/>
  <c r="B36" i="52"/>
  <c r="B37" i="52"/>
  <c r="B38" i="52"/>
  <c r="B39" i="52"/>
  <c r="B40" i="52"/>
  <c r="B41" i="52"/>
  <c r="B42" i="52"/>
  <c r="B43" i="52"/>
  <c r="B44" i="52"/>
  <c r="B45" i="52"/>
  <c r="B46" i="52"/>
  <c r="B47" i="52"/>
  <c r="B48" i="52"/>
  <c r="B49" i="52"/>
  <c r="B50" i="52"/>
  <c r="B51" i="52"/>
  <c r="B52" i="52"/>
  <c r="B53" i="52"/>
  <c r="B54" i="52"/>
  <c r="B55" i="52"/>
  <c r="B56" i="52"/>
  <c r="B57" i="52"/>
  <c r="B58" i="52"/>
  <c r="B59" i="52"/>
  <c r="B60" i="52"/>
  <c r="B61" i="52"/>
  <c r="B62" i="52"/>
  <c r="B63" i="52"/>
  <c r="B64" i="52"/>
  <c r="B65" i="52"/>
  <c r="B66" i="52"/>
  <c r="B67" i="52"/>
  <c r="B68" i="52"/>
  <c r="B69" i="52"/>
  <c r="B70" i="52"/>
  <c r="B71" i="52"/>
  <c r="B72" i="52"/>
  <c r="B73" i="52"/>
  <c r="B74" i="52"/>
  <c r="B75" i="52"/>
  <c r="B76" i="52"/>
  <c r="B77" i="52"/>
  <c r="B78" i="52"/>
  <c r="B79" i="52"/>
  <c r="B80" i="52"/>
  <c r="B81" i="52"/>
  <c r="B82" i="52"/>
  <c r="B83" i="52"/>
  <c r="B84" i="52"/>
  <c r="B85" i="52"/>
  <c r="B86" i="52"/>
  <c r="B87" i="52"/>
  <c r="B88" i="52"/>
  <c r="B89" i="52"/>
  <c r="B90" i="52"/>
  <c r="B91" i="52"/>
  <c r="B92" i="52"/>
  <c r="B93" i="52"/>
  <c r="B94" i="52"/>
  <c r="B95" i="52"/>
  <c r="B96" i="52"/>
  <c r="B97" i="52"/>
  <c r="B98" i="52"/>
  <c r="B99" i="52"/>
  <c r="B100" i="52"/>
  <c r="B101" i="52"/>
  <c r="B102" i="52"/>
  <c r="B103" i="52"/>
  <c r="B104" i="52"/>
  <c r="B105" i="52"/>
  <c r="B106" i="52"/>
  <c r="B107" i="52"/>
  <c r="B108" i="52"/>
  <c r="B109" i="52"/>
  <c r="B110" i="52"/>
  <c r="B111" i="52"/>
  <c r="B112" i="52"/>
  <c r="B113" i="52"/>
  <c r="B114" i="52"/>
  <c r="B115" i="52"/>
  <c r="B116" i="52"/>
  <c r="B117" i="52"/>
  <c r="B118" i="52"/>
  <c r="B119" i="52"/>
  <c r="B120" i="52"/>
  <c r="B121" i="52"/>
  <c r="B122" i="52"/>
  <c r="B123" i="52"/>
  <c r="B124" i="52"/>
  <c r="B125" i="52"/>
  <c r="B126" i="52"/>
  <c r="B127" i="52"/>
  <c r="B128" i="52"/>
  <c r="B129" i="52"/>
  <c r="B130" i="52"/>
  <c r="B131" i="52"/>
  <c r="B132" i="52"/>
  <c r="B133" i="52"/>
  <c r="B134" i="52"/>
  <c r="B135" i="52"/>
  <c r="B136" i="52"/>
  <c r="B137" i="52"/>
  <c r="B138" i="52"/>
  <c r="B139" i="52"/>
  <c r="B140" i="52"/>
  <c r="B141" i="52"/>
  <c r="B142" i="52"/>
  <c r="B143" i="52"/>
  <c r="B144" i="52"/>
  <c r="B145" i="52"/>
  <c r="B146" i="52"/>
  <c r="B147" i="52"/>
  <c r="B148" i="52"/>
  <c r="B149" i="52"/>
  <c r="B150" i="52"/>
  <c r="B151" i="52"/>
  <c r="B152" i="52"/>
  <c r="B153" i="52"/>
  <c r="B154" i="52"/>
  <c r="B155" i="52"/>
  <c r="B156" i="52"/>
  <c r="B157" i="52"/>
  <c r="B158" i="52"/>
  <c r="B159" i="52"/>
  <c r="B160" i="52"/>
  <c r="B161" i="52"/>
  <c r="B162" i="52"/>
  <c r="B163" i="52"/>
  <c r="B164" i="52"/>
  <c r="B165" i="52"/>
  <c r="B166" i="52"/>
  <c r="B167" i="52"/>
  <c r="B168" i="52"/>
  <c r="B169" i="52"/>
  <c r="B170" i="52"/>
  <c r="B171" i="52"/>
  <c r="B172" i="52"/>
  <c r="B173" i="52"/>
  <c r="B174" i="52"/>
  <c r="B175" i="52"/>
  <c r="B176" i="52"/>
  <c r="B177" i="52"/>
  <c r="B178" i="52"/>
  <c r="B179" i="52"/>
  <c r="B180" i="52"/>
  <c r="B181" i="52"/>
  <c r="B182" i="52"/>
  <c r="B183" i="52"/>
  <c r="B184" i="52"/>
  <c r="B185" i="52"/>
  <c r="B186" i="52"/>
  <c r="B187" i="52"/>
  <c r="B188" i="52"/>
  <c r="B189" i="52"/>
  <c r="B190" i="52"/>
  <c r="B191" i="52"/>
  <c r="B192" i="52"/>
  <c r="B193" i="52"/>
  <c r="B194" i="52"/>
  <c r="B195" i="52"/>
  <c r="B196" i="52"/>
  <c r="B197" i="52"/>
  <c r="B198" i="52"/>
  <c r="B199" i="52"/>
  <c r="B200" i="52"/>
  <c r="B201" i="52"/>
  <c r="C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E2" i="7" l="1"/>
  <c r="B2" i="33" s="1"/>
  <c r="E4" i="7"/>
  <c r="E5" i="7"/>
  <c r="E6" i="7"/>
  <c r="E7" i="7"/>
  <c r="E8" i="7"/>
  <c r="E9" i="7"/>
  <c r="E10" i="7"/>
  <c r="B10" i="33" s="1"/>
  <c r="E11" i="7"/>
  <c r="B11" i="14" s="1"/>
  <c r="E12" i="7"/>
  <c r="B12" i="14" s="1"/>
  <c r="E13" i="7"/>
  <c r="B13" i="14" s="1"/>
  <c r="E14" i="7"/>
  <c r="E15" i="7"/>
  <c r="E16" i="7"/>
  <c r="E17" i="7"/>
  <c r="E18" i="7"/>
  <c r="B18" i="14" s="1"/>
  <c r="E19" i="7"/>
  <c r="E20" i="7"/>
  <c r="E21" i="7"/>
  <c r="E22" i="7"/>
  <c r="E23" i="7"/>
  <c r="E24" i="7"/>
  <c r="E25" i="7"/>
  <c r="E26" i="7"/>
  <c r="B26" i="33" s="1"/>
  <c r="E27" i="7"/>
  <c r="B27" i="14" s="1"/>
  <c r="E28" i="7"/>
  <c r="E29" i="7"/>
  <c r="E30" i="7"/>
  <c r="E31" i="7"/>
  <c r="E32" i="7"/>
  <c r="E33" i="7"/>
  <c r="E34" i="7"/>
  <c r="B34" i="14" s="1"/>
  <c r="E35" i="7"/>
  <c r="B35" i="14" s="1"/>
  <c r="E36" i="7"/>
  <c r="B36" i="14" s="1"/>
  <c r="E37" i="7"/>
  <c r="B37" i="14" s="1"/>
  <c r="E38" i="7"/>
  <c r="B38" i="14" s="1"/>
  <c r="E39" i="7"/>
  <c r="E40" i="7"/>
  <c r="E41" i="7"/>
  <c r="E42" i="7"/>
  <c r="B42" i="14" s="1"/>
  <c r="E43" i="7"/>
  <c r="E44" i="7"/>
  <c r="E45" i="7"/>
  <c r="E46" i="7"/>
  <c r="E47" i="7"/>
  <c r="E48" i="7"/>
  <c r="E49" i="7"/>
  <c r="E50" i="7"/>
  <c r="B50" i="14" s="1"/>
  <c r="E51" i="7"/>
  <c r="B51" i="14" s="1"/>
  <c r="E52" i="7"/>
  <c r="B52" i="14" s="1"/>
  <c r="E53" i="7"/>
  <c r="E54" i="7"/>
  <c r="E55" i="7"/>
  <c r="E56" i="7"/>
  <c r="E57" i="7"/>
  <c r="E58" i="7"/>
  <c r="B58" i="32" s="1"/>
  <c r="E59" i="7"/>
  <c r="E60" i="7"/>
  <c r="E61" i="7"/>
  <c r="E62" i="7"/>
  <c r="E63" i="7"/>
  <c r="E64" i="7"/>
  <c r="E65" i="7"/>
  <c r="E66" i="7"/>
  <c r="B66" i="33" s="1"/>
  <c r="E67" i="7"/>
  <c r="E68" i="7"/>
  <c r="E69" i="7"/>
  <c r="E70" i="7"/>
  <c r="E71" i="7"/>
  <c r="E72" i="7"/>
  <c r="E73" i="7"/>
  <c r="E74" i="7"/>
  <c r="B74" i="33" s="1"/>
  <c r="E75" i="7"/>
  <c r="B75" i="14" s="1"/>
  <c r="E76" i="7"/>
  <c r="B76" i="14" s="1"/>
  <c r="E77" i="7"/>
  <c r="B77" i="14" s="1"/>
  <c r="E78" i="7"/>
  <c r="E79" i="7"/>
  <c r="E80" i="7"/>
  <c r="E81" i="7"/>
  <c r="E82" i="7"/>
  <c r="B82" i="33" s="1"/>
  <c r="E83" i="7"/>
  <c r="E84" i="7"/>
  <c r="E85" i="7"/>
  <c r="E86" i="7"/>
  <c r="B86" i="33" s="1"/>
  <c r="E87" i="7"/>
  <c r="E88" i="7"/>
  <c r="E89" i="7"/>
  <c r="E90" i="7"/>
  <c r="B90" i="14" s="1"/>
  <c r="E91" i="7"/>
  <c r="E92" i="7"/>
  <c r="E93" i="7"/>
  <c r="E94" i="7"/>
  <c r="B94" i="33" s="1"/>
  <c r="E95" i="7"/>
  <c r="E96" i="7"/>
  <c r="E97" i="7"/>
  <c r="E98" i="7"/>
  <c r="B98" i="14" s="1"/>
  <c r="E99" i="7"/>
  <c r="E100" i="7"/>
  <c r="E101" i="7"/>
  <c r="E102" i="7"/>
  <c r="B102" i="33" s="1"/>
  <c r="E103" i="7"/>
  <c r="E104" i="7"/>
  <c r="E105" i="7"/>
  <c r="E106" i="7"/>
  <c r="B106" i="32" s="1"/>
  <c r="E107" i="7"/>
  <c r="E108" i="7"/>
  <c r="E109" i="7"/>
  <c r="E110" i="7"/>
  <c r="B110" i="33" s="1"/>
  <c r="E111" i="7"/>
  <c r="E112" i="7"/>
  <c r="E113" i="7"/>
  <c r="E114" i="7"/>
  <c r="B114" i="14" s="1"/>
  <c r="E115" i="7"/>
  <c r="E116" i="7"/>
  <c r="E117" i="7"/>
  <c r="E118" i="7"/>
  <c r="B118" i="33" s="1"/>
  <c r="E119" i="7"/>
  <c r="E120" i="7"/>
  <c r="E121" i="7"/>
  <c r="E122" i="7"/>
  <c r="B122" i="14" s="1"/>
  <c r="E123" i="7"/>
  <c r="E124" i="7"/>
  <c r="E125" i="7"/>
  <c r="E126" i="7"/>
  <c r="B126" i="33" s="1"/>
  <c r="E127" i="7"/>
  <c r="E128" i="7"/>
  <c r="E129" i="7"/>
  <c r="E130" i="7"/>
  <c r="B130" i="33" s="1"/>
  <c r="E131" i="7"/>
  <c r="E132" i="7"/>
  <c r="E133" i="7"/>
  <c r="E134" i="7"/>
  <c r="B134" i="33" s="1"/>
  <c r="E135" i="7"/>
  <c r="E136" i="7"/>
  <c r="E137" i="7"/>
  <c r="E138" i="7"/>
  <c r="B138" i="33" s="1"/>
  <c r="E139" i="7"/>
  <c r="E140" i="7"/>
  <c r="B140" i="33" s="1"/>
  <c r="E141" i="7"/>
  <c r="E142" i="7"/>
  <c r="B142" i="33" s="1"/>
  <c r="E143" i="7"/>
  <c r="E144" i="7"/>
  <c r="E145" i="7"/>
  <c r="E146" i="7"/>
  <c r="B146" i="33" s="1"/>
  <c r="E147" i="7"/>
  <c r="E148" i="7"/>
  <c r="B148" i="33" s="1"/>
  <c r="E149" i="7"/>
  <c r="E150" i="7"/>
  <c r="B150" i="33" s="1"/>
  <c r="E151" i="7"/>
  <c r="E152" i="7"/>
  <c r="E153" i="7"/>
  <c r="E154" i="7"/>
  <c r="B154" i="14" s="1"/>
  <c r="E155" i="7"/>
  <c r="E156" i="7"/>
  <c r="B156" i="33" s="1"/>
  <c r="E157" i="7"/>
  <c r="E158" i="7"/>
  <c r="B158" i="33" s="1"/>
  <c r="E159" i="7"/>
  <c r="E160" i="7"/>
  <c r="E161" i="7"/>
  <c r="B161" i="14" s="1"/>
  <c r="E162" i="7"/>
  <c r="B162" i="32" s="1"/>
  <c r="E163" i="7"/>
  <c r="E164" i="7"/>
  <c r="B164" i="33" s="1"/>
  <c r="E165" i="7"/>
  <c r="E166" i="7"/>
  <c r="B166" i="33" s="1"/>
  <c r="E167" i="7"/>
  <c r="E168" i="7"/>
  <c r="E169" i="7"/>
  <c r="E170" i="7"/>
  <c r="B170" i="14" s="1"/>
  <c r="E171" i="7"/>
  <c r="E172" i="7"/>
  <c r="B172" i="33" s="1"/>
  <c r="E173" i="7"/>
  <c r="B173" i="33" s="1"/>
  <c r="E174" i="7"/>
  <c r="B174" i="33" s="1"/>
  <c r="E175" i="7"/>
  <c r="E176" i="7"/>
  <c r="E177" i="7"/>
  <c r="E178" i="7"/>
  <c r="B178" i="32" s="1"/>
  <c r="E179" i="7"/>
  <c r="E180" i="7"/>
  <c r="B180" i="33" s="1"/>
  <c r="E181" i="7"/>
  <c r="B181" i="33" s="1"/>
  <c r="E182" i="7"/>
  <c r="B182" i="33" s="1"/>
  <c r="E183" i="7"/>
  <c r="E184" i="7"/>
  <c r="E185" i="7"/>
  <c r="B185" i="14" s="1"/>
  <c r="E186" i="7"/>
  <c r="B186" i="14" s="1"/>
  <c r="E187" i="7"/>
  <c r="B187" i="33" s="1"/>
  <c r="E188" i="7"/>
  <c r="B188" i="33" s="1"/>
  <c r="E189" i="7"/>
  <c r="B189" i="33" s="1"/>
  <c r="E190" i="7"/>
  <c r="B190" i="33" s="1"/>
  <c r="E191" i="7"/>
  <c r="E192" i="7"/>
  <c r="E193" i="7"/>
  <c r="E194" i="7"/>
  <c r="B194" i="33" s="1"/>
  <c r="E195" i="7"/>
  <c r="B195" i="33" s="1"/>
  <c r="E196" i="7"/>
  <c r="B196" i="33" s="1"/>
  <c r="E197" i="7"/>
  <c r="B197" i="33" s="1"/>
  <c r="E198" i="7"/>
  <c r="B198" i="33" s="1"/>
  <c r="E199" i="7"/>
  <c r="E200" i="7"/>
  <c r="E201" i="7"/>
  <c r="B201" i="33" l="1"/>
  <c r="B201" i="32"/>
  <c r="B199" i="33"/>
  <c r="B199" i="32"/>
  <c r="B191" i="33"/>
  <c r="B191" i="32"/>
  <c r="B183" i="33"/>
  <c r="B183" i="32"/>
  <c r="B175" i="33"/>
  <c r="B175" i="32"/>
  <c r="B167" i="33"/>
  <c r="B167" i="32"/>
  <c r="B159" i="33"/>
  <c r="B159" i="32"/>
  <c r="B151" i="33"/>
  <c r="B151" i="32"/>
  <c r="B143" i="33"/>
  <c r="B143" i="32"/>
  <c r="B135" i="33"/>
  <c r="B135" i="32"/>
  <c r="B127" i="33"/>
  <c r="B127" i="32"/>
  <c r="B119" i="33"/>
  <c r="B119" i="32"/>
  <c r="B111" i="33"/>
  <c r="B111" i="32"/>
  <c r="B103" i="33"/>
  <c r="B103" i="32"/>
  <c r="B95" i="33"/>
  <c r="B95" i="32"/>
  <c r="B87" i="33"/>
  <c r="B87" i="32"/>
  <c r="B79" i="33"/>
  <c r="B79" i="32"/>
  <c r="B79" i="14"/>
  <c r="B71" i="33"/>
  <c r="B71" i="32"/>
  <c r="B71" i="14"/>
  <c r="B63" i="33"/>
  <c r="B63" i="32"/>
  <c r="B63" i="14"/>
  <c r="B55" i="33"/>
  <c r="B55" i="32"/>
  <c r="B55" i="14"/>
  <c r="B47" i="33"/>
  <c r="B47" i="32"/>
  <c r="B47" i="14"/>
  <c r="B39" i="33"/>
  <c r="B39" i="32"/>
  <c r="B39" i="14"/>
  <c r="B31" i="33"/>
  <c r="B31" i="32"/>
  <c r="B31" i="14"/>
  <c r="B23" i="33"/>
  <c r="B23" i="32"/>
  <c r="B23" i="14"/>
  <c r="B15" i="33"/>
  <c r="B15" i="32"/>
  <c r="B15" i="14"/>
  <c r="B7" i="33"/>
  <c r="B7" i="32"/>
  <c r="B7" i="14"/>
  <c r="B199" i="14"/>
  <c r="B191" i="14"/>
  <c r="B183" i="14"/>
  <c r="B175" i="14"/>
  <c r="B167" i="14"/>
  <c r="B159" i="14"/>
  <c r="B151" i="14"/>
  <c r="B143" i="14"/>
  <c r="B135" i="14"/>
  <c r="B127" i="14"/>
  <c r="B119" i="14"/>
  <c r="B111" i="14"/>
  <c r="B103" i="14"/>
  <c r="B95" i="14"/>
  <c r="B87" i="14"/>
  <c r="B66" i="14"/>
  <c r="B2" i="14"/>
  <c r="B188" i="32"/>
  <c r="B173" i="32"/>
  <c r="B154" i="32"/>
  <c r="B130" i="32"/>
  <c r="B98" i="32"/>
  <c r="B50" i="32"/>
  <c r="B186" i="33"/>
  <c r="B122" i="33"/>
  <c r="B58" i="33"/>
  <c r="B78" i="33"/>
  <c r="B78" i="32"/>
  <c r="B70" i="33"/>
  <c r="B70" i="32"/>
  <c r="B62" i="33"/>
  <c r="B62" i="32"/>
  <c r="B54" i="33"/>
  <c r="B54" i="32"/>
  <c r="B46" i="33"/>
  <c r="B46" i="32"/>
  <c r="B38" i="33"/>
  <c r="B38" i="32"/>
  <c r="B30" i="33"/>
  <c r="B30" i="32"/>
  <c r="B22" i="33"/>
  <c r="B22" i="32"/>
  <c r="B14" i="33"/>
  <c r="B14" i="32"/>
  <c r="B6" i="33"/>
  <c r="B6" i="32"/>
  <c r="B198" i="14"/>
  <c r="B190" i="14"/>
  <c r="B182" i="14"/>
  <c r="B174" i="14"/>
  <c r="B166" i="14"/>
  <c r="B158" i="14"/>
  <c r="B150" i="14"/>
  <c r="B142" i="14"/>
  <c r="B134" i="14"/>
  <c r="B126" i="14"/>
  <c r="B118" i="14"/>
  <c r="B110" i="14"/>
  <c r="B102" i="14"/>
  <c r="B94" i="14"/>
  <c r="B86" i="14"/>
  <c r="B62" i="14"/>
  <c r="B26" i="14"/>
  <c r="B198" i="32"/>
  <c r="B187" i="32"/>
  <c r="B172" i="32"/>
  <c r="B150" i="32"/>
  <c r="B126" i="32"/>
  <c r="B94" i="32"/>
  <c r="B42" i="32"/>
  <c r="B178" i="33"/>
  <c r="B114" i="33"/>
  <c r="B50" i="33"/>
  <c r="B165" i="33"/>
  <c r="B165" i="32"/>
  <c r="B157" i="33"/>
  <c r="B157" i="32"/>
  <c r="B149" i="33"/>
  <c r="B149" i="32"/>
  <c r="B141" i="33"/>
  <c r="B141" i="32"/>
  <c r="B133" i="33"/>
  <c r="B133" i="32"/>
  <c r="B125" i="33"/>
  <c r="B125" i="32"/>
  <c r="B117" i="33"/>
  <c r="B117" i="32"/>
  <c r="B109" i="33"/>
  <c r="B109" i="32"/>
  <c r="B101" i="33"/>
  <c r="B101" i="32"/>
  <c r="B93" i="33"/>
  <c r="B93" i="32"/>
  <c r="B85" i="33"/>
  <c r="B85" i="32"/>
  <c r="B77" i="33"/>
  <c r="B77" i="32"/>
  <c r="B69" i="33"/>
  <c r="B69" i="32"/>
  <c r="B61" i="33"/>
  <c r="B61" i="32"/>
  <c r="B53" i="33"/>
  <c r="B53" i="32"/>
  <c r="B45" i="33"/>
  <c r="B45" i="32"/>
  <c r="B37" i="33"/>
  <c r="B37" i="32"/>
  <c r="B29" i="33"/>
  <c r="B29" i="32"/>
  <c r="B21" i="33"/>
  <c r="B21" i="32"/>
  <c r="B13" i="33"/>
  <c r="B13" i="32"/>
  <c r="B5" i="33"/>
  <c r="B5" i="32"/>
  <c r="B197" i="14"/>
  <c r="B189" i="14"/>
  <c r="B181" i="14"/>
  <c r="B173" i="14"/>
  <c r="B165" i="14"/>
  <c r="B157" i="14"/>
  <c r="B149" i="14"/>
  <c r="B141" i="14"/>
  <c r="B133" i="14"/>
  <c r="B125" i="14"/>
  <c r="B117" i="14"/>
  <c r="B109" i="14"/>
  <c r="B101" i="14"/>
  <c r="B93" i="14"/>
  <c r="B85" i="14"/>
  <c r="B61" i="14"/>
  <c r="B22" i="14"/>
  <c r="B197" i="32"/>
  <c r="B186" i="32"/>
  <c r="B170" i="32"/>
  <c r="B148" i="32"/>
  <c r="B122" i="32"/>
  <c r="B90" i="32"/>
  <c r="B34" i="32"/>
  <c r="B170" i="33"/>
  <c r="B106" i="33"/>
  <c r="B42" i="33"/>
  <c r="B132" i="33"/>
  <c r="B132" i="32"/>
  <c r="B124" i="33"/>
  <c r="B124" i="32"/>
  <c r="B116" i="33"/>
  <c r="B116" i="32"/>
  <c r="B108" i="33"/>
  <c r="B108" i="32"/>
  <c r="B100" i="33"/>
  <c r="B100" i="32"/>
  <c r="B92" i="33"/>
  <c r="B92" i="32"/>
  <c r="B84" i="33"/>
  <c r="B84" i="32"/>
  <c r="B76" i="33"/>
  <c r="B76" i="32"/>
  <c r="B68" i="33"/>
  <c r="B68" i="32"/>
  <c r="B60" i="33"/>
  <c r="B60" i="32"/>
  <c r="B52" i="33"/>
  <c r="B52" i="32"/>
  <c r="B44" i="33"/>
  <c r="B44" i="32"/>
  <c r="B36" i="33"/>
  <c r="B36" i="32"/>
  <c r="B28" i="33"/>
  <c r="B28" i="32"/>
  <c r="B20" i="33"/>
  <c r="B20" i="32"/>
  <c r="B12" i="33"/>
  <c r="B12" i="32"/>
  <c r="B4" i="33"/>
  <c r="B4" i="32"/>
  <c r="B196" i="14"/>
  <c r="B188" i="14"/>
  <c r="B180" i="14"/>
  <c r="B172" i="14"/>
  <c r="B164" i="14"/>
  <c r="B156" i="14"/>
  <c r="B148" i="14"/>
  <c r="B140" i="14"/>
  <c r="B132" i="14"/>
  <c r="B124" i="14"/>
  <c r="B116" i="14"/>
  <c r="B108" i="14"/>
  <c r="B100" i="14"/>
  <c r="B92" i="14"/>
  <c r="B84" i="14"/>
  <c r="B74" i="14"/>
  <c r="B60" i="14"/>
  <c r="B46" i="14"/>
  <c r="B21" i="14"/>
  <c r="B10" i="14"/>
  <c r="B196" i="32"/>
  <c r="B182" i="32"/>
  <c r="B166" i="32"/>
  <c r="B146" i="32"/>
  <c r="B118" i="32"/>
  <c r="B86" i="32"/>
  <c r="B26" i="32"/>
  <c r="B162" i="33"/>
  <c r="B98" i="33"/>
  <c r="B34" i="33"/>
  <c r="B179" i="33"/>
  <c r="B179" i="32"/>
  <c r="B171" i="33"/>
  <c r="B171" i="32"/>
  <c r="B163" i="33"/>
  <c r="B163" i="32"/>
  <c r="B155" i="33"/>
  <c r="B155" i="32"/>
  <c r="B147" i="33"/>
  <c r="B147" i="32"/>
  <c r="B139" i="33"/>
  <c r="B139" i="32"/>
  <c r="B131" i="33"/>
  <c r="B131" i="32"/>
  <c r="B123" i="33"/>
  <c r="B123" i="32"/>
  <c r="B115" i="33"/>
  <c r="B115" i="32"/>
  <c r="B107" i="33"/>
  <c r="B107" i="32"/>
  <c r="B99" i="33"/>
  <c r="B99" i="32"/>
  <c r="B91" i="33"/>
  <c r="B91" i="32"/>
  <c r="B83" i="33"/>
  <c r="B83" i="32"/>
  <c r="B75" i="33"/>
  <c r="B75" i="32"/>
  <c r="B67" i="33"/>
  <c r="B67" i="32"/>
  <c r="B59" i="33"/>
  <c r="B59" i="32"/>
  <c r="B51" i="33"/>
  <c r="B51" i="32"/>
  <c r="B43" i="33"/>
  <c r="B43" i="32"/>
  <c r="B35" i="33"/>
  <c r="B35" i="32"/>
  <c r="B27" i="33"/>
  <c r="B27" i="32"/>
  <c r="B19" i="33"/>
  <c r="B19" i="32"/>
  <c r="B11" i="33"/>
  <c r="B11" i="32"/>
  <c r="B3" i="33"/>
  <c r="B3" i="32"/>
  <c r="B195" i="14"/>
  <c r="B187" i="14"/>
  <c r="B179" i="14"/>
  <c r="B171" i="14"/>
  <c r="B163" i="14"/>
  <c r="B155" i="14"/>
  <c r="B147" i="14"/>
  <c r="B139" i="14"/>
  <c r="B131" i="14"/>
  <c r="B123" i="14"/>
  <c r="B115" i="14"/>
  <c r="B107" i="14"/>
  <c r="B99" i="14"/>
  <c r="B91" i="14"/>
  <c r="B83" i="14"/>
  <c r="B70" i="14"/>
  <c r="B59" i="14"/>
  <c r="B45" i="14"/>
  <c r="B20" i="14"/>
  <c r="B6" i="14"/>
  <c r="B195" i="32"/>
  <c r="B181" i="32"/>
  <c r="B164" i="32"/>
  <c r="B142" i="32"/>
  <c r="B114" i="32"/>
  <c r="B82" i="32"/>
  <c r="B18" i="32"/>
  <c r="B154" i="33"/>
  <c r="B90" i="33"/>
  <c r="B194" i="14"/>
  <c r="B178" i="14"/>
  <c r="B162" i="14"/>
  <c r="B146" i="14"/>
  <c r="B138" i="14"/>
  <c r="B130" i="14"/>
  <c r="B106" i="14"/>
  <c r="B82" i="14"/>
  <c r="B69" i="14"/>
  <c r="B58" i="14"/>
  <c r="B44" i="14"/>
  <c r="B30" i="14"/>
  <c r="B19" i="14"/>
  <c r="B5" i="14"/>
  <c r="B194" i="32"/>
  <c r="B180" i="32"/>
  <c r="B140" i="32"/>
  <c r="B110" i="32"/>
  <c r="B74" i="32"/>
  <c r="B10" i="32"/>
  <c r="B18" i="33"/>
  <c r="B193" i="33"/>
  <c r="B193" i="32"/>
  <c r="B177" i="33"/>
  <c r="B177" i="32"/>
  <c r="B169" i="33"/>
  <c r="B169" i="32"/>
  <c r="B153" i="33"/>
  <c r="B153" i="32"/>
  <c r="B145" i="33"/>
  <c r="B145" i="32"/>
  <c r="B137" i="33"/>
  <c r="B137" i="32"/>
  <c r="B129" i="33"/>
  <c r="B129" i="32"/>
  <c r="B121" i="33"/>
  <c r="B121" i="32"/>
  <c r="B113" i="33"/>
  <c r="B113" i="32"/>
  <c r="B105" i="33"/>
  <c r="B105" i="32"/>
  <c r="B97" i="33"/>
  <c r="B97" i="32"/>
  <c r="B89" i="33"/>
  <c r="B89" i="32"/>
  <c r="B81" i="33"/>
  <c r="B81" i="32"/>
  <c r="B73" i="33"/>
  <c r="B73" i="32"/>
  <c r="B73" i="14"/>
  <c r="B65" i="33"/>
  <c r="B65" i="32"/>
  <c r="B65" i="14"/>
  <c r="B57" i="33"/>
  <c r="B57" i="32"/>
  <c r="B57" i="14"/>
  <c r="B49" i="33"/>
  <c r="B49" i="32"/>
  <c r="B49" i="14"/>
  <c r="B41" i="33"/>
  <c r="B41" i="32"/>
  <c r="B41" i="14"/>
  <c r="B33" i="33"/>
  <c r="B33" i="32"/>
  <c r="B33" i="14"/>
  <c r="B25" i="33"/>
  <c r="B25" i="32"/>
  <c r="B25" i="14"/>
  <c r="B17" i="33"/>
  <c r="B17" i="32"/>
  <c r="B17" i="14"/>
  <c r="B9" i="33"/>
  <c r="B9" i="32"/>
  <c r="B9" i="14"/>
  <c r="B201" i="14"/>
  <c r="B193" i="14"/>
  <c r="B177" i="14"/>
  <c r="B169" i="14"/>
  <c r="B153" i="14"/>
  <c r="B145" i="14"/>
  <c r="B137" i="14"/>
  <c r="B129" i="14"/>
  <c r="B121" i="14"/>
  <c r="B113" i="14"/>
  <c r="B105" i="14"/>
  <c r="B97" i="14"/>
  <c r="B89" i="14"/>
  <c r="B81" i="14"/>
  <c r="B68" i="14"/>
  <c r="B54" i="14"/>
  <c r="B43" i="14"/>
  <c r="B29" i="14"/>
  <c r="B4" i="14"/>
  <c r="B190" i="32"/>
  <c r="B158" i="32"/>
  <c r="B138" i="32"/>
  <c r="B66" i="32"/>
  <c r="B2" i="32"/>
  <c r="B185" i="33"/>
  <c r="B185" i="32"/>
  <c r="B161" i="33"/>
  <c r="B161" i="32"/>
  <c r="B200" i="33"/>
  <c r="B200" i="32"/>
  <c r="B192" i="33"/>
  <c r="B192" i="32"/>
  <c r="B184" i="33"/>
  <c r="B184" i="32"/>
  <c r="B176" i="33"/>
  <c r="B176" i="32"/>
  <c r="B168" i="33"/>
  <c r="B168" i="32"/>
  <c r="B160" i="33"/>
  <c r="B160" i="32"/>
  <c r="B152" i="33"/>
  <c r="B152" i="32"/>
  <c r="B144" i="33"/>
  <c r="B144" i="32"/>
  <c r="B136" i="33"/>
  <c r="B136" i="32"/>
  <c r="B128" i="33"/>
  <c r="B128" i="32"/>
  <c r="B120" i="33"/>
  <c r="B120" i="32"/>
  <c r="B112" i="33"/>
  <c r="B112" i="32"/>
  <c r="B104" i="33"/>
  <c r="B104" i="32"/>
  <c r="B96" i="33"/>
  <c r="B96" i="32"/>
  <c r="B88" i="33"/>
  <c r="B88" i="32"/>
  <c r="B80" i="33"/>
  <c r="B80" i="32"/>
  <c r="B80" i="14"/>
  <c r="B72" i="33"/>
  <c r="B72" i="32"/>
  <c r="B72" i="14"/>
  <c r="B64" i="33"/>
  <c r="B64" i="32"/>
  <c r="B64" i="14"/>
  <c r="B56" i="33"/>
  <c r="B56" i="32"/>
  <c r="B56" i="14"/>
  <c r="B48" i="33"/>
  <c r="B48" i="32"/>
  <c r="B48" i="14"/>
  <c r="B40" i="33"/>
  <c r="B40" i="32"/>
  <c r="B40" i="14"/>
  <c r="B32" i="33"/>
  <c r="B32" i="32"/>
  <c r="B32" i="14"/>
  <c r="B24" i="33"/>
  <c r="B24" i="32"/>
  <c r="B24" i="14"/>
  <c r="B16" i="33"/>
  <c r="B16" i="32"/>
  <c r="B16" i="14"/>
  <c r="B8" i="33"/>
  <c r="B8" i="32"/>
  <c r="B8" i="14"/>
  <c r="B200" i="14"/>
  <c r="B192" i="14"/>
  <c r="B184" i="14"/>
  <c r="B176" i="14"/>
  <c r="B168" i="14"/>
  <c r="B160" i="14"/>
  <c r="B152" i="14"/>
  <c r="B144" i="14"/>
  <c r="B136" i="14"/>
  <c r="B128" i="14"/>
  <c r="B120" i="14"/>
  <c r="B112" i="14"/>
  <c r="B104" i="14"/>
  <c r="B96" i="14"/>
  <c r="B88" i="14"/>
  <c r="B78" i="14"/>
  <c r="B67" i="14"/>
  <c r="B53" i="14"/>
  <c r="B28" i="14"/>
  <c r="B14" i="14"/>
  <c r="B3" i="14"/>
  <c r="B189" i="32"/>
  <c r="B174" i="32"/>
  <c r="B156" i="32"/>
  <c r="B134" i="32"/>
  <c r="B102" i="32"/>
  <c r="C2" i="55" l="1"/>
  <c r="C3" i="55"/>
  <c r="C4" i="55"/>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82" i="55"/>
  <c r="C83" i="55"/>
  <c r="C84" i="55"/>
  <c r="C85" i="55"/>
  <c r="C86" i="55"/>
  <c r="C87" i="55"/>
  <c r="C88" i="55"/>
  <c r="C89" i="55"/>
  <c r="C90" i="55"/>
  <c r="C91" i="55"/>
  <c r="C92" i="55"/>
  <c r="C93" i="55"/>
  <c r="C94" i="55"/>
  <c r="C95" i="55"/>
  <c r="C96" i="55"/>
  <c r="C97" i="55"/>
  <c r="C98" i="55"/>
  <c r="C99" i="55"/>
  <c r="C100" i="55"/>
  <c r="C101" i="55"/>
  <c r="C102" i="55"/>
  <c r="C103" i="55"/>
  <c r="C104" i="55"/>
  <c r="C105" i="55"/>
  <c r="C106" i="55"/>
  <c r="C107" i="55"/>
  <c r="C108" i="55"/>
  <c r="C109" i="55"/>
  <c r="C110" i="55"/>
  <c r="C111" i="55"/>
  <c r="C112" i="55"/>
  <c r="C113" i="55"/>
  <c r="C114" i="55"/>
  <c r="C115" i="55"/>
  <c r="C116" i="55"/>
  <c r="C117" i="55"/>
  <c r="C118" i="55"/>
  <c r="C119" i="55"/>
  <c r="C120" i="55"/>
  <c r="C121" i="55"/>
  <c r="C122" i="55"/>
  <c r="C123" i="55"/>
  <c r="C124" i="55"/>
  <c r="C125" i="55"/>
  <c r="C126" i="55"/>
  <c r="C127" i="55"/>
  <c r="C128" i="55"/>
  <c r="C129" i="55"/>
  <c r="C130" i="55"/>
  <c r="C131" i="55"/>
  <c r="C132" i="55"/>
  <c r="C133" i="55"/>
  <c r="C134" i="55"/>
  <c r="C135" i="55"/>
  <c r="C136" i="55"/>
  <c r="C137" i="55"/>
  <c r="C138" i="55"/>
  <c r="C139" i="55"/>
  <c r="C140" i="55"/>
  <c r="C141" i="55"/>
  <c r="C142" i="55"/>
  <c r="C143" i="55"/>
  <c r="C144" i="55"/>
  <c r="C145" i="55"/>
  <c r="C146" i="55"/>
  <c r="C147" i="55"/>
  <c r="C148" i="55"/>
  <c r="C149" i="55"/>
  <c r="C150" i="55"/>
  <c r="C151" i="55"/>
  <c r="C152" i="55"/>
  <c r="C153" i="55"/>
  <c r="C154" i="55"/>
  <c r="C155" i="55"/>
  <c r="C156" i="55"/>
  <c r="C157" i="55"/>
  <c r="C158" i="55"/>
  <c r="C159" i="55"/>
  <c r="C160" i="55"/>
  <c r="C161" i="55"/>
  <c r="C162" i="55"/>
  <c r="C163" i="55"/>
  <c r="C164" i="55"/>
  <c r="C165" i="55"/>
  <c r="C166" i="55"/>
  <c r="C167" i="55"/>
  <c r="C168" i="55"/>
  <c r="C169" i="55"/>
  <c r="C170" i="55"/>
  <c r="C171" i="55"/>
  <c r="C172" i="55"/>
  <c r="C173" i="55"/>
  <c r="C174" i="55"/>
  <c r="C175" i="55"/>
  <c r="C176" i="55"/>
  <c r="C177" i="55"/>
  <c r="C178" i="55"/>
  <c r="C179" i="55"/>
  <c r="C180" i="55"/>
  <c r="C181" i="55"/>
  <c r="C182" i="55"/>
  <c r="C183" i="55"/>
  <c r="C184" i="55"/>
  <c r="C185" i="55"/>
  <c r="C186" i="55"/>
  <c r="C187" i="55"/>
  <c r="C188" i="55"/>
  <c r="C189" i="55"/>
  <c r="C190" i="55"/>
  <c r="C191" i="55"/>
  <c r="C192" i="55"/>
  <c r="C193" i="55"/>
  <c r="C194" i="55"/>
  <c r="C195" i="55"/>
  <c r="C196" i="55"/>
  <c r="C197" i="55"/>
  <c r="C198" i="55"/>
  <c r="C199" i="55"/>
  <c r="C200" i="55"/>
  <c r="C201" i="55"/>
  <c r="A2" i="42" l="1"/>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177" i="42"/>
  <c r="A178" i="42"/>
  <c r="A179" i="42"/>
  <c r="A180" i="42"/>
  <c r="A181" i="42"/>
  <c r="A182" i="42"/>
  <c r="A183" i="42"/>
  <c r="A184" i="42"/>
  <c r="A185" i="42"/>
  <c r="A186" i="42"/>
  <c r="A187" i="42"/>
  <c r="A188" i="42"/>
  <c r="A189" i="42"/>
  <c r="A190" i="42"/>
  <c r="A191" i="42"/>
  <c r="A192" i="42"/>
  <c r="A193" i="42"/>
  <c r="A194" i="42"/>
  <c r="A195" i="42"/>
  <c r="A196" i="42"/>
  <c r="A197" i="42"/>
  <c r="A198" i="42"/>
  <c r="A199" i="42"/>
  <c r="A200" i="42"/>
  <c r="A201" i="42"/>
  <c r="I3" i="42"/>
  <c r="C2" i="30"/>
  <c r="C188" i="30"/>
  <c r="C189" i="30"/>
  <c r="C190" i="30"/>
  <c r="C191" i="30"/>
  <c r="C192" i="30"/>
  <c r="C193" i="30"/>
  <c r="C194" i="30"/>
  <c r="C195" i="30"/>
  <c r="C196" i="30"/>
  <c r="C197" i="30"/>
  <c r="C198" i="30"/>
  <c r="C199" i="30"/>
  <c r="C200" i="30"/>
  <c r="G2" i="38" l="1"/>
  <c r="G3" i="38"/>
  <c r="G4" i="38"/>
  <c r="G5" i="38"/>
  <c r="G6" i="38"/>
  <c r="G7" i="38"/>
  <c r="G8" i="38"/>
  <c r="G9" i="38"/>
  <c r="G10" i="38"/>
  <c r="G11" i="38"/>
  <c r="G12" i="38"/>
  <c r="G13" i="38"/>
  <c r="G14" i="38"/>
  <c r="G15" i="38"/>
  <c r="G16" i="38"/>
  <c r="G17" i="38"/>
  <c r="G18" i="38"/>
  <c r="G19" i="38"/>
  <c r="G20" i="38"/>
  <c r="G21" i="38"/>
  <c r="G22" i="38"/>
  <c r="G23" i="38"/>
  <c r="G24" i="38"/>
  <c r="G25" i="38"/>
  <c r="G26" i="38"/>
  <c r="G27" i="38"/>
  <c r="G28" i="38"/>
  <c r="G29" i="38"/>
  <c r="G30" i="38"/>
  <c r="G31" i="38"/>
  <c r="G32" i="38"/>
  <c r="G33" i="38"/>
  <c r="G34" i="38"/>
  <c r="G35" i="38"/>
  <c r="G36" i="38"/>
  <c r="G37" i="38"/>
  <c r="G38" i="38"/>
  <c r="G39" i="38"/>
  <c r="G40" i="38"/>
  <c r="G41" i="38"/>
  <c r="G42" i="38"/>
  <c r="G43" i="38"/>
  <c r="G44" i="38"/>
  <c r="G45" i="38"/>
  <c r="G46" i="38"/>
  <c r="G47" i="38"/>
  <c r="G48" i="38"/>
  <c r="G49" i="38"/>
  <c r="G50" i="38"/>
  <c r="G51" i="38"/>
  <c r="G52" i="38"/>
  <c r="G53" i="38"/>
  <c r="G54" i="38"/>
  <c r="G55" i="38"/>
  <c r="G56" i="38"/>
  <c r="G57" i="38"/>
  <c r="G58" i="38"/>
  <c r="G59" i="38"/>
  <c r="G60" i="38"/>
  <c r="G61" i="38"/>
  <c r="G62" i="38"/>
  <c r="G63" i="38"/>
  <c r="G64" i="38"/>
  <c r="G65" i="38"/>
  <c r="G66" i="38"/>
  <c r="G67" i="38"/>
  <c r="G68" i="38"/>
  <c r="G69" i="38"/>
  <c r="G70" i="38"/>
  <c r="G71" i="38"/>
  <c r="G72" i="38"/>
  <c r="G73" i="38"/>
  <c r="G74" i="38"/>
  <c r="G75" i="38"/>
  <c r="G76" i="38"/>
  <c r="G77" i="38"/>
  <c r="G78" i="38"/>
  <c r="G79" i="38"/>
  <c r="G80" i="38"/>
  <c r="G81" i="38"/>
  <c r="G82" i="38"/>
  <c r="G83" i="38"/>
  <c r="G84" i="38"/>
  <c r="G85" i="38"/>
  <c r="G86" i="38"/>
  <c r="G87" i="38"/>
  <c r="G88" i="38"/>
  <c r="G89" i="38"/>
  <c r="G90" i="38"/>
  <c r="G91" i="38"/>
  <c r="G92" i="38"/>
  <c r="G93" i="38"/>
  <c r="G94" i="38"/>
  <c r="G95" i="38"/>
  <c r="G96" i="38"/>
  <c r="G97" i="38"/>
  <c r="G98" i="38"/>
  <c r="G99" i="38"/>
  <c r="G100" i="38"/>
  <c r="G101" i="38"/>
  <c r="G102" i="38"/>
  <c r="G103" i="38"/>
  <c r="G104" i="38"/>
  <c r="G105" i="38"/>
  <c r="G106" i="38"/>
  <c r="G107" i="38"/>
  <c r="G108" i="38"/>
  <c r="G109" i="38"/>
  <c r="G110" i="38"/>
  <c r="G111" i="38"/>
  <c r="G112" i="38"/>
  <c r="G113" i="38"/>
  <c r="G114" i="38"/>
  <c r="G115" i="38"/>
  <c r="G116" i="38"/>
  <c r="G117" i="38"/>
  <c r="G118" i="38"/>
  <c r="G119" i="38"/>
  <c r="G120" i="38"/>
  <c r="G121" i="38"/>
  <c r="G122" i="38"/>
  <c r="G123" i="38"/>
  <c r="G124" i="38"/>
  <c r="G125" i="38"/>
  <c r="G126" i="38"/>
  <c r="G127" i="38"/>
  <c r="G128" i="38"/>
  <c r="G129" i="38"/>
  <c r="G130" i="38"/>
  <c r="G131" i="38"/>
  <c r="G132" i="38"/>
  <c r="G133" i="38"/>
  <c r="G134" i="38"/>
  <c r="G135" i="38"/>
  <c r="G136" i="38"/>
  <c r="G137" i="38"/>
  <c r="G138" i="38"/>
  <c r="G139" i="38"/>
  <c r="G140" i="38"/>
  <c r="G141" i="38"/>
  <c r="G142" i="38"/>
  <c r="G143" i="38"/>
  <c r="G144" i="38"/>
  <c r="G145" i="38"/>
  <c r="G146" i="38"/>
  <c r="G147" i="38"/>
  <c r="G148" i="38"/>
  <c r="G149" i="38"/>
  <c r="G150" i="38"/>
  <c r="G151" i="38"/>
  <c r="G152" i="38"/>
  <c r="G153" i="38"/>
  <c r="G154" i="38"/>
  <c r="G155" i="38"/>
  <c r="G156" i="38"/>
  <c r="G157" i="38"/>
  <c r="G158" i="38"/>
  <c r="G159" i="38"/>
  <c r="G160" i="38"/>
  <c r="G161" i="38"/>
  <c r="G162" i="38"/>
  <c r="G163" i="38"/>
  <c r="G164" i="38"/>
  <c r="G165" i="38"/>
  <c r="G166" i="38"/>
  <c r="G167" i="38"/>
  <c r="G168" i="38"/>
  <c r="G169" i="38"/>
  <c r="G170" i="38"/>
  <c r="G171" i="38"/>
  <c r="G172" i="38"/>
  <c r="G173" i="38"/>
  <c r="G174" i="38"/>
  <c r="G175" i="38"/>
  <c r="G176" i="38"/>
  <c r="G177" i="38"/>
  <c r="G178" i="38"/>
  <c r="G179" i="38"/>
  <c r="G180" i="38"/>
  <c r="G181" i="38"/>
  <c r="G182" i="38"/>
  <c r="G183" i="38"/>
  <c r="G184" i="38"/>
  <c r="G185" i="38"/>
  <c r="G186" i="38"/>
  <c r="G187" i="38"/>
  <c r="G188" i="38"/>
  <c r="G189" i="38"/>
  <c r="G190" i="38"/>
  <c r="G191" i="38"/>
  <c r="G192" i="38"/>
  <c r="G193" i="38"/>
  <c r="G194" i="38"/>
  <c r="G195" i="38"/>
  <c r="G196" i="38"/>
  <c r="G197" i="38"/>
  <c r="G198" i="38"/>
  <c r="G199" i="38"/>
  <c r="G200" i="38"/>
  <c r="G201" i="38"/>
  <c r="G2" i="37"/>
  <c r="G3" i="37"/>
  <c r="G4" i="37"/>
  <c r="G5" i="37"/>
  <c r="G6" i="37"/>
  <c r="G7" i="37"/>
  <c r="G8"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49" i="37"/>
  <c r="G50" i="37"/>
  <c r="G51" i="37"/>
  <c r="G52" i="37"/>
  <c r="G53" i="37"/>
  <c r="G54" i="37"/>
  <c r="G55" i="37"/>
  <c r="G56" i="37"/>
  <c r="G57" i="37"/>
  <c r="G58" i="37"/>
  <c r="G59" i="37"/>
  <c r="G60" i="37"/>
  <c r="G61" i="37"/>
  <c r="G62" i="37"/>
  <c r="G63" i="37"/>
  <c r="G64" i="37"/>
  <c r="G65" i="37"/>
  <c r="G66" i="37"/>
  <c r="G67" i="37"/>
  <c r="G68" i="37"/>
  <c r="G69" i="37"/>
  <c r="G70" i="37"/>
  <c r="G71" i="37"/>
  <c r="G72" i="37"/>
  <c r="G73" i="37"/>
  <c r="G74" i="37"/>
  <c r="G75" i="37"/>
  <c r="G76" i="37"/>
  <c r="G77" i="37"/>
  <c r="G78" i="37"/>
  <c r="G79" i="37"/>
  <c r="G80" i="37"/>
  <c r="G81" i="37"/>
  <c r="G82" i="37"/>
  <c r="G83" i="37"/>
  <c r="G84" i="37"/>
  <c r="G85" i="37"/>
  <c r="G86" i="37"/>
  <c r="G87" i="37"/>
  <c r="G88" i="37"/>
  <c r="G89" i="37"/>
  <c r="G90" i="37"/>
  <c r="G91" i="37"/>
  <c r="G92" i="37"/>
  <c r="G93" i="37"/>
  <c r="G94" i="37"/>
  <c r="G95" i="37"/>
  <c r="G96" i="37"/>
  <c r="G97" i="37"/>
  <c r="G98" i="37"/>
  <c r="G99" i="37"/>
  <c r="G100" i="37"/>
  <c r="G101" i="37"/>
  <c r="G102" i="37"/>
  <c r="G103" i="37"/>
  <c r="G104" i="37"/>
  <c r="G105" i="37"/>
  <c r="G106" i="37"/>
  <c r="G107" i="37"/>
  <c r="G108" i="37"/>
  <c r="G109" i="37"/>
  <c r="G110" i="37"/>
  <c r="G111" i="37"/>
  <c r="G112" i="37"/>
  <c r="G113" i="37"/>
  <c r="G114" i="37"/>
  <c r="G115" i="37"/>
  <c r="G116" i="37"/>
  <c r="G117" i="37"/>
  <c r="G118" i="37"/>
  <c r="G119" i="37"/>
  <c r="G120" i="37"/>
  <c r="G121" i="37"/>
  <c r="G122" i="37"/>
  <c r="G123" i="37"/>
  <c r="G124" i="37"/>
  <c r="G125" i="37"/>
  <c r="G126" i="37"/>
  <c r="G127" i="37"/>
  <c r="G128" i="37"/>
  <c r="G129" i="37"/>
  <c r="G130" i="37"/>
  <c r="G131" i="37"/>
  <c r="G132" i="37"/>
  <c r="G133" i="37"/>
  <c r="G134" i="37"/>
  <c r="G135" i="37"/>
  <c r="G136" i="37"/>
  <c r="G137" i="37"/>
  <c r="G138" i="37"/>
  <c r="G139" i="37"/>
  <c r="G140" i="37"/>
  <c r="G141" i="37"/>
  <c r="G142" i="37"/>
  <c r="G143" i="37"/>
  <c r="G144" i="37"/>
  <c r="G145" i="37"/>
  <c r="G146" i="37"/>
  <c r="G147" i="37"/>
  <c r="G148" i="37"/>
  <c r="G149" i="37"/>
  <c r="G150" i="37"/>
  <c r="G151" i="37"/>
  <c r="G152" i="37"/>
  <c r="G153" i="37"/>
  <c r="G154" i="37"/>
  <c r="G155" i="37"/>
  <c r="G156" i="37"/>
  <c r="G157" i="37"/>
  <c r="G158" i="37"/>
  <c r="G159" i="37"/>
  <c r="G160" i="37"/>
  <c r="G161" i="37"/>
  <c r="G162" i="37"/>
  <c r="G163" i="37"/>
  <c r="G164" i="37"/>
  <c r="G165" i="37"/>
  <c r="G166" i="37"/>
  <c r="G167" i="37"/>
  <c r="G168" i="37"/>
  <c r="G169" i="37"/>
  <c r="G170" i="37"/>
  <c r="G171" i="37"/>
  <c r="G172" i="37"/>
  <c r="G173" i="37"/>
  <c r="G174" i="37"/>
  <c r="G175" i="37"/>
  <c r="G176" i="37"/>
  <c r="G177" i="37"/>
  <c r="G178" i="37"/>
  <c r="G179" i="37"/>
  <c r="G180" i="37"/>
  <c r="G181" i="37"/>
  <c r="G182" i="37"/>
  <c r="G183" i="37"/>
  <c r="G184" i="37"/>
  <c r="G185" i="37"/>
  <c r="G186" i="37"/>
  <c r="G187" i="37"/>
  <c r="G188" i="37"/>
  <c r="G189" i="37"/>
  <c r="G190" i="37"/>
  <c r="G191" i="37"/>
  <c r="G192" i="37"/>
  <c r="G193" i="37"/>
  <c r="G194" i="37"/>
  <c r="G195" i="37"/>
  <c r="G196" i="37"/>
  <c r="G197" i="37"/>
  <c r="G198" i="37"/>
  <c r="G199" i="37"/>
  <c r="G200" i="37"/>
  <c r="G201" i="37"/>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B3" i="5"/>
  <c r="B3" i="12"/>
  <c r="J2" i="49" l="1"/>
  <c r="J3" i="49"/>
  <c r="J4" i="49"/>
  <c r="J5" i="49"/>
  <c r="J6" i="49"/>
  <c r="J7" i="49"/>
  <c r="J8" i="49"/>
  <c r="J9" i="49"/>
  <c r="J10" i="49"/>
  <c r="J11" i="49"/>
  <c r="J12" i="49"/>
  <c r="J13" i="49"/>
  <c r="J14" i="49"/>
  <c r="J15" i="49"/>
  <c r="J16" i="49"/>
  <c r="J17" i="49"/>
  <c r="J18" i="49"/>
  <c r="J19" i="49"/>
  <c r="J20" i="49"/>
  <c r="J21" i="49"/>
  <c r="J22" i="49"/>
  <c r="J23" i="49"/>
  <c r="J24" i="49"/>
  <c r="J25" i="49"/>
  <c r="J26" i="49"/>
  <c r="J27" i="49"/>
  <c r="J28" i="49"/>
  <c r="J29" i="49"/>
  <c r="J30" i="49"/>
  <c r="J31" i="49"/>
  <c r="J32" i="49"/>
  <c r="J33" i="49"/>
  <c r="J34" i="49"/>
  <c r="J35" i="49"/>
  <c r="J36" i="49"/>
  <c r="J37" i="49"/>
  <c r="J38" i="49"/>
  <c r="J39" i="49"/>
  <c r="J40" i="49"/>
  <c r="J41" i="49"/>
  <c r="J42" i="49"/>
  <c r="J43" i="49"/>
  <c r="J44" i="49"/>
  <c r="J45" i="49"/>
  <c r="J46" i="49"/>
  <c r="J47" i="49"/>
  <c r="J48" i="49"/>
  <c r="J49" i="49"/>
  <c r="J50" i="49"/>
  <c r="J51" i="49"/>
  <c r="J52" i="49"/>
  <c r="J53" i="49"/>
  <c r="J54" i="49"/>
  <c r="J55" i="49"/>
  <c r="J56" i="49"/>
  <c r="J57" i="49"/>
  <c r="J58" i="49"/>
  <c r="J59" i="49"/>
  <c r="J60" i="49"/>
  <c r="J61" i="49"/>
  <c r="J62" i="49"/>
  <c r="J63" i="49"/>
  <c r="J64" i="49"/>
  <c r="J65" i="49"/>
  <c r="J66" i="49"/>
  <c r="J67" i="49"/>
  <c r="J68" i="49"/>
  <c r="J69" i="49"/>
  <c r="J70" i="49"/>
  <c r="J71" i="49"/>
  <c r="J72" i="49"/>
  <c r="J73" i="49"/>
  <c r="J74" i="49"/>
  <c r="J75" i="49"/>
  <c r="J76" i="49"/>
  <c r="J77" i="49"/>
  <c r="J78" i="49"/>
  <c r="J79" i="49"/>
  <c r="J80" i="49"/>
  <c r="J81" i="49"/>
  <c r="J82" i="49"/>
  <c r="J83" i="49"/>
  <c r="J84" i="49"/>
  <c r="J85" i="49"/>
  <c r="J86" i="49"/>
  <c r="J87" i="49"/>
  <c r="J88" i="49"/>
  <c r="J89" i="49"/>
  <c r="J90" i="49"/>
  <c r="J91" i="49"/>
  <c r="J92" i="49"/>
  <c r="J93" i="49"/>
  <c r="J94" i="49"/>
  <c r="J95" i="49"/>
  <c r="J96" i="49"/>
  <c r="J97" i="49"/>
  <c r="J98" i="49"/>
  <c r="J99" i="49"/>
  <c r="J100" i="49"/>
  <c r="J101" i="49"/>
  <c r="J102" i="49"/>
  <c r="J103" i="49"/>
  <c r="J104" i="49"/>
  <c r="J105" i="49"/>
  <c r="J106" i="49"/>
  <c r="J107" i="49"/>
  <c r="J108" i="49"/>
  <c r="J109" i="49"/>
  <c r="J110" i="49"/>
  <c r="J111" i="49"/>
  <c r="J112" i="49"/>
  <c r="J113" i="49"/>
  <c r="J114" i="49"/>
  <c r="J115" i="49"/>
  <c r="J116" i="49"/>
  <c r="J117" i="49"/>
  <c r="J118" i="49"/>
  <c r="J119" i="49"/>
  <c r="J120" i="49"/>
  <c r="J121" i="49"/>
  <c r="J122" i="49"/>
  <c r="J123" i="49"/>
  <c r="J124" i="49"/>
  <c r="J125" i="49"/>
  <c r="J126" i="49"/>
  <c r="J127" i="49"/>
  <c r="J128" i="49"/>
  <c r="J129" i="49"/>
  <c r="J130" i="49"/>
  <c r="J131" i="49"/>
  <c r="J132" i="49"/>
  <c r="J133" i="49"/>
  <c r="J134" i="49"/>
  <c r="J135" i="49"/>
  <c r="J136" i="49"/>
  <c r="J137" i="49"/>
  <c r="J138" i="49"/>
  <c r="J139" i="49"/>
  <c r="J140" i="49"/>
  <c r="J141" i="49"/>
  <c r="J142" i="49"/>
  <c r="J143" i="49"/>
  <c r="J144" i="49"/>
  <c r="J145" i="49"/>
  <c r="J146" i="49"/>
  <c r="J147" i="49"/>
  <c r="J148" i="49"/>
  <c r="J149" i="49"/>
  <c r="J150" i="49"/>
  <c r="J151" i="49"/>
  <c r="J152" i="49"/>
  <c r="J153" i="49"/>
  <c r="J154" i="49"/>
  <c r="J155" i="49"/>
  <c r="J156" i="49"/>
  <c r="J157" i="49"/>
  <c r="J158" i="49"/>
  <c r="J159" i="49"/>
  <c r="J160" i="49"/>
  <c r="J161" i="49"/>
  <c r="J162" i="49"/>
  <c r="J163" i="49"/>
  <c r="J164" i="49"/>
  <c r="J165" i="49"/>
  <c r="J166" i="49"/>
  <c r="J167" i="49"/>
  <c r="J168" i="49"/>
  <c r="J169" i="49"/>
  <c r="J170" i="49"/>
  <c r="J171" i="49"/>
  <c r="J172" i="49"/>
  <c r="J173" i="49"/>
  <c r="J174" i="49"/>
  <c r="J175" i="49"/>
  <c r="J176" i="49"/>
  <c r="J177" i="49"/>
  <c r="J178" i="49"/>
  <c r="J179" i="49"/>
  <c r="J180" i="49"/>
  <c r="J181" i="49"/>
  <c r="J182" i="49"/>
  <c r="J183" i="49"/>
  <c r="J184" i="49"/>
  <c r="J185" i="49"/>
  <c r="J186" i="49"/>
  <c r="J187" i="49"/>
  <c r="J188" i="49"/>
  <c r="J189" i="49"/>
  <c r="J190" i="49"/>
  <c r="J191" i="49"/>
  <c r="J192" i="49"/>
  <c r="J193" i="49"/>
  <c r="J194" i="49"/>
  <c r="J195" i="49"/>
  <c r="J196" i="49"/>
  <c r="J197" i="49"/>
  <c r="J198" i="49"/>
  <c r="J199" i="49"/>
  <c r="J200" i="49"/>
  <c r="J201" i="49"/>
  <c r="I2" i="49"/>
  <c r="I3" i="49"/>
  <c r="I4" i="49"/>
  <c r="I5" i="49"/>
  <c r="I6" i="49"/>
  <c r="I7" i="49"/>
  <c r="I8" i="49"/>
  <c r="I9" i="49"/>
  <c r="I10" i="49"/>
  <c r="I11" i="49"/>
  <c r="I12" i="49"/>
  <c r="I13" i="49"/>
  <c r="I14" i="49"/>
  <c r="I15" i="49"/>
  <c r="I16" i="49"/>
  <c r="I17" i="49"/>
  <c r="I18" i="49"/>
  <c r="I19" i="49"/>
  <c r="I20" i="49"/>
  <c r="I21" i="49"/>
  <c r="I22" i="49"/>
  <c r="I23" i="49"/>
  <c r="I24" i="49"/>
  <c r="I25" i="49"/>
  <c r="I26" i="49"/>
  <c r="I27" i="49"/>
  <c r="I28" i="49"/>
  <c r="I29" i="49"/>
  <c r="I30" i="49"/>
  <c r="I31" i="49"/>
  <c r="I32" i="49"/>
  <c r="I33" i="49"/>
  <c r="I34" i="49"/>
  <c r="I35" i="49"/>
  <c r="I36" i="49"/>
  <c r="I37" i="49"/>
  <c r="I38" i="49"/>
  <c r="I39" i="49"/>
  <c r="I40" i="49"/>
  <c r="I41" i="49"/>
  <c r="I42" i="49"/>
  <c r="I43" i="49"/>
  <c r="I44" i="49"/>
  <c r="I45" i="49"/>
  <c r="I46" i="49"/>
  <c r="I47" i="49"/>
  <c r="I48" i="49"/>
  <c r="I49" i="49"/>
  <c r="I50" i="49"/>
  <c r="I51" i="49"/>
  <c r="I52" i="49"/>
  <c r="I53" i="49"/>
  <c r="I54" i="49"/>
  <c r="I55" i="49"/>
  <c r="I56" i="49"/>
  <c r="I57" i="49"/>
  <c r="I58" i="49"/>
  <c r="I59" i="49"/>
  <c r="I60" i="49"/>
  <c r="I61" i="49"/>
  <c r="I62" i="49"/>
  <c r="I63" i="49"/>
  <c r="I64" i="49"/>
  <c r="I65" i="49"/>
  <c r="I66" i="49"/>
  <c r="I67" i="49"/>
  <c r="I68" i="49"/>
  <c r="I69" i="49"/>
  <c r="I70" i="49"/>
  <c r="I71" i="49"/>
  <c r="I72" i="49"/>
  <c r="I73" i="49"/>
  <c r="I74" i="49"/>
  <c r="I75" i="49"/>
  <c r="I76" i="49"/>
  <c r="I77" i="49"/>
  <c r="I78" i="49"/>
  <c r="I79" i="49"/>
  <c r="I80" i="49"/>
  <c r="I81" i="49"/>
  <c r="I82" i="49"/>
  <c r="I83" i="49"/>
  <c r="I84" i="49"/>
  <c r="I85" i="49"/>
  <c r="I86" i="49"/>
  <c r="I87" i="49"/>
  <c r="I88" i="49"/>
  <c r="I89" i="49"/>
  <c r="I90" i="49"/>
  <c r="I91" i="49"/>
  <c r="I92" i="49"/>
  <c r="I93" i="49"/>
  <c r="I94" i="49"/>
  <c r="I95" i="49"/>
  <c r="I96" i="49"/>
  <c r="I97" i="49"/>
  <c r="I98" i="49"/>
  <c r="I99" i="49"/>
  <c r="I100" i="49"/>
  <c r="I101" i="49"/>
  <c r="I102" i="49"/>
  <c r="I103" i="49"/>
  <c r="I104" i="49"/>
  <c r="I105" i="49"/>
  <c r="I106" i="49"/>
  <c r="I107" i="49"/>
  <c r="I108" i="49"/>
  <c r="I109" i="49"/>
  <c r="I110" i="49"/>
  <c r="I111" i="49"/>
  <c r="I112" i="49"/>
  <c r="I113" i="49"/>
  <c r="I114" i="49"/>
  <c r="I115" i="49"/>
  <c r="I116" i="49"/>
  <c r="I117" i="49"/>
  <c r="I118" i="49"/>
  <c r="I119" i="49"/>
  <c r="I120" i="49"/>
  <c r="I121" i="49"/>
  <c r="I122" i="49"/>
  <c r="I123" i="49"/>
  <c r="I124" i="49"/>
  <c r="I125" i="49"/>
  <c r="I126" i="49"/>
  <c r="I127" i="49"/>
  <c r="I128" i="49"/>
  <c r="I129" i="49"/>
  <c r="I130" i="49"/>
  <c r="I131" i="49"/>
  <c r="I132" i="49"/>
  <c r="I133" i="49"/>
  <c r="I134" i="49"/>
  <c r="I135" i="49"/>
  <c r="I136" i="49"/>
  <c r="I137" i="49"/>
  <c r="I138" i="49"/>
  <c r="I139" i="49"/>
  <c r="I140" i="49"/>
  <c r="I141" i="49"/>
  <c r="I142" i="49"/>
  <c r="I143" i="49"/>
  <c r="I144" i="49"/>
  <c r="I145" i="49"/>
  <c r="I146" i="49"/>
  <c r="I147" i="49"/>
  <c r="I148" i="49"/>
  <c r="I149" i="49"/>
  <c r="I150" i="49"/>
  <c r="I151" i="49"/>
  <c r="I152" i="49"/>
  <c r="I153" i="49"/>
  <c r="I154" i="49"/>
  <c r="I155" i="49"/>
  <c r="I156" i="49"/>
  <c r="I157" i="49"/>
  <c r="I158" i="49"/>
  <c r="I159" i="49"/>
  <c r="I160" i="49"/>
  <c r="I161" i="49"/>
  <c r="I162" i="49"/>
  <c r="I163" i="49"/>
  <c r="I164" i="49"/>
  <c r="I165" i="49"/>
  <c r="I166" i="49"/>
  <c r="I167" i="49"/>
  <c r="I168" i="49"/>
  <c r="I169" i="49"/>
  <c r="I170" i="49"/>
  <c r="I171" i="49"/>
  <c r="I172" i="49"/>
  <c r="I173" i="49"/>
  <c r="I174" i="49"/>
  <c r="I175" i="49"/>
  <c r="I176" i="49"/>
  <c r="I177" i="49"/>
  <c r="I178" i="49"/>
  <c r="I179" i="49"/>
  <c r="I180" i="49"/>
  <c r="I181" i="49"/>
  <c r="I182" i="49"/>
  <c r="I183" i="49"/>
  <c r="I184" i="49"/>
  <c r="I185" i="49"/>
  <c r="I186" i="49"/>
  <c r="I187" i="49"/>
  <c r="I188" i="49"/>
  <c r="I189" i="49"/>
  <c r="I190" i="49"/>
  <c r="I191" i="49"/>
  <c r="I192" i="49"/>
  <c r="I193" i="49"/>
  <c r="I194" i="49"/>
  <c r="I195" i="49"/>
  <c r="I196" i="49"/>
  <c r="I197" i="49"/>
  <c r="I198" i="49"/>
  <c r="I199" i="49"/>
  <c r="I200" i="49"/>
  <c r="I201" i="49"/>
  <c r="F3" i="49"/>
  <c r="J2" i="55"/>
  <c r="J3" i="55"/>
  <c r="J4" i="55"/>
  <c r="J5" i="55"/>
  <c r="J6" i="55"/>
  <c r="J7" i="55"/>
  <c r="J8" i="55"/>
  <c r="J9" i="55"/>
  <c r="J10" i="55"/>
  <c r="J11" i="55"/>
  <c r="J12" i="55"/>
  <c r="J13" i="55"/>
  <c r="J14" i="55"/>
  <c r="J15" i="55"/>
  <c r="J16" i="55"/>
  <c r="J17" i="55"/>
  <c r="J18" i="55"/>
  <c r="J19" i="55"/>
  <c r="J20" i="55"/>
  <c r="J21" i="55"/>
  <c r="J22" i="55"/>
  <c r="J23" i="55"/>
  <c r="J24" i="55"/>
  <c r="J25" i="55"/>
  <c r="J26" i="55"/>
  <c r="J27" i="55"/>
  <c r="J28" i="55"/>
  <c r="J29" i="55"/>
  <c r="J30" i="55"/>
  <c r="J31" i="55"/>
  <c r="J32" i="55"/>
  <c r="J33" i="55"/>
  <c r="J34" i="55"/>
  <c r="J35" i="55"/>
  <c r="J36" i="55"/>
  <c r="J37" i="55"/>
  <c r="J38" i="55"/>
  <c r="J39" i="55"/>
  <c r="J40" i="55"/>
  <c r="J41" i="55"/>
  <c r="J42" i="55"/>
  <c r="J43" i="55"/>
  <c r="J44" i="55"/>
  <c r="J45" i="55"/>
  <c r="J46" i="55"/>
  <c r="J47" i="55"/>
  <c r="J48" i="55"/>
  <c r="J49" i="55"/>
  <c r="J50" i="55"/>
  <c r="J51" i="55"/>
  <c r="J52" i="55"/>
  <c r="J53" i="55"/>
  <c r="J54" i="55"/>
  <c r="J55" i="55"/>
  <c r="J56" i="55"/>
  <c r="J57" i="55"/>
  <c r="J58" i="55"/>
  <c r="J59" i="55"/>
  <c r="J60" i="55"/>
  <c r="J61" i="55"/>
  <c r="J62" i="55"/>
  <c r="J63" i="55"/>
  <c r="J64" i="55"/>
  <c r="J65" i="55"/>
  <c r="J66" i="55"/>
  <c r="J67" i="55"/>
  <c r="J68" i="55"/>
  <c r="J69" i="55"/>
  <c r="J70" i="55"/>
  <c r="J71" i="55"/>
  <c r="J72" i="55"/>
  <c r="J73" i="55"/>
  <c r="J74" i="55"/>
  <c r="J75" i="55"/>
  <c r="J76" i="55"/>
  <c r="J77" i="55"/>
  <c r="J78" i="55"/>
  <c r="J79" i="55"/>
  <c r="J80" i="55"/>
  <c r="J81" i="55"/>
  <c r="J82" i="55"/>
  <c r="J83" i="55"/>
  <c r="J84" i="55"/>
  <c r="J85" i="55"/>
  <c r="J86" i="55"/>
  <c r="J87" i="55"/>
  <c r="J88" i="55"/>
  <c r="J89" i="55"/>
  <c r="J90" i="55"/>
  <c r="J91" i="55"/>
  <c r="J92" i="55"/>
  <c r="J93" i="55"/>
  <c r="J94" i="55"/>
  <c r="J95" i="55"/>
  <c r="J96" i="55"/>
  <c r="J97" i="55"/>
  <c r="J98" i="55"/>
  <c r="J99" i="55"/>
  <c r="J100" i="55"/>
  <c r="J101" i="55"/>
  <c r="J102" i="55"/>
  <c r="J103" i="55"/>
  <c r="J104" i="55"/>
  <c r="J105" i="55"/>
  <c r="J106" i="55"/>
  <c r="J107" i="55"/>
  <c r="J108" i="55"/>
  <c r="J109" i="55"/>
  <c r="J110" i="55"/>
  <c r="J111" i="55"/>
  <c r="J112" i="55"/>
  <c r="J113" i="55"/>
  <c r="J114" i="55"/>
  <c r="J115" i="55"/>
  <c r="J116" i="55"/>
  <c r="J117" i="55"/>
  <c r="J118" i="55"/>
  <c r="J119" i="55"/>
  <c r="J120" i="55"/>
  <c r="J121" i="55"/>
  <c r="J122" i="55"/>
  <c r="J123" i="55"/>
  <c r="J124" i="55"/>
  <c r="J125" i="55"/>
  <c r="J126" i="55"/>
  <c r="J127" i="55"/>
  <c r="J128" i="55"/>
  <c r="J129" i="55"/>
  <c r="J130" i="55"/>
  <c r="J131" i="55"/>
  <c r="J132" i="55"/>
  <c r="J133" i="55"/>
  <c r="J134" i="55"/>
  <c r="J135" i="55"/>
  <c r="J136" i="55"/>
  <c r="J137" i="55"/>
  <c r="J138" i="55"/>
  <c r="J139" i="55"/>
  <c r="J140" i="55"/>
  <c r="J141" i="55"/>
  <c r="J142" i="55"/>
  <c r="J143" i="55"/>
  <c r="J144" i="55"/>
  <c r="J145" i="55"/>
  <c r="J146" i="55"/>
  <c r="J147" i="55"/>
  <c r="J148" i="55"/>
  <c r="J149" i="55"/>
  <c r="J150" i="55"/>
  <c r="J151" i="55"/>
  <c r="J152" i="55"/>
  <c r="J153" i="55"/>
  <c r="J154" i="55"/>
  <c r="J155" i="55"/>
  <c r="J156" i="55"/>
  <c r="J157" i="55"/>
  <c r="J158" i="55"/>
  <c r="J159" i="55"/>
  <c r="J160" i="55"/>
  <c r="J161" i="55"/>
  <c r="J162" i="55"/>
  <c r="J163" i="55"/>
  <c r="J164" i="55"/>
  <c r="J165" i="55"/>
  <c r="J166" i="55"/>
  <c r="J167" i="55"/>
  <c r="J168" i="55"/>
  <c r="J169" i="55"/>
  <c r="J170" i="55"/>
  <c r="J171" i="55"/>
  <c r="J172" i="55"/>
  <c r="J173" i="55"/>
  <c r="J174" i="55"/>
  <c r="J175" i="55"/>
  <c r="J176" i="55"/>
  <c r="J177" i="55"/>
  <c r="J178" i="55"/>
  <c r="J179" i="55"/>
  <c r="J180" i="55"/>
  <c r="J181" i="55"/>
  <c r="J182" i="55"/>
  <c r="J183" i="55"/>
  <c r="J184" i="55"/>
  <c r="J185" i="55"/>
  <c r="J186" i="55"/>
  <c r="J187" i="55"/>
  <c r="J188" i="55"/>
  <c r="J189" i="55"/>
  <c r="J190" i="55"/>
  <c r="J191" i="55"/>
  <c r="J192" i="55"/>
  <c r="J193" i="55"/>
  <c r="J194" i="55"/>
  <c r="J195" i="55"/>
  <c r="J196" i="55"/>
  <c r="J197" i="55"/>
  <c r="J198" i="55"/>
  <c r="J199" i="55"/>
  <c r="J200" i="55"/>
  <c r="J201" i="55"/>
  <c r="E2" i="55"/>
  <c r="G2" i="55" s="1"/>
  <c r="E3" i="55"/>
  <c r="G3" i="55" s="1"/>
  <c r="E4" i="55"/>
  <c r="G4" i="55" s="1"/>
  <c r="E5" i="55"/>
  <c r="G5" i="55" s="1"/>
  <c r="E6" i="55"/>
  <c r="G6" i="55" s="1"/>
  <c r="E7" i="55"/>
  <c r="G7" i="55" s="1"/>
  <c r="E8" i="55"/>
  <c r="G8" i="55" s="1"/>
  <c r="E9" i="55"/>
  <c r="G9" i="55" s="1"/>
  <c r="E10" i="55"/>
  <c r="G10" i="55" s="1"/>
  <c r="E11" i="55"/>
  <c r="G11" i="55" s="1"/>
  <c r="E12" i="55"/>
  <c r="G12" i="55" s="1"/>
  <c r="E13" i="55"/>
  <c r="G13" i="55" s="1"/>
  <c r="E14" i="55"/>
  <c r="G14" i="55" s="1"/>
  <c r="E15" i="55"/>
  <c r="G15" i="55" s="1"/>
  <c r="E16" i="55"/>
  <c r="G16" i="55" s="1"/>
  <c r="E17" i="55"/>
  <c r="G17" i="55" s="1"/>
  <c r="E18" i="55"/>
  <c r="G18" i="55" s="1"/>
  <c r="E19" i="55"/>
  <c r="G19" i="55" s="1"/>
  <c r="E20" i="55"/>
  <c r="G20" i="55" s="1"/>
  <c r="E21" i="55"/>
  <c r="G21" i="55" s="1"/>
  <c r="E22" i="55"/>
  <c r="G22" i="55" s="1"/>
  <c r="E23" i="55"/>
  <c r="G23" i="55" s="1"/>
  <c r="E24" i="55"/>
  <c r="G24" i="55" s="1"/>
  <c r="E25" i="55"/>
  <c r="G25" i="55" s="1"/>
  <c r="E26" i="55"/>
  <c r="G26" i="55" s="1"/>
  <c r="E27" i="55"/>
  <c r="G27" i="55" s="1"/>
  <c r="E28" i="55"/>
  <c r="G28" i="55" s="1"/>
  <c r="E29" i="55"/>
  <c r="G29" i="55" s="1"/>
  <c r="E30" i="55"/>
  <c r="G30" i="55" s="1"/>
  <c r="E31" i="55"/>
  <c r="G31" i="55" s="1"/>
  <c r="E32" i="55"/>
  <c r="G32" i="55" s="1"/>
  <c r="E33" i="55"/>
  <c r="G33" i="55" s="1"/>
  <c r="E34" i="55"/>
  <c r="G34" i="55" s="1"/>
  <c r="E35" i="55"/>
  <c r="G35" i="55" s="1"/>
  <c r="E36" i="55"/>
  <c r="G36" i="55" s="1"/>
  <c r="E37" i="55"/>
  <c r="G37" i="55" s="1"/>
  <c r="E38" i="55"/>
  <c r="G38" i="55" s="1"/>
  <c r="E39" i="55"/>
  <c r="G39" i="55" s="1"/>
  <c r="E40" i="55"/>
  <c r="G40" i="55" s="1"/>
  <c r="E41" i="55"/>
  <c r="G41" i="55" s="1"/>
  <c r="E42" i="55"/>
  <c r="G42" i="55" s="1"/>
  <c r="E43" i="55"/>
  <c r="G43" i="55" s="1"/>
  <c r="E44" i="55"/>
  <c r="G44" i="55" s="1"/>
  <c r="E45" i="55"/>
  <c r="G45" i="55" s="1"/>
  <c r="E46" i="55"/>
  <c r="G46" i="55" s="1"/>
  <c r="E47" i="55"/>
  <c r="G47" i="55" s="1"/>
  <c r="E48" i="55"/>
  <c r="G48" i="55" s="1"/>
  <c r="E49" i="55"/>
  <c r="G49" i="55" s="1"/>
  <c r="E50" i="55"/>
  <c r="G50" i="55" s="1"/>
  <c r="E51" i="55"/>
  <c r="G51" i="55" s="1"/>
  <c r="E52" i="55"/>
  <c r="G52" i="55" s="1"/>
  <c r="E53" i="55"/>
  <c r="G53" i="55" s="1"/>
  <c r="E54" i="55"/>
  <c r="G54" i="55" s="1"/>
  <c r="E55" i="55"/>
  <c r="G55" i="55" s="1"/>
  <c r="E56" i="55"/>
  <c r="G56" i="55" s="1"/>
  <c r="E57" i="55"/>
  <c r="G57" i="55" s="1"/>
  <c r="E58" i="55"/>
  <c r="G58" i="55" s="1"/>
  <c r="E59" i="55"/>
  <c r="G59" i="55" s="1"/>
  <c r="E60" i="55"/>
  <c r="G60" i="55" s="1"/>
  <c r="E61" i="55"/>
  <c r="G61" i="55" s="1"/>
  <c r="E62" i="55"/>
  <c r="G62" i="55" s="1"/>
  <c r="E63" i="55"/>
  <c r="G63" i="55" s="1"/>
  <c r="E64" i="55"/>
  <c r="G64" i="55" s="1"/>
  <c r="E65" i="55"/>
  <c r="G65" i="55" s="1"/>
  <c r="E66" i="55"/>
  <c r="G66" i="55" s="1"/>
  <c r="E67" i="55"/>
  <c r="G67" i="55" s="1"/>
  <c r="E68" i="55"/>
  <c r="G68" i="55" s="1"/>
  <c r="E69" i="55"/>
  <c r="G69" i="55" s="1"/>
  <c r="E70" i="55"/>
  <c r="G70" i="55" s="1"/>
  <c r="E71" i="55"/>
  <c r="G71" i="55" s="1"/>
  <c r="E72" i="55"/>
  <c r="G72" i="55" s="1"/>
  <c r="E73" i="55"/>
  <c r="G73" i="55" s="1"/>
  <c r="E74" i="55"/>
  <c r="G74" i="55" s="1"/>
  <c r="E75" i="55"/>
  <c r="G75" i="55" s="1"/>
  <c r="E76" i="55"/>
  <c r="G76" i="55" s="1"/>
  <c r="E77" i="55"/>
  <c r="G77" i="55" s="1"/>
  <c r="E78" i="55"/>
  <c r="G78" i="55" s="1"/>
  <c r="E79" i="55"/>
  <c r="G79" i="55" s="1"/>
  <c r="E80" i="55"/>
  <c r="G80" i="55" s="1"/>
  <c r="E81" i="55"/>
  <c r="G81" i="55" s="1"/>
  <c r="E82" i="55"/>
  <c r="G82" i="55" s="1"/>
  <c r="E83" i="55"/>
  <c r="G83" i="55" s="1"/>
  <c r="E84" i="55"/>
  <c r="G84" i="55" s="1"/>
  <c r="E85" i="55"/>
  <c r="G85" i="55" s="1"/>
  <c r="E86" i="55"/>
  <c r="G86" i="55" s="1"/>
  <c r="E87" i="55"/>
  <c r="G87" i="55" s="1"/>
  <c r="E88" i="55"/>
  <c r="G88" i="55" s="1"/>
  <c r="E89" i="55"/>
  <c r="G89" i="55" s="1"/>
  <c r="E90" i="55"/>
  <c r="G90" i="55" s="1"/>
  <c r="E91" i="55"/>
  <c r="G91" i="55" s="1"/>
  <c r="E92" i="55"/>
  <c r="G92" i="55" s="1"/>
  <c r="E93" i="55"/>
  <c r="G93" i="55" s="1"/>
  <c r="E94" i="55"/>
  <c r="G94" i="55" s="1"/>
  <c r="E95" i="55"/>
  <c r="G95" i="55" s="1"/>
  <c r="E96" i="55"/>
  <c r="G96" i="55" s="1"/>
  <c r="E97" i="55"/>
  <c r="G97" i="55" s="1"/>
  <c r="E98" i="55"/>
  <c r="G98" i="55" s="1"/>
  <c r="E99" i="55"/>
  <c r="G99" i="55" s="1"/>
  <c r="E100" i="55"/>
  <c r="G100" i="55" s="1"/>
  <c r="E101" i="55"/>
  <c r="G101" i="55" s="1"/>
  <c r="E102" i="55"/>
  <c r="G102" i="55" s="1"/>
  <c r="E103" i="55"/>
  <c r="G103" i="55" s="1"/>
  <c r="E104" i="55"/>
  <c r="G104" i="55" s="1"/>
  <c r="E105" i="55"/>
  <c r="G105" i="55" s="1"/>
  <c r="E106" i="55"/>
  <c r="G106" i="55" s="1"/>
  <c r="E107" i="55"/>
  <c r="G107" i="55" s="1"/>
  <c r="E108" i="55"/>
  <c r="G108" i="55" s="1"/>
  <c r="E109" i="55"/>
  <c r="G109" i="55" s="1"/>
  <c r="E110" i="55"/>
  <c r="G110" i="55" s="1"/>
  <c r="E111" i="55"/>
  <c r="G111" i="55" s="1"/>
  <c r="E112" i="55"/>
  <c r="G112" i="55" s="1"/>
  <c r="E113" i="55"/>
  <c r="G113" i="55" s="1"/>
  <c r="E114" i="55"/>
  <c r="G114" i="55" s="1"/>
  <c r="E115" i="55"/>
  <c r="G115" i="55" s="1"/>
  <c r="E116" i="55"/>
  <c r="G116" i="55" s="1"/>
  <c r="E117" i="55"/>
  <c r="G117" i="55" s="1"/>
  <c r="E118" i="55"/>
  <c r="G118" i="55" s="1"/>
  <c r="E119" i="55"/>
  <c r="G119" i="55" s="1"/>
  <c r="E120" i="55"/>
  <c r="G120" i="55" s="1"/>
  <c r="E121" i="55"/>
  <c r="G121" i="55" s="1"/>
  <c r="E122" i="55"/>
  <c r="G122" i="55" s="1"/>
  <c r="E123" i="55"/>
  <c r="G123" i="55" s="1"/>
  <c r="E124" i="55"/>
  <c r="G124" i="55" s="1"/>
  <c r="E125" i="55"/>
  <c r="G125" i="55" s="1"/>
  <c r="E126" i="55"/>
  <c r="G126" i="55" s="1"/>
  <c r="E127" i="55"/>
  <c r="G127" i="55" s="1"/>
  <c r="E128" i="55"/>
  <c r="G128" i="55" s="1"/>
  <c r="E129" i="55"/>
  <c r="G129" i="55" s="1"/>
  <c r="E130" i="55"/>
  <c r="G130" i="55" s="1"/>
  <c r="E131" i="55"/>
  <c r="G131" i="55" s="1"/>
  <c r="E132" i="55"/>
  <c r="G132" i="55" s="1"/>
  <c r="E133" i="55"/>
  <c r="G133" i="55" s="1"/>
  <c r="E134" i="55"/>
  <c r="G134" i="55" s="1"/>
  <c r="E135" i="55"/>
  <c r="G135" i="55" s="1"/>
  <c r="E136" i="55"/>
  <c r="G136" i="55" s="1"/>
  <c r="E137" i="55"/>
  <c r="G137" i="55" s="1"/>
  <c r="E138" i="55"/>
  <c r="G138" i="55" s="1"/>
  <c r="E139" i="55"/>
  <c r="G139" i="55" s="1"/>
  <c r="E140" i="55"/>
  <c r="G140" i="55" s="1"/>
  <c r="E141" i="55"/>
  <c r="G141" i="55" s="1"/>
  <c r="E142" i="55"/>
  <c r="G142" i="55" s="1"/>
  <c r="E143" i="55"/>
  <c r="G143" i="55" s="1"/>
  <c r="E144" i="55"/>
  <c r="G144" i="55" s="1"/>
  <c r="E145" i="55"/>
  <c r="G145" i="55" s="1"/>
  <c r="E146" i="55"/>
  <c r="G146" i="55" s="1"/>
  <c r="E147" i="55"/>
  <c r="G147" i="55" s="1"/>
  <c r="E148" i="55"/>
  <c r="G148" i="55" s="1"/>
  <c r="E149" i="55"/>
  <c r="G149" i="55" s="1"/>
  <c r="E150" i="55"/>
  <c r="G150" i="55" s="1"/>
  <c r="E151" i="55"/>
  <c r="G151" i="55" s="1"/>
  <c r="E152" i="55"/>
  <c r="G152" i="55" s="1"/>
  <c r="E153" i="55"/>
  <c r="G153" i="55" s="1"/>
  <c r="E154" i="55"/>
  <c r="G154" i="55" s="1"/>
  <c r="E155" i="55"/>
  <c r="G155" i="55" s="1"/>
  <c r="E156" i="55"/>
  <c r="G156" i="55" s="1"/>
  <c r="E157" i="55"/>
  <c r="G157" i="55" s="1"/>
  <c r="E158" i="55"/>
  <c r="G158" i="55" s="1"/>
  <c r="E159" i="55"/>
  <c r="G159" i="55" s="1"/>
  <c r="E160" i="55"/>
  <c r="G160" i="55" s="1"/>
  <c r="E161" i="55"/>
  <c r="G161" i="55" s="1"/>
  <c r="E162" i="55"/>
  <c r="G162" i="55" s="1"/>
  <c r="E163" i="55"/>
  <c r="G163" i="55" s="1"/>
  <c r="E164" i="55"/>
  <c r="G164" i="55" s="1"/>
  <c r="E165" i="55"/>
  <c r="G165" i="55" s="1"/>
  <c r="E166" i="55"/>
  <c r="G166" i="55" s="1"/>
  <c r="E167" i="55"/>
  <c r="G167" i="55" s="1"/>
  <c r="E168" i="55"/>
  <c r="G168" i="55" s="1"/>
  <c r="E169" i="55"/>
  <c r="G169" i="55" s="1"/>
  <c r="E170" i="55"/>
  <c r="G170" i="55" s="1"/>
  <c r="E171" i="55"/>
  <c r="G171" i="55" s="1"/>
  <c r="E172" i="55"/>
  <c r="G172" i="55" s="1"/>
  <c r="E173" i="55"/>
  <c r="G173" i="55" s="1"/>
  <c r="E174" i="55"/>
  <c r="G174" i="55" s="1"/>
  <c r="E175" i="55"/>
  <c r="G175" i="55" s="1"/>
  <c r="E176" i="55"/>
  <c r="G176" i="55" s="1"/>
  <c r="E177" i="55"/>
  <c r="G177" i="55" s="1"/>
  <c r="E178" i="55"/>
  <c r="G178" i="55" s="1"/>
  <c r="E179" i="55"/>
  <c r="G179" i="55" s="1"/>
  <c r="E180" i="55"/>
  <c r="G180" i="55" s="1"/>
  <c r="E181" i="55"/>
  <c r="G181" i="55" s="1"/>
  <c r="E182" i="55"/>
  <c r="G182" i="55" s="1"/>
  <c r="E183" i="55"/>
  <c r="G183" i="55" s="1"/>
  <c r="E184" i="55"/>
  <c r="G184" i="55" s="1"/>
  <c r="E185" i="55"/>
  <c r="G185" i="55" s="1"/>
  <c r="E186" i="55"/>
  <c r="G186" i="55" s="1"/>
  <c r="E187" i="55"/>
  <c r="G187" i="55" s="1"/>
  <c r="E188" i="55"/>
  <c r="G188" i="55" s="1"/>
  <c r="E189" i="55"/>
  <c r="G189" i="55" s="1"/>
  <c r="E190" i="55"/>
  <c r="G190" i="55" s="1"/>
  <c r="E191" i="55"/>
  <c r="G191" i="55" s="1"/>
  <c r="E192" i="55"/>
  <c r="G192" i="55" s="1"/>
  <c r="E193" i="55"/>
  <c r="G193" i="55" s="1"/>
  <c r="E194" i="55"/>
  <c r="G194" i="55" s="1"/>
  <c r="E195" i="55"/>
  <c r="G195" i="55" s="1"/>
  <c r="E196" i="55"/>
  <c r="G196" i="55" s="1"/>
  <c r="E197" i="55"/>
  <c r="G197" i="55" s="1"/>
  <c r="E198" i="55"/>
  <c r="G198" i="55" s="1"/>
  <c r="E199" i="55"/>
  <c r="G199" i="55" s="1"/>
  <c r="E200" i="55"/>
  <c r="G200" i="55" s="1"/>
  <c r="E201" i="55"/>
  <c r="G201" i="55" s="1"/>
  <c r="I2" i="55"/>
  <c r="C2" i="53"/>
  <c r="H201" i="55"/>
  <c r="F201" i="55"/>
  <c r="D201" i="55"/>
  <c r="B201" i="55"/>
  <c r="H200" i="55"/>
  <c r="F200" i="55"/>
  <c r="D200" i="55"/>
  <c r="B200" i="55"/>
  <c r="H199" i="55"/>
  <c r="F199" i="55"/>
  <c r="D199" i="55"/>
  <c r="B199" i="55"/>
  <c r="H198" i="55"/>
  <c r="F198" i="55"/>
  <c r="D198" i="55"/>
  <c r="B198" i="55"/>
  <c r="H197" i="55"/>
  <c r="F197" i="55"/>
  <c r="D197" i="55"/>
  <c r="B197" i="55"/>
  <c r="H196" i="55"/>
  <c r="F196" i="55"/>
  <c r="D196" i="55"/>
  <c r="B196" i="55"/>
  <c r="H195" i="55"/>
  <c r="F195" i="55"/>
  <c r="D195" i="55"/>
  <c r="B195" i="55"/>
  <c r="H194" i="55"/>
  <c r="F194" i="55"/>
  <c r="D194" i="55"/>
  <c r="B194" i="55"/>
  <c r="H193" i="55"/>
  <c r="F193" i="55"/>
  <c r="D193" i="55"/>
  <c r="B193" i="55"/>
  <c r="H192" i="55"/>
  <c r="F192" i="55"/>
  <c r="D192" i="55"/>
  <c r="B192" i="55"/>
  <c r="H191" i="55"/>
  <c r="F191" i="55"/>
  <c r="D191" i="55"/>
  <c r="B191" i="55"/>
  <c r="H190" i="55"/>
  <c r="F190" i="55"/>
  <c r="D190" i="55"/>
  <c r="B190" i="55"/>
  <c r="H189" i="55"/>
  <c r="F189" i="55"/>
  <c r="D189" i="55"/>
  <c r="B189" i="55"/>
  <c r="H188" i="55"/>
  <c r="F188" i="55"/>
  <c r="D188" i="55"/>
  <c r="B188" i="55"/>
  <c r="H187" i="55"/>
  <c r="F187" i="55"/>
  <c r="D187" i="55"/>
  <c r="B187" i="55"/>
  <c r="H186" i="55"/>
  <c r="F186" i="55"/>
  <c r="D186" i="55"/>
  <c r="B186" i="55"/>
  <c r="H185" i="55"/>
  <c r="F185" i="55"/>
  <c r="D185" i="55"/>
  <c r="B185" i="55"/>
  <c r="H184" i="55"/>
  <c r="F184" i="55"/>
  <c r="D184" i="55"/>
  <c r="B184" i="55"/>
  <c r="H183" i="55"/>
  <c r="F183" i="55"/>
  <c r="D183" i="55"/>
  <c r="B183" i="55"/>
  <c r="H182" i="55"/>
  <c r="F182" i="55"/>
  <c r="D182" i="55"/>
  <c r="B182" i="55"/>
  <c r="H181" i="55"/>
  <c r="F181" i="55"/>
  <c r="D181" i="55"/>
  <c r="B181" i="55"/>
  <c r="H180" i="55"/>
  <c r="F180" i="55"/>
  <c r="D180" i="55"/>
  <c r="B180" i="55"/>
  <c r="H179" i="55"/>
  <c r="F179" i="55"/>
  <c r="D179" i="55"/>
  <c r="B179" i="55"/>
  <c r="H178" i="55"/>
  <c r="F178" i="55"/>
  <c r="D178" i="55"/>
  <c r="B178" i="55"/>
  <c r="H177" i="55"/>
  <c r="F177" i="55"/>
  <c r="D177" i="55"/>
  <c r="B177" i="55"/>
  <c r="H176" i="55"/>
  <c r="F176" i="55"/>
  <c r="D176" i="55"/>
  <c r="B176" i="55"/>
  <c r="H175" i="55"/>
  <c r="F175" i="55"/>
  <c r="D175" i="55"/>
  <c r="B175" i="55"/>
  <c r="H174" i="55"/>
  <c r="F174" i="55"/>
  <c r="D174" i="55"/>
  <c r="B174" i="55"/>
  <c r="H173" i="55"/>
  <c r="F173" i="55"/>
  <c r="D173" i="55"/>
  <c r="B173" i="55"/>
  <c r="H172" i="55"/>
  <c r="F172" i="55"/>
  <c r="D172" i="55"/>
  <c r="B172" i="55"/>
  <c r="H171" i="55"/>
  <c r="F171" i="55"/>
  <c r="D171" i="55"/>
  <c r="B171" i="55"/>
  <c r="H170" i="55"/>
  <c r="F170" i="55"/>
  <c r="D170" i="55"/>
  <c r="B170" i="55"/>
  <c r="H169" i="55"/>
  <c r="F169" i="55"/>
  <c r="D169" i="55"/>
  <c r="B169" i="55"/>
  <c r="H168" i="55"/>
  <c r="F168" i="55"/>
  <c r="D168" i="55"/>
  <c r="B168" i="55"/>
  <c r="H167" i="55"/>
  <c r="F167" i="55"/>
  <c r="D167" i="55"/>
  <c r="B167" i="55"/>
  <c r="H166" i="55"/>
  <c r="F166" i="55"/>
  <c r="D166" i="55"/>
  <c r="B166" i="55"/>
  <c r="H165" i="55"/>
  <c r="F165" i="55"/>
  <c r="D165" i="55"/>
  <c r="B165" i="55"/>
  <c r="H164" i="55"/>
  <c r="F164" i="55"/>
  <c r="D164" i="55"/>
  <c r="B164" i="55"/>
  <c r="H163" i="55"/>
  <c r="F163" i="55"/>
  <c r="D163" i="55"/>
  <c r="B163" i="55"/>
  <c r="H162" i="55"/>
  <c r="F162" i="55"/>
  <c r="D162" i="55"/>
  <c r="B162" i="55"/>
  <c r="H161" i="55"/>
  <c r="F161" i="55"/>
  <c r="D161" i="55"/>
  <c r="B161" i="55"/>
  <c r="H160" i="55"/>
  <c r="F160" i="55"/>
  <c r="D160" i="55"/>
  <c r="B160" i="55"/>
  <c r="H159" i="55"/>
  <c r="F159" i="55"/>
  <c r="D159" i="55"/>
  <c r="B159" i="55"/>
  <c r="H158" i="55"/>
  <c r="F158" i="55"/>
  <c r="D158" i="55"/>
  <c r="B158" i="55"/>
  <c r="H157" i="55"/>
  <c r="F157" i="55"/>
  <c r="D157" i="55"/>
  <c r="B157" i="55"/>
  <c r="H156" i="55"/>
  <c r="F156" i="55"/>
  <c r="D156" i="55"/>
  <c r="B156" i="55"/>
  <c r="H155" i="55"/>
  <c r="F155" i="55"/>
  <c r="D155" i="55"/>
  <c r="B155" i="55"/>
  <c r="H154" i="55"/>
  <c r="F154" i="55"/>
  <c r="D154" i="55"/>
  <c r="B154" i="55"/>
  <c r="H153" i="55"/>
  <c r="F153" i="55"/>
  <c r="D153" i="55"/>
  <c r="B153" i="55"/>
  <c r="H152" i="55"/>
  <c r="F152" i="55"/>
  <c r="D152" i="55"/>
  <c r="B152" i="55"/>
  <c r="H151" i="55"/>
  <c r="F151" i="55"/>
  <c r="D151" i="55"/>
  <c r="B151" i="55"/>
  <c r="H150" i="55"/>
  <c r="F150" i="55"/>
  <c r="D150" i="55"/>
  <c r="B150" i="55"/>
  <c r="H149" i="55"/>
  <c r="F149" i="55"/>
  <c r="D149" i="55"/>
  <c r="B149" i="55"/>
  <c r="H148" i="55"/>
  <c r="F148" i="55"/>
  <c r="D148" i="55"/>
  <c r="B148" i="55"/>
  <c r="H147" i="55"/>
  <c r="F147" i="55"/>
  <c r="D147" i="55"/>
  <c r="B147" i="55"/>
  <c r="H146" i="55"/>
  <c r="F146" i="55"/>
  <c r="D146" i="55"/>
  <c r="B146" i="55"/>
  <c r="H145" i="55"/>
  <c r="F145" i="55"/>
  <c r="D145" i="55"/>
  <c r="B145" i="55"/>
  <c r="H144" i="55"/>
  <c r="F144" i="55"/>
  <c r="D144" i="55"/>
  <c r="B144" i="55"/>
  <c r="H143" i="55"/>
  <c r="F143" i="55"/>
  <c r="D143" i="55"/>
  <c r="B143" i="55"/>
  <c r="H142" i="55"/>
  <c r="F142" i="55"/>
  <c r="D142" i="55"/>
  <c r="B142" i="55"/>
  <c r="H141" i="55"/>
  <c r="F141" i="55"/>
  <c r="D141" i="55"/>
  <c r="B141" i="55"/>
  <c r="H140" i="55"/>
  <c r="F140" i="55"/>
  <c r="D140" i="55"/>
  <c r="B140" i="55"/>
  <c r="H139" i="55"/>
  <c r="F139" i="55"/>
  <c r="D139" i="55"/>
  <c r="B139" i="55"/>
  <c r="H138" i="55"/>
  <c r="F138" i="55"/>
  <c r="D138" i="55"/>
  <c r="B138" i="55"/>
  <c r="H137" i="55"/>
  <c r="F137" i="55"/>
  <c r="D137" i="55"/>
  <c r="B137" i="55"/>
  <c r="H136" i="55"/>
  <c r="F136" i="55"/>
  <c r="D136" i="55"/>
  <c r="B136" i="55"/>
  <c r="H135" i="55"/>
  <c r="F135" i="55"/>
  <c r="D135" i="55"/>
  <c r="B135" i="55"/>
  <c r="H134" i="55"/>
  <c r="F134" i="55"/>
  <c r="D134" i="55"/>
  <c r="B134" i="55"/>
  <c r="H133" i="55"/>
  <c r="F133" i="55"/>
  <c r="D133" i="55"/>
  <c r="B133" i="55"/>
  <c r="H132" i="55"/>
  <c r="F132" i="55"/>
  <c r="D132" i="55"/>
  <c r="B132" i="55"/>
  <c r="H131" i="55"/>
  <c r="F131" i="55"/>
  <c r="D131" i="55"/>
  <c r="B131" i="55"/>
  <c r="H130" i="55"/>
  <c r="F130" i="55"/>
  <c r="D130" i="55"/>
  <c r="B130" i="55"/>
  <c r="H129" i="55"/>
  <c r="F129" i="55"/>
  <c r="D129" i="55"/>
  <c r="B129" i="55"/>
  <c r="H128" i="55"/>
  <c r="F128" i="55"/>
  <c r="D128" i="55"/>
  <c r="B128" i="55"/>
  <c r="H127" i="55"/>
  <c r="F127" i="55"/>
  <c r="D127" i="55"/>
  <c r="B127" i="55"/>
  <c r="H126" i="55"/>
  <c r="F126" i="55"/>
  <c r="D126" i="55"/>
  <c r="B126" i="55"/>
  <c r="H125" i="55"/>
  <c r="F125" i="55"/>
  <c r="D125" i="55"/>
  <c r="B125" i="55"/>
  <c r="H124" i="55"/>
  <c r="F124" i="55"/>
  <c r="D124" i="55"/>
  <c r="B124" i="55"/>
  <c r="H123" i="55"/>
  <c r="F123" i="55"/>
  <c r="D123" i="55"/>
  <c r="B123" i="55"/>
  <c r="H122" i="55"/>
  <c r="F122" i="55"/>
  <c r="D122" i="55"/>
  <c r="B122" i="55"/>
  <c r="H121" i="55"/>
  <c r="F121" i="55"/>
  <c r="D121" i="55"/>
  <c r="B121" i="55"/>
  <c r="H120" i="55"/>
  <c r="F120" i="55"/>
  <c r="D120" i="55"/>
  <c r="B120" i="55"/>
  <c r="H119" i="55"/>
  <c r="F119" i="55"/>
  <c r="D119" i="55"/>
  <c r="B119" i="55"/>
  <c r="H118" i="55"/>
  <c r="F118" i="55"/>
  <c r="D118" i="55"/>
  <c r="B118" i="55"/>
  <c r="H117" i="55"/>
  <c r="F117" i="55"/>
  <c r="D117" i="55"/>
  <c r="B117" i="55"/>
  <c r="H116" i="55"/>
  <c r="F116" i="55"/>
  <c r="D116" i="55"/>
  <c r="B116" i="55"/>
  <c r="H115" i="55"/>
  <c r="F115" i="55"/>
  <c r="D115" i="55"/>
  <c r="B115" i="55"/>
  <c r="H114" i="55"/>
  <c r="F114" i="55"/>
  <c r="D114" i="55"/>
  <c r="B114" i="55"/>
  <c r="H113" i="55"/>
  <c r="F113" i="55"/>
  <c r="D113" i="55"/>
  <c r="B113" i="55"/>
  <c r="H112" i="55"/>
  <c r="F112" i="55"/>
  <c r="D112" i="55"/>
  <c r="B112" i="55"/>
  <c r="H111" i="55"/>
  <c r="F111" i="55"/>
  <c r="D111" i="55"/>
  <c r="B111" i="55"/>
  <c r="H110" i="55"/>
  <c r="F110" i="55"/>
  <c r="D110" i="55"/>
  <c r="B110" i="55"/>
  <c r="H109" i="55"/>
  <c r="F109" i="55"/>
  <c r="D109" i="55"/>
  <c r="B109" i="55"/>
  <c r="H108" i="55"/>
  <c r="F108" i="55"/>
  <c r="D108" i="55"/>
  <c r="B108" i="55"/>
  <c r="H107" i="55"/>
  <c r="F107" i="55"/>
  <c r="D107" i="55"/>
  <c r="B107" i="55"/>
  <c r="H106" i="55"/>
  <c r="F106" i="55"/>
  <c r="D106" i="55"/>
  <c r="B106" i="55"/>
  <c r="H105" i="55"/>
  <c r="F105" i="55"/>
  <c r="D105" i="55"/>
  <c r="B105" i="55"/>
  <c r="H104" i="55"/>
  <c r="F104" i="55"/>
  <c r="D104" i="55"/>
  <c r="B104" i="55"/>
  <c r="H103" i="55"/>
  <c r="F103" i="55"/>
  <c r="D103" i="55"/>
  <c r="B103" i="55"/>
  <c r="H102" i="55"/>
  <c r="F102" i="55"/>
  <c r="D102" i="55"/>
  <c r="B102" i="55"/>
  <c r="H101" i="55"/>
  <c r="F101" i="55"/>
  <c r="D101" i="55"/>
  <c r="B101" i="55"/>
  <c r="H100" i="55"/>
  <c r="F100" i="55"/>
  <c r="D100" i="55"/>
  <c r="B100" i="55"/>
  <c r="H99" i="55"/>
  <c r="F99" i="55"/>
  <c r="D99" i="55"/>
  <c r="B99" i="55"/>
  <c r="H98" i="55"/>
  <c r="F98" i="55"/>
  <c r="D98" i="55"/>
  <c r="B98" i="55"/>
  <c r="H97" i="55"/>
  <c r="F97" i="55"/>
  <c r="D97" i="55"/>
  <c r="B97" i="55"/>
  <c r="H96" i="55"/>
  <c r="F96" i="55"/>
  <c r="D96" i="55"/>
  <c r="B96" i="55"/>
  <c r="H95" i="55"/>
  <c r="F95" i="55"/>
  <c r="D95" i="55"/>
  <c r="B95" i="55"/>
  <c r="H94" i="55"/>
  <c r="F94" i="55"/>
  <c r="D94" i="55"/>
  <c r="B94" i="55"/>
  <c r="H93" i="55"/>
  <c r="F93" i="55"/>
  <c r="D93" i="55"/>
  <c r="B93" i="55"/>
  <c r="H92" i="55"/>
  <c r="F92" i="55"/>
  <c r="D92" i="55"/>
  <c r="B92" i="55"/>
  <c r="H91" i="55"/>
  <c r="F91" i="55"/>
  <c r="D91" i="55"/>
  <c r="B91" i="55"/>
  <c r="H90" i="55"/>
  <c r="F90" i="55"/>
  <c r="D90" i="55"/>
  <c r="B90" i="55"/>
  <c r="H89" i="55"/>
  <c r="F89" i="55"/>
  <c r="D89" i="55"/>
  <c r="B89" i="55"/>
  <c r="H88" i="55"/>
  <c r="F88" i="55"/>
  <c r="D88" i="55"/>
  <c r="B88" i="55"/>
  <c r="H87" i="55"/>
  <c r="F87" i="55"/>
  <c r="D87" i="55"/>
  <c r="B87" i="55"/>
  <c r="H86" i="55"/>
  <c r="F86" i="55"/>
  <c r="D86" i="55"/>
  <c r="B86" i="55"/>
  <c r="H85" i="55"/>
  <c r="F85" i="55"/>
  <c r="D85" i="55"/>
  <c r="B85" i="55"/>
  <c r="H84" i="55"/>
  <c r="F84" i="55"/>
  <c r="D84" i="55"/>
  <c r="B84" i="55"/>
  <c r="H83" i="55"/>
  <c r="F83" i="55"/>
  <c r="D83" i="55"/>
  <c r="B83" i="55"/>
  <c r="H82" i="55"/>
  <c r="F82" i="55"/>
  <c r="D82" i="55"/>
  <c r="B82" i="55"/>
  <c r="H81" i="55"/>
  <c r="F81" i="55"/>
  <c r="D81" i="55"/>
  <c r="B81" i="55"/>
  <c r="H80" i="55"/>
  <c r="F80" i="55"/>
  <c r="D80" i="55"/>
  <c r="B80" i="55"/>
  <c r="H79" i="55"/>
  <c r="F79" i="55"/>
  <c r="D79" i="55"/>
  <c r="B79" i="55"/>
  <c r="H78" i="55"/>
  <c r="F78" i="55"/>
  <c r="D78" i="55"/>
  <c r="B78" i="55"/>
  <c r="H77" i="55"/>
  <c r="F77" i="55"/>
  <c r="D77" i="55"/>
  <c r="B77" i="55"/>
  <c r="H76" i="55"/>
  <c r="F76" i="55"/>
  <c r="D76" i="55"/>
  <c r="B76" i="55"/>
  <c r="H75" i="55"/>
  <c r="F75" i="55"/>
  <c r="D75" i="55"/>
  <c r="B75" i="55"/>
  <c r="H74" i="55"/>
  <c r="F74" i="55"/>
  <c r="D74" i="55"/>
  <c r="B74" i="55"/>
  <c r="H73" i="55"/>
  <c r="F73" i="55"/>
  <c r="D73" i="55"/>
  <c r="B73" i="55"/>
  <c r="H72" i="55"/>
  <c r="F72" i="55"/>
  <c r="D72" i="55"/>
  <c r="B72" i="55"/>
  <c r="H71" i="55"/>
  <c r="F71" i="55"/>
  <c r="D71" i="55"/>
  <c r="B71" i="55"/>
  <c r="H70" i="55"/>
  <c r="F70" i="55"/>
  <c r="D70" i="55"/>
  <c r="B70" i="55"/>
  <c r="H69" i="55"/>
  <c r="F69" i="55"/>
  <c r="D69" i="55"/>
  <c r="B69" i="55"/>
  <c r="H68" i="55"/>
  <c r="F68" i="55"/>
  <c r="D68" i="55"/>
  <c r="B68" i="55"/>
  <c r="H67" i="55"/>
  <c r="F67" i="55"/>
  <c r="D67" i="55"/>
  <c r="B67" i="55"/>
  <c r="H66" i="55"/>
  <c r="F66" i="55"/>
  <c r="D66" i="55"/>
  <c r="B66" i="55"/>
  <c r="H65" i="55"/>
  <c r="F65" i="55"/>
  <c r="D65" i="55"/>
  <c r="B65" i="55"/>
  <c r="H64" i="55"/>
  <c r="F64" i="55"/>
  <c r="D64" i="55"/>
  <c r="B64" i="55"/>
  <c r="H63" i="55"/>
  <c r="F63" i="55"/>
  <c r="D63" i="55"/>
  <c r="B63" i="55"/>
  <c r="H62" i="55"/>
  <c r="F62" i="55"/>
  <c r="D62" i="55"/>
  <c r="B62" i="55"/>
  <c r="H61" i="55"/>
  <c r="F61" i="55"/>
  <c r="D61" i="55"/>
  <c r="B61" i="55"/>
  <c r="H60" i="55"/>
  <c r="F60" i="55"/>
  <c r="D60" i="55"/>
  <c r="B60" i="55"/>
  <c r="H59" i="55"/>
  <c r="F59" i="55"/>
  <c r="D59" i="55"/>
  <c r="B59" i="55"/>
  <c r="H58" i="55"/>
  <c r="F58" i="55"/>
  <c r="D58" i="55"/>
  <c r="B58" i="55"/>
  <c r="H57" i="55"/>
  <c r="F57" i="55"/>
  <c r="D57" i="55"/>
  <c r="B57" i="55"/>
  <c r="H56" i="55"/>
  <c r="F56" i="55"/>
  <c r="D56" i="55"/>
  <c r="B56" i="55"/>
  <c r="H55" i="55"/>
  <c r="F55" i="55"/>
  <c r="D55" i="55"/>
  <c r="B55" i="55"/>
  <c r="H54" i="55"/>
  <c r="F54" i="55"/>
  <c r="D54" i="55"/>
  <c r="B54" i="55"/>
  <c r="H53" i="55"/>
  <c r="F53" i="55"/>
  <c r="D53" i="55"/>
  <c r="B53" i="55"/>
  <c r="H52" i="55"/>
  <c r="F52" i="55"/>
  <c r="D52" i="55"/>
  <c r="B52" i="55"/>
  <c r="H51" i="55"/>
  <c r="F51" i="55"/>
  <c r="D51" i="55"/>
  <c r="B51" i="55"/>
  <c r="H50" i="55"/>
  <c r="F50" i="55"/>
  <c r="D50" i="55"/>
  <c r="B50" i="55"/>
  <c r="H49" i="55"/>
  <c r="F49" i="55"/>
  <c r="D49" i="55"/>
  <c r="B49" i="55"/>
  <c r="H48" i="55"/>
  <c r="F48" i="55"/>
  <c r="D48" i="55"/>
  <c r="B48" i="55"/>
  <c r="H47" i="55"/>
  <c r="F47" i="55"/>
  <c r="D47" i="55"/>
  <c r="B47" i="55"/>
  <c r="H46" i="55"/>
  <c r="F46" i="55"/>
  <c r="D46" i="55"/>
  <c r="B46" i="55"/>
  <c r="H45" i="55"/>
  <c r="F45" i="55"/>
  <c r="D45" i="55"/>
  <c r="B45" i="55"/>
  <c r="H44" i="55"/>
  <c r="F44" i="55"/>
  <c r="D44" i="55"/>
  <c r="B44" i="55"/>
  <c r="H43" i="55"/>
  <c r="F43" i="55"/>
  <c r="D43" i="55"/>
  <c r="B43" i="55"/>
  <c r="H42" i="55"/>
  <c r="F42" i="55"/>
  <c r="D42" i="55"/>
  <c r="B42" i="55"/>
  <c r="H41" i="55"/>
  <c r="F41" i="55"/>
  <c r="D41" i="55"/>
  <c r="B41" i="55"/>
  <c r="H40" i="55"/>
  <c r="F40" i="55"/>
  <c r="D40" i="55"/>
  <c r="B40" i="55"/>
  <c r="H39" i="55"/>
  <c r="F39" i="55"/>
  <c r="D39" i="55"/>
  <c r="B39" i="55"/>
  <c r="H38" i="55"/>
  <c r="F38" i="55"/>
  <c r="D38" i="55"/>
  <c r="B38" i="55"/>
  <c r="H37" i="55"/>
  <c r="F37" i="55"/>
  <c r="D37" i="55"/>
  <c r="B37" i="55"/>
  <c r="H36" i="55"/>
  <c r="F36" i="55"/>
  <c r="D36" i="55"/>
  <c r="B36" i="55"/>
  <c r="H35" i="55"/>
  <c r="F35" i="55"/>
  <c r="D35" i="55"/>
  <c r="B35" i="55"/>
  <c r="H34" i="55"/>
  <c r="F34" i="55"/>
  <c r="D34" i="55"/>
  <c r="B34" i="55"/>
  <c r="H33" i="55"/>
  <c r="F33" i="55"/>
  <c r="D33" i="55"/>
  <c r="B33" i="55"/>
  <c r="H32" i="55"/>
  <c r="F32" i="55"/>
  <c r="D32" i="55"/>
  <c r="B32" i="55"/>
  <c r="H31" i="55"/>
  <c r="F31" i="55"/>
  <c r="D31" i="55"/>
  <c r="B31" i="55"/>
  <c r="H30" i="55"/>
  <c r="F30" i="55"/>
  <c r="D30" i="55"/>
  <c r="B30" i="55"/>
  <c r="H29" i="55"/>
  <c r="F29" i="55"/>
  <c r="D29" i="55"/>
  <c r="B29" i="55"/>
  <c r="H28" i="55"/>
  <c r="F28" i="55"/>
  <c r="D28" i="55"/>
  <c r="B28" i="55"/>
  <c r="H27" i="55"/>
  <c r="F27" i="55"/>
  <c r="D27" i="55"/>
  <c r="B27" i="55"/>
  <c r="H26" i="55"/>
  <c r="F26" i="55"/>
  <c r="D26" i="55"/>
  <c r="B26" i="55"/>
  <c r="H25" i="55"/>
  <c r="F25" i="55"/>
  <c r="D25" i="55"/>
  <c r="B25" i="55"/>
  <c r="H24" i="55"/>
  <c r="F24" i="55"/>
  <c r="D24" i="55"/>
  <c r="B24" i="55"/>
  <c r="H23" i="55"/>
  <c r="F23" i="55"/>
  <c r="D23" i="55"/>
  <c r="B23" i="55"/>
  <c r="H22" i="55"/>
  <c r="F22" i="55"/>
  <c r="D22" i="55"/>
  <c r="B22" i="55"/>
  <c r="H21" i="55"/>
  <c r="F21" i="55"/>
  <c r="D21" i="55"/>
  <c r="B21" i="55"/>
  <c r="H20" i="55"/>
  <c r="F20" i="55"/>
  <c r="D20" i="55"/>
  <c r="B20" i="55"/>
  <c r="H19" i="55"/>
  <c r="F19" i="55"/>
  <c r="D19" i="55"/>
  <c r="B19" i="55"/>
  <c r="H18" i="55"/>
  <c r="F18" i="55"/>
  <c r="D18" i="55"/>
  <c r="B18" i="55"/>
  <c r="H17" i="55"/>
  <c r="F17" i="55"/>
  <c r="D17" i="55"/>
  <c r="B17" i="55"/>
  <c r="H16" i="55"/>
  <c r="F16" i="55"/>
  <c r="D16" i="55"/>
  <c r="B16" i="55"/>
  <c r="H15" i="55"/>
  <c r="F15" i="55"/>
  <c r="D15" i="55"/>
  <c r="B15" i="55"/>
  <c r="H14" i="55"/>
  <c r="F14" i="55"/>
  <c r="D14" i="55"/>
  <c r="B14" i="55"/>
  <c r="H13" i="55"/>
  <c r="F13" i="55"/>
  <c r="D13" i="55"/>
  <c r="B13" i="55"/>
  <c r="H12" i="55"/>
  <c r="F12" i="55"/>
  <c r="D12" i="55"/>
  <c r="B12" i="55"/>
  <c r="H11" i="55"/>
  <c r="F11" i="55"/>
  <c r="D11" i="55"/>
  <c r="B11" i="55"/>
  <c r="H10" i="55"/>
  <c r="F10" i="55"/>
  <c r="D10" i="55"/>
  <c r="B10" i="55"/>
  <c r="H9" i="55"/>
  <c r="F9" i="55"/>
  <c r="D9" i="55"/>
  <c r="B9" i="55"/>
  <c r="H8" i="55"/>
  <c r="F8" i="55"/>
  <c r="D8" i="55"/>
  <c r="B8" i="55"/>
  <c r="H7" i="55"/>
  <c r="F7" i="55"/>
  <c r="D7" i="55"/>
  <c r="B7" i="55"/>
  <c r="H6" i="55"/>
  <c r="F6" i="55"/>
  <c r="D6" i="55"/>
  <c r="B6" i="55"/>
  <c r="H5" i="55"/>
  <c r="F5" i="55"/>
  <c r="D5" i="55"/>
  <c r="B5" i="55"/>
  <c r="H4" i="55"/>
  <c r="F4" i="55"/>
  <c r="D4" i="55"/>
  <c r="B4" i="55"/>
  <c r="H3" i="55"/>
  <c r="F3" i="55"/>
  <c r="D3" i="55"/>
  <c r="B3" i="55"/>
  <c r="H2" i="55"/>
  <c r="F2" i="55"/>
  <c r="D2" i="55"/>
  <c r="B2" i="55"/>
  <c r="B2" i="53"/>
  <c r="B3" i="53"/>
  <c r="B4" i="53"/>
  <c r="B5" i="53"/>
  <c r="B6" i="53"/>
  <c r="B7" i="53"/>
  <c r="B8" i="53"/>
  <c r="B9" i="53"/>
  <c r="B10" i="53"/>
  <c r="B11" i="53"/>
  <c r="B12" i="53"/>
  <c r="B13" i="53"/>
  <c r="B14" i="53"/>
  <c r="B15" i="53"/>
  <c r="B16" i="53"/>
  <c r="B17" i="53"/>
  <c r="B18" i="53"/>
  <c r="B19" i="53"/>
  <c r="B20" i="53"/>
  <c r="B21" i="53"/>
  <c r="B22" i="53"/>
  <c r="B23" i="53"/>
  <c r="B24" i="53"/>
  <c r="B25" i="53"/>
  <c r="B26" i="53"/>
  <c r="B27" i="53"/>
  <c r="B28" i="53"/>
  <c r="B29" i="53"/>
  <c r="B30" i="53"/>
  <c r="B31" i="53"/>
  <c r="B32" i="53"/>
  <c r="B33" i="53"/>
  <c r="B34" i="53"/>
  <c r="B35" i="53"/>
  <c r="B36" i="53"/>
  <c r="B37" i="53"/>
  <c r="B38" i="53"/>
  <c r="B39" i="53"/>
  <c r="B40" i="53"/>
  <c r="B41" i="53"/>
  <c r="B42" i="53"/>
  <c r="B43" i="53"/>
  <c r="B44" i="53"/>
  <c r="B45" i="53"/>
  <c r="B46" i="53"/>
  <c r="B47" i="53"/>
  <c r="B48" i="53"/>
  <c r="B49" i="53"/>
  <c r="B50" i="53"/>
  <c r="B51" i="53"/>
  <c r="B52" i="53"/>
  <c r="B53" i="53"/>
  <c r="B54" i="53"/>
  <c r="B55" i="53"/>
  <c r="B56" i="53"/>
  <c r="B57" i="53"/>
  <c r="B58" i="53"/>
  <c r="B59" i="53"/>
  <c r="B60" i="53"/>
  <c r="B61" i="53"/>
  <c r="B62" i="53"/>
  <c r="B63" i="53"/>
  <c r="B64" i="53"/>
  <c r="B65" i="53"/>
  <c r="B66" i="53"/>
  <c r="B67" i="53"/>
  <c r="B68" i="53"/>
  <c r="B69" i="53"/>
  <c r="B70" i="53"/>
  <c r="B71" i="53"/>
  <c r="B72" i="53"/>
  <c r="B73" i="53"/>
  <c r="B74" i="53"/>
  <c r="B75" i="53"/>
  <c r="B76" i="53"/>
  <c r="B77" i="53"/>
  <c r="B78" i="53"/>
  <c r="B79" i="53"/>
  <c r="B80" i="53"/>
  <c r="B81" i="53"/>
  <c r="B82" i="53"/>
  <c r="B83" i="53"/>
  <c r="B84" i="53"/>
  <c r="B85" i="53"/>
  <c r="B86" i="53"/>
  <c r="B87" i="53"/>
  <c r="B88" i="53"/>
  <c r="B89" i="53"/>
  <c r="B90" i="53"/>
  <c r="B91" i="53"/>
  <c r="B92" i="53"/>
  <c r="B93" i="53"/>
  <c r="B94" i="53"/>
  <c r="B95" i="53"/>
  <c r="B96" i="53"/>
  <c r="B97" i="53"/>
  <c r="B98" i="53"/>
  <c r="B99" i="53"/>
  <c r="B100" i="53"/>
  <c r="B101" i="53"/>
  <c r="B102" i="53"/>
  <c r="B103" i="53"/>
  <c r="B104" i="53"/>
  <c r="B105" i="53"/>
  <c r="B106" i="53"/>
  <c r="B107" i="53"/>
  <c r="B108" i="53"/>
  <c r="B109" i="53"/>
  <c r="B110" i="53"/>
  <c r="B111" i="53"/>
  <c r="B112" i="53"/>
  <c r="B113" i="53"/>
  <c r="B114" i="53"/>
  <c r="B115" i="53"/>
  <c r="B116" i="53"/>
  <c r="B117" i="53"/>
  <c r="B118" i="53"/>
  <c r="B119" i="53"/>
  <c r="B120" i="53"/>
  <c r="B121" i="53"/>
  <c r="B122" i="53"/>
  <c r="B123" i="53"/>
  <c r="B124" i="53"/>
  <c r="B125" i="53"/>
  <c r="B126" i="53"/>
  <c r="B127" i="53"/>
  <c r="B128" i="53"/>
  <c r="B129" i="53"/>
  <c r="B130" i="53"/>
  <c r="B131" i="53"/>
  <c r="B132" i="53"/>
  <c r="B133" i="53"/>
  <c r="B134" i="53"/>
  <c r="B135" i="53"/>
  <c r="B136" i="53"/>
  <c r="B137" i="53"/>
  <c r="B138" i="53"/>
  <c r="B139" i="53"/>
  <c r="B140" i="53"/>
  <c r="B141" i="53"/>
  <c r="B142" i="53"/>
  <c r="B143" i="53"/>
  <c r="B144" i="53"/>
  <c r="B145" i="53"/>
  <c r="B146" i="53"/>
  <c r="B147" i="53"/>
  <c r="B148" i="53"/>
  <c r="B149" i="53"/>
  <c r="B150" i="53"/>
  <c r="B151" i="53"/>
  <c r="B152" i="53"/>
  <c r="B153" i="53"/>
  <c r="B154" i="53"/>
  <c r="B155" i="53"/>
  <c r="B156" i="53"/>
  <c r="B157" i="53"/>
  <c r="B158" i="53"/>
  <c r="B159" i="53"/>
  <c r="B160" i="53"/>
  <c r="B161" i="53"/>
  <c r="B162" i="53"/>
  <c r="B163" i="53"/>
  <c r="B164" i="53"/>
  <c r="B165" i="53"/>
  <c r="B166" i="53"/>
  <c r="B167" i="53"/>
  <c r="B168" i="53"/>
  <c r="B169" i="53"/>
  <c r="B170" i="53"/>
  <c r="B171" i="53"/>
  <c r="B172" i="53"/>
  <c r="B173" i="53"/>
  <c r="B174" i="53"/>
  <c r="B175" i="53"/>
  <c r="B176" i="53"/>
  <c r="B177" i="53"/>
  <c r="B178" i="53"/>
  <c r="B179" i="53"/>
  <c r="B180" i="53"/>
  <c r="B181" i="53"/>
  <c r="B182" i="53"/>
  <c r="B183" i="53"/>
  <c r="B184" i="53"/>
  <c r="B185" i="53"/>
  <c r="B186" i="53"/>
  <c r="B187" i="53"/>
  <c r="B188" i="53"/>
  <c r="B189" i="53"/>
  <c r="B190" i="53"/>
  <c r="B191" i="53"/>
  <c r="B192" i="53"/>
  <c r="B193" i="53"/>
  <c r="B194" i="53"/>
  <c r="B195" i="53"/>
  <c r="B196" i="53"/>
  <c r="B197" i="53"/>
  <c r="B198" i="53"/>
  <c r="B199" i="53"/>
  <c r="B200" i="53"/>
  <c r="B201" i="53"/>
  <c r="E2" i="52"/>
  <c r="E3" i="52"/>
  <c r="E4" i="52"/>
  <c r="E5" i="52"/>
  <c r="E6" i="52"/>
  <c r="E7" i="52"/>
  <c r="E8" i="52"/>
  <c r="E9" i="52"/>
  <c r="E10" i="52"/>
  <c r="E11" i="52"/>
  <c r="E12" i="52"/>
  <c r="E13" i="52"/>
  <c r="E14" i="52"/>
  <c r="E15" i="52"/>
  <c r="E16" i="52"/>
  <c r="E17" i="52"/>
  <c r="E18" i="52"/>
  <c r="E19" i="52"/>
  <c r="E20" i="52"/>
  <c r="E21" i="52"/>
  <c r="E22" i="52"/>
  <c r="E23" i="52"/>
  <c r="E24" i="52"/>
  <c r="E25" i="52"/>
  <c r="E26" i="52"/>
  <c r="E27" i="52"/>
  <c r="E28" i="52"/>
  <c r="E29" i="52"/>
  <c r="E30" i="52"/>
  <c r="E31" i="52"/>
  <c r="E32" i="52"/>
  <c r="E33" i="52"/>
  <c r="E34" i="52"/>
  <c r="E35" i="52"/>
  <c r="E36" i="52"/>
  <c r="E37" i="52"/>
  <c r="E38" i="52"/>
  <c r="E39" i="52"/>
  <c r="E40" i="52"/>
  <c r="E41" i="52"/>
  <c r="E42" i="52"/>
  <c r="E43" i="52"/>
  <c r="E44" i="52"/>
  <c r="E45" i="52"/>
  <c r="E46" i="52"/>
  <c r="E47" i="52"/>
  <c r="E48" i="52"/>
  <c r="E49" i="52"/>
  <c r="E50" i="52"/>
  <c r="E51" i="52"/>
  <c r="E52" i="52"/>
  <c r="E53" i="52"/>
  <c r="E54" i="52"/>
  <c r="E55" i="52"/>
  <c r="E56" i="52"/>
  <c r="E57" i="52"/>
  <c r="E58" i="52"/>
  <c r="E59" i="52"/>
  <c r="E60" i="52"/>
  <c r="E61" i="52"/>
  <c r="E62" i="52"/>
  <c r="E63" i="52"/>
  <c r="E64" i="52"/>
  <c r="E65" i="52"/>
  <c r="E66" i="52"/>
  <c r="E67" i="52"/>
  <c r="E68" i="52"/>
  <c r="E69" i="52"/>
  <c r="E70" i="52"/>
  <c r="E71" i="52"/>
  <c r="E72" i="52"/>
  <c r="E73" i="52"/>
  <c r="E74" i="52"/>
  <c r="E75" i="52"/>
  <c r="E76" i="52"/>
  <c r="E77" i="52"/>
  <c r="E78" i="52"/>
  <c r="E79" i="52"/>
  <c r="E80" i="52"/>
  <c r="E81" i="52"/>
  <c r="E82" i="52"/>
  <c r="E83" i="52"/>
  <c r="E84" i="52"/>
  <c r="E85" i="52"/>
  <c r="E86" i="52"/>
  <c r="E87" i="52"/>
  <c r="E88" i="52"/>
  <c r="E89" i="52"/>
  <c r="E90" i="52"/>
  <c r="E91" i="52"/>
  <c r="E92" i="52"/>
  <c r="E93" i="52"/>
  <c r="E94" i="52"/>
  <c r="E95" i="52"/>
  <c r="E96" i="52"/>
  <c r="E97" i="52"/>
  <c r="E98" i="52"/>
  <c r="E99" i="52"/>
  <c r="E100" i="52"/>
  <c r="E101" i="52"/>
  <c r="E102" i="52"/>
  <c r="E103" i="52"/>
  <c r="E104" i="52"/>
  <c r="E105" i="52"/>
  <c r="E106" i="52"/>
  <c r="E107" i="52"/>
  <c r="E108" i="52"/>
  <c r="E109" i="52"/>
  <c r="E110" i="52"/>
  <c r="E111" i="52"/>
  <c r="E112" i="52"/>
  <c r="E113" i="52"/>
  <c r="E114" i="52"/>
  <c r="E115" i="52"/>
  <c r="E116" i="52"/>
  <c r="E117" i="52"/>
  <c r="E118" i="52"/>
  <c r="E119" i="52"/>
  <c r="E120" i="52"/>
  <c r="E121" i="52"/>
  <c r="E122" i="52"/>
  <c r="E123" i="52"/>
  <c r="E124" i="52"/>
  <c r="E125" i="52"/>
  <c r="E126" i="52"/>
  <c r="E127" i="52"/>
  <c r="E128" i="52"/>
  <c r="E129" i="52"/>
  <c r="E130" i="52"/>
  <c r="E131" i="52"/>
  <c r="E132" i="52"/>
  <c r="E133" i="52"/>
  <c r="E134" i="52"/>
  <c r="E135" i="52"/>
  <c r="E136" i="52"/>
  <c r="E137" i="52"/>
  <c r="E138" i="52"/>
  <c r="E139" i="52"/>
  <c r="E140" i="52"/>
  <c r="E141" i="52"/>
  <c r="E142" i="52"/>
  <c r="E143" i="52"/>
  <c r="E144" i="52"/>
  <c r="E145" i="52"/>
  <c r="E146" i="52"/>
  <c r="E147" i="52"/>
  <c r="E148" i="52"/>
  <c r="E149" i="52"/>
  <c r="E150" i="52"/>
  <c r="E151" i="52"/>
  <c r="E152" i="52"/>
  <c r="E153" i="52"/>
  <c r="E154" i="52"/>
  <c r="E155" i="52"/>
  <c r="E156" i="52"/>
  <c r="E157" i="52"/>
  <c r="E158" i="52"/>
  <c r="E159" i="52"/>
  <c r="E160" i="52"/>
  <c r="E161" i="52"/>
  <c r="E162" i="52"/>
  <c r="E163" i="52"/>
  <c r="E164" i="52"/>
  <c r="E165" i="52"/>
  <c r="E166" i="52"/>
  <c r="E167" i="52"/>
  <c r="E168" i="52"/>
  <c r="E169" i="52"/>
  <c r="E170" i="52"/>
  <c r="E171" i="52"/>
  <c r="E172" i="52"/>
  <c r="E173" i="52"/>
  <c r="E174" i="52"/>
  <c r="E175" i="52"/>
  <c r="E176" i="52"/>
  <c r="E177" i="52"/>
  <c r="E178" i="52"/>
  <c r="E179" i="52"/>
  <c r="E180" i="52"/>
  <c r="E181" i="52"/>
  <c r="E182" i="52"/>
  <c r="E183" i="52"/>
  <c r="E184" i="52"/>
  <c r="E185" i="52"/>
  <c r="E186" i="52"/>
  <c r="E187" i="52"/>
  <c r="E188" i="52"/>
  <c r="E189" i="52"/>
  <c r="E190" i="52"/>
  <c r="E191" i="52"/>
  <c r="E192" i="52"/>
  <c r="E193" i="52"/>
  <c r="E194" i="52"/>
  <c r="E195" i="52"/>
  <c r="E196" i="52"/>
  <c r="E197" i="52"/>
  <c r="E198" i="52"/>
  <c r="E199" i="52"/>
  <c r="E200" i="52"/>
  <c r="E201" i="52"/>
  <c r="I2" i="52"/>
  <c r="I3" i="52"/>
  <c r="I4" i="52"/>
  <c r="I5" i="52"/>
  <c r="I6" i="52"/>
  <c r="I7" i="52"/>
  <c r="I8" i="52"/>
  <c r="I9" i="52"/>
  <c r="I10" i="52"/>
  <c r="I11" i="52"/>
  <c r="I12" i="52"/>
  <c r="I13" i="52"/>
  <c r="I14" i="52"/>
  <c r="I15" i="52"/>
  <c r="I16" i="52"/>
  <c r="I17" i="52"/>
  <c r="I18" i="52"/>
  <c r="I19" i="52"/>
  <c r="I20" i="52"/>
  <c r="I21" i="52"/>
  <c r="I22" i="52"/>
  <c r="I23" i="52"/>
  <c r="I24" i="52"/>
  <c r="I25" i="52"/>
  <c r="I26" i="52"/>
  <c r="I27" i="52"/>
  <c r="I28" i="52"/>
  <c r="I29" i="52"/>
  <c r="I30" i="52"/>
  <c r="I31" i="52"/>
  <c r="I32" i="52"/>
  <c r="I33" i="52"/>
  <c r="I34" i="52"/>
  <c r="I35" i="52"/>
  <c r="I36" i="52"/>
  <c r="I37" i="52"/>
  <c r="I38" i="52"/>
  <c r="I39" i="52"/>
  <c r="I40" i="52"/>
  <c r="I41" i="52"/>
  <c r="I42" i="52"/>
  <c r="I43" i="52"/>
  <c r="I44" i="52"/>
  <c r="I45" i="52"/>
  <c r="I46" i="52"/>
  <c r="I47" i="52"/>
  <c r="I48" i="52"/>
  <c r="I49" i="52"/>
  <c r="I50" i="52"/>
  <c r="I51" i="52"/>
  <c r="I52" i="52"/>
  <c r="I53" i="52"/>
  <c r="I54" i="52"/>
  <c r="I55" i="52"/>
  <c r="I56" i="52"/>
  <c r="I57" i="52"/>
  <c r="I58" i="52"/>
  <c r="I59" i="52"/>
  <c r="I60" i="52"/>
  <c r="I61" i="52"/>
  <c r="I62" i="52"/>
  <c r="I63" i="52"/>
  <c r="I64" i="52"/>
  <c r="I65" i="52"/>
  <c r="I66" i="52"/>
  <c r="I67" i="52"/>
  <c r="I68" i="52"/>
  <c r="I69" i="52"/>
  <c r="I70" i="52"/>
  <c r="I71" i="52"/>
  <c r="I72" i="52"/>
  <c r="I73" i="52"/>
  <c r="I74" i="52"/>
  <c r="I75" i="52"/>
  <c r="I76" i="52"/>
  <c r="I77" i="52"/>
  <c r="I78" i="52"/>
  <c r="I79" i="52"/>
  <c r="I80" i="52"/>
  <c r="I81" i="52"/>
  <c r="I82" i="52"/>
  <c r="I83" i="52"/>
  <c r="I84" i="52"/>
  <c r="I85" i="52"/>
  <c r="I86" i="52"/>
  <c r="I87" i="52"/>
  <c r="I88" i="52"/>
  <c r="I89" i="52"/>
  <c r="I90" i="52"/>
  <c r="I91" i="52"/>
  <c r="I92" i="52"/>
  <c r="I93" i="52"/>
  <c r="I94" i="52"/>
  <c r="I95" i="52"/>
  <c r="I96" i="52"/>
  <c r="I97" i="52"/>
  <c r="I98" i="52"/>
  <c r="I99" i="52"/>
  <c r="I100" i="52"/>
  <c r="I101" i="52"/>
  <c r="I102" i="52"/>
  <c r="I103" i="52"/>
  <c r="I104" i="52"/>
  <c r="I105" i="52"/>
  <c r="I106" i="52"/>
  <c r="I107" i="52"/>
  <c r="I108" i="52"/>
  <c r="I109" i="52"/>
  <c r="I110" i="52"/>
  <c r="I111" i="52"/>
  <c r="I112" i="52"/>
  <c r="I113" i="52"/>
  <c r="I114" i="52"/>
  <c r="I115" i="52"/>
  <c r="I116" i="52"/>
  <c r="I117" i="52"/>
  <c r="I118" i="52"/>
  <c r="I119" i="52"/>
  <c r="I120" i="52"/>
  <c r="I121" i="52"/>
  <c r="I122" i="52"/>
  <c r="I123" i="52"/>
  <c r="I124" i="52"/>
  <c r="I125" i="52"/>
  <c r="I126" i="52"/>
  <c r="I127" i="52"/>
  <c r="I128" i="52"/>
  <c r="I129" i="52"/>
  <c r="I130" i="52"/>
  <c r="I131" i="52"/>
  <c r="I132" i="52"/>
  <c r="I133" i="52"/>
  <c r="I134" i="52"/>
  <c r="I135" i="52"/>
  <c r="I136" i="52"/>
  <c r="I137" i="52"/>
  <c r="I138" i="52"/>
  <c r="I139" i="52"/>
  <c r="I140" i="52"/>
  <c r="I141" i="52"/>
  <c r="I142" i="52"/>
  <c r="I143" i="52"/>
  <c r="I144" i="52"/>
  <c r="I145" i="52"/>
  <c r="I146" i="52"/>
  <c r="I147" i="52"/>
  <c r="I148" i="52"/>
  <c r="I149" i="52"/>
  <c r="I150" i="52"/>
  <c r="I151" i="52"/>
  <c r="I152" i="52"/>
  <c r="I153" i="52"/>
  <c r="I154" i="52"/>
  <c r="I155" i="52"/>
  <c r="I156" i="52"/>
  <c r="I157" i="52"/>
  <c r="I158" i="52"/>
  <c r="I159" i="52"/>
  <c r="I160" i="52"/>
  <c r="I161" i="52"/>
  <c r="I162" i="52"/>
  <c r="I163" i="52"/>
  <c r="I164" i="52"/>
  <c r="I165" i="52"/>
  <c r="I166" i="52"/>
  <c r="I167" i="52"/>
  <c r="I168" i="52"/>
  <c r="I169" i="52"/>
  <c r="I170" i="52"/>
  <c r="I171" i="52"/>
  <c r="I172" i="52"/>
  <c r="I173" i="52"/>
  <c r="I174" i="52"/>
  <c r="I175" i="52"/>
  <c r="I176" i="52"/>
  <c r="I177" i="52"/>
  <c r="I178" i="52"/>
  <c r="I179" i="52"/>
  <c r="I180" i="52"/>
  <c r="I181" i="52"/>
  <c r="I182" i="52"/>
  <c r="I183" i="52"/>
  <c r="I184" i="52"/>
  <c r="I185" i="52"/>
  <c r="I186" i="52"/>
  <c r="I187" i="52"/>
  <c r="I188" i="52"/>
  <c r="I189" i="52"/>
  <c r="I190" i="52"/>
  <c r="I191" i="52"/>
  <c r="I192" i="52"/>
  <c r="I193" i="52"/>
  <c r="I194" i="52"/>
  <c r="I195" i="52"/>
  <c r="I196" i="52"/>
  <c r="I197" i="52"/>
  <c r="I198" i="52"/>
  <c r="I199" i="52"/>
  <c r="I200" i="52"/>
  <c r="I201" i="52"/>
  <c r="C2" i="52"/>
  <c r="C4" i="52"/>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3" i="52"/>
  <c r="C44" i="52"/>
  <c r="C45" i="52"/>
  <c r="C46" i="52"/>
  <c r="C47" i="52"/>
  <c r="C48" i="52"/>
  <c r="C49" i="52"/>
  <c r="C50" i="52"/>
  <c r="C51" i="52"/>
  <c r="C52" i="52"/>
  <c r="C53" i="52"/>
  <c r="C54" i="52"/>
  <c r="C55" i="52"/>
  <c r="C56" i="52"/>
  <c r="C57" i="52"/>
  <c r="C58" i="52"/>
  <c r="C59" i="52"/>
  <c r="C60" i="52"/>
  <c r="C61" i="52"/>
  <c r="C62" i="52"/>
  <c r="C63" i="52"/>
  <c r="C64" i="52"/>
  <c r="C65" i="52"/>
  <c r="C66" i="52"/>
  <c r="C67" i="52"/>
  <c r="C68" i="52"/>
  <c r="C69" i="52"/>
  <c r="C70" i="52"/>
  <c r="C71" i="52"/>
  <c r="C72" i="52"/>
  <c r="C73" i="52"/>
  <c r="C74" i="52"/>
  <c r="C75" i="52"/>
  <c r="C76" i="52"/>
  <c r="C77" i="52"/>
  <c r="C78" i="52"/>
  <c r="C79" i="52"/>
  <c r="C80" i="52"/>
  <c r="C81" i="52"/>
  <c r="C82" i="52"/>
  <c r="C83" i="52"/>
  <c r="C84" i="52"/>
  <c r="C85" i="52"/>
  <c r="C86" i="52"/>
  <c r="C87" i="52"/>
  <c r="C88" i="52"/>
  <c r="C89" i="52"/>
  <c r="C90" i="52"/>
  <c r="C91" i="52"/>
  <c r="C92" i="52"/>
  <c r="C93" i="52"/>
  <c r="C94" i="52"/>
  <c r="C95" i="52"/>
  <c r="C96" i="52"/>
  <c r="C97" i="52"/>
  <c r="C98" i="52"/>
  <c r="C99" i="52"/>
  <c r="C100" i="52"/>
  <c r="C101" i="52"/>
  <c r="C102" i="52"/>
  <c r="C103" i="52"/>
  <c r="C104" i="52"/>
  <c r="C105" i="52"/>
  <c r="C106" i="52"/>
  <c r="C107" i="52"/>
  <c r="C108" i="52"/>
  <c r="C109" i="52"/>
  <c r="C110" i="52"/>
  <c r="C111" i="52"/>
  <c r="C112" i="52"/>
  <c r="C113" i="52"/>
  <c r="C114" i="52"/>
  <c r="C115" i="52"/>
  <c r="C116" i="52"/>
  <c r="C117" i="52"/>
  <c r="C118" i="52"/>
  <c r="C119" i="52"/>
  <c r="C120" i="52"/>
  <c r="C121" i="52"/>
  <c r="C122" i="52"/>
  <c r="C123" i="52"/>
  <c r="C124" i="52"/>
  <c r="C125" i="52"/>
  <c r="C126" i="52"/>
  <c r="C127" i="52"/>
  <c r="C128" i="52"/>
  <c r="C129" i="52"/>
  <c r="C130" i="52"/>
  <c r="C131" i="52"/>
  <c r="C132" i="52"/>
  <c r="C133" i="52"/>
  <c r="C134" i="52"/>
  <c r="C135" i="52"/>
  <c r="C136" i="52"/>
  <c r="C137" i="52"/>
  <c r="C138" i="52"/>
  <c r="C139" i="52"/>
  <c r="C140" i="52"/>
  <c r="C141" i="52"/>
  <c r="C142" i="52"/>
  <c r="C143" i="52"/>
  <c r="C144" i="52"/>
  <c r="C145" i="52"/>
  <c r="C146" i="52"/>
  <c r="C147" i="52"/>
  <c r="C148" i="52"/>
  <c r="C149" i="52"/>
  <c r="C150" i="52"/>
  <c r="C151" i="52"/>
  <c r="C152" i="52"/>
  <c r="C153" i="52"/>
  <c r="C154" i="52"/>
  <c r="C155" i="52"/>
  <c r="C156" i="52"/>
  <c r="C157" i="52"/>
  <c r="C158" i="52"/>
  <c r="C159" i="52"/>
  <c r="C160" i="52"/>
  <c r="C161" i="52"/>
  <c r="C162" i="52"/>
  <c r="C163" i="52"/>
  <c r="C164" i="52"/>
  <c r="C165" i="52"/>
  <c r="C166" i="52"/>
  <c r="C167" i="52"/>
  <c r="C168" i="52"/>
  <c r="C169" i="52"/>
  <c r="C170" i="52"/>
  <c r="C171" i="52"/>
  <c r="C172" i="52"/>
  <c r="C173" i="52"/>
  <c r="C174" i="52"/>
  <c r="C175" i="52"/>
  <c r="C176" i="52"/>
  <c r="C177" i="52"/>
  <c r="C178" i="52"/>
  <c r="C179" i="52"/>
  <c r="C180" i="52"/>
  <c r="C181" i="52"/>
  <c r="C182" i="52"/>
  <c r="C183" i="52"/>
  <c r="C184" i="52"/>
  <c r="C185" i="52"/>
  <c r="C186" i="52"/>
  <c r="C187" i="52"/>
  <c r="C188" i="52"/>
  <c r="C189" i="52"/>
  <c r="C190" i="52"/>
  <c r="C191" i="52"/>
  <c r="C192" i="52"/>
  <c r="C193" i="52"/>
  <c r="C194" i="52"/>
  <c r="C195" i="52"/>
  <c r="C196" i="52"/>
  <c r="C197" i="52"/>
  <c r="C198" i="52"/>
  <c r="C199" i="52"/>
  <c r="C200" i="52"/>
  <c r="C201" i="52"/>
  <c r="D4" i="52"/>
  <c r="D5" i="52"/>
  <c r="D6" i="52"/>
  <c r="D7" i="52"/>
  <c r="D8" i="52"/>
  <c r="D9" i="52"/>
  <c r="D10" i="52"/>
  <c r="D11" i="52"/>
  <c r="D12" i="52"/>
  <c r="D13" i="52"/>
  <c r="D14" i="52"/>
  <c r="D15" i="52"/>
  <c r="D16" i="52"/>
  <c r="D17" i="52"/>
  <c r="D18" i="52"/>
  <c r="D19" i="52"/>
  <c r="D20" i="52"/>
  <c r="D21" i="52"/>
  <c r="D22" i="52"/>
  <c r="D23" i="52"/>
  <c r="D24" i="52"/>
  <c r="D25" i="52"/>
  <c r="D26" i="52"/>
  <c r="D27" i="52"/>
  <c r="D28" i="52"/>
  <c r="D29" i="52"/>
  <c r="D30" i="52"/>
  <c r="D31" i="52"/>
  <c r="D32" i="52"/>
  <c r="D33" i="52"/>
  <c r="D34" i="52"/>
  <c r="D35" i="52"/>
  <c r="D36" i="52"/>
  <c r="D37" i="52"/>
  <c r="D38" i="52"/>
  <c r="D39" i="52"/>
  <c r="D40" i="52"/>
  <c r="D41" i="52"/>
  <c r="D42" i="52"/>
  <c r="D43" i="52"/>
  <c r="D44" i="52"/>
  <c r="D45" i="52"/>
  <c r="D46" i="52"/>
  <c r="D47" i="52"/>
  <c r="D48" i="52"/>
  <c r="D49" i="52"/>
  <c r="D50" i="52"/>
  <c r="D51" i="52"/>
  <c r="D52" i="52"/>
  <c r="D53" i="52"/>
  <c r="D54" i="52"/>
  <c r="D55" i="52"/>
  <c r="D56" i="52"/>
  <c r="D57" i="52"/>
  <c r="D58" i="52"/>
  <c r="D59" i="52"/>
  <c r="D60" i="52"/>
  <c r="D61" i="52"/>
  <c r="D62" i="52"/>
  <c r="D63" i="52"/>
  <c r="D64" i="52"/>
  <c r="D65" i="52"/>
  <c r="D66" i="52"/>
  <c r="D67" i="52"/>
  <c r="D68" i="52"/>
  <c r="D69" i="52"/>
  <c r="D70" i="52"/>
  <c r="D71" i="52"/>
  <c r="D72" i="52"/>
  <c r="D73" i="52"/>
  <c r="D74" i="52"/>
  <c r="D75" i="52"/>
  <c r="D76" i="52"/>
  <c r="D77" i="52"/>
  <c r="D78" i="52"/>
  <c r="D79" i="52"/>
  <c r="D80" i="52"/>
  <c r="D81" i="52"/>
  <c r="D82" i="52"/>
  <c r="D83" i="52"/>
  <c r="D84" i="52"/>
  <c r="D85" i="52"/>
  <c r="D86" i="52"/>
  <c r="D87" i="52"/>
  <c r="D88" i="52"/>
  <c r="D89" i="52"/>
  <c r="D90" i="52"/>
  <c r="D91" i="52"/>
  <c r="D92" i="52"/>
  <c r="D93" i="52"/>
  <c r="D94" i="52"/>
  <c r="D95" i="52"/>
  <c r="D96" i="52"/>
  <c r="D97" i="52"/>
  <c r="D98" i="52"/>
  <c r="D99" i="52"/>
  <c r="D100" i="52"/>
  <c r="D101" i="52"/>
  <c r="D102" i="52"/>
  <c r="D103" i="52"/>
  <c r="D104" i="52"/>
  <c r="D105" i="52"/>
  <c r="D106" i="52"/>
  <c r="D107" i="52"/>
  <c r="D108" i="52"/>
  <c r="D109" i="52"/>
  <c r="D110" i="52"/>
  <c r="D111" i="52"/>
  <c r="D112" i="52"/>
  <c r="D113" i="52"/>
  <c r="D114" i="52"/>
  <c r="D115" i="52"/>
  <c r="D116" i="52"/>
  <c r="D117" i="52"/>
  <c r="D118" i="52"/>
  <c r="D119" i="52"/>
  <c r="D120" i="52"/>
  <c r="D121" i="52"/>
  <c r="D122" i="52"/>
  <c r="D123" i="52"/>
  <c r="D124" i="52"/>
  <c r="D125" i="52"/>
  <c r="D126" i="52"/>
  <c r="D127" i="52"/>
  <c r="D128" i="52"/>
  <c r="D129" i="52"/>
  <c r="D130" i="52"/>
  <c r="D131" i="52"/>
  <c r="D132" i="52"/>
  <c r="D133" i="52"/>
  <c r="D134" i="52"/>
  <c r="D135" i="52"/>
  <c r="D136" i="52"/>
  <c r="D137" i="52"/>
  <c r="D138" i="52"/>
  <c r="D139" i="52"/>
  <c r="D140" i="52"/>
  <c r="D141" i="52"/>
  <c r="D142" i="52"/>
  <c r="D143" i="52"/>
  <c r="D144" i="52"/>
  <c r="D145" i="52"/>
  <c r="D146" i="52"/>
  <c r="D147" i="52"/>
  <c r="D148" i="52"/>
  <c r="D149" i="52"/>
  <c r="D150" i="52"/>
  <c r="D151" i="52"/>
  <c r="D152" i="52"/>
  <c r="D153" i="52"/>
  <c r="D154" i="52"/>
  <c r="D155" i="52"/>
  <c r="D156" i="52"/>
  <c r="D157" i="52"/>
  <c r="D158" i="52"/>
  <c r="D159" i="52"/>
  <c r="D160" i="52"/>
  <c r="D161" i="52"/>
  <c r="D162" i="52"/>
  <c r="D163" i="52"/>
  <c r="D164" i="52"/>
  <c r="D165" i="52"/>
  <c r="D166" i="52"/>
  <c r="D167" i="52"/>
  <c r="D168" i="52"/>
  <c r="D169" i="52"/>
  <c r="D170" i="52"/>
  <c r="D171" i="52"/>
  <c r="D172" i="52"/>
  <c r="D173" i="52"/>
  <c r="D174" i="52"/>
  <c r="D175" i="52"/>
  <c r="D176" i="52"/>
  <c r="D177" i="52"/>
  <c r="D178" i="52"/>
  <c r="D179" i="52"/>
  <c r="D180" i="52"/>
  <c r="D181" i="52"/>
  <c r="D182" i="52"/>
  <c r="D183" i="52"/>
  <c r="D184" i="52"/>
  <c r="D185" i="52"/>
  <c r="D186" i="52"/>
  <c r="D187" i="52"/>
  <c r="D188" i="52"/>
  <c r="D189" i="52"/>
  <c r="D190" i="52"/>
  <c r="D191" i="52"/>
  <c r="D192" i="52"/>
  <c r="D193" i="52"/>
  <c r="D194" i="52"/>
  <c r="D195" i="52"/>
  <c r="D196" i="52"/>
  <c r="D197" i="52"/>
  <c r="D198" i="52"/>
  <c r="D199" i="52"/>
  <c r="D200" i="52"/>
  <c r="D201" i="52"/>
  <c r="C3" i="52"/>
  <c r="D2" i="52"/>
  <c r="D3" i="52"/>
  <c r="C193" i="53" l="1"/>
  <c r="C129" i="53"/>
  <c r="C65" i="53"/>
  <c r="C185" i="53"/>
  <c r="C121" i="53"/>
  <c r="C57" i="53"/>
  <c r="C177" i="53"/>
  <c r="C113" i="53"/>
  <c r="C49" i="53"/>
  <c r="C169" i="53"/>
  <c r="C105" i="53"/>
  <c r="C41" i="53"/>
  <c r="C161" i="53"/>
  <c r="C97" i="53"/>
  <c r="C33" i="53"/>
  <c r="C153" i="53"/>
  <c r="C89" i="53"/>
  <c r="C25" i="53"/>
  <c r="C145" i="53"/>
  <c r="C81" i="53"/>
  <c r="C17" i="53"/>
  <c r="C201" i="53"/>
  <c r="C137" i="53"/>
  <c r="C73" i="53"/>
  <c r="C9" i="53"/>
  <c r="C200" i="53"/>
  <c r="C192" i="53"/>
  <c r="C184" i="53"/>
  <c r="C176" i="53"/>
  <c r="C168" i="53"/>
  <c r="C160" i="53"/>
  <c r="C152" i="53"/>
  <c r="C144" i="53"/>
  <c r="C136" i="53"/>
  <c r="C128" i="53"/>
  <c r="C120" i="53"/>
  <c r="C112" i="53"/>
  <c r="C104" i="53"/>
  <c r="C96" i="53"/>
  <c r="C88" i="53"/>
  <c r="C80" i="53"/>
  <c r="C72" i="53"/>
  <c r="C64" i="53"/>
  <c r="C56" i="53"/>
  <c r="C48" i="53"/>
  <c r="C40" i="53"/>
  <c r="C32" i="53"/>
  <c r="C24" i="53"/>
  <c r="C16" i="53"/>
  <c r="C8" i="53"/>
  <c r="C199" i="53"/>
  <c r="C191" i="53"/>
  <c r="C183" i="53"/>
  <c r="C175" i="53"/>
  <c r="C167" i="53"/>
  <c r="C159" i="53"/>
  <c r="C151" i="53"/>
  <c r="C143" i="53"/>
  <c r="C135" i="53"/>
  <c r="C127" i="53"/>
  <c r="C119" i="53"/>
  <c r="C111" i="53"/>
  <c r="C103" i="53"/>
  <c r="C95" i="53"/>
  <c r="C87" i="53"/>
  <c r="C79" i="53"/>
  <c r="C71" i="53"/>
  <c r="C63" i="53"/>
  <c r="C55" i="53"/>
  <c r="C47" i="53"/>
  <c r="C39" i="53"/>
  <c r="C31" i="53"/>
  <c r="C23" i="53"/>
  <c r="C15" i="53"/>
  <c r="C7" i="53"/>
  <c r="C198" i="53"/>
  <c r="C190" i="53"/>
  <c r="C182" i="53"/>
  <c r="C174" i="53"/>
  <c r="C166" i="53"/>
  <c r="C158" i="53"/>
  <c r="C150" i="53"/>
  <c r="C142" i="53"/>
  <c r="C134" i="53"/>
  <c r="C126" i="53"/>
  <c r="C118" i="53"/>
  <c r="C110" i="53"/>
  <c r="C102" i="53"/>
  <c r="C94" i="53"/>
  <c r="C86" i="53"/>
  <c r="C78" i="53"/>
  <c r="C70" i="53"/>
  <c r="C62" i="53"/>
  <c r="C54" i="53"/>
  <c r="C46" i="53"/>
  <c r="C38" i="53"/>
  <c r="C30" i="53"/>
  <c r="C22" i="53"/>
  <c r="C14" i="53"/>
  <c r="C6" i="53"/>
  <c r="C197" i="53"/>
  <c r="C189" i="53"/>
  <c r="C181" i="53"/>
  <c r="C173" i="53"/>
  <c r="C165" i="53"/>
  <c r="C157" i="53"/>
  <c r="C149" i="53"/>
  <c r="C141" i="53"/>
  <c r="C133" i="53"/>
  <c r="C125" i="53"/>
  <c r="C117" i="53"/>
  <c r="C109" i="53"/>
  <c r="C101" i="53"/>
  <c r="C93" i="53"/>
  <c r="C85" i="53"/>
  <c r="C77" i="53"/>
  <c r="C69" i="53"/>
  <c r="C61" i="53"/>
  <c r="C53" i="53"/>
  <c r="C45" i="53"/>
  <c r="C37" i="53"/>
  <c r="C29" i="53"/>
  <c r="C21" i="53"/>
  <c r="C13" i="53"/>
  <c r="C5" i="53"/>
  <c r="C196" i="53"/>
  <c r="C188" i="53"/>
  <c r="C180" i="53"/>
  <c r="C172" i="53"/>
  <c r="C164" i="53"/>
  <c r="C156" i="53"/>
  <c r="C148" i="53"/>
  <c r="C140" i="53"/>
  <c r="C132" i="53"/>
  <c r="C124" i="53"/>
  <c r="C116" i="53"/>
  <c r="C108" i="53"/>
  <c r="C100" i="53"/>
  <c r="C92" i="53"/>
  <c r="C84" i="53"/>
  <c r="C76" i="53"/>
  <c r="C68" i="53"/>
  <c r="C60" i="53"/>
  <c r="C52" i="53"/>
  <c r="C44" i="53"/>
  <c r="C36" i="53"/>
  <c r="C28" i="53"/>
  <c r="C20" i="53"/>
  <c r="C12" i="53"/>
  <c r="C4" i="53"/>
  <c r="C195" i="53"/>
  <c r="C187" i="53"/>
  <c r="C179" i="53"/>
  <c r="C171" i="53"/>
  <c r="C163" i="53"/>
  <c r="C155" i="53"/>
  <c r="C147" i="53"/>
  <c r="C139" i="53"/>
  <c r="C131" i="53"/>
  <c r="C123" i="53"/>
  <c r="C115" i="53"/>
  <c r="C107" i="53"/>
  <c r="C99" i="53"/>
  <c r="C91" i="53"/>
  <c r="C83" i="53"/>
  <c r="C75" i="53"/>
  <c r="C67" i="53"/>
  <c r="C59" i="53"/>
  <c r="C51" i="53"/>
  <c r="C43" i="53"/>
  <c r="C35" i="53"/>
  <c r="C27" i="53"/>
  <c r="C19" i="53"/>
  <c r="C11" i="53"/>
  <c r="C3" i="53"/>
  <c r="C194" i="53"/>
  <c r="C186" i="53"/>
  <c r="C178" i="53"/>
  <c r="C170" i="53"/>
  <c r="C162" i="53"/>
  <c r="C154" i="53"/>
  <c r="C146" i="53"/>
  <c r="C138" i="53"/>
  <c r="C130" i="53"/>
  <c r="C122" i="53"/>
  <c r="C114" i="53"/>
  <c r="C106" i="53"/>
  <c r="C98" i="53"/>
  <c r="C90" i="53"/>
  <c r="C82" i="53"/>
  <c r="C74" i="53"/>
  <c r="C66" i="53"/>
  <c r="C58" i="53"/>
  <c r="C50" i="53"/>
  <c r="C42" i="53"/>
  <c r="C34" i="53"/>
  <c r="C26" i="53"/>
  <c r="C18" i="53"/>
  <c r="C10" i="53"/>
  <c r="B42" i="42"/>
  <c r="B43" i="42"/>
  <c r="B44" i="42"/>
  <c r="B45" i="42"/>
  <c r="B46" i="42"/>
  <c r="B47" i="42"/>
  <c r="B48" i="42"/>
  <c r="B49" i="42"/>
  <c r="B50" i="42"/>
  <c r="B51" i="42"/>
  <c r="B52" i="42"/>
  <c r="B53" i="42"/>
  <c r="B54" i="42"/>
  <c r="B55" i="42"/>
  <c r="B56" i="42"/>
  <c r="B57" i="42"/>
  <c r="B58" i="42"/>
  <c r="B59" i="42"/>
  <c r="B60" i="42"/>
  <c r="B61" i="42"/>
  <c r="B62" i="42"/>
  <c r="B63" i="42"/>
  <c r="B64" i="42"/>
  <c r="B65" i="42"/>
  <c r="B66" i="42"/>
  <c r="B67" i="42"/>
  <c r="B68" i="42"/>
  <c r="B69" i="42"/>
  <c r="B70" i="42"/>
  <c r="B71" i="42"/>
  <c r="B72" i="42"/>
  <c r="B73" i="42"/>
  <c r="B74" i="42"/>
  <c r="B75" i="42"/>
  <c r="B76" i="42"/>
  <c r="B77" i="42"/>
  <c r="B78" i="42"/>
  <c r="B79" i="42"/>
  <c r="B80" i="42"/>
  <c r="B81" i="42"/>
  <c r="B82" i="42"/>
  <c r="B83" i="42"/>
  <c r="B84" i="42"/>
  <c r="B85" i="42"/>
  <c r="B86" i="42"/>
  <c r="B87" i="42"/>
  <c r="B88" i="42"/>
  <c r="B89" i="42"/>
  <c r="B90" i="42"/>
  <c r="B91" i="42"/>
  <c r="B92" i="42"/>
  <c r="B93" i="42"/>
  <c r="B94" i="42"/>
  <c r="B95" i="42"/>
  <c r="B96" i="42"/>
  <c r="B97" i="42"/>
  <c r="B98" i="42"/>
  <c r="B99" i="42"/>
  <c r="B100" i="42"/>
  <c r="B101" i="42"/>
  <c r="B102" i="42"/>
  <c r="B103" i="42"/>
  <c r="B104" i="42"/>
  <c r="B105" i="42"/>
  <c r="B106" i="42"/>
  <c r="B107" i="42"/>
  <c r="B108" i="42"/>
  <c r="B109" i="42"/>
  <c r="B110" i="42"/>
  <c r="B111" i="42"/>
  <c r="B112" i="42"/>
  <c r="B113" i="42"/>
  <c r="B114" i="42"/>
  <c r="B115" i="42"/>
  <c r="B116" i="42"/>
  <c r="B117" i="42"/>
  <c r="B118" i="42"/>
  <c r="B119" i="42"/>
  <c r="B120" i="42"/>
  <c r="B121" i="42"/>
  <c r="B122" i="42"/>
  <c r="B123" i="42"/>
  <c r="B124" i="42"/>
  <c r="B125" i="42"/>
  <c r="B126" i="42"/>
  <c r="B127" i="42"/>
  <c r="B128" i="42"/>
  <c r="B129" i="42"/>
  <c r="B130" i="42"/>
  <c r="B131" i="42"/>
  <c r="B132" i="42"/>
  <c r="B133" i="42"/>
  <c r="B134" i="42"/>
  <c r="B135" i="42"/>
  <c r="B136" i="42"/>
  <c r="B137" i="42"/>
  <c r="B138" i="42"/>
  <c r="B139" i="42"/>
  <c r="B140" i="42"/>
  <c r="B141" i="42"/>
  <c r="B142" i="42"/>
  <c r="B143" i="42"/>
  <c r="B144" i="42"/>
  <c r="B145" i="42"/>
  <c r="B146" i="42"/>
  <c r="B147" i="42"/>
  <c r="B148" i="42"/>
  <c r="B149" i="42"/>
  <c r="B150" i="42"/>
  <c r="B151" i="42"/>
  <c r="B152" i="42"/>
  <c r="B153" i="42"/>
  <c r="B154" i="42"/>
  <c r="B155" i="42"/>
  <c r="B156" i="42"/>
  <c r="B157" i="42"/>
  <c r="B158" i="42"/>
  <c r="B159" i="42"/>
  <c r="B160" i="42"/>
  <c r="B161" i="42"/>
  <c r="B162" i="42"/>
  <c r="B163" i="42"/>
  <c r="B164" i="42"/>
  <c r="B165" i="42"/>
  <c r="B166" i="42"/>
  <c r="B167" i="42"/>
  <c r="B168" i="42"/>
  <c r="B169" i="42"/>
  <c r="B170" i="42"/>
  <c r="B171" i="42"/>
  <c r="B172" i="42"/>
  <c r="B173" i="42"/>
  <c r="B174" i="42"/>
  <c r="B175" i="42"/>
  <c r="B176" i="42"/>
  <c r="B177" i="42"/>
  <c r="B178" i="42"/>
  <c r="B179" i="42"/>
  <c r="B180" i="42"/>
  <c r="B181" i="42"/>
  <c r="B182" i="42"/>
  <c r="B183" i="42"/>
  <c r="B184" i="42"/>
  <c r="B185" i="42"/>
  <c r="B186" i="42"/>
  <c r="B187" i="42"/>
  <c r="B188" i="42"/>
  <c r="B189" i="42"/>
  <c r="B190" i="42"/>
  <c r="B191" i="42"/>
  <c r="B192" i="42"/>
  <c r="B193" i="42"/>
  <c r="B194" i="42"/>
  <c r="B195" i="42"/>
  <c r="B196" i="42"/>
  <c r="B197" i="42"/>
  <c r="B198" i="42"/>
  <c r="B199" i="42"/>
  <c r="B200" i="42"/>
  <c r="B201" i="42"/>
  <c r="C42" i="42"/>
  <c r="C43" i="42"/>
  <c r="C44" i="42"/>
  <c r="C45" i="42"/>
  <c r="C46" i="42"/>
  <c r="C47" i="42"/>
  <c r="C48" i="42"/>
  <c r="C49" i="42"/>
  <c r="C50" i="42"/>
  <c r="C51" i="42"/>
  <c r="C52" i="42"/>
  <c r="C53" i="42"/>
  <c r="C54" i="42"/>
  <c r="C55" i="42"/>
  <c r="C56" i="42"/>
  <c r="C57" i="42"/>
  <c r="C58" i="42"/>
  <c r="C59" i="42"/>
  <c r="C60" i="42"/>
  <c r="C61" i="42"/>
  <c r="C62" i="42"/>
  <c r="C63" i="42"/>
  <c r="C64" i="42"/>
  <c r="C65" i="42"/>
  <c r="C66" i="42"/>
  <c r="C67" i="42"/>
  <c r="C68" i="42"/>
  <c r="C69" i="42"/>
  <c r="C70" i="42"/>
  <c r="C71" i="42"/>
  <c r="C72" i="42"/>
  <c r="C73" i="42"/>
  <c r="C74" i="42"/>
  <c r="C75" i="42"/>
  <c r="C76" i="42"/>
  <c r="C77" i="42"/>
  <c r="C78" i="42"/>
  <c r="C79" i="42"/>
  <c r="C80" i="42"/>
  <c r="C81" i="42"/>
  <c r="C82" i="42"/>
  <c r="C83" i="42"/>
  <c r="C84" i="42"/>
  <c r="C85" i="42"/>
  <c r="C86" i="42"/>
  <c r="C87" i="42"/>
  <c r="C88" i="42"/>
  <c r="C89" i="42"/>
  <c r="C90" i="42"/>
  <c r="C91" i="42"/>
  <c r="C92" i="42"/>
  <c r="C93" i="42"/>
  <c r="C94" i="42"/>
  <c r="C95" i="42"/>
  <c r="C96" i="42"/>
  <c r="C97" i="42"/>
  <c r="C98" i="42"/>
  <c r="C99" i="42"/>
  <c r="C100" i="42"/>
  <c r="C101" i="42"/>
  <c r="C102" i="42"/>
  <c r="C103" i="42"/>
  <c r="C104" i="42"/>
  <c r="C105" i="42"/>
  <c r="C106" i="42"/>
  <c r="C107" i="42"/>
  <c r="C108" i="42"/>
  <c r="C109" i="42"/>
  <c r="C110" i="42"/>
  <c r="C111" i="42"/>
  <c r="C112" i="42"/>
  <c r="C113" i="42"/>
  <c r="C114" i="42"/>
  <c r="C115" i="42"/>
  <c r="C116" i="42"/>
  <c r="C117" i="42"/>
  <c r="C118" i="42"/>
  <c r="C119" i="42"/>
  <c r="C120" i="42"/>
  <c r="C121" i="42"/>
  <c r="C122" i="42"/>
  <c r="C123" i="42"/>
  <c r="C124" i="42"/>
  <c r="C125" i="42"/>
  <c r="C126" i="42"/>
  <c r="C127" i="42"/>
  <c r="C128" i="42"/>
  <c r="C129" i="42"/>
  <c r="C130" i="42"/>
  <c r="C131" i="42"/>
  <c r="C132" i="42"/>
  <c r="C133" i="42"/>
  <c r="C134" i="42"/>
  <c r="C135" i="42"/>
  <c r="C136" i="42"/>
  <c r="C137" i="42"/>
  <c r="C138" i="42"/>
  <c r="C139" i="42"/>
  <c r="C140" i="42"/>
  <c r="C141" i="42"/>
  <c r="C142" i="42"/>
  <c r="C143" i="42"/>
  <c r="C144" i="42"/>
  <c r="C145" i="42"/>
  <c r="C146" i="42"/>
  <c r="C147" i="42"/>
  <c r="C148" i="42"/>
  <c r="C149" i="42"/>
  <c r="C150" i="42"/>
  <c r="C151" i="42"/>
  <c r="C152" i="42"/>
  <c r="C153" i="42"/>
  <c r="C154" i="42"/>
  <c r="C155" i="42"/>
  <c r="C156" i="42"/>
  <c r="C157" i="42"/>
  <c r="C158" i="42"/>
  <c r="C159" i="42"/>
  <c r="C160" i="42"/>
  <c r="C161" i="42"/>
  <c r="C162" i="42"/>
  <c r="C163" i="42"/>
  <c r="C164" i="42"/>
  <c r="C165" i="42"/>
  <c r="C166" i="42"/>
  <c r="C167" i="42"/>
  <c r="C168" i="42"/>
  <c r="C169" i="42"/>
  <c r="C170" i="42"/>
  <c r="C171" i="42"/>
  <c r="C172" i="42"/>
  <c r="C173" i="42"/>
  <c r="C174" i="42"/>
  <c r="C175" i="42"/>
  <c r="C176" i="42"/>
  <c r="C177" i="42"/>
  <c r="C178" i="42"/>
  <c r="C179" i="42"/>
  <c r="C180" i="42"/>
  <c r="C181" i="42"/>
  <c r="C182" i="42"/>
  <c r="C183" i="42"/>
  <c r="C184" i="42"/>
  <c r="C185" i="42"/>
  <c r="C186" i="42"/>
  <c r="C187" i="42"/>
  <c r="C188" i="42"/>
  <c r="C189" i="42"/>
  <c r="C190" i="42"/>
  <c r="C191" i="42"/>
  <c r="C192" i="42"/>
  <c r="C193" i="42"/>
  <c r="C194" i="42"/>
  <c r="C195" i="42"/>
  <c r="C196" i="42"/>
  <c r="C197" i="42"/>
  <c r="C198" i="42"/>
  <c r="C199" i="42"/>
  <c r="C200" i="42"/>
  <c r="C201" i="42"/>
  <c r="D42" i="42"/>
  <c r="D43" i="42"/>
  <c r="D44" i="42"/>
  <c r="D45" i="42"/>
  <c r="D46" i="42"/>
  <c r="D47" i="42"/>
  <c r="D48" i="42"/>
  <c r="D49" i="42"/>
  <c r="D50" i="42"/>
  <c r="D51" i="42"/>
  <c r="D52" i="42"/>
  <c r="D53" i="42"/>
  <c r="D54" i="42"/>
  <c r="D55" i="42"/>
  <c r="D56" i="42"/>
  <c r="D57" i="42"/>
  <c r="D58" i="42"/>
  <c r="D59" i="42"/>
  <c r="D60" i="42"/>
  <c r="D61" i="42"/>
  <c r="D62" i="42"/>
  <c r="D63" i="42"/>
  <c r="D64" i="42"/>
  <c r="D65" i="42"/>
  <c r="D66" i="42"/>
  <c r="D67" i="42"/>
  <c r="D68" i="42"/>
  <c r="D69" i="42"/>
  <c r="D70" i="42"/>
  <c r="D71" i="42"/>
  <c r="D72" i="42"/>
  <c r="D73" i="42"/>
  <c r="D74" i="42"/>
  <c r="D75" i="42"/>
  <c r="D76" i="42"/>
  <c r="D77" i="42"/>
  <c r="D78" i="42"/>
  <c r="D79" i="42"/>
  <c r="D80" i="42"/>
  <c r="D81" i="42"/>
  <c r="D82" i="42"/>
  <c r="D83" i="42"/>
  <c r="D84" i="42"/>
  <c r="D85" i="42"/>
  <c r="D86" i="42"/>
  <c r="D87" i="42"/>
  <c r="D88" i="42"/>
  <c r="D89" i="42"/>
  <c r="D90" i="42"/>
  <c r="D91" i="42"/>
  <c r="D92" i="42"/>
  <c r="D93" i="42"/>
  <c r="D94" i="42"/>
  <c r="D95" i="42"/>
  <c r="D96" i="42"/>
  <c r="D97" i="42"/>
  <c r="D98" i="42"/>
  <c r="D99" i="42"/>
  <c r="D100" i="42"/>
  <c r="D101" i="42"/>
  <c r="D102" i="42"/>
  <c r="D103" i="42"/>
  <c r="D104" i="42"/>
  <c r="D105" i="42"/>
  <c r="D106" i="42"/>
  <c r="D107" i="42"/>
  <c r="D108" i="42"/>
  <c r="D109" i="42"/>
  <c r="D110" i="42"/>
  <c r="D111" i="42"/>
  <c r="D112" i="42"/>
  <c r="D113" i="42"/>
  <c r="D114" i="42"/>
  <c r="D115" i="42"/>
  <c r="D116" i="42"/>
  <c r="D117" i="42"/>
  <c r="D118" i="42"/>
  <c r="D119" i="42"/>
  <c r="D120" i="42"/>
  <c r="D121" i="42"/>
  <c r="D122" i="42"/>
  <c r="D123" i="42"/>
  <c r="D124" i="42"/>
  <c r="D125" i="42"/>
  <c r="D126" i="42"/>
  <c r="D127" i="42"/>
  <c r="D128" i="42"/>
  <c r="D129" i="42"/>
  <c r="D130" i="42"/>
  <c r="D131" i="42"/>
  <c r="D132" i="42"/>
  <c r="D133" i="42"/>
  <c r="D134" i="42"/>
  <c r="D135" i="42"/>
  <c r="D136" i="42"/>
  <c r="D137" i="42"/>
  <c r="D138" i="42"/>
  <c r="D139" i="42"/>
  <c r="D140" i="42"/>
  <c r="D141" i="42"/>
  <c r="D142" i="42"/>
  <c r="D143" i="42"/>
  <c r="D144" i="42"/>
  <c r="D145" i="42"/>
  <c r="D146" i="42"/>
  <c r="D147" i="42"/>
  <c r="D148" i="42"/>
  <c r="D149" i="42"/>
  <c r="D150" i="42"/>
  <c r="D151" i="42"/>
  <c r="D152" i="42"/>
  <c r="D153" i="42"/>
  <c r="D154" i="42"/>
  <c r="D155" i="42"/>
  <c r="D156" i="42"/>
  <c r="D157" i="42"/>
  <c r="D158" i="42"/>
  <c r="D159" i="42"/>
  <c r="D160" i="42"/>
  <c r="D161" i="42"/>
  <c r="D162" i="42"/>
  <c r="D163" i="42"/>
  <c r="D164" i="42"/>
  <c r="D165" i="42"/>
  <c r="D166" i="42"/>
  <c r="D167" i="42"/>
  <c r="D168" i="42"/>
  <c r="D169" i="42"/>
  <c r="D170" i="42"/>
  <c r="D171" i="42"/>
  <c r="D172" i="42"/>
  <c r="D173" i="42"/>
  <c r="D174" i="42"/>
  <c r="D175" i="42"/>
  <c r="D176" i="42"/>
  <c r="D177" i="42"/>
  <c r="D178" i="42"/>
  <c r="D179" i="42"/>
  <c r="D180" i="42"/>
  <c r="D181" i="42"/>
  <c r="D182" i="42"/>
  <c r="D183" i="42"/>
  <c r="D184" i="42"/>
  <c r="D185" i="42"/>
  <c r="D186" i="42"/>
  <c r="D187" i="42"/>
  <c r="D188" i="42"/>
  <c r="D189" i="42"/>
  <c r="D190" i="42"/>
  <c r="D191" i="42"/>
  <c r="D192" i="42"/>
  <c r="D193" i="42"/>
  <c r="D194" i="42"/>
  <c r="D195" i="42"/>
  <c r="D196" i="42"/>
  <c r="D197" i="42"/>
  <c r="D198" i="42"/>
  <c r="D199" i="42"/>
  <c r="D200" i="42"/>
  <c r="D201" i="42"/>
  <c r="E42" i="42"/>
  <c r="E43" i="42"/>
  <c r="E44" i="42"/>
  <c r="E45" i="42"/>
  <c r="E46" i="42"/>
  <c r="E47" i="42"/>
  <c r="E48" i="42"/>
  <c r="E49" i="42"/>
  <c r="E50" i="42"/>
  <c r="E51" i="42"/>
  <c r="E52" i="42"/>
  <c r="E53" i="42"/>
  <c r="E54" i="42"/>
  <c r="E55" i="42"/>
  <c r="E56" i="42"/>
  <c r="E57" i="42"/>
  <c r="E58" i="42"/>
  <c r="E59" i="42"/>
  <c r="E60" i="42"/>
  <c r="E61" i="42"/>
  <c r="E62" i="42"/>
  <c r="E63" i="42"/>
  <c r="E64" i="42"/>
  <c r="E65" i="42"/>
  <c r="E66" i="42"/>
  <c r="E67" i="42"/>
  <c r="E68" i="42"/>
  <c r="E69" i="42"/>
  <c r="E70" i="42"/>
  <c r="E71" i="42"/>
  <c r="E72" i="42"/>
  <c r="E73" i="42"/>
  <c r="E74" i="42"/>
  <c r="E75" i="42"/>
  <c r="E76" i="42"/>
  <c r="E77" i="42"/>
  <c r="E78" i="42"/>
  <c r="E79" i="42"/>
  <c r="E80" i="42"/>
  <c r="E81" i="42"/>
  <c r="E82" i="42"/>
  <c r="E83" i="42"/>
  <c r="E84" i="42"/>
  <c r="E85" i="42"/>
  <c r="E86" i="42"/>
  <c r="E87" i="42"/>
  <c r="E88" i="42"/>
  <c r="E89" i="42"/>
  <c r="E90" i="42"/>
  <c r="E91" i="42"/>
  <c r="E92" i="42"/>
  <c r="E93" i="42"/>
  <c r="E94" i="42"/>
  <c r="E95" i="42"/>
  <c r="E96" i="42"/>
  <c r="E97" i="42"/>
  <c r="E98" i="42"/>
  <c r="E99" i="42"/>
  <c r="E100" i="42"/>
  <c r="E101" i="42"/>
  <c r="E102" i="42"/>
  <c r="E103" i="42"/>
  <c r="E104" i="42"/>
  <c r="E105" i="42"/>
  <c r="E106" i="42"/>
  <c r="E107" i="42"/>
  <c r="E108" i="42"/>
  <c r="E109" i="42"/>
  <c r="E110" i="42"/>
  <c r="E111" i="42"/>
  <c r="E112" i="42"/>
  <c r="E113" i="42"/>
  <c r="E114" i="42"/>
  <c r="E115" i="42"/>
  <c r="E116" i="42"/>
  <c r="E117" i="42"/>
  <c r="E118" i="42"/>
  <c r="E119" i="42"/>
  <c r="E120" i="42"/>
  <c r="E121" i="42"/>
  <c r="E122" i="42"/>
  <c r="E123" i="42"/>
  <c r="E124" i="42"/>
  <c r="E125" i="42"/>
  <c r="E126" i="42"/>
  <c r="E127" i="42"/>
  <c r="E128" i="42"/>
  <c r="E129" i="42"/>
  <c r="E130" i="42"/>
  <c r="E131" i="42"/>
  <c r="E132" i="42"/>
  <c r="E133" i="42"/>
  <c r="E134" i="42"/>
  <c r="E135" i="42"/>
  <c r="E136" i="42"/>
  <c r="E137" i="42"/>
  <c r="E138" i="42"/>
  <c r="E139" i="42"/>
  <c r="E140" i="42"/>
  <c r="E141" i="42"/>
  <c r="E142" i="42"/>
  <c r="E143" i="42"/>
  <c r="E144" i="42"/>
  <c r="E145" i="42"/>
  <c r="E146" i="42"/>
  <c r="E147" i="42"/>
  <c r="E148" i="42"/>
  <c r="E149" i="42"/>
  <c r="E150" i="42"/>
  <c r="E151" i="42"/>
  <c r="E152" i="42"/>
  <c r="E153" i="42"/>
  <c r="E154" i="42"/>
  <c r="E155" i="42"/>
  <c r="E156" i="42"/>
  <c r="E157" i="42"/>
  <c r="E158" i="42"/>
  <c r="E159" i="42"/>
  <c r="E160" i="42"/>
  <c r="E161" i="42"/>
  <c r="E162" i="42"/>
  <c r="E163" i="42"/>
  <c r="E164" i="42"/>
  <c r="E165" i="42"/>
  <c r="E166" i="42"/>
  <c r="E167" i="42"/>
  <c r="E168" i="42"/>
  <c r="E169" i="42"/>
  <c r="E170" i="42"/>
  <c r="E171" i="42"/>
  <c r="E172" i="42"/>
  <c r="E173" i="42"/>
  <c r="E174" i="42"/>
  <c r="E175" i="42"/>
  <c r="E176" i="42"/>
  <c r="E177" i="42"/>
  <c r="E178" i="42"/>
  <c r="E179" i="42"/>
  <c r="E180" i="42"/>
  <c r="E181" i="42"/>
  <c r="E182" i="42"/>
  <c r="E183" i="42"/>
  <c r="E184" i="42"/>
  <c r="E185" i="42"/>
  <c r="E186" i="42"/>
  <c r="E187" i="42"/>
  <c r="E188" i="42"/>
  <c r="E189" i="42"/>
  <c r="E190" i="42"/>
  <c r="E191" i="42"/>
  <c r="E192" i="42"/>
  <c r="E193" i="42"/>
  <c r="E194" i="42"/>
  <c r="E195" i="42"/>
  <c r="E196" i="42"/>
  <c r="E197" i="42"/>
  <c r="E198" i="42"/>
  <c r="E199" i="42"/>
  <c r="E200" i="42"/>
  <c r="E201" i="42"/>
  <c r="F42" i="42"/>
  <c r="F43" i="42"/>
  <c r="F44" i="42"/>
  <c r="F45" i="42"/>
  <c r="F46" i="42"/>
  <c r="F47" i="42"/>
  <c r="F48" i="42"/>
  <c r="F49" i="42"/>
  <c r="F50" i="42"/>
  <c r="F51" i="42"/>
  <c r="F52" i="42"/>
  <c r="F53" i="42"/>
  <c r="F54" i="42"/>
  <c r="F55" i="42"/>
  <c r="F56" i="42"/>
  <c r="F57" i="42"/>
  <c r="F58" i="42"/>
  <c r="F59" i="42"/>
  <c r="F60" i="42"/>
  <c r="F61" i="42"/>
  <c r="F62" i="42"/>
  <c r="F63" i="42"/>
  <c r="F64" i="42"/>
  <c r="F65" i="42"/>
  <c r="F66" i="42"/>
  <c r="F67" i="42"/>
  <c r="F68" i="42"/>
  <c r="F69" i="42"/>
  <c r="F70" i="42"/>
  <c r="F71" i="42"/>
  <c r="F72" i="42"/>
  <c r="F73" i="42"/>
  <c r="F74" i="42"/>
  <c r="F75" i="42"/>
  <c r="F76" i="42"/>
  <c r="F77" i="42"/>
  <c r="F78" i="42"/>
  <c r="F79" i="42"/>
  <c r="F80" i="42"/>
  <c r="F81" i="42"/>
  <c r="F82" i="42"/>
  <c r="F83" i="42"/>
  <c r="F84" i="42"/>
  <c r="F85" i="42"/>
  <c r="F86" i="42"/>
  <c r="F87" i="42"/>
  <c r="F88" i="42"/>
  <c r="F89" i="42"/>
  <c r="F90" i="42"/>
  <c r="F91" i="42"/>
  <c r="F92" i="42"/>
  <c r="F93" i="42"/>
  <c r="F94" i="42"/>
  <c r="F95" i="42"/>
  <c r="F96" i="42"/>
  <c r="F97" i="42"/>
  <c r="F98" i="42"/>
  <c r="F99" i="42"/>
  <c r="F100" i="42"/>
  <c r="F101" i="42"/>
  <c r="F102" i="42"/>
  <c r="F103" i="42"/>
  <c r="F104" i="42"/>
  <c r="F105" i="42"/>
  <c r="F106" i="42"/>
  <c r="F107" i="42"/>
  <c r="F108" i="42"/>
  <c r="F109" i="42"/>
  <c r="F110" i="42"/>
  <c r="F111" i="42"/>
  <c r="F112" i="42"/>
  <c r="F113" i="42"/>
  <c r="F114" i="42"/>
  <c r="F115" i="42"/>
  <c r="F116" i="42"/>
  <c r="F117" i="42"/>
  <c r="F118" i="42"/>
  <c r="F119" i="42"/>
  <c r="F120" i="42"/>
  <c r="F121" i="42"/>
  <c r="F122" i="42"/>
  <c r="F123" i="42"/>
  <c r="F124" i="42"/>
  <c r="F125" i="42"/>
  <c r="F126" i="42"/>
  <c r="F127" i="42"/>
  <c r="F128" i="42"/>
  <c r="F129" i="42"/>
  <c r="F130" i="42"/>
  <c r="F131" i="42"/>
  <c r="F132" i="42"/>
  <c r="F133" i="42"/>
  <c r="F134" i="42"/>
  <c r="F135" i="42"/>
  <c r="F136" i="42"/>
  <c r="F137" i="42"/>
  <c r="F138" i="42"/>
  <c r="F139" i="42"/>
  <c r="F140" i="42"/>
  <c r="F141" i="42"/>
  <c r="F142" i="42"/>
  <c r="F143" i="42"/>
  <c r="F144" i="42"/>
  <c r="F145" i="42"/>
  <c r="F146" i="42"/>
  <c r="F147" i="42"/>
  <c r="F148" i="42"/>
  <c r="F149" i="42"/>
  <c r="F150" i="42"/>
  <c r="F151" i="42"/>
  <c r="F152" i="42"/>
  <c r="F153" i="42"/>
  <c r="F154" i="42"/>
  <c r="F155" i="42"/>
  <c r="F156" i="42"/>
  <c r="F157" i="42"/>
  <c r="F158" i="42"/>
  <c r="F159" i="42"/>
  <c r="F160" i="42"/>
  <c r="F161" i="42"/>
  <c r="F162" i="42"/>
  <c r="F163" i="42"/>
  <c r="F164" i="42"/>
  <c r="F165" i="42"/>
  <c r="F166" i="42"/>
  <c r="F167" i="42"/>
  <c r="F168" i="42"/>
  <c r="F169" i="42"/>
  <c r="F170" i="42"/>
  <c r="F171" i="42"/>
  <c r="F172" i="42"/>
  <c r="F173" i="42"/>
  <c r="F174" i="42"/>
  <c r="F175" i="42"/>
  <c r="F176" i="42"/>
  <c r="F177" i="42"/>
  <c r="F178" i="42"/>
  <c r="F179" i="42"/>
  <c r="F180" i="42"/>
  <c r="F181" i="42"/>
  <c r="F182" i="42"/>
  <c r="F183" i="42"/>
  <c r="F184" i="42"/>
  <c r="F185" i="42"/>
  <c r="F186" i="42"/>
  <c r="F187" i="42"/>
  <c r="F188" i="42"/>
  <c r="F189" i="42"/>
  <c r="F190" i="42"/>
  <c r="F191" i="42"/>
  <c r="F192" i="42"/>
  <c r="F193" i="42"/>
  <c r="F194" i="42"/>
  <c r="F195" i="42"/>
  <c r="F196" i="42"/>
  <c r="F197" i="42"/>
  <c r="F198" i="42"/>
  <c r="F199" i="42"/>
  <c r="F200" i="42"/>
  <c r="F201" i="42"/>
  <c r="G42" i="42"/>
  <c r="G43" i="42"/>
  <c r="G44" i="42"/>
  <c r="G45" i="42"/>
  <c r="G46" i="42"/>
  <c r="G47" i="42"/>
  <c r="G48" i="42"/>
  <c r="G49" i="42"/>
  <c r="G50" i="42"/>
  <c r="G51" i="42"/>
  <c r="G52" i="42"/>
  <c r="G53" i="42"/>
  <c r="G54" i="42"/>
  <c r="G55" i="42"/>
  <c r="G56" i="42"/>
  <c r="G57" i="42"/>
  <c r="G58" i="42"/>
  <c r="G59" i="42"/>
  <c r="G60" i="42"/>
  <c r="G61" i="42"/>
  <c r="G62" i="42"/>
  <c r="G63" i="42"/>
  <c r="G64" i="42"/>
  <c r="G65" i="42"/>
  <c r="G66" i="42"/>
  <c r="G67" i="42"/>
  <c r="G68" i="42"/>
  <c r="G69" i="42"/>
  <c r="G70" i="42"/>
  <c r="G71" i="42"/>
  <c r="G72" i="42"/>
  <c r="G73" i="42"/>
  <c r="G74" i="42"/>
  <c r="G75" i="42"/>
  <c r="G76" i="42"/>
  <c r="G77" i="42"/>
  <c r="G78" i="42"/>
  <c r="G79" i="42"/>
  <c r="G80" i="42"/>
  <c r="G81" i="42"/>
  <c r="G82" i="42"/>
  <c r="G83" i="42"/>
  <c r="G84" i="42"/>
  <c r="G85" i="42"/>
  <c r="G86" i="42"/>
  <c r="G87" i="42"/>
  <c r="G88" i="42"/>
  <c r="G89" i="42"/>
  <c r="G90" i="42"/>
  <c r="G91" i="42"/>
  <c r="G92" i="42"/>
  <c r="G93" i="42"/>
  <c r="G94" i="42"/>
  <c r="G95" i="42"/>
  <c r="G96" i="42"/>
  <c r="G97" i="42"/>
  <c r="G98" i="42"/>
  <c r="G99" i="42"/>
  <c r="G100" i="42"/>
  <c r="G101" i="42"/>
  <c r="G102" i="42"/>
  <c r="G103" i="42"/>
  <c r="G104" i="42"/>
  <c r="G105" i="42"/>
  <c r="G106" i="42"/>
  <c r="G107" i="42"/>
  <c r="G108" i="42"/>
  <c r="G109" i="42"/>
  <c r="G110" i="42"/>
  <c r="G111" i="42"/>
  <c r="G112" i="42"/>
  <c r="G113" i="42"/>
  <c r="G114" i="42"/>
  <c r="G115" i="42"/>
  <c r="G116" i="42"/>
  <c r="G117" i="42"/>
  <c r="G118" i="42"/>
  <c r="G119" i="42"/>
  <c r="G120" i="42"/>
  <c r="G121" i="42"/>
  <c r="G122" i="42"/>
  <c r="G123" i="42"/>
  <c r="G124" i="42"/>
  <c r="G125" i="42"/>
  <c r="G126" i="42"/>
  <c r="G127" i="42"/>
  <c r="G128" i="42"/>
  <c r="G129" i="42"/>
  <c r="G130" i="42"/>
  <c r="G131" i="42"/>
  <c r="G132" i="42"/>
  <c r="G133" i="42"/>
  <c r="G134" i="42"/>
  <c r="G135" i="42"/>
  <c r="G136" i="42"/>
  <c r="G137" i="42"/>
  <c r="G138" i="42"/>
  <c r="G139" i="42"/>
  <c r="G140" i="42"/>
  <c r="G141" i="42"/>
  <c r="G142" i="42"/>
  <c r="G143" i="42"/>
  <c r="G144" i="42"/>
  <c r="G145" i="42"/>
  <c r="G146" i="42"/>
  <c r="G147" i="42"/>
  <c r="G148" i="42"/>
  <c r="G149" i="42"/>
  <c r="G150" i="42"/>
  <c r="G151" i="42"/>
  <c r="G152" i="42"/>
  <c r="G153" i="42"/>
  <c r="G154" i="42"/>
  <c r="G155" i="42"/>
  <c r="G156" i="42"/>
  <c r="G157" i="42"/>
  <c r="G158" i="42"/>
  <c r="G159" i="42"/>
  <c r="G160" i="42"/>
  <c r="G161" i="42"/>
  <c r="G162" i="42"/>
  <c r="G163" i="42"/>
  <c r="G164" i="42"/>
  <c r="G165" i="42"/>
  <c r="G166" i="42"/>
  <c r="G167" i="42"/>
  <c r="G168" i="42"/>
  <c r="G169" i="42"/>
  <c r="G170" i="42"/>
  <c r="G171" i="42"/>
  <c r="G172" i="42"/>
  <c r="G173" i="42"/>
  <c r="G174" i="42"/>
  <c r="G175" i="42"/>
  <c r="G176" i="42"/>
  <c r="G177" i="42"/>
  <c r="G178" i="42"/>
  <c r="G179" i="42"/>
  <c r="G180" i="42"/>
  <c r="G181" i="42"/>
  <c r="G182" i="42"/>
  <c r="G183" i="42"/>
  <c r="G184" i="42"/>
  <c r="G185" i="42"/>
  <c r="G186" i="42"/>
  <c r="G187" i="42"/>
  <c r="G188" i="42"/>
  <c r="G189" i="42"/>
  <c r="G190" i="42"/>
  <c r="G191" i="42"/>
  <c r="G192" i="42"/>
  <c r="G193" i="42"/>
  <c r="G194" i="42"/>
  <c r="G195" i="42"/>
  <c r="G196" i="42"/>
  <c r="G197" i="42"/>
  <c r="G198" i="42"/>
  <c r="G199" i="42"/>
  <c r="G200" i="42"/>
  <c r="G201" i="42"/>
  <c r="H42" i="42"/>
  <c r="H43" i="42"/>
  <c r="H44" i="42"/>
  <c r="H45" i="42"/>
  <c r="H46" i="42"/>
  <c r="H47" i="42"/>
  <c r="H48" i="42"/>
  <c r="H49" i="42"/>
  <c r="H50" i="42"/>
  <c r="H51" i="42"/>
  <c r="H52" i="42"/>
  <c r="H53" i="42"/>
  <c r="H54" i="42"/>
  <c r="H55" i="42"/>
  <c r="H56" i="42"/>
  <c r="H57" i="42"/>
  <c r="H58" i="42"/>
  <c r="H59" i="42"/>
  <c r="H60" i="42"/>
  <c r="H61" i="42"/>
  <c r="H62" i="42"/>
  <c r="H63" i="42"/>
  <c r="H64" i="42"/>
  <c r="H65" i="42"/>
  <c r="H66" i="42"/>
  <c r="H67" i="42"/>
  <c r="H68" i="42"/>
  <c r="H69" i="42"/>
  <c r="H70" i="42"/>
  <c r="H71" i="42"/>
  <c r="H72" i="42"/>
  <c r="H73" i="42"/>
  <c r="H74" i="42"/>
  <c r="H75" i="42"/>
  <c r="H76" i="42"/>
  <c r="H77" i="42"/>
  <c r="H78" i="42"/>
  <c r="H79" i="42"/>
  <c r="H80" i="42"/>
  <c r="H81" i="42"/>
  <c r="H82" i="42"/>
  <c r="H83" i="42"/>
  <c r="H84" i="42"/>
  <c r="H85" i="42"/>
  <c r="H86" i="42"/>
  <c r="H87" i="42"/>
  <c r="H88" i="42"/>
  <c r="H89" i="42"/>
  <c r="H90" i="42"/>
  <c r="H91" i="42"/>
  <c r="H92" i="42"/>
  <c r="H93" i="42"/>
  <c r="H94" i="42"/>
  <c r="H95" i="42"/>
  <c r="H96" i="42"/>
  <c r="H97" i="42"/>
  <c r="H98" i="42"/>
  <c r="H99" i="42"/>
  <c r="H100" i="42"/>
  <c r="H101" i="42"/>
  <c r="H102" i="42"/>
  <c r="H103" i="42"/>
  <c r="H104" i="42"/>
  <c r="H105" i="42"/>
  <c r="H106" i="42"/>
  <c r="H107" i="42"/>
  <c r="H108" i="42"/>
  <c r="H109" i="42"/>
  <c r="H110" i="42"/>
  <c r="H111" i="42"/>
  <c r="H112" i="42"/>
  <c r="H113" i="42"/>
  <c r="H114" i="42"/>
  <c r="H115" i="42"/>
  <c r="H116" i="42"/>
  <c r="H117" i="42"/>
  <c r="H118" i="42"/>
  <c r="H119" i="42"/>
  <c r="H120" i="42"/>
  <c r="H121" i="42"/>
  <c r="H122" i="42"/>
  <c r="H123" i="42"/>
  <c r="H124" i="42"/>
  <c r="H125" i="42"/>
  <c r="H126" i="42"/>
  <c r="H127" i="42"/>
  <c r="H128" i="42"/>
  <c r="H129" i="42"/>
  <c r="H130" i="42"/>
  <c r="H131" i="42"/>
  <c r="H132" i="42"/>
  <c r="H133" i="42"/>
  <c r="H134" i="42"/>
  <c r="H135" i="42"/>
  <c r="H136" i="42"/>
  <c r="H137" i="42"/>
  <c r="H138" i="42"/>
  <c r="H139" i="42"/>
  <c r="H140" i="42"/>
  <c r="H141" i="42"/>
  <c r="H142" i="42"/>
  <c r="H143" i="42"/>
  <c r="H144" i="42"/>
  <c r="H145" i="42"/>
  <c r="H146" i="42"/>
  <c r="H147" i="42"/>
  <c r="H148" i="42"/>
  <c r="H149" i="42"/>
  <c r="H150" i="42"/>
  <c r="H151" i="42"/>
  <c r="H152" i="42"/>
  <c r="H153" i="42"/>
  <c r="H154" i="42"/>
  <c r="H155" i="42"/>
  <c r="H156" i="42"/>
  <c r="H157" i="42"/>
  <c r="H158" i="42"/>
  <c r="H159" i="42"/>
  <c r="H160" i="42"/>
  <c r="H161" i="42"/>
  <c r="H162" i="42"/>
  <c r="H163" i="42"/>
  <c r="H164" i="42"/>
  <c r="H165" i="42"/>
  <c r="H166" i="42"/>
  <c r="H167" i="42"/>
  <c r="H168" i="42"/>
  <c r="H169" i="42"/>
  <c r="H170" i="42"/>
  <c r="H171" i="42"/>
  <c r="H172" i="42"/>
  <c r="H173" i="42"/>
  <c r="H174" i="42"/>
  <c r="H175" i="42"/>
  <c r="H176" i="42"/>
  <c r="H177" i="42"/>
  <c r="H178" i="42"/>
  <c r="H179" i="42"/>
  <c r="H180" i="42"/>
  <c r="H181" i="42"/>
  <c r="H182" i="42"/>
  <c r="H183" i="42"/>
  <c r="H184" i="42"/>
  <c r="H185" i="42"/>
  <c r="H186" i="42"/>
  <c r="H187" i="42"/>
  <c r="H188" i="42"/>
  <c r="H189" i="42"/>
  <c r="H190" i="42"/>
  <c r="H191" i="42"/>
  <c r="H192" i="42"/>
  <c r="H193" i="42"/>
  <c r="H194" i="42"/>
  <c r="H195" i="42"/>
  <c r="H196" i="42"/>
  <c r="H197" i="42"/>
  <c r="H198" i="42"/>
  <c r="H199" i="42"/>
  <c r="H200" i="42"/>
  <c r="H201" i="42"/>
  <c r="I42" i="42"/>
  <c r="I43" i="42"/>
  <c r="I44" i="42"/>
  <c r="I45" i="42"/>
  <c r="I46" i="42"/>
  <c r="I47" i="42"/>
  <c r="I48" i="42"/>
  <c r="I49" i="42"/>
  <c r="I50" i="42"/>
  <c r="I51" i="42"/>
  <c r="I52" i="42"/>
  <c r="I53" i="42"/>
  <c r="I54" i="42"/>
  <c r="I55" i="42"/>
  <c r="I56" i="42"/>
  <c r="I57" i="42"/>
  <c r="I58" i="42"/>
  <c r="I59" i="42"/>
  <c r="I60" i="42"/>
  <c r="I61" i="42"/>
  <c r="I62" i="42"/>
  <c r="I63" i="42"/>
  <c r="I64" i="42"/>
  <c r="I65" i="42"/>
  <c r="I66" i="42"/>
  <c r="I67" i="42"/>
  <c r="I68" i="42"/>
  <c r="I69" i="42"/>
  <c r="I70" i="42"/>
  <c r="I71" i="42"/>
  <c r="I72" i="42"/>
  <c r="I73" i="42"/>
  <c r="I74" i="42"/>
  <c r="I75" i="42"/>
  <c r="I76" i="42"/>
  <c r="I77" i="42"/>
  <c r="I78" i="42"/>
  <c r="I79" i="42"/>
  <c r="I80" i="42"/>
  <c r="I81" i="42"/>
  <c r="I82" i="42"/>
  <c r="I83" i="42"/>
  <c r="I84" i="42"/>
  <c r="I85" i="42"/>
  <c r="I86" i="42"/>
  <c r="I87" i="42"/>
  <c r="I88" i="42"/>
  <c r="I89" i="42"/>
  <c r="I90" i="42"/>
  <c r="I91" i="42"/>
  <c r="I92" i="42"/>
  <c r="I93" i="42"/>
  <c r="I94" i="42"/>
  <c r="I95" i="42"/>
  <c r="I96" i="42"/>
  <c r="I97" i="42"/>
  <c r="I98" i="42"/>
  <c r="I99" i="42"/>
  <c r="I100" i="42"/>
  <c r="I101" i="42"/>
  <c r="I102" i="42"/>
  <c r="I103" i="42"/>
  <c r="I104" i="42"/>
  <c r="I105" i="42"/>
  <c r="I106" i="42"/>
  <c r="I107" i="42"/>
  <c r="I108" i="42"/>
  <c r="I109" i="42"/>
  <c r="I110" i="42"/>
  <c r="I111" i="42"/>
  <c r="I112" i="42"/>
  <c r="I113" i="42"/>
  <c r="I114" i="42"/>
  <c r="I115" i="42"/>
  <c r="I116" i="42"/>
  <c r="I117" i="42"/>
  <c r="I118" i="42"/>
  <c r="I119" i="42"/>
  <c r="I120" i="42"/>
  <c r="I121" i="42"/>
  <c r="I122" i="42"/>
  <c r="I123" i="42"/>
  <c r="I124" i="42"/>
  <c r="I125" i="42"/>
  <c r="I126" i="42"/>
  <c r="I127" i="42"/>
  <c r="I128" i="42"/>
  <c r="I129" i="42"/>
  <c r="I130" i="42"/>
  <c r="I131" i="42"/>
  <c r="I132" i="42"/>
  <c r="I133" i="42"/>
  <c r="I134" i="42"/>
  <c r="I135" i="42"/>
  <c r="I136" i="42"/>
  <c r="I137" i="42"/>
  <c r="I138" i="42"/>
  <c r="I139" i="42"/>
  <c r="I140" i="42"/>
  <c r="I141" i="42"/>
  <c r="I142" i="42"/>
  <c r="I143" i="42"/>
  <c r="I144" i="42"/>
  <c r="I145" i="42"/>
  <c r="I146" i="42"/>
  <c r="I147" i="42"/>
  <c r="I148" i="42"/>
  <c r="I149" i="42"/>
  <c r="I150" i="42"/>
  <c r="I151" i="42"/>
  <c r="I152" i="42"/>
  <c r="I153" i="42"/>
  <c r="I154" i="42"/>
  <c r="I155" i="42"/>
  <c r="I156" i="42"/>
  <c r="I157" i="42"/>
  <c r="I158" i="42"/>
  <c r="I159" i="42"/>
  <c r="I160" i="42"/>
  <c r="I161" i="42"/>
  <c r="I162" i="42"/>
  <c r="I163" i="42"/>
  <c r="I164" i="42"/>
  <c r="I165" i="42"/>
  <c r="I166" i="42"/>
  <c r="I167" i="42"/>
  <c r="I168" i="42"/>
  <c r="I169" i="42"/>
  <c r="I170" i="42"/>
  <c r="I171" i="42"/>
  <c r="I172" i="42"/>
  <c r="I173" i="42"/>
  <c r="I174" i="42"/>
  <c r="I175" i="42"/>
  <c r="I176" i="42"/>
  <c r="I177" i="42"/>
  <c r="I178" i="42"/>
  <c r="I179" i="42"/>
  <c r="I180" i="42"/>
  <c r="I181" i="42"/>
  <c r="I182" i="42"/>
  <c r="I183" i="42"/>
  <c r="I184" i="42"/>
  <c r="I185" i="42"/>
  <c r="I186" i="42"/>
  <c r="I187" i="42"/>
  <c r="I188" i="42"/>
  <c r="I189" i="42"/>
  <c r="I190" i="42"/>
  <c r="I191" i="42"/>
  <c r="I192" i="42"/>
  <c r="I193" i="42"/>
  <c r="I194" i="42"/>
  <c r="I195" i="42"/>
  <c r="I196" i="42"/>
  <c r="I197" i="42"/>
  <c r="I198" i="42"/>
  <c r="I199" i="42"/>
  <c r="I200" i="42"/>
  <c r="I201" i="42"/>
  <c r="J42" i="42"/>
  <c r="J43" i="42"/>
  <c r="J44" i="42"/>
  <c r="J45" i="42"/>
  <c r="J46" i="42"/>
  <c r="J47" i="42"/>
  <c r="J48" i="42"/>
  <c r="J49" i="42"/>
  <c r="J50" i="42"/>
  <c r="J51" i="42"/>
  <c r="J52" i="42"/>
  <c r="J53" i="42"/>
  <c r="J54" i="42"/>
  <c r="J55" i="42"/>
  <c r="J56" i="42"/>
  <c r="J57" i="42"/>
  <c r="J58" i="42"/>
  <c r="J59" i="42"/>
  <c r="J60" i="42"/>
  <c r="J61" i="42"/>
  <c r="J62" i="42"/>
  <c r="J63" i="42"/>
  <c r="J64" i="42"/>
  <c r="J65" i="42"/>
  <c r="J66" i="42"/>
  <c r="J67" i="42"/>
  <c r="J68" i="42"/>
  <c r="J69" i="42"/>
  <c r="J70" i="42"/>
  <c r="J71" i="42"/>
  <c r="J72" i="42"/>
  <c r="J73" i="42"/>
  <c r="J74" i="42"/>
  <c r="J75" i="42"/>
  <c r="J76" i="42"/>
  <c r="J77" i="42"/>
  <c r="J78" i="42"/>
  <c r="J79" i="42"/>
  <c r="J80" i="42"/>
  <c r="J81" i="42"/>
  <c r="J82" i="42"/>
  <c r="J83" i="42"/>
  <c r="J84" i="42"/>
  <c r="J85" i="42"/>
  <c r="J86" i="42"/>
  <c r="J87" i="42"/>
  <c r="J88" i="42"/>
  <c r="J89" i="42"/>
  <c r="J90" i="42"/>
  <c r="J91" i="42"/>
  <c r="J92" i="42"/>
  <c r="J93" i="42"/>
  <c r="J94" i="42"/>
  <c r="J95" i="42"/>
  <c r="J96" i="42"/>
  <c r="J97" i="42"/>
  <c r="J98" i="42"/>
  <c r="J99" i="42"/>
  <c r="J100" i="42"/>
  <c r="J101" i="42"/>
  <c r="J102" i="42"/>
  <c r="J103" i="42"/>
  <c r="J104" i="42"/>
  <c r="J105" i="42"/>
  <c r="J106" i="42"/>
  <c r="J107" i="42"/>
  <c r="J108" i="42"/>
  <c r="J109" i="42"/>
  <c r="J110" i="42"/>
  <c r="J111" i="42"/>
  <c r="J112" i="42"/>
  <c r="J113" i="42"/>
  <c r="J114" i="42"/>
  <c r="J115" i="42"/>
  <c r="J116" i="42"/>
  <c r="J117" i="42"/>
  <c r="J118" i="42"/>
  <c r="J119" i="42"/>
  <c r="J120" i="42"/>
  <c r="J121" i="42"/>
  <c r="J122" i="42"/>
  <c r="J123" i="42"/>
  <c r="J124" i="42"/>
  <c r="J125" i="42"/>
  <c r="J126" i="42"/>
  <c r="J127" i="42"/>
  <c r="J128" i="42"/>
  <c r="J129" i="42"/>
  <c r="J130" i="42"/>
  <c r="J131" i="42"/>
  <c r="J132" i="42"/>
  <c r="J133" i="42"/>
  <c r="J134" i="42"/>
  <c r="J135" i="42"/>
  <c r="J136" i="42"/>
  <c r="J137" i="42"/>
  <c r="J138" i="42"/>
  <c r="J139" i="42"/>
  <c r="J140" i="42"/>
  <c r="J141" i="42"/>
  <c r="J142" i="42"/>
  <c r="J143" i="42"/>
  <c r="J144" i="42"/>
  <c r="J145" i="42"/>
  <c r="J146" i="42"/>
  <c r="J147" i="42"/>
  <c r="J148" i="42"/>
  <c r="J149" i="42"/>
  <c r="J150" i="42"/>
  <c r="J151" i="42"/>
  <c r="J152" i="42"/>
  <c r="J153" i="42"/>
  <c r="J154" i="42"/>
  <c r="J155" i="42"/>
  <c r="J156" i="42"/>
  <c r="J157" i="42"/>
  <c r="J158" i="42"/>
  <c r="J159" i="42"/>
  <c r="J160" i="42"/>
  <c r="J161" i="42"/>
  <c r="J162" i="42"/>
  <c r="J163" i="42"/>
  <c r="J164" i="42"/>
  <c r="J165" i="42"/>
  <c r="J166" i="42"/>
  <c r="J167" i="42"/>
  <c r="J168" i="42"/>
  <c r="J169" i="42"/>
  <c r="J170" i="42"/>
  <c r="J171" i="42"/>
  <c r="J172" i="42"/>
  <c r="J173" i="42"/>
  <c r="J174" i="42"/>
  <c r="J175" i="42"/>
  <c r="J176" i="42"/>
  <c r="J177" i="42"/>
  <c r="J178" i="42"/>
  <c r="J179" i="42"/>
  <c r="J180" i="42"/>
  <c r="J181" i="42"/>
  <c r="J182" i="42"/>
  <c r="J183" i="42"/>
  <c r="J184" i="42"/>
  <c r="J185" i="42"/>
  <c r="J186" i="42"/>
  <c r="J187" i="42"/>
  <c r="J188" i="42"/>
  <c r="J189" i="42"/>
  <c r="J190" i="42"/>
  <c r="J191" i="42"/>
  <c r="J192" i="42"/>
  <c r="J193" i="42"/>
  <c r="J194" i="42"/>
  <c r="J195" i="42"/>
  <c r="J196" i="42"/>
  <c r="J197" i="42"/>
  <c r="J198" i="42"/>
  <c r="J199" i="42"/>
  <c r="J200" i="42"/>
  <c r="J201" i="42"/>
  <c r="K42" i="42"/>
  <c r="K43" i="42"/>
  <c r="K44" i="42"/>
  <c r="K45" i="42"/>
  <c r="K46" i="42"/>
  <c r="K47" i="42"/>
  <c r="K48" i="42"/>
  <c r="K49" i="42"/>
  <c r="K50" i="42"/>
  <c r="K51" i="42"/>
  <c r="K52" i="42"/>
  <c r="K53" i="42"/>
  <c r="K54" i="42"/>
  <c r="K55" i="42"/>
  <c r="K56" i="42"/>
  <c r="K57" i="42"/>
  <c r="K58" i="42"/>
  <c r="K59" i="42"/>
  <c r="K60" i="42"/>
  <c r="K61" i="42"/>
  <c r="K62" i="42"/>
  <c r="K63" i="42"/>
  <c r="K64" i="42"/>
  <c r="K65" i="42"/>
  <c r="K66" i="42"/>
  <c r="K67" i="42"/>
  <c r="K68" i="42"/>
  <c r="K69" i="42"/>
  <c r="K70" i="42"/>
  <c r="K71" i="42"/>
  <c r="K72" i="42"/>
  <c r="K73" i="42"/>
  <c r="K74" i="42"/>
  <c r="K75" i="42"/>
  <c r="K76" i="42"/>
  <c r="K77" i="42"/>
  <c r="K78" i="42"/>
  <c r="K79" i="42"/>
  <c r="K80" i="42"/>
  <c r="K81" i="42"/>
  <c r="K82" i="42"/>
  <c r="K83" i="42"/>
  <c r="K84" i="42"/>
  <c r="K85" i="42"/>
  <c r="K86" i="42"/>
  <c r="K87" i="42"/>
  <c r="K88" i="42"/>
  <c r="K89" i="42"/>
  <c r="K90" i="42"/>
  <c r="K91" i="42"/>
  <c r="K92" i="42"/>
  <c r="K93" i="42"/>
  <c r="K94" i="42"/>
  <c r="K95" i="42"/>
  <c r="K96" i="42"/>
  <c r="K97" i="42"/>
  <c r="K98" i="42"/>
  <c r="K99" i="42"/>
  <c r="K100" i="42"/>
  <c r="K101" i="42"/>
  <c r="K102" i="42"/>
  <c r="K103" i="42"/>
  <c r="K104" i="42"/>
  <c r="K105" i="42"/>
  <c r="K106" i="42"/>
  <c r="K107" i="42"/>
  <c r="K108" i="42"/>
  <c r="K109" i="42"/>
  <c r="K110" i="42"/>
  <c r="K111" i="42"/>
  <c r="K112" i="42"/>
  <c r="K113" i="42"/>
  <c r="K114" i="42"/>
  <c r="K115" i="42"/>
  <c r="K116" i="42"/>
  <c r="K117" i="42"/>
  <c r="K118" i="42"/>
  <c r="K119" i="42"/>
  <c r="K120" i="42"/>
  <c r="K121" i="42"/>
  <c r="K122" i="42"/>
  <c r="K123" i="42"/>
  <c r="K124" i="42"/>
  <c r="K125" i="42"/>
  <c r="K126" i="42"/>
  <c r="K127" i="42"/>
  <c r="K128" i="42"/>
  <c r="K129" i="42"/>
  <c r="K130" i="42"/>
  <c r="K131" i="42"/>
  <c r="K132" i="42"/>
  <c r="K133" i="42"/>
  <c r="K134" i="42"/>
  <c r="K135" i="42"/>
  <c r="K136" i="42"/>
  <c r="K137" i="42"/>
  <c r="K138" i="42"/>
  <c r="K139" i="42"/>
  <c r="K140" i="42"/>
  <c r="K141" i="42"/>
  <c r="K142" i="42"/>
  <c r="K143" i="42"/>
  <c r="K144" i="42"/>
  <c r="K145" i="42"/>
  <c r="K146" i="42"/>
  <c r="K147" i="42"/>
  <c r="K148" i="42"/>
  <c r="K149" i="42"/>
  <c r="K150" i="42"/>
  <c r="K151" i="42"/>
  <c r="K152" i="42"/>
  <c r="K153" i="42"/>
  <c r="K154" i="42"/>
  <c r="K155" i="42"/>
  <c r="K156" i="42"/>
  <c r="K157" i="42"/>
  <c r="K158" i="42"/>
  <c r="K159" i="42"/>
  <c r="K160" i="42"/>
  <c r="K161" i="42"/>
  <c r="K162" i="42"/>
  <c r="K163" i="42"/>
  <c r="K164" i="42"/>
  <c r="K165" i="42"/>
  <c r="K166" i="42"/>
  <c r="K167" i="42"/>
  <c r="K168" i="42"/>
  <c r="K169" i="42"/>
  <c r="K170" i="42"/>
  <c r="K171" i="42"/>
  <c r="K172" i="42"/>
  <c r="K173" i="42"/>
  <c r="K174" i="42"/>
  <c r="K175" i="42"/>
  <c r="K176" i="42"/>
  <c r="K177" i="42"/>
  <c r="K178" i="42"/>
  <c r="K179" i="42"/>
  <c r="K180" i="42"/>
  <c r="K181" i="42"/>
  <c r="K182" i="42"/>
  <c r="K183" i="42"/>
  <c r="K184" i="42"/>
  <c r="K185" i="42"/>
  <c r="K186" i="42"/>
  <c r="K187" i="42"/>
  <c r="K188" i="42"/>
  <c r="K189" i="42"/>
  <c r="K190" i="42"/>
  <c r="K191" i="42"/>
  <c r="K192" i="42"/>
  <c r="K193" i="42"/>
  <c r="K194" i="42"/>
  <c r="K195" i="42"/>
  <c r="K196" i="42"/>
  <c r="K197" i="42"/>
  <c r="K198" i="42"/>
  <c r="K199" i="42"/>
  <c r="K200" i="42"/>
  <c r="K201" i="42"/>
  <c r="L42" i="42"/>
  <c r="L43" i="42"/>
  <c r="L44" i="42"/>
  <c r="L45" i="42"/>
  <c r="L46" i="42"/>
  <c r="L47" i="42"/>
  <c r="L48" i="42"/>
  <c r="L49" i="42"/>
  <c r="L50" i="42"/>
  <c r="L51" i="42"/>
  <c r="L52" i="42"/>
  <c r="L53" i="42"/>
  <c r="L54" i="42"/>
  <c r="L55" i="42"/>
  <c r="L56" i="42"/>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L102" i="42"/>
  <c r="L103" i="42"/>
  <c r="L104" i="42"/>
  <c r="L105" i="42"/>
  <c r="L106" i="42"/>
  <c r="L107" i="42"/>
  <c r="L108" i="42"/>
  <c r="L109" i="42"/>
  <c r="L110" i="42"/>
  <c r="L111" i="42"/>
  <c r="L112" i="42"/>
  <c r="L113" i="42"/>
  <c r="L114" i="42"/>
  <c r="L115" i="42"/>
  <c r="L116" i="42"/>
  <c r="L117" i="42"/>
  <c r="L118" i="42"/>
  <c r="L119" i="42"/>
  <c r="L120" i="42"/>
  <c r="L121" i="42"/>
  <c r="L122" i="42"/>
  <c r="L123" i="42"/>
  <c r="L124" i="42"/>
  <c r="L125" i="42"/>
  <c r="L126" i="42"/>
  <c r="L127" i="42"/>
  <c r="L128" i="42"/>
  <c r="L129" i="42"/>
  <c r="L130" i="42"/>
  <c r="L131" i="42"/>
  <c r="L132" i="42"/>
  <c r="L133" i="42"/>
  <c r="L134" i="42"/>
  <c r="L135" i="42"/>
  <c r="L136" i="42"/>
  <c r="L137" i="42"/>
  <c r="L138" i="42"/>
  <c r="L139" i="42"/>
  <c r="L140" i="42"/>
  <c r="L141" i="42"/>
  <c r="L142" i="42"/>
  <c r="L143" i="42"/>
  <c r="L144" i="42"/>
  <c r="L145" i="42"/>
  <c r="L146" i="42"/>
  <c r="L147" i="42"/>
  <c r="L148" i="42"/>
  <c r="L149" i="42"/>
  <c r="L150" i="42"/>
  <c r="L151" i="42"/>
  <c r="L152" i="42"/>
  <c r="L153" i="42"/>
  <c r="L154" i="42"/>
  <c r="L155" i="42"/>
  <c r="L156" i="42"/>
  <c r="L157" i="42"/>
  <c r="L158" i="42"/>
  <c r="L159" i="42"/>
  <c r="L160" i="42"/>
  <c r="L161" i="42"/>
  <c r="L162" i="42"/>
  <c r="L163" i="42"/>
  <c r="L164" i="42"/>
  <c r="L165" i="42"/>
  <c r="L166" i="42"/>
  <c r="L167" i="42"/>
  <c r="L168" i="42"/>
  <c r="L169" i="42"/>
  <c r="L170" i="42"/>
  <c r="L171" i="42"/>
  <c r="L172" i="42"/>
  <c r="L173" i="42"/>
  <c r="L174" i="42"/>
  <c r="L175" i="42"/>
  <c r="L176" i="42"/>
  <c r="L177" i="42"/>
  <c r="L178" i="42"/>
  <c r="L179" i="42"/>
  <c r="L180" i="42"/>
  <c r="L181" i="42"/>
  <c r="L182" i="42"/>
  <c r="L183" i="42"/>
  <c r="L184" i="42"/>
  <c r="L185" i="42"/>
  <c r="L186" i="42"/>
  <c r="L187" i="42"/>
  <c r="L188" i="42"/>
  <c r="L189" i="42"/>
  <c r="L190" i="42"/>
  <c r="L191" i="42"/>
  <c r="L192" i="42"/>
  <c r="L193" i="42"/>
  <c r="L194" i="42"/>
  <c r="L195" i="42"/>
  <c r="L196" i="42"/>
  <c r="L197" i="42"/>
  <c r="L198" i="42"/>
  <c r="L199" i="42"/>
  <c r="L200" i="42"/>
  <c r="L201" i="42"/>
  <c r="M42" i="42"/>
  <c r="M43" i="42"/>
  <c r="M44" i="42"/>
  <c r="M45" i="42"/>
  <c r="M46" i="42"/>
  <c r="M47" i="42"/>
  <c r="M48" i="42"/>
  <c r="M49" i="42"/>
  <c r="M50" i="42"/>
  <c r="M51" i="42"/>
  <c r="M52" i="42"/>
  <c r="M53" i="42"/>
  <c r="M54" i="42"/>
  <c r="M55" i="42"/>
  <c r="M56" i="42"/>
  <c r="M57" i="42"/>
  <c r="M58" i="42"/>
  <c r="M59" i="42"/>
  <c r="M60" i="42"/>
  <c r="M61" i="42"/>
  <c r="M62" i="42"/>
  <c r="M63" i="42"/>
  <c r="M64" i="42"/>
  <c r="M65" i="42"/>
  <c r="M66" i="42"/>
  <c r="M67" i="42"/>
  <c r="M68" i="42"/>
  <c r="M69" i="42"/>
  <c r="M70" i="42"/>
  <c r="M71" i="42"/>
  <c r="M72" i="42"/>
  <c r="M73" i="42"/>
  <c r="M74" i="42"/>
  <c r="M75" i="42"/>
  <c r="M76" i="42"/>
  <c r="M77" i="42"/>
  <c r="M78" i="42"/>
  <c r="M79" i="42"/>
  <c r="M80" i="42"/>
  <c r="M81" i="42"/>
  <c r="M82" i="42"/>
  <c r="M83" i="42"/>
  <c r="M84" i="42"/>
  <c r="M85" i="42"/>
  <c r="M86" i="42"/>
  <c r="M87" i="42"/>
  <c r="M88" i="42"/>
  <c r="M89" i="42"/>
  <c r="M90" i="42"/>
  <c r="M91" i="42"/>
  <c r="M92" i="42"/>
  <c r="M93" i="42"/>
  <c r="M94" i="42"/>
  <c r="M95" i="42"/>
  <c r="M96" i="42"/>
  <c r="M97" i="42"/>
  <c r="M98" i="42"/>
  <c r="M99" i="42"/>
  <c r="M100" i="42"/>
  <c r="M101" i="42"/>
  <c r="M102" i="42"/>
  <c r="M103" i="42"/>
  <c r="M104" i="42"/>
  <c r="M105" i="42"/>
  <c r="M106" i="42"/>
  <c r="M107" i="42"/>
  <c r="M108" i="42"/>
  <c r="M109" i="42"/>
  <c r="M110" i="42"/>
  <c r="M111" i="42"/>
  <c r="M112" i="42"/>
  <c r="M113" i="42"/>
  <c r="M114" i="42"/>
  <c r="M115" i="42"/>
  <c r="M116" i="42"/>
  <c r="M117" i="42"/>
  <c r="M118" i="42"/>
  <c r="M119" i="42"/>
  <c r="M120" i="42"/>
  <c r="M121" i="42"/>
  <c r="M122" i="42"/>
  <c r="M123" i="42"/>
  <c r="M124" i="42"/>
  <c r="M125" i="42"/>
  <c r="M126" i="42"/>
  <c r="M127" i="42"/>
  <c r="M128" i="42"/>
  <c r="M129" i="42"/>
  <c r="M130" i="42"/>
  <c r="M131" i="42"/>
  <c r="M132" i="42"/>
  <c r="M133" i="42"/>
  <c r="M134" i="42"/>
  <c r="M135" i="42"/>
  <c r="M136" i="42"/>
  <c r="M137" i="42"/>
  <c r="M138" i="42"/>
  <c r="M139" i="42"/>
  <c r="M140" i="42"/>
  <c r="M141" i="42"/>
  <c r="M142" i="42"/>
  <c r="M143" i="42"/>
  <c r="M144" i="42"/>
  <c r="M145" i="42"/>
  <c r="M146" i="42"/>
  <c r="M147" i="42"/>
  <c r="M148" i="42"/>
  <c r="M149" i="42"/>
  <c r="M150" i="42"/>
  <c r="M151" i="42"/>
  <c r="M152" i="42"/>
  <c r="M153" i="42"/>
  <c r="M154" i="42"/>
  <c r="M155" i="42"/>
  <c r="M156" i="42"/>
  <c r="M157" i="42"/>
  <c r="M158" i="42"/>
  <c r="M159" i="42"/>
  <c r="M160" i="42"/>
  <c r="M161" i="42"/>
  <c r="M162" i="42"/>
  <c r="M163" i="42"/>
  <c r="M164" i="42"/>
  <c r="M165" i="42"/>
  <c r="M166" i="42"/>
  <c r="M167" i="42"/>
  <c r="M168" i="42"/>
  <c r="M169" i="42"/>
  <c r="M170" i="42"/>
  <c r="M171" i="42"/>
  <c r="M172" i="42"/>
  <c r="M173" i="42"/>
  <c r="M174" i="42"/>
  <c r="M175" i="42"/>
  <c r="M176" i="42"/>
  <c r="M177" i="42"/>
  <c r="M178" i="42"/>
  <c r="M179" i="42"/>
  <c r="M180" i="42"/>
  <c r="M181" i="42"/>
  <c r="M182" i="42"/>
  <c r="M183" i="42"/>
  <c r="M184" i="42"/>
  <c r="M185" i="42"/>
  <c r="M186" i="42"/>
  <c r="M187" i="42"/>
  <c r="M188" i="42"/>
  <c r="M189" i="42"/>
  <c r="M190" i="42"/>
  <c r="M191" i="42"/>
  <c r="M192" i="42"/>
  <c r="M193" i="42"/>
  <c r="M194" i="42"/>
  <c r="M195" i="42"/>
  <c r="M196" i="42"/>
  <c r="M197" i="42"/>
  <c r="M198" i="42"/>
  <c r="M199" i="42"/>
  <c r="M200" i="42"/>
  <c r="M201" i="42"/>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70" i="49"/>
  <c r="B71" i="49"/>
  <c r="B72" i="49"/>
  <c r="B73" i="49"/>
  <c r="B74" i="49"/>
  <c r="B75" i="49"/>
  <c r="B76" i="49"/>
  <c r="B77" i="49"/>
  <c r="B78" i="49"/>
  <c r="B79" i="49"/>
  <c r="B80" i="49"/>
  <c r="B81" i="49"/>
  <c r="B82" i="49"/>
  <c r="B83" i="49"/>
  <c r="B84" i="49"/>
  <c r="B85" i="49"/>
  <c r="B86" i="49"/>
  <c r="B87" i="49"/>
  <c r="B88" i="49"/>
  <c r="B89" i="49"/>
  <c r="B90" i="49"/>
  <c r="B91" i="49"/>
  <c r="B92" i="49"/>
  <c r="B93" i="49"/>
  <c r="B94" i="49"/>
  <c r="B95" i="49"/>
  <c r="B96" i="49"/>
  <c r="B97" i="49"/>
  <c r="B98" i="49"/>
  <c r="B99" i="49"/>
  <c r="B100" i="49"/>
  <c r="B101" i="49"/>
  <c r="B102" i="49"/>
  <c r="B103" i="49"/>
  <c r="B104" i="49"/>
  <c r="B105" i="49"/>
  <c r="B106" i="49"/>
  <c r="B107" i="49"/>
  <c r="B108" i="49"/>
  <c r="B109" i="49"/>
  <c r="B110" i="49"/>
  <c r="B111" i="49"/>
  <c r="B112" i="49"/>
  <c r="B113" i="49"/>
  <c r="B114" i="49"/>
  <c r="B115" i="49"/>
  <c r="B116" i="49"/>
  <c r="B117" i="49"/>
  <c r="B118" i="49"/>
  <c r="B119" i="49"/>
  <c r="B120" i="49"/>
  <c r="B121" i="49"/>
  <c r="B122" i="49"/>
  <c r="B123" i="49"/>
  <c r="B124" i="49"/>
  <c r="B125" i="49"/>
  <c r="B126" i="49"/>
  <c r="B127" i="49"/>
  <c r="B128" i="49"/>
  <c r="B129" i="49"/>
  <c r="B130" i="49"/>
  <c r="B131" i="49"/>
  <c r="B132" i="49"/>
  <c r="B133" i="49"/>
  <c r="B134" i="49"/>
  <c r="B135" i="49"/>
  <c r="B136" i="49"/>
  <c r="B137" i="49"/>
  <c r="B138" i="49"/>
  <c r="B139" i="49"/>
  <c r="B140" i="49"/>
  <c r="B141" i="49"/>
  <c r="B142" i="49"/>
  <c r="B143" i="49"/>
  <c r="B144" i="49"/>
  <c r="B145" i="49"/>
  <c r="B146" i="49"/>
  <c r="B147" i="49"/>
  <c r="B148" i="49"/>
  <c r="B149" i="49"/>
  <c r="B150" i="49"/>
  <c r="B151" i="49"/>
  <c r="B152" i="49"/>
  <c r="B153" i="49"/>
  <c r="B154" i="49"/>
  <c r="B155" i="49"/>
  <c r="B156" i="49"/>
  <c r="B157" i="49"/>
  <c r="B158" i="49"/>
  <c r="B159" i="49"/>
  <c r="B160" i="49"/>
  <c r="B161" i="49"/>
  <c r="B162" i="49"/>
  <c r="B163" i="49"/>
  <c r="B164" i="49"/>
  <c r="B165" i="49"/>
  <c r="B166" i="49"/>
  <c r="B167" i="49"/>
  <c r="B168" i="49"/>
  <c r="B169" i="49"/>
  <c r="B170" i="49"/>
  <c r="B171" i="49"/>
  <c r="B172" i="49"/>
  <c r="B173" i="49"/>
  <c r="B174" i="49"/>
  <c r="B175" i="49"/>
  <c r="B176" i="49"/>
  <c r="B177" i="49"/>
  <c r="B178" i="49"/>
  <c r="B179" i="49"/>
  <c r="B180" i="49"/>
  <c r="B181" i="49"/>
  <c r="B182" i="49"/>
  <c r="B183" i="49"/>
  <c r="B184" i="49"/>
  <c r="B185" i="49"/>
  <c r="B186" i="49"/>
  <c r="B187" i="49"/>
  <c r="B188" i="49"/>
  <c r="B189" i="49"/>
  <c r="B190" i="49"/>
  <c r="B191" i="49"/>
  <c r="B192" i="49"/>
  <c r="B193" i="49"/>
  <c r="B194" i="49"/>
  <c r="B195" i="49"/>
  <c r="B196" i="49"/>
  <c r="B197" i="49"/>
  <c r="B198" i="49"/>
  <c r="B199" i="49"/>
  <c r="B200" i="49"/>
  <c r="B201" i="49"/>
  <c r="C31" i="49"/>
  <c r="C32" i="49"/>
  <c r="C33" i="49"/>
  <c r="C34" i="49"/>
  <c r="C35" i="49"/>
  <c r="C36" i="49"/>
  <c r="C37" i="49"/>
  <c r="C38" i="49"/>
  <c r="C39" i="49"/>
  <c r="C40" i="49"/>
  <c r="C41" i="49"/>
  <c r="C42" i="49"/>
  <c r="C43" i="49"/>
  <c r="C44" i="49"/>
  <c r="C45" i="49"/>
  <c r="C46" i="49"/>
  <c r="C47" i="49"/>
  <c r="C48" i="49"/>
  <c r="C49" i="49"/>
  <c r="C50" i="49"/>
  <c r="C51" i="49"/>
  <c r="C52" i="49"/>
  <c r="C53" i="49"/>
  <c r="C54" i="49"/>
  <c r="C55" i="49"/>
  <c r="C56" i="49"/>
  <c r="C57" i="49"/>
  <c r="C58" i="49"/>
  <c r="C59" i="49"/>
  <c r="C60" i="49"/>
  <c r="C61" i="49"/>
  <c r="C62" i="49"/>
  <c r="C63" i="49"/>
  <c r="C64" i="49"/>
  <c r="C65" i="49"/>
  <c r="C66" i="49"/>
  <c r="C67" i="49"/>
  <c r="C68" i="49"/>
  <c r="C69" i="49"/>
  <c r="C70" i="49"/>
  <c r="C71" i="49"/>
  <c r="C72" i="49"/>
  <c r="C73" i="49"/>
  <c r="C74" i="49"/>
  <c r="C75" i="49"/>
  <c r="C76" i="49"/>
  <c r="C77" i="49"/>
  <c r="C78" i="49"/>
  <c r="C79" i="49"/>
  <c r="C80" i="49"/>
  <c r="C81" i="49"/>
  <c r="C82" i="49"/>
  <c r="C83" i="49"/>
  <c r="C84" i="49"/>
  <c r="C85" i="49"/>
  <c r="C86" i="49"/>
  <c r="C87" i="49"/>
  <c r="C88" i="49"/>
  <c r="C89" i="49"/>
  <c r="C90" i="49"/>
  <c r="C91" i="49"/>
  <c r="C92" i="49"/>
  <c r="C93" i="49"/>
  <c r="C94" i="49"/>
  <c r="C95" i="49"/>
  <c r="C96" i="49"/>
  <c r="C97" i="49"/>
  <c r="C98" i="49"/>
  <c r="C99" i="49"/>
  <c r="C100" i="49"/>
  <c r="C101" i="49"/>
  <c r="C102" i="49"/>
  <c r="C103" i="49"/>
  <c r="C104" i="49"/>
  <c r="C105" i="49"/>
  <c r="C106" i="49"/>
  <c r="C107" i="49"/>
  <c r="C108" i="49"/>
  <c r="C109" i="49"/>
  <c r="C110" i="49"/>
  <c r="C111" i="49"/>
  <c r="C112" i="49"/>
  <c r="C113" i="49"/>
  <c r="C114" i="49"/>
  <c r="C115" i="49"/>
  <c r="C116" i="49"/>
  <c r="C117" i="49"/>
  <c r="C118" i="49"/>
  <c r="C119" i="49"/>
  <c r="C120" i="49"/>
  <c r="C121" i="49"/>
  <c r="C122" i="49"/>
  <c r="C123" i="49"/>
  <c r="C124" i="49"/>
  <c r="C125" i="49"/>
  <c r="C126" i="49"/>
  <c r="C127" i="49"/>
  <c r="C128" i="49"/>
  <c r="C129" i="49"/>
  <c r="C130" i="49"/>
  <c r="C131" i="49"/>
  <c r="C132" i="49"/>
  <c r="C133" i="49"/>
  <c r="C134" i="49"/>
  <c r="C135" i="49"/>
  <c r="C136" i="49"/>
  <c r="C137" i="49"/>
  <c r="C138" i="49"/>
  <c r="C139" i="49"/>
  <c r="C140" i="49"/>
  <c r="C141" i="49"/>
  <c r="C142" i="49"/>
  <c r="C143" i="49"/>
  <c r="C144" i="49"/>
  <c r="C145" i="49"/>
  <c r="C146" i="49"/>
  <c r="C147" i="49"/>
  <c r="C148" i="49"/>
  <c r="C149" i="49"/>
  <c r="C150" i="49"/>
  <c r="C151" i="49"/>
  <c r="C152" i="49"/>
  <c r="C153" i="49"/>
  <c r="C154" i="49"/>
  <c r="C155" i="49"/>
  <c r="C156" i="49"/>
  <c r="C157" i="49"/>
  <c r="C158" i="49"/>
  <c r="C159" i="49"/>
  <c r="C160" i="49"/>
  <c r="C161" i="49"/>
  <c r="C162" i="49"/>
  <c r="C163" i="49"/>
  <c r="C164" i="49"/>
  <c r="C165" i="49"/>
  <c r="C166" i="49"/>
  <c r="C167" i="49"/>
  <c r="C168" i="49"/>
  <c r="C169" i="49"/>
  <c r="C170" i="49"/>
  <c r="C171" i="49"/>
  <c r="C172" i="49"/>
  <c r="C173" i="49"/>
  <c r="C174" i="49"/>
  <c r="C175" i="49"/>
  <c r="C176" i="49"/>
  <c r="C177" i="49"/>
  <c r="C178" i="49"/>
  <c r="C179" i="49"/>
  <c r="C180" i="49"/>
  <c r="C181" i="49"/>
  <c r="C182" i="49"/>
  <c r="C183" i="49"/>
  <c r="C184" i="49"/>
  <c r="C185" i="49"/>
  <c r="C186" i="49"/>
  <c r="C187" i="49"/>
  <c r="C188" i="49"/>
  <c r="C189" i="49"/>
  <c r="C190" i="49"/>
  <c r="C191" i="49"/>
  <c r="C192" i="49"/>
  <c r="C193" i="49"/>
  <c r="C194" i="49"/>
  <c r="C195" i="49"/>
  <c r="C196" i="49"/>
  <c r="C197" i="49"/>
  <c r="C198" i="49"/>
  <c r="C199" i="49"/>
  <c r="C200" i="49"/>
  <c r="C201" i="49"/>
  <c r="D31" i="49"/>
  <c r="D32" i="49"/>
  <c r="D33" i="49"/>
  <c r="D34" i="49"/>
  <c r="D35" i="49"/>
  <c r="D36" i="49"/>
  <c r="D37" i="49"/>
  <c r="D38" i="49"/>
  <c r="D39" i="49"/>
  <c r="D40" i="49"/>
  <c r="D41" i="49"/>
  <c r="D42" i="49"/>
  <c r="D43" i="49"/>
  <c r="D44" i="49"/>
  <c r="D45" i="49"/>
  <c r="D46" i="49"/>
  <c r="D47" i="49"/>
  <c r="D48" i="49"/>
  <c r="D49" i="49"/>
  <c r="D50" i="49"/>
  <c r="D51" i="49"/>
  <c r="D52" i="49"/>
  <c r="D53" i="49"/>
  <c r="D54" i="49"/>
  <c r="D55" i="49"/>
  <c r="D56" i="49"/>
  <c r="D57" i="49"/>
  <c r="D58" i="49"/>
  <c r="D59" i="49"/>
  <c r="D60" i="49"/>
  <c r="D61" i="49"/>
  <c r="D62" i="49"/>
  <c r="D63" i="49"/>
  <c r="D64" i="49"/>
  <c r="D65" i="49"/>
  <c r="D66" i="49"/>
  <c r="D67" i="49"/>
  <c r="D68" i="49"/>
  <c r="D69" i="49"/>
  <c r="D70" i="49"/>
  <c r="D71" i="49"/>
  <c r="D72" i="49"/>
  <c r="D73" i="49"/>
  <c r="D74" i="49"/>
  <c r="D75" i="49"/>
  <c r="D76" i="49"/>
  <c r="D77" i="49"/>
  <c r="D78" i="49"/>
  <c r="D79" i="49"/>
  <c r="D80" i="49"/>
  <c r="D81" i="49"/>
  <c r="D82" i="49"/>
  <c r="D83" i="49"/>
  <c r="D84" i="49"/>
  <c r="D85" i="49"/>
  <c r="D86" i="49"/>
  <c r="D87" i="49"/>
  <c r="D88" i="49"/>
  <c r="D89" i="49"/>
  <c r="D90" i="49"/>
  <c r="D91" i="49"/>
  <c r="D92" i="49"/>
  <c r="D93" i="49"/>
  <c r="D94" i="49"/>
  <c r="D95" i="49"/>
  <c r="D96" i="49"/>
  <c r="D97" i="49"/>
  <c r="D98" i="49"/>
  <c r="D99" i="49"/>
  <c r="D100" i="49"/>
  <c r="D101" i="49"/>
  <c r="D102" i="49"/>
  <c r="D103" i="49"/>
  <c r="D104" i="49"/>
  <c r="D105" i="49"/>
  <c r="D106" i="49"/>
  <c r="D107" i="49"/>
  <c r="D108" i="49"/>
  <c r="D109" i="49"/>
  <c r="D110" i="49"/>
  <c r="D111" i="49"/>
  <c r="D112" i="49"/>
  <c r="D113" i="49"/>
  <c r="D114" i="49"/>
  <c r="D115" i="49"/>
  <c r="D116" i="49"/>
  <c r="D117" i="49"/>
  <c r="D118" i="49"/>
  <c r="D119" i="49"/>
  <c r="D120" i="49"/>
  <c r="D121" i="49"/>
  <c r="D122" i="49"/>
  <c r="D123" i="49"/>
  <c r="D124" i="49"/>
  <c r="D125" i="49"/>
  <c r="D126" i="49"/>
  <c r="D127" i="49"/>
  <c r="D128" i="49"/>
  <c r="D129" i="49"/>
  <c r="D130" i="49"/>
  <c r="D131" i="49"/>
  <c r="D132" i="49"/>
  <c r="D133" i="49"/>
  <c r="D134" i="49"/>
  <c r="D135" i="49"/>
  <c r="D136" i="49"/>
  <c r="D137" i="49"/>
  <c r="D138" i="49"/>
  <c r="D139" i="49"/>
  <c r="D140" i="49"/>
  <c r="D141" i="49"/>
  <c r="D142" i="49"/>
  <c r="D143" i="49"/>
  <c r="D144" i="49"/>
  <c r="D145" i="49"/>
  <c r="D146" i="49"/>
  <c r="D147" i="49"/>
  <c r="D148" i="49"/>
  <c r="D149" i="49"/>
  <c r="D150" i="49"/>
  <c r="D151" i="49"/>
  <c r="D152" i="49"/>
  <c r="D153" i="49"/>
  <c r="D154" i="49"/>
  <c r="D155" i="49"/>
  <c r="D156" i="49"/>
  <c r="D157" i="49"/>
  <c r="D158" i="49"/>
  <c r="D159" i="49"/>
  <c r="D160" i="49"/>
  <c r="D161" i="49"/>
  <c r="D162" i="49"/>
  <c r="D163" i="49"/>
  <c r="D164" i="49"/>
  <c r="D165" i="49"/>
  <c r="D166" i="49"/>
  <c r="D167" i="49"/>
  <c r="D168" i="49"/>
  <c r="D169" i="49"/>
  <c r="D170" i="49"/>
  <c r="D171" i="49"/>
  <c r="D172" i="49"/>
  <c r="D173" i="49"/>
  <c r="D174" i="49"/>
  <c r="D175" i="49"/>
  <c r="D176" i="49"/>
  <c r="D177" i="49"/>
  <c r="D178" i="49"/>
  <c r="D179" i="49"/>
  <c r="D180" i="49"/>
  <c r="D181" i="49"/>
  <c r="D182" i="49"/>
  <c r="D183" i="49"/>
  <c r="D184" i="49"/>
  <c r="D185" i="49"/>
  <c r="D186" i="49"/>
  <c r="D187" i="49"/>
  <c r="D188" i="49"/>
  <c r="D189" i="49"/>
  <c r="D190" i="49"/>
  <c r="D191" i="49"/>
  <c r="D192" i="49"/>
  <c r="D193" i="49"/>
  <c r="D194" i="49"/>
  <c r="D195" i="49"/>
  <c r="D196" i="49"/>
  <c r="D197" i="49"/>
  <c r="D198" i="49"/>
  <c r="D199" i="49"/>
  <c r="D200" i="49"/>
  <c r="D201" i="49"/>
  <c r="E31" i="49"/>
  <c r="E32" i="49"/>
  <c r="E33" i="49"/>
  <c r="E34" i="49"/>
  <c r="E35" i="49"/>
  <c r="E36" i="49"/>
  <c r="E37" i="49"/>
  <c r="E38" i="49"/>
  <c r="E39" i="49"/>
  <c r="E40" i="49"/>
  <c r="E41" i="49"/>
  <c r="E42" i="49"/>
  <c r="E43" i="49"/>
  <c r="E44" i="49"/>
  <c r="E45" i="49"/>
  <c r="E46" i="49"/>
  <c r="E47" i="49"/>
  <c r="E48" i="49"/>
  <c r="E49" i="49"/>
  <c r="E50" i="49"/>
  <c r="E51" i="49"/>
  <c r="E52" i="49"/>
  <c r="E53" i="49"/>
  <c r="E54" i="49"/>
  <c r="E55" i="49"/>
  <c r="E56" i="49"/>
  <c r="E57" i="49"/>
  <c r="E58" i="49"/>
  <c r="E59" i="49"/>
  <c r="E60" i="49"/>
  <c r="E61" i="49"/>
  <c r="E62" i="49"/>
  <c r="E63" i="49"/>
  <c r="E64" i="49"/>
  <c r="E65" i="49"/>
  <c r="E66" i="49"/>
  <c r="E67" i="49"/>
  <c r="E68" i="49"/>
  <c r="E69" i="49"/>
  <c r="E70" i="49"/>
  <c r="E71" i="49"/>
  <c r="E72" i="49"/>
  <c r="E73" i="49"/>
  <c r="E74" i="49"/>
  <c r="E75" i="49"/>
  <c r="E76" i="49"/>
  <c r="E77" i="49"/>
  <c r="E78" i="49"/>
  <c r="E79" i="49"/>
  <c r="E80" i="49"/>
  <c r="E81" i="49"/>
  <c r="E82" i="49"/>
  <c r="E83" i="49"/>
  <c r="E84" i="49"/>
  <c r="E85" i="49"/>
  <c r="E86" i="49"/>
  <c r="E87" i="49"/>
  <c r="E88" i="49"/>
  <c r="E89" i="49"/>
  <c r="E90" i="49"/>
  <c r="E91" i="49"/>
  <c r="E92" i="49"/>
  <c r="E93" i="49"/>
  <c r="E94" i="49"/>
  <c r="E95" i="49"/>
  <c r="E96" i="49"/>
  <c r="E97" i="49"/>
  <c r="E98" i="49"/>
  <c r="E99" i="49"/>
  <c r="E100" i="49"/>
  <c r="E101" i="49"/>
  <c r="E102" i="49"/>
  <c r="E103" i="49"/>
  <c r="E104" i="49"/>
  <c r="E105" i="49"/>
  <c r="E106" i="49"/>
  <c r="E107" i="49"/>
  <c r="E108" i="49"/>
  <c r="E109" i="49"/>
  <c r="E110" i="49"/>
  <c r="E111" i="49"/>
  <c r="E112" i="49"/>
  <c r="E113" i="49"/>
  <c r="E114" i="49"/>
  <c r="E115" i="49"/>
  <c r="E116" i="49"/>
  <c r="E117" i="49"/>
  <c r="E118" i="49"/>
  <c r="E119" i="49"/>
  <c r="E120" i="49"/>
  <c r="E121" i="49"/>
  <c r="E122" i="49"/>
  <c r="E123" i="49"/>
  <c r="E124" i="49"/>
  <c r="E125" i="49"/>
  <c r="E126" i="49"/>
  <c r="E127" i="49"/>
  <c r="E128" i="49"/>
  <c r="E129" i="49"/>
  <c r="E130" i="49"/>
  <c r="E131" i="49"/>
  <c r="E132" i="49"/>
  <c r="E133" i="49"/>
  <c r="E134" i="49"/>
  <c r="E135" i="49"/>
  <c r="E136" i="49"/>
  <c r="E137" i="49"/>
  <c r="E138" i="49"/>
  <c r="E139" i="49"/>
  <c r="E140" i="49"/>
  <c r="E141" i="49"/>
  <c r="E142" i="49"/>
  <c r="E143" i="49"/>
  <c r="E144" i="49"/>
  <c r="E145" i="49"/>
  <c r="E146" i="49"/>
  <c r="E147" i="49"/>
  <c r="E148" i="49"/>
  <c r="E149" i="49"/>
  <c r="E150" i="49"/>
  <c r="E151" i="49"/>
  <c r="E152" i="49"/>
  <c r="E153" i="49"/>
  <c r="E154" i="49"/>
  <c r="E155" i="49"/>
  <c r="E156" i="49"/>
  <c r="E157" i="49"/>
  <c r="E158" i="49"/>
  <c r="E159" i="49"/>
  <c r="E160" i="49"/>
  <c r="E161" i="49"/>
  <c r="E162" i="49"/>
  <c r="E163" i="49"/>
  <c r="E164" i="49"/>
  <c r="E165" i="49"/>
  <c r="E166" i="49"/>
  <c r="E167" i="49"/>
  <c r="E168" i="49"/>
  <c r="E169" i="49"/>
  <c r="E170" i="49"/>
  <c r="E171" i="49"/>
  <c r="E172" i="49"/>
  <c r="E173" i="49"/>
  <c r="E174" i="49"/>
  <c r="E175" i="49"/>
  <c r="E176" i="49"/>
  <c r="E177" i="49"/>
  <c r="E178" i="49"/>
  <c r="E179" i="49"/>
  <c r="E180" i="49"/>
  <c r="E181" i="49"/>
  <c r="E182" i="49"/>
  <c r="E183" i="49"/>
  <c r="E184" i="49"/>
  <c r="E185" i="49"/>
  <c r="E186" i="49"/>
  <c r="E187" i="49"/>
  <c r="E188" i="49"/>
  <c r="E189" i="49"/>
  <c r="E190" i="49"/>
  <c r="E191" i="49"/>
  <c r="E192" i="49"/>
  <c r="E193" i="49"/>
  <c r="E194" i="49"/>
  <c r="E195" i="49"/>
  <c r="E196" i="49"/>
  <c r="E197" i="49"/>
  <c r="E198" i="49"/>
  <c r="E199" i="49"/>
  <c r="E200" i="49"/>
  <c r="E201" i="49"/>
  <c r="F31" i="49"/>
  <c r="F32" i="49"/>
  <c r="F33" i="49"/>
  <c r="F34" i="49"/>
  <c r="F35" i="49"/>
  <c r="F36" i="49"/>
  <c r="F37" i="49"/>
  <c r="F38" i="49"/>
  <c r="F39" i="49"/>
  <c r="F40" i="49"/>
  <c r="F41" i="49"/>
  <c r="F42" i="49"/>
  <c r="F43" i="49"/>
  <c r="F44" i="49"/>
  <c r="F45" i="49"/>
  <c r="F46" i="49"/>
  <c r="F47" i="49"/>
  <c r="F48" i="49"/>
  <c r="F49" i="49"/>
  <c r="F50" i="49"/>
  <c r="F51" i="49"/>
  <c r="F52" i="49"/>
  <c r="F53" i="49"/>
  <c r="F54" i="49"/>
  <c r="F55" i="49"/>
  <c r="F56" i="49"/>
  <c r="F57" i="49"/>
  <c r="F58" i="49"/>
  <c r="F59" i="49"/>
  <c r="F60" i="49"/>
  <c r="F61" i="49"/>
  <c r="F62" i="49"/>
  <c r="F63" i="49"/>
  <c r="F64" i="49"/>
  <c r="F65" i="49"/>
  <c r="F66" i="49"/>
  <c r="F67" i="49"/>
  <c r="F68" i="49"/>
  <c r="F69" i="49"/>
  <c r="F70" i="49"/>
  <c r="F71" i="49"/>
  <c r="F72" i="49"/>
  <c r="F73" i="49"/>
  <c r="F74" i="49"/>
  <c r="F75" i="49"/>
  <c r="F76" i="49"/>
  <c r="F77" i="49"/>
  <c r="F78" i="49"/>
  <c r="F79" i="49"/>
  <c r="F80" i="49"/>
  <c r="F81" i="49"/>
  <c r="F82" i="49"/>
  <c r="F83" i="49"/>
  <c r="F84" i="49"/>
  <c r="F85" i="49"/>
  <c r="F86" i="49"/>
  <c r="F87" i="49"/>
  <c r="F88" i="49"/>
  <c r="F89" i="49"/>
  <c r="F90" i="49"/>
  <c r="F91" i="49"/>
  <c r="F92" i="49"/>
  <c r="F93" i="49"/>
  <c r="F94" i="49"/>
  <c r="F95" i="49"/>
  <c r="F96" i="49"/>
  <c r="F97" i="49"/>
  <c r="F98" i="49"/>
  <c r="F99" i="49"/>
  <c r="F100" i="49"/>
  <c r="F101" i="49"/>
  <c r="F102" i="49"/>
  <c r="F103" i="49"/>
  <c r="F104" i="49"/>
  <c r="F105" i="49"/>
  <c r="F106" i="49"/>
  <c r="F107" i="49"/>
  <c r="F108" i="49"/>
  <c r="F109" i="49"/>
  <c r="F110" i="49"/>
  <c r="F111" i="49"/>
  <c r="F112" i="49"/>
  <c r="F113" i="49"/>
  <c r="F114" i="49"/>
  <c r="F115" i="49"/>
  <c r="F116" i="49"/>
  <c r="F117" i="49"/>
  <c r="F118" i="49"/>
  <c r="F119" i="49"/>
  <c r="F120" i="49"/>
  <c r="F121" i="49"/>
  <c r="F122" i="49"/>
  <c r="F123" i="49"/>
  <c r="F124" i="49"/>
  <c r="F125" i="49"/>
  <c r="F126" i="49"/>
  <c r="F127" i="49"/>
  <c r="F128" i="49"/>
  <c r="F129" i="49"/>
  <c r="F130" i="49"/>
  <c r="F131" i="49"/>
  <c r="F132" i="49"/>
  <c r="F133" i="49"/>
  <c r="F134" i="49"/>
  <c r="F135" i="49"/>
  <c r="F136" i="49"/>
  <c r="F137" i="49"/>
  <c r="F138" i="49"/>
  <c r="F139" i="49"/>
  <c r="F140" i="49"/>
  <c r="F141" i="49"/>
  <c r="F142" i="49"/>
  <c r="F143" i="49"/>
  <c r="F144" i="49"/>
  <c r="F145" i="49"/>
  <c r="F146" i="49"/>
  <c r="F147" i="49"/>
  <c r="F148" i="49"/>
  <c r="F149" i="49"/>
  <c r="F150" i="49"/>
  <c r="F151" i="49"/>
  <c r="F152" i="49"/>
  <c r="F153" i="49"/>
  <c r="F154" i="49"/>
  <c r="F155" i="49"/>
  <c r="F156" i="49"/>
  <c r="F157" i="49"/>
  <c r="F158" i="49"/>
  <c r="F159" i="49"/>
  <c r="F160" i="49"/>
  <c r="F161" i="49"/>
  <c r="F162" i="49"/>
  <c r="F163" i="49"/>
  <c r="F164" i="49"/>
  <c r="F165" i="49"/>
  <c r="F166" i="49"/>
  <c r="F167" i="49"/>
  <c r="F168" i="49"/>
  <c r="F169" i="49"/>
  <c r="F170" i="49"/>
  <c r="F171" i="49"/>
  <c r="F172" i="49"/>
  <c r="F173" i="49"/>
  <c r="F174" i="49"/>
  <c r="F175" i="49"/>
  <c r="F176" i="49"/>
  <c r="F177" i="49"/>
  <c r="F178" i="49"/>
  <c r="F179" i="49"/>
  <c r="F180" i="49"/>
  <c r="F181" i="49"/>
  <c r="F182" i="49"/>
  <c r="F183" i="49"/>
  <c r="F184" i="49"/>
  <c r="F185" i="49"/>
  <c r="F186" i="49"/>
  <c r="F187" i="49"/>
  <c r="F188" i="49"/>
  <c r="F189" i="49"/>
  <c r="F190" i="49"/>
  <c r="F191" i="49"/>
  <c r="F192" i="49"/>
  <c r="F193" i="49"/>
  <c r="F194" i="49"/>
  <c r="F195" i="49"/>
  <c r="F196" i="49"/>
  <c r="F197" i="49"/>
  <c r="F198" i="49"/>
  <c r="F199" i="49"/>
  <c r="F200" i="49"/>
  <c r="F201" i="49"/>
  <c r="G31" i="49"/>
  <c r="G32" i="49"/>
  <c r="G33" i="49"/>
  <c r="G34" i="49"/>
  <c r="G35" i="49"/>
  <c r="G36" i="49"/>
  <c r="G37" i="49"/>
  <c r="G38" i="49"/>
  <c r="G39" i="49"/>
  <c r="G40" i="49"/>
  <c r="G41" i="49"/>
  <c r="G42" i="49"/>
  <c r="G43" i="49"/>
  <c r="G44" i="49"/>
  <c r="G45" i="49"/>
  <c r="G46" i="49"/>
  <c r="G47" i="49"/>
  <c r="G48" i="49"/>
  <c r="G49" i="49"/>
  <c r="G50" i="49"/>
  <c r="G51" i="49"/>
  <c r="G52" i="49"/>
  <c r="G53" i="49"/>
  <c r="G54" i="49"/>
  <c r="G55" i="49"/>
  <c r="G56" i="49"/>
  <c r="G57" i="49"/>
  <c r="G58" i="49"/>
  <c r="G59" i="49"/>
  <c r="G60" i="49"/>
  <c r="G61" i="49"/>
  <c r="G62" i="49"/>
  <c r="G63" i="49"/>
  <c r="G64" i="49"/>
  <c r="G65" i="49"/>
  <c r="G66" i="49"/>
  <c r="G67" i="49"/>
  <c r="G68" i="49"/>
  <c r="G69" i="49"/>
  <c r="G70" i="49"/>
  <c r="G71" i="49"/>
  <c r="G72" i="49"/>
  <c r="G73" i="49"/>
  <c r="G74" i="49"/>
  <c r="G75" i="49"/>
  <c r="G76" i="49"/>
  <c r="G77" i="49"/>
  <c r="G78" i="49"/>
  <c r="G79" i="49"/>
  <c r="G80" i="49"/>
  <c r="G81" i="49"/>
  <c r="G82" i="49"/>
  <c r="G83" i="49"/>
  <c r="G84" i="49"/>
  <c r="G85" i="49"/>
  <c r="G86" i="49"/>
  <c r="G87" i="49"/>
  <c r="G88" i="49"/>
  <c r="G89" i="49"/>
  <c r="G90" i="49"/>
  <c r="G91" i="49"/>
  <c r="G92" i="49"/>
  <c r="G93" i="49"/>
  <c r="G94" i="49"/>
  <c r="G95" i="49"/>
  <c r="G96" i="49"/>
  <c r="G97" i="49"/>
  <c r="G98" i="49"/>
  <c r="G99" i="49"/>
  <c r="G100" i="49"/>
  <c r="G101" i="49"/>
  <c r="G102" i="49"/>
  <c r="G103" i="49"/>
  <c r="G104" i="49"/>
  <c r="G105" i="49"/>
  <c r="G106" i="49"/>
  <c r="G107" i="49"/>
  <c r="G108" i="49"/>
  <c r="G109" i="49"/>
  <c r="G110" i="49"/>
  <c r="G111" i="49"/>
  <c r="G112" i="49"/>
  <c r="G113" i="49"/>
  <c r="G114" i="49"/>
  <c r="G115" i="49"/>
  <c r="G116" i="49"/>
  <c r="G117" i="49"/>
  <c r="G118" i="49"/>
  <c r="G119" i="49"/>
  <c r="G120" i="49"/>
  <c r="G121" i="49"/>
  <c r="G122" i="49"/>
  <c r="G123" i="49"/>
  <c r="G124" i="49"/>
  <c r="G125" i="49"/>
  <c r="G126" i="49"/>
  <c r="G127" i="49"/>
  <c r="G128" i="49"/>
  <c r="G129" i="49"/>
  <c r="G130" i="49"/>
  <c r="G131" i="49"/>
  <c r="G132" i="49"/>
  <c r="G133" i="49"/>
  <c r="G134" i="49"/>
  <c r="G135" i="49"/>
  <c r="G136" i="49"/>
  <c r="G137" i="49"/>
  <c r="G138" i="49"/>
  <c r="G139" i="49"/>
  <c r="G140" i="49"/>
  <c r="G141" i="49"/>
  <c r="G142" i="49"/>
  <c r="G143" i="49"/>
  <c r="G144" i="49"/>
  <c r="G145" i="49"/>
  <c r="G146" i="49"/>
  <c r="G147" i="49"/>
  <c r="G148" i="49"/>
  <c r="G149" i="49"/>
  <c r="G150" i="49"/>
  <c r="G151" i="49"/>
  <c r="G152" i="49"/>
  <c r="G153" i="49"/>
  <c r="G154" i="49"/>
  <c r="G155" i="49"/>
  <c r="G156" i="49"/>
  <c r="G157" i="49"/>
  <c r="G158" i="49"/>
  <c r="G159" i="49"/>
  <c r="G160" i="49"/>
  <c r="G161" i="49"/>
  <c r="G162" i="49"/>
  <c r="G163" i="49"/>
  <c r="G164" i="49"/>
  <c r="G165" i="49"/>
  <c r="G166" i="49"/>
  <c r="G167" i="49"/>
  <c r="G168" i="49"/>
  <c r="G169" i="49"/>
  <c r="G170" i="49"/>
  <c r="G171" i="49"/>
  <c r="G172" i="49"/>
  <c r="G173" i="49"/>
  <c r="G174" i="49"/>
  <c r="G175" i="49"/>
  <c r="G176" i="49"/>
  <c r="G177" i="49"/>
  <c r="G178" i="49"/>
  <c r="G179" i="49"/>
  <c r="G180" i="49"/>
  <c r="G181" i="49"/>
  <c r="G182" i="49"/>
  <c r="G183" i="49"/>
  <c r="G184" i="49"/>
  <c r="G185" i="49"/>
  <c r="G186" i="49"/>
  <c r="G187" i="49"/>
  <c r="G188" i="49"/>
  <c r="G189" i="49"/>
  <c r="G190" i="49"/>
  <c r="G191" i="49"/>
  <c r="G192" i="49"/>
  <c r="G193" i="49"/>
  <c r="G194" i="49"/>
  <c r="G195" i="49"/>
  <c r="G196" i="49"/>
  <c r="G197" i="49"/>
  <c r="G198" i="49"/>
  <c r="G199" i="49"/>
  <c r="G200" i="49"/>
  <c r="G201" i="49"/>
  <c r="B22" i="37"/>
  <c r="B23" i="37"/>
  <c r="B24" i="37"/>
  <c r="B25" i="37"/>
  <c r="B26" i="37"/>
  <c r="B27" i="37"/>
  <c r="B28" i="37"/>
  <c r="B29" i="37"/>
  <c r="B30" i="37"/>
  <c r="B31" i="37"/>
  <c r="B32" i="37"/>
  <c r="B33" i="37"/>
  <c r="B34" i="37"/>
  <c r="B35" i="37"/>
  <c r="B36" i="37"/>
  <c r="B37" i="37"/>
  <c r="B38" i="37"/>
  <c r="B39" i="37"/>
  <c r="B40" i="37"/>
  <c r="B41" i="37"/>
  <c r="B42" i="37"/>
  <c r="B43" i="37"/>
  <c r="B44" i="37"/>
  <c r="B45" i="37"/>
  <c r="B46" i="37"/>
  <c r="B47" i="37"/>
  <c r="B48" i="37"/>
  <c r="B49" i="37"/>
  <c r="B50" i="37"/>
  <c r="B51" i="37"/>
  <c r="B52" i="37"/>
  <c r="B53" i="37"/>
  <c r="B54" i="37"/>
  <c r="B55" i="37"/>
  <c r="B56" i="37"/>
  <c r="B57" i="37"/>
  <c r="B58" i="37"/>
  <c r="B59" i="37"/>
  <c r="B60" i="37"/>
  <c r="B61" i="37"/>
  <c r="B62" i="37"/>
  <c r="B63" i="37"/>
  <c r="B64" i="37"/>
  <c r="B65" i="37"/>
  <c r="B66" i="37"/>
  <c r="B67" i="37"/>
  <c r="B68" i="37"/>
  <c r="B69" i="37"/>
  <c r="B70" i="37"/>
  <c r="B71" i="37"/>
  <c r="B72" i="37"/>
  <c r="B73" i="37"/>
  <c r="B74" i="37"/>
  <c r="B75" i="37"/>
  <c r="B76" i="37"/>
  <c r="B77" i="37"/>
  <c r="B78" i="37"/>
  <c r="B79" i="37"/>
  <c r="B80" i="37"/>
  <c r="B81" i="37"/>
  <c r="B82" i="37"/>
  <c r="B83" i="37"/>
  <c r="B84" i="37"/>
  <c r="B85" i="37"/>
  <c r="B86" i="37"/>
  <c r="B87" i="37"/>
  <c r="B88" i="37"/>
  <c r="B89" i="37"/>
  <c r="B90" i="37"/>
  <c r="B91" i="37"/>
  <c r="B92" i="37"/>
  <c r="B93" i="37"/>
  <c r="B94" i="37"/>
  <c r="B95" i="37"/>
  <c r="B96" i="37"/>
  <c r="B97" i="37"/>
  <c r="B98" i="37"/>
  <c r="B99" i="37"/>
  <c r="B100" i="37"/>
  <c r="B101" i="37"/>
  <c r="B102" i="37"/>
  <c r="B103" i="37"/>
  <c r="B104" i="37"/>
  <c r="B105" i="37"/>
  <c r="B106" i="37"/>
  <c r="B107" i="37"/>
  <c r="B108" i="37"/>
  <c r="B109" i="37"/>
  <c r="B110" i="37"/>
  <c r="B111" i="37"/>
  <c r="B112" i="37"/>
  <c r="B113" i="37"/>
  <c r="B114" i="37"/>
  <c r="B115" i="37"/>
  <c r="B116" i="37"/>
  <c r="B117" i="37"/>
  <c r="B118" i="37"/>
  <c r="B119" i="37"/>
  <c r="B120" i="37"/>
  <c r="B121" i="37"/>
  <c r="B122" i="37"/>
  <c r="B123" i="37"/>
  <c r="B124" i="37"/>
  <c r="B125" i="37"/>
  <c r="B126" i="37"/>
  <c r="B127" i="37"/>
  <c r="B128" i="37"/>
  <c r="B129" i="37"/>
  <c r="B130" i="37"/>
  <c r="B131" i="37"/>
  <c r="B132" i="37"/>
  <c r="B133" i="37"/>
  <c r="B134" i="37"/>
  <c r="B135" i="37"/>
  <c r="B136" i="37"/>
  <c r="B137" i="37"/>
  <c r="B138" i="37"/>
  <c r="B139" i="37"/>
  <c r="B140" i="37"/>
  <c r="B141" i="37"/>
  <c r="B142" i="37"/>
  <c r="B143" i="37"/>
  <c r="B144" i="37"/>
  <c r="B145" i="37"/>
  <c r="B146" i="37"/>
  <c r="B147" i="37"/>
  <c r="B148" i="37"/>
  <c r="B149" i="37"/>
  <c r="B150" i="37"/>
  <c r="B151" i="37"/>
  <c r="B152" i="37"/>
  <c r="B153" i="37"/>
  <c r="B154" i="37"/>
  <c r="B155" i="37"/>
  <c r="B156" i="37"/>
  <c r="B157" i="37"/>
  <c r="B158" i="37"/>
  <c r="B159" i="37"/>
  <c r="B160" i="37"/>
  <c r="B161" i="37"/>
  <c r="B162" i="37"/>
  <c r="B163" i="37"/>
  <c r="B164" i="37"/>
  <c r="B165" i="37"/>
  <c r="B166" i="37"/>
  <c r="B167" i="37"/>
  <c r="B168" i="37"/>
  <c r="B169" i="37"/>
  <c r="B170" i="37"/>
  <c r="B171" i="37"/>
  <c r="B172" i="37"/>
  <c r="B173" i="37"/>
  <c r="B174" i="37"/>
  <c r="B175" i="37"/>
  <c r="B176" i="37"/>
  <c r="B177" i="37"/>
  <c r="B178" i="37"/>
  <c r="B179" i="37"/>
  <c r="B180" i="37"/>
  <c r="B181" i="37"/>
  <c r="B182" i="37"/>
  <c r="B183" i="37"/>
  <c r="B184" i="37"/>
  <c r="B185" i="37"/>
  <c r="B186" i="37"/>
  <c r="B187" i="37"/>
  <c r="B188" i="37"/>
  <c r="B189" i="37"/>
  <c r="B190" i="37"/>
  <c r="B191" i="37"/>
  <c r="B192" i="37"/>
  <c r="B193" i="37"/>
  <c r="B194" i="37"/>
  <c r="B195" i="37"/>
  <c r="B196" i="37"/>
  <c r="B197" i="37"/>
  <c r="B198" i="37"/>
  <c r="B199" i="37"/>
  <c r="B200" i="37"/>
  <c r="B20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7" i="37"/>
  <c r="C58" i="37"/>
  <c r="C59" i="37"/>
  <c r="C60" i="37"/>
  <c r="C61" i="37"/>
  <c r="C62" i="37"/>
  <c r="C63" i="37"/>
  <c r="C64" i="37"/>
  <c r="C65" i="37"/>
  <c r="C66" i="37"/>
  <c r="C67" i="37"/>
  <c r="C68" i="37"/>
  <c r="C69" i="37"/>
  <c r="C70" i="37"/>
  <c r="C71" i="37"/>
  <c r="C72" i="37"/>
  <c r="C73" i="37"/>
  <c r="C74" i="37"/>
  <c r="C75" i="37"/>
  <c r="C76" i="37"/>
  <c r="C77" i="37"/>
  <c r="C78" i="37"/>
  <c r="C79" i="37"/>
  <c r="C80" i="37"/>
  <c r="C81" i="37"/>
  <c r="C82" i="37"/>
  <c r="C83" i="37"/>
  <c r="C84" i="37"/>
  <c r="C85" i="37"/>
  <c r="C86" i="37"/>
  <c r="C87" i="37"/>
  <c r="C88" i="37"/>
  <c r="C89" i="37"/>
  <c r="C90" i="37"/>
  <c r="C91" i="37"/>
  <c r="C92" i="37"/>
  <c r="C93" i="37"/>
  <c r="C94" i="37"/>
  <c r="C95" i="37"/>
  <c r="C96" i="37"/>
  <c r="C97" i="37"/>
  <c r="C98" i="37"/>
  <c r="C99" i="37"/>
  <c r="C100" i="37"/>
  <c r="C101" i="37"/>
  <c r="C102" i="37"/>
  <c r="C103" i="37"/>
  <c r="C104" i="37"/>
  <c r="C105" i="37"/>
  <c r="C106" i="37"/>
  <c r="C107" i="37"/>
  <c r="C108" i="37"/>
  <c r="C109" i="37"/>
  <c r="C110" i="37"/>
  <c r="C111" i="37"/>
  <c r="C112" i="37"/>
  <c r="C113" i="37"/>
  <c r="C114" i="37"/>
  <c r="C115" i="37"/>
  <c r="C116" i="37"/>
  <c r="C117" i="37"/>
  <c r="C118" i="37"/>
  <c r="C119" i="37"/>
  <c r="C120" i="37"/>
  <c r="C121" i="37"/>
  <c r="C122" i="37"/>
  <c r="C123" i="37"/>
  <c r="C124" i="37"/>
  <c r="C125" i="37"/>
  <c r="C126" i="37"/>
  <c r="C127" i="37"/>
  <c r="C128" i="37"/>
  <c r="C129" i="37"/>
  <c r="C130" i="37"/>
  <c r="C131" i="37"/>
  <c r="C132" i="37"/>
  <c r="C133" i="37"/>
  <c r="C134" i="37"/>
  <c r="C135" i="37"/>
  <c r="C136" i="37"/>
  <c r="C137" i="37"/>
  <c r="C138" i="37"/>
  <c r="C139" i="37"/>
  <c r="C140" i="37"/>
  <c r="C141" i="37"/>
  <c r="C142" i="37"/>
  <c r="C143" i="37"/>
  <c r="C144" i="37"/>
  <c r="C145" i="37"/>
  <c r="C146" i="37"/>
  <c r="C147" i="37"/>
  <c r="C148" i="37"/>
  <c r="C149" i="37"/>
  <c r="C150" i="37"/>
  <c r="C151" i="37"/>
  <c r="C152" i="37"/>
  <c r="C153" i="37"/>
  <c r="C154" i="37"/>
  <c r="C155" i="37"/>
  <c r="C156" i="37"/>
  <c r="C157" i="37"/>
  <c r="C158" i="37"/>
  <c r="C159" i="37"/>
  <c r="C160" i="37"/>
  <c r="C161" i="37"/>
  <c r="C162" i="37"/>
  <c r="C163" i="37"/>
  <c r="C164" i="37"/>
  <c r="C165" i="37"/>
  <c r="C166" i="37"/>
  <c r="C167" i="37"/>
  <c r="C168" i="37"/>
  <c r="C169" i="37"/>
  <c r="C170" i="37"/>
  <c r="C171" i="37"/>
  <c r="C172" i="37"/>
  <c r="C173" i="37"/>
  <c r="C174" i="37"/>
  <c r="C175" i="37"/>
  <c r="C176" i="37"/>
  <c r="C177" i="37"/>
  <c r="C178" i="37"/>
  <c r="C179" i="37"/>
  <c r="C180" i="37"/>
  <c r="C181" i="37"/>
  <c r="C182" i="37"/>
  <c r="C183" i="37"/>
  <c r="C184" i="37"/>
  <c r="C185" i="37"/>
  <c r="C186" i="37"/>
  <c r="C187" i="37"/>
  <c r="C188" i="37"/>
  <c r="C189" i="37"/>
  <c r="C190" i="37"/>
  <c r="C191" i="37"/>
  <c r="C192" i="37"/>
  <c r="C193" i="37"/>
  <c r="C194" i="37"/>
  <c r="C195" i="37"/>
  <c r="C196" i="37"/>
  <c r="C197" i="37"/>
  <c r="C198" i="37"/>
  <c r="C199" i="37"/>
  <c r="C200" i="37"/>
  <c r="C20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100" i="37"/>
  <c r="D101" i="37"/>
  <c r="D102" i="37"/>
  <c r="D103" i="37"/>
  <c r="D104" i="37"/>
  <c r="D105" i="37"/>
  <c r="D106" i="37"/>
  <c r="D107" i="37"/>
  <c r="D108" i="37"/>
  <c r="D109" i="37"/>
  <c r="D110" i="37"/>
  <c r="D111" i="37"/>
  <c r="D112" i="37"/>
  <c r="D113" i="37"/>
  <c r="D114" i="37"/>
  <c r="D115" i="37"/>
  <c r="D116" i="37"/>
  <c r="D117" i="37"/>
  <c r="D118" i="37"/>
  <c r="D119" i="37"/>
  <c r="D120" i="37"/>
  <c r="D121" i="37"/>
  <c r="D122" i="37"/>
  <c r="D123" i="37"/>
  <c r="D124" i="37"/>
  <c r="D125" i="37"/>
  <c r="D126" i="37"/>
  <c r="D127" i="37"/>
  <c r="D128" i="37"/>
  <c r="D129" i="37"/>
  <c r="D130" i="37"/>
  <c r="D131" i="37"/>
  <c r="D132" i="37"/>
  <c r="D133" i="37"/>
  <c r="D134" i="37"/>
  <c r="D135" i="37"/>
  <c r="D136" i="37"/>
  <c r="D137" i="37"/>
  <c r="D138" i="37"/>
  <c r="D139" i="37"/>
  <c r="D140" i="37"/>
  <c r="D141" i="37"/>
  <c r="D142" i="37"/>
  <c r="D143" i="37"/>
  <c r="D144" i="37"/>
  <c r="D145" i="37"/>
  <c r="D146" i="37"/>
  <c r="D147" i="37"/>
  <c r="D148" i="37"/>
  <c r="D149" i="37"/>
  <c r="D150" i="37"/>
  <c r="D151" i="37"/>
  <c r="D152" i="37"/>
  <c r="D153" i="37"/>
  <c r="D154" i="37"/>
  <c r="D155" i="37"/>
  <c r="D156" i="37"/>
  <c r="D157" i="37"/>
  <c r="D158" i="37"/>
  <c r="D159" i="37"/>
  <c r="D160" i="37"/>
  <c r="D161" i="37"/>
  <c r="D162" i="37"/>
  <c r="D163" i="37"/>
  <c r="D164" i="37"/>
  <c r="D165" i="37"/>
  <c r="D166" i="37"/>
  <c r="D167" i="37"/>
  <c r="D168" i="37"/>
  <c r="D169" i="37"/>
  <c r="D170" i="37"/>
  <c r="D171" i="37"/>
  <c r="D172" i="37"/>
  <c r="D173" i="37"/>
  <c r="D174" i="37"/>
  <c r="D175" i="37"/>
  <c r="D176" i="37"/>
  <c r="D177" i="37"/>
  <c r="D178" i="37"/>
  <c r="D179" i="37"/>
  <c r="D180" i="37"/>
  <c r="D181" i="37"/>
  <c r="D182" i="37"/>
  <c r="D183" i="37"/>
  <c r="D184" i="37"/>
  <c r="D185" i="37"/>
  <c r="D186" i="37"/>
  <c r="D187" i="37"/>
  <c r="D188" i="37"/>
  <c r="D189" i="37"/>
  <c r="D190" i="37"/>
  <c r="D191" i="37"/>
  <c r="D192" i="37"/>
  <c r="D193" i="37"/>
  <c r="D194" i="37"/>
  <c r="D195" i="37"/>
  <c r="D196" i="37"/>
  <c r="D197" i="37"/>
  <c r="D198" i="37"/>
  <c r="D199" i="37"/>
  <c r="D200" i="37"/>
  <c r="D201" i="37"/>
  <c r="E22" i="37"/>
  <c r="E23" i="37"/>
  <c r="E24" i="37"/>
  <c r="E25" i="37"/>
  <c r="E26" i="37"/>
  <c r="E27" i="37"/>
  <c r="E28" i="37"/>
  <c r="E29" i="37"/>
  <c r="E30" i="37"/>
  <c r="E31" i="37"/>
  <c r="E32" i="37"/>
  <c r="E33" i="37"/>
  <c r="E34" i="37"/>
  <c r="E35" i="37"/>
  <c r="E36" i="37"/>
  <c r="E37" i="37"/>
  <c r="E38" i="37"/>
  <c r="E39" i="37"/>
  <c r="E40" i="37"/>
  <c r="E41" i="37"/>
  <c r="E42" i="37"/>
  <c r="E43" i="37"/>
  <c r="E44" i="37"/>
  <c r="E45" i="37"/>
  <c r="E46" i="37"/>
  <c r="E47" i="37"/>
  <c r="E48" i="37"/>
  <c r="E49" i="37"/>
  <c r="E50" i="37"/>
  <c r="E51" i="37"/>
  <c r="E52" i="37"/>
  <c r="E53" i="37"/>
  <c r="E54" i="37"/>
  <c r="E55" i="37"/>
  <c r="E56" i="37"/>
  <c r="E57" i="37"/>
  <c r="E58" i="37"/>
  <c r="E59" i="37"/>
  <c r="E60" i="37"/>
  <c r="E61" i="37"/>
  <c r="E62" i="37"/>
  <c r="E63" i="37"/>
  <c r="E64" i="37"/>
  <c r="E65" i="37"/>
  <c r="E66" i="37"/>
  <c r="E67" i="37"/>
  <c r="E68" i="37"/>
  <c r="E69" i="37"/>
  <c r="E70" i="37"/>
  <c r="E71" i="37"/>
  <c r="E72" i="37"/>
  <c r="E73" i="37"/>
  <c r="E74" i="37"/>
  <c r="E75" i="37"/>
  <c r="E76" i="37"/>
  <c r="E77" i="37"/>
  <c r="E78" i="37"/>
  <c r="E79" i="37"/>
  <c r="E80" i="37"/>
  <c r="E81" i="37"/>
  <c r="E82" i="37"/>
  <c r="E83" i="37"/>
  <c r="E84" i="37"/>
  <c r="E85" i="37"/>
  <c r="E86" i="37"/>
  <c r="E87" i="37"/>
  <c r="E88" i="37"/>
  <c r="E89" i="37"/>
  <c r="E90" i="37"/>
  <c r="E91" i="37"/>
  <c r="E92" i="37"/>
  <c r="E93" i="37"/>
  <c r="E94" i="37"/>
  <c r="E95" i="37"/>
  <c r="E96" i="37"/>
  <c r="E97" i="37"/>
  <c r="E98" i="37"/>
  <c r="E99" i="37"/>
  <c r="E100" i="37"/>
  <c r="E101" i="37"/>
  <c r="E102" i="37"/>
  <c r="E103" i="37"/>
  <c r="E104" i="37"/>
  <c r="E105" i="37"/>
  <c r="E106" i="37"/>
  <c r="E107" i="37"/>
  <c r="E108" i="37"/>
  <c r="E109" i="37"/>
  <c r="E110" i="37"/>
  <c r="E111" i="37"/>
  <c r="E112" i="37"/>
  <c r="E113" i="37"/>
  <c r="E114" i="37"/>
  <c r="E115" i="37"/>
  <c r="E116" i="37"/>
  <c r="E117" i="37"/>
  <c r="E118" i="37"/>
  <c r="E119" i="37"/>
  <c r="E120" i="37"/>
  <c r="E121" i="37"/>
  <c r="E122" i="37"/>
  <c r="E123" i="37"/>
  <c r="E124" i="37"/>
  <c r="E125" i="37"/>
  <c r="E126" i="37"/>
  <c r="E127" i="37"/>
  <c r="E128" i="37"/>
  <c r="E129" i="37"/>
  <c r="E130" i="37"/>
  <c r="E131" i="37"/>
  <c r="E132" i="37"/>
  <c r="E133" i="37"/>
  <c r="E134" i="37"/>
  <c r="E135" i="37"/>
  <c r="E136" i="37"/>
  <c r="E137" i="37"/>
  <c r="E138" i="37"/>
  <c r="E139" i="37"/>
  <c r="E140" i="37"/>
  <c r="E141" i="37"/>
  <c r="E142" i="37"/>
  <c r="E143" i="37"/>
  <c r="E144" i="37"/>
  <c r="E145" i="37"/>
  <c r="E146" i="37"/>
  <c r="E147" i="37"/>
  <c r="E148" i="37"/>
  <c r="E149" i="37"/>
  <c r="E150" i="37"/>
  <c r="E151" i="37"/>
  <c r="E152" i="37"/>
  <c r="E153" i="37"/>
  <c r="E154" i="37"/>
  <c r="E155" i="37"/>
  <c r="E156" i="37"/>
  <c r="E157" i="37"/>
  <c r="E158" i="37"/>
  <c r="E159" i="37"/>
  <c r="E160" i="37"/>
  <c r="E161" i="37"/>
  <c r="E162" i="37"/>
  <c r="E163" i="37"/>
  <c r="E164" i="37"/>
  <c r="E165" i="37"/>
  <c r="E166" i="37"/>
  <c r="E167" i="37"/>
  <c r="E168" i="37"/>
  <c r="E169" i="37"/>
  <c r="E170" i="37"/>
  <c r="E171" i="37"/>
  <c r="E172" i="37"/>
  <c r="E173" i="37"/>
  <c r="E174" i="37"/>
  <c r="E175" i="37"/>
  <c r="E176" i="37"/>
  <c r="E177" i="37"/>
  <c r="E178" i="37"/>
  <c r="E179" i="37"/>
  <c r="E180" i="37"/>
  <c r="E181" i="37"/>
  <c r="E182" i="37"/>
  <c r="E183" i="37"/>
  <c r="E184" i="37"/>
  <c r="E185" i="37"/>
  <c r="E186" i="37"/>
  <c r="E187" i="37"/>
  <c r="E188" i="37"/>
  <c r="E189" i="37"/>
  <c r="E190" i="37"/>
  <c r="E191" i="37"/>
  <c r="E192" i="37"/>
  <c r="E193" i="37"/>
  <c r="E194" i="37"/>
  <c r="E195" i="37"/>
  <c r="E196" i="37"/>
  <c r="E197" i="37"/>
  <c r="E198" i="37"/>
  <c r="E199" i="37"/>
  <c r="E200" i="37"/>
  <c r="E201" i="37"/>
  <c r="F22" i="37"/>
  <c r="F23" i="37"/>
  <c r="F24" i="37"/>
  <c r="F25" i="37"/>
  <c r="F26" i="37"/>
  <c r="F27" i="37"/>
  <c r="F28" i="37"/>
  <c r="F29" i="37"/>
  <c r="F30" i="37"/>
  <c r="F31" i="37"/>
  <c r="F32" i="37"/>
  <c r="F33" i="37"/>
  <c r="F34" i="37"/>
  <c r="F35" i="37"/>
  <c r="F36" i="37"/>
  <c r="F37" i="37"/>
  <c r="F38" i="37"/>
  <c r="F39" i="37"/>
  <c r="F40" i="37"/>
  <c r="F41" i="37"/>
  <c r="F42" i="37"/>
  <c r="F43" i="37"/>
  <c r="F44" i="37"/>
  <c r="F45" i="37"/>
  <c r="F46" i="37"/>
  <c r="F47" i="37"/>
  <c r="F48" i="37"/>
  <c r="F49" i="37"/>
  <c r="F50" i="37"/>
  <c r="F51" i="37"/>
  <c r="F52" i="37"/>
  <c r="F53" i="37"/>
  <c r="F54" i="37"/>
  <c r="F55" i="37"/>
  <c r="F56" i="37"/>
  <c r="F57" i="37"/>
  <c r="F58" i="37"/>
  <c r="F59" i="37"/>
  <c r="F60" i="37"/>
  <c r="F61" i="37"/>
  <c r="F62" i="37"/>
  <c r="F63" i="37"/>
  <c r="F64" i="37"/>
  <c r="F65" i="37"/>
  <c r="F66" i="37"/>
  <c r="F67" i="37"/>
  <c r="F68" i="37"/>
  <c r="F69" i="37"/>
  <c r="F70" i="37"/>
  <c r="F71" i="37"/>
  <c r="F72" i="37"/>
  <c r="F73" i="37"/>
  <c r="F74" i="37"/>
  <c r="F75" i="37"/>
  <c r="F76" i="37"/>
  <c r="F77" i="37"/>
  <c r="F78" i="37"/>
  <c r="F79" i="37"/>
  <c r="F80" i="37"/>
  <c r="F81" i="37"/>
  <c r="F82" i="37"/>
  <c r="F83" i="37"/>
  <c r="F84" i="37"/>
  <c r="F85" i="37"/>
  <c r="F86" i="37"/>
  <c r="F87" i="37"/>
  <c r="F88" i="37"/>
  <c r="F89" i="37"/>
  <c r="F90" i="37"/>
  <c r="F91" i="37"/>
  <c r="F92" i="37"/>
  <c r="F93" i="37"/>
  <c r="F94" i="37"/>
  <c r="F95" i="37"/>
  <c r="F96" i="37"/>
  <c r="F97" i="37"/>
  <c r="F98" i="37"/>
  <c r="F99" i="37"/>
  <c r="F100" i="37"/>
  <c r="F101" i="37"/>
  <c r="F102" i="37"/>
  <c r="F103" i="37"/>
  <c r="F104" i="37"/>
  <c r="F105" i="37"/>
  <c r="F106" i="37"/>
  <c r="F107" i="37"/>
  <c r="F108" i="37"/>
  <c r="F109" i="37"/>
  <c r="F110" i="37"/>
  <c r="F111" i="37"/>
  <c r="F112" i="37"/>
  <c r="F113" i="37"/>
  <c r="F114" i="37"/>
  <c r="F115" i="37"/>
  <c r="F116" i="37"/>
  <c r="F117" i="37"/>
  <c r="F118" i="37"/>
  <c r="F119" i="37"/>
  <c r="F120" i="37"/>
  <c r="F121" i="37"/>
  <c r="F122" i="37"/>
  <c r="F123" i="37"/>
  <c r="F124" i="37"/>
  <c r="F125" i="37"/>
  <c r="F126" i="37"/>
  <c r="F127" i="37"/>
  <c r="F128" i="37"/>
  <c r="F129" i="37"/>
  <c r="F130" i="37"/>
  <c r="F131" i="37"/>
  <c r="F132" i="37"/>
  <c r="F133" i="37"/>
  <c r="F134" i="37"/>
  <c r="F135" i="37"/>
  <c r="F136" i="37"/>
  <c r="F137" i="37"/>
  <c r="F138" i="37"/>
  <c r="F139" i="37"/>
  <c r="F140" i="37"/>
  <c r="F141" i="37"/>
  <c r="F142" i="37"/>
  <c r="F143" i="37"/>
  <c r="F144" i="37"/>
  <c r="F145" i="37"/>
  <c r="F146" i="37"/>
  <c r="F147" i="37"/>
  <c r="F148" i="37"/>
  <c r="F149" i="37"/>
  <c r="F150" i="37"/>
  <c r="F151" i="37"/>
  <c r="F152" i="37"/>
  <c r="F153" i="37"/>
  <c r="F154" i="37"/>
  <c r="F155" i="37"/>
  <c r="F156" i="37"/>
  <c r="F157" i="37"/>
  <c r="F158" i="37"/>
  <c r="F159" i="37"/>
  <c r="F160" i="37"/>
  <c r="F161" i="37"/>
  <c r="F162" i="37"/>
  <c r="F163" i="37"/>
  <c r="F164" i="37"/>
  <c r="F165" i="37"/>
  <c r="F166" i="37"/>
  <c r="F167" i="37"/>
  <c r="F168" i="37"/>
  <c r="F169" i="37"/>
  <c r="F170" i="37"/>
  <c r="F171" i="37"/>
  <c r="F172" i="37"/>
  <c r="F173" i="37"/>
  <c r="F174" i="37"/>
  <c r="F175" i="37"/>
  <c r="F176" i="37"/>
  <c r="F177" i="37"/>
  <c r="F178" i="37"/>
  <c r="F179" i="37"/>
  <c r="F180" i="37"/>
  <c r="F181" i="37"/>
  <c r="F182" i="37"/>
  <c r="F183" i="37"/>
  <c r="F184" i="37"/>
  <c r="F185" i="37"/>
  <c r="F186" i="37"/>
  <c r="F187" i="37"/>
  <c r="F188" i="37"/>
  <c r="F189" i="37"/>
  <c r="F190" i="37"/>
  <c r="F191" i="37"/>
  <c r="F192" i="37"/>
  <c r="F193" i="37"/>
  <c r="F194" i="37"/>
  <c r="F195" i="37"/>
  <c r="F196" i="37"/>
  <c r="F197" i="37"/>
  <c r="F198" i="37"/>
  <c r="F199" i="37"/>
  <c r="F200" i="37"/>
  <c r="F201" i="37"/>
  <c r="H22" i="37"/>
  <c r="H23" i="37"/>
  <c r="H24" i="37"/>
  <c r="H25" i="37"/>
  <c r="H26" i="37"/>
  <c r="H27" i="37"/>
  <c r="H28" i="37"/>
  <c r="H29" i="37"/>
  <c r="H30" i="37"/>
  <c r="H31" i="37"/>
  <c r="H32" i="37"/>
  <c r="H33" i="37"/>
  <c r="H34" i="37"/>
  <c r="H35" i="37"/>
  <c r="H36" i="37"/>
  <c r="H37" i="37"/>
  <c r="H38" i="37"/>
  <c r="H39" i="37"/>
  <c r="H40" i="37"/>
  <c r="H41" i="37"/>
  <c r="H42" i="37"/>
  <c r="H43" i="37"/>
  <c r="H44" i="37"/>
  <c r="H45" i="37"/>
  <c r="H46" i="37"/>
  <c r="H47" i="37"/>
  <c r="H48" i="37"/>
  <c r="H49" i="37"/>
  <c r="H50" i="37"/>
  <c r="H51" i="37"/>
  <c r="H52" i="37"/>
  <c r="H53" i="37"/>
  <c r="H54" i="37"/>
  <c r="H55" i="37"/>
  <c r="H56" i="37"/>
  <c r="H57" i="37"/>
  <c r="H58" i="37"/>
  <c r="H59" i="37"/>
  <c r="H60" i="37"/>
  <c r="H61" i="37"/>
  <c r="H62" i="37"/>
  <c r="H63" i="37"/>
  <c r="H64" i="37"/>
  <c r="H65" i="37"/>
  <c r="H66" i="37"/>
  <c r="H67" i="37"/>
  <c r="H68" i="37"/>
  <c r="H69" i="37"/>
  <c r="H70" i="37"/>
  <c r="H71" i="37"/>
  <c r="H72" i="37"/>
  <c r="H73" i="37"/>
  <c r="H74" i="37"/>
  <c r="H75" i="37"/>
  <c r="H76" i="37"/>
  <c r="H77" i="37"/>
  <c r="H78" i="37"/>
  <c r="H79" i="37"/>
  <c r="H80" i="37"/>
  <c r="H81" i="37"/>
  <c r="H82" i="37"/>
  <c r="H83" i="37"/>
  <c r="H84" i="37"/>
  <c r="H85" i="37"/>
  <c r="H86" i="37"/>
  <c r="H87" i="37"/>
  <c r="H88" i="37"/>
  <c r="H89" i="37"/>
  <c r="H90" i="37"/>
  <c r="H91" i="37"/>
  <c r="H92" i="37"/>
  <c r="H93" i="37"/>
  <c r="H94" i="37"/>
  <c r="H95" i="37"/>
  <c r="H96" i="37"/>
  <c r="H97" i="37"/>
  <c r="H98" i="37"/>
  <c r="H99" i="37"/>
  <c r="H100" i="37"/>
  <c r="H101" i="37"/>
  <c r="H102" i="37"/>
  <c r="H103" i="37"/>
  <c r="H104" i="37"/>
  <c r="H105" i="37"/>
  <c r="H106" i="37"/>
  <c r="H107" i="37"/>
  <c r="H108" i="37"/>
  <c r="H109" i="37"/>
  <c r="H110" i="37"/>
  <c r="H111" i="37"/>
  <c r="H112" i="37"/>
  <c r="H113" i="37"/>
  <c r="H114" i="37"/>
  <c r="H115" i="37"/>
  <c r="H116" i="37"/>
  <c r="H117" i="37"/>
  <c r="H118" i="37"/>
  <c r="H119" i="37"/>
  <c r="H120" i="37"/>
  <c r="H121" i="37"/>
  <c r="H122" i="37"/>
  <c r="H123" i="37"/>
  <c r="H124" i="37"/>
  <c r="H125" i="37"/>
  <c r="H126" i="37"/>
  <c r="H127" i="37"/>
  <c r="H128" i="37"/>
  <c r="H129" i="37"/>
  <c r="H130" i="37"/>
  <c r="H131" i="37"/>
  <c r="H132" i="37"/>
  <c r="H133" i="37"/>
  <c r="H134" i="37"/>
  <c r="H135" i="37"/>
  <c r="H136" i="37"/>
  <c r="H137" i="37"/>
  <c r="H138" i="37"/>
  <c r="H139" i="37"/>
  <c r="H140" i="37"/>
  <c r="H141" i="37"/>
  <c r="H142" i="37"/>
  <c r="H143" i="37"/>
  <c r="H144" i="37"/>
  <c r="H145" i="37"/>
  <c r="H146" i="37"/>
  <c r="H147" i="37"/>
  <c r="H148" i="37"/>
  <c r="H149" i="37"/>
  <c r="H150" i="37"/>
  <c r="H151" i="37"/>
  <c r="H152" i="37"/>
  <c r="H153" i="37"/>
  <c r="H154" i="37"/>
  <c r="H155" i="37"/>
  <c r="H156" i="37"/>
  <c r="H157" i="37"/>
  <c r="H158" i="37"/>
  <c r="H159" i="37"/>
  <c r="H160" i="37"/>
  <c r="H161" i="37"/>
  <c r="H162" i="37"/>
  <c r="H163" i="37"/>
  <c r="H164" i="37"/>
  <c r="H165" i="37"/>
  <c r="H166" i="37"/>
  <c r="H167" i="37"/>
  <c r="H168" i="37"/>
  <c r="H169" i="37"/>
  <c r="H170" i="37"/>
  <c r="H171" i="37"/>
  <c r="H172" i="37"/>
  <c r="H173" i="37"/>
  <c r="H174" i="37"/>
  <c r="H175" i="37"/>
  <c r="H176" i="37"/>
  <c r="H177" i="37"/>
  <c r="H178" i="37"/>
  <c r="H179" i="37"/>
  <c r="H180" i="37"/>
  <c r="H181" i="37"/>
  <c r="H182" i="37"/>
  <c r="H183" i="37"/>
  <c r="H184" i="37"/>
  <c r="H185" i="37"/>
  <c r="H186" i="37"/>
  <c r="H187" i="37"/>
  <c r="H188" i="37"/>
  <c r="H189" i="37"/>
  <c r="H190" i="37"/>
  <c r="H191" i="37"/>
  <c r="H192" i="37"/>
  <c r="H193" i="37"/>
  <c r="H194" i="37"/>
  <c r="H195" i="37"/>
  <c r="H196" i="37"/>
  <c r="H197" i="37"/>
  <c r="H198" i="37"/>
  <c r="H199" i="37"/>
  <c r="H200" i="37"/>
  <c r="H201" i="37"/>
  <c r="I22" i="37"/>
  <c r="I23" i="37"/>
  <c r="I24" i="37"/>
  <c r="I25" i="37"/>
  <c r="I26" i="37"/>
  <c r="I27" i="37"/>
  <c r="I28" i="37"/>
  <c r="I29" i="37"/>
  <c r="I30" i="37"/>
  <c r="I31" i="37"/>
  <c r="I32" i="37"/>
  <c r="I33" i="37"/>
  <c r="I34" i="37"/>
  <c r="I35" i="37"/>
  <c r="I36" i="37"/>
  <c r="I37" i="37"/>
  <c r="I38" i="37"/>
  <c r="I39" i="37"/>
  <c r="I40" i="37"/>
  <c r="I41" i="37"/>
  <c r="I42" i="37"/>
  <c r="I43" i="37"/>
  <c r="I44" i="37"/>
  <c r="I45" i="37"/>
  <c r="I46" i="37"/>
  <c r="I47" i="37"/>
  <c r="I48" i="37"/>
  <c r="I49" i="37"/>
  <c r="I50" i="37"/>
  <c r="I51" i="37"/>
  <c r="I52" i="37"/>
  <c r="I53" i="37"/>
  <c r="I54" i="37"/>
  <c r="I55" i="37"/>
  <c r="I56" i="37"/>
  <c r="I57" i="37"/>
  <c r="I58" i="37"/>
  <c r="I59" i="37"/>
  <c r="I60" i="37"/>
  <c r="I61" i="37"/>
  <c r="I62" i="37"/>
  <c r="I63" i="37"/>
  <c r="I64" i="37"/>
  <c r="I65" i="37"/>
  <c r="I66" i="37"/>
  <c r="I67" i="37"/>
  <c r="I68" i="37"/>
  <c r="I69" i="37"/>
  <c r="I70" i="37"/>
  <c r="I71" i="37"/>
  <c r="I72" i="37"/>
  <c r="I73" i="37"/>
  <c r="I74" i="37"/>
  <c r="I75" i="37"/>
  <c r="I76" i="37"/>
  <c r="I77" i="37"/>
  <c r="I78" i="37"/>
  <c r="I79" i="37"/>
  <c r="I80" i="37"/>
  <c r="I81" i="37"/>
  <c r="I82" i="37"/>
  <c r="I83" i="37"/>
  <c r="I84" i="37"/>
  <c r="I85" i="37"/>
  <c r="I86" i="37"/>
  <c r="I87" i="37"/>
  <c r="I88" i="37"/>
  <c r="I89" i="37"/>
  <c r="I90" i="37"/>
  <c r="I91" i="37"/>
  <c r="I92" i="37"/>
  <c r="I93" i="37"/>
  <c r="I94" i="37"/>
  <c r="I95" i="37"/>
  <c r="I96" i="37"/>
  <c r="I97" i="37"/>
  <c r="I98" i="37"/>
  <c r="I99" i="37"/>
  <c r="I100" i="37"/>
  <c r="I101" i="37"/>
  <c r="I102" i="37"/>
  <c r="I103" i="37"/>
  <c r="I104" i="37"/>
  <c r="I105" i="37"/>
  <c r="I106" i="37"/>
  <c r="I107" i="37"/>
  <c r="I108" i="37"/>
  <c r="I109" i="37"/>
  <c r="I110" i="37"/>
  <c r="I111" i="37"/>
  <c r="I112" i="37"/>
  <c r="I113" i="37"/>
  <c r="I114" i="37"/>
  <c r="I115" i="37"/>
  <c r="I116" i="37"/>
  <c r="I117" i="37"/>
  <c r="I118" i="37"/>
  <c r="I119" i="37"/>
  <c r="I120" i="37"/>
  <c r="I121" i="37"/>
  <c r="I122" i="37"/>
  <c r="I123" i="37"/>
  <c r="I124" i="37"/>
  <c r="I125" i="37"/>
  <c r="I126" i="37"/>
  <c r="I127" i="37"/>
  <c r="I128" i="37"/>
  <c r="I129" i="37"/>
  <c r="I130" i="37"/>
  <c r="I131" i="37"/>
  <c r="I132" i="37"/>
  <c r="I133" i="37"/>
  <c r="I134" i="37"/>
  <c r="I135" i="37"/>
  <c r="I136" i="37"/>
  <c r="I137" i="37"/>
  <c r="I138" i="37"/>
  <c r="I139" i="37"/>
  <c r="I140" i="37"/>
  <c r="I141" i="37"/>
  <c r="I142" i="37"/>
  <c r="I143" i="37"/>
  <c r="I144" i="37"/>
  <c r="I145" i="37"/>
  <c r="I146" i="37"/>
  <c r="I147" i="37"/>
  <c r="I148" i="37"/>
  <c r="I149" i="37"/>
  <c r="I150" i="37"/>
  <c r="I151" i="37"/>
  <c r="I152" i="37"/>
  <c r="I153" i="37"/>
  <c r="I154" i="37"/>
  <c r="I155" i="37"/>
  <c r="I156" i="37"/>
  <c r="I157" i="37"/>
  <c r="I158" i="37"/>
  <c r="I159" i="37"/>
  <c r="I160" i="37"/>
  <c r="I161" i="37"/>
  <c r="I162" i="37"/>
  <c r="I163" i="37"/>
  <c r="I164" i="37"/>
  <c r="I165" i="37"/>
  <c r="I166" i="37"/>
  <c r="I167" i="37"/>
  <c r="I168" i="37"/>
  <c r="I169" i="37"/>
  <c r="I170" i="37"/>
  <c r="I171" i="37"/>
  <c r="I172" i="37"/>
  <c r="I173" i="37"/>
  <c r="I174" i="37"/>
  <c r="I175" i="37"/>
  <c r="I176" i="37"/>
  <c r="I177" i="37"/>
  <c r="I178" i="37"/>
  <c r="I179" i="37"/>
  <c r="I180" i="37"/>
  <c r="I181" i="37"/>
  <c r="I182" i="37"/>
  <c r="I183" i="37"/>
  <c r="I184" i="37"/>
  <c r="I185" i="37"/>
  <c r="I186" i="37"/>
  <c r="I187" i="37"/>
  <c r="I188" i="37"/>
  <c r="I189" i="37"/>
  <c r="I190" i="37"/>
  <c r="I191" i="37"/>
  <c r="I192" i="37"/>
  <c r="I193" i="37"/>
  <c r="I194" i="37"/>
  <c r="I195" i="37"/>
  <c r="I196" i="37"/>
  <c r="I197" i="37"/>
  <c r="I198" i="37"/>
  <c r="I199" i="37"/>
  <c r="I200" i="37"/>
  <c r="I201" i="37"/>
  <c r="B22" i="38"/>
  <c r="B23" i="38"/>
  <c r="B24" i="38"/>
  <c r="B25" i="38"/>
  <c r="B26" i="38"/>
  <c r="B27" i="38"/>
  <c r="B28" i="38"/>
  <c r="B29" i="38"/>
  <c r="B30" i="38"/>
  <c r="B31" i="38"/>
  <c r="B32" i="38"/>
  <c r="B33" i="38"/>
  <c r="B34" i="38"/>
  <c r="B35" i="38"/>
  <c r="B36" i="38"/>
  <c r="B37" i="38"/>
  <c r="B38" i="38"/>
  <c r="B39" i="38"/>
  <c r="B40" i="38"/>
  <c r="B41" i="38"/>
  <c r="B42" i="38"/>
  <c r="B43" i="38"/>
  <c r="B44" i="38"/>
  <c r="B45" i="38"/>
  <c r="B46" i="38"/>
  <c r="B47" i="38"/>
  <c r="B48" i="38"/>
  <c r="B49" i="38"/>
  <c r="B50" i="38"/>
  <c r="B51" i="38"/>
  <c r="B52" i="38"/>
  <c r="B53" i="38"/>
  <c r="B54" i="38"/>
  <c r="B55" i="38"/>
  <c r="B56" i="38"/>
  <c r="B57" i="38"/>
  <c r="B58" i="38"/>
  <c r="B59" i="38"/>
  <c r="B60" i="38"/>
  <c r="B61" i="38"/>
  <c r="B62" i="38"/>
  <c r="B63" i="38"/>
  <c r="B64" i="38"/>
  <c r="B65" i="38"/>
  <c r="B66" i="38"/>
  <c r="B67" i="38"/>
  <c r="B68" i="38"/>
  <c r="B69" i="38"/>
  <c r="B70" i="38"/>
  <c r="B71" i="38"/>
  <c r="B72" i="38"/>
  <c r="B73" i="38"/>
  <c r="B74" i="38"/>
  <c r="B75" i="38"/>
  <c r="B76" i="38"/>
  <c r="B77" i="38"/>
  <c r="B78" i="38"/>
  <c r="B79" i="38"/>
  <c r="B80" i="38"/>
  <c r="B81" i="38"/>
  <c r="B82" i="38"/>
  <c r="B83" i="38"/>
  <c r="B84" i="38"/>
  <c r="B85" i="38"/>
  <c r="B86" i="38"/>
  <c r="B87" i="38"/>
  <c r="B88" i="38"/>
  <c r="B89" i="38"/>
  <c r="B90" i="38"/>
  <c r="B91" i="38"/>
  <c r="B92" i="38"/>
  <c r="B93" i="38"/>
  <c r="B94" i="38"/>
  <c r="B95" i="38"/>
  <c r="B96" i="38"/>
  <c r="B97" i="38"/>
  <c r="B98" i="38"/>
  <c r="B99" i="38"/>
  <c r="B100" i="38"/>
  <c r="B101" i="38"/>
  <c r="B102" i="38"/>
  <c r="B103" i="38"/>
  <c r="B104" i="38"/>
  <c r="B105" i="38"/>
  <c r="B106" i="38"/>
  <c r="B107" i="38"/>
  <c r="B108" i="38"/>
  <c r="B109" i="38"/>
  <c r="B110" i="38"/>
  <c r="B111" i="38"/>
  <c r="B112" i="38"/>
  <c r="B113" i="38"/>
  <c r="B114" i="38"/>
  <c r="B115" i="38"/>
  <c r="B116" i="38"/>
  <c r="B117" i="38"/>
  <c r="B118" i="38"/>
  <c r="B119" i="38"/>
  <c r="B120" i="38"/>
  <c r="B121" i="38"/>
  <c r="B122" i="38"/>
  <c r="B123" i="38"/>
  <c r="B124" i="38"/>
  <c r="B125" i="38"/>
  <c r="B126" i="38"/>
  <c r="B127" i="38"/>
  <c r="B128" i="38"/>
  <c r="B129" i="38"/>
  <c r="B130" i="38"/>
  <c r="B131" i="38"/>
  <c r="B132" i="38"/>
  <c r="B133" i="38"/>
  <c r="B134" i="38"/>
  <c r="B135" i="38"/>
  <c r="B136" i="38"/>
  <c r="B137" i="38"/>
  <c r="B138" i="38"/>
  <c r="B139" i="38"/>
  <c r="B140" i="38"/>
  <c r="B141" i="38"/>
  <c r="B142" i="38"/>
  <c r="B143" i="38"/>
  <c r="B144" i="38"/>
  <c r="B145" i="38"/>
  <c r="B146" i="38"/>
  <c r="B147" i="38"/>
  <c r="B148" i="38"/>
  <c r="B149" i="38"/>
  <c r="B150" i="38"/>
  <c r="B151" i="38"/>
  <c r="B152" i="38"/>
  <c r="B153" i="38"/>
  <c r="B154" i="38"/>
  <c r="B155" i="38"/>
  <c r="B156" i="38"/>
  <c r="B157" i="38"/>
  <c r="B158" i="38"/>
  <c r="B159" i="38"/>
  <c r="B160" i="38"/>
  <c r="B161" i="38"/>
  <c r="B162" i="38"/>
  <c r="B163" i="38"/>
  <c r="B164" i="38"/>
  <c r="B165" i="38"/>
  <c r="B166" i="38"/>
  <c r="B167" i="38"/>
  <c r="B168" i="38"/>
  <c r="B169" i="38"/>
  <c r="B170" i="38"/>
  <c r="B171" i="38"/>
  <c r="B172" i="38"/>
  <c r="B173" i="38"/>
  <c r="B174" i="38"/>
  <c r="B175" i="38"/>
  <c r="B176" i="38"/>
  <c r="B177" i="38"/>
  <c r="B178" i="38"/>
  <c r="B179" i="38"/>
  <c r="B180" i="38"/>
  <c r="B181" i="38"/>
  <c r="B182" i="38"/>
  <c r="B183" i="38"/>
  <c r="B184" i="38"/>
  <c r="B185" i="38"/>
  <c r="B186" i="38"/>
  <c r="B187" i="38"/>
  <c r="B188" i="38"/>
  <c r="B189" i="38"/>
  <c r="B190" i="38"/>
  <c r="B191" i="38"/>
  <c r="B192" i="38"/>
  <c r="B193" i="38"/>
  <c r="B194" i="38"/>
  <c r="B195" i="38"/>
  <c r="B196" i="38"/>
  <c r="B197" i="38"/>
  <c r="B198" i="38"/>
  <c r="B199" i="38"/>
  <c r="B200" i="38"/>
  <c r="B20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118" i="38"/>
  <c r="C119" i="38"/>
  <c r="C120" i="38"/>
  <c r="C121" i="38"/>
  <c r="C122" i="38"/>
  <c r="C123" i="38"/>
  <c r="C124" i="38"/>
  <c r="C125" i="38"/>
  <c r="C126" i="38"/>
  <c r="C127" i="38"/>
  <c r="C128" i="38"/>
  <c r="C129" i="38"/>
  <c r="C130" i="38"/>
  <c r="C131" i="38"/>
  <c r="C132" i="38"/>
  <c r="C133" i="38"/>
  <c r="C134" i="38"/>
  <c r="C135" i="38"/>
  <c r="C136" i="38"/>
  <c r="C137" i="38"/>
  <c r="C138" i="38"/>
  <c r="C139" i="38"/>
  <c r="C140" i="38"/>
  <c r="C141" i="38"/>
  <c r="C142" i="38"/>
  <c r="C143" i="38"/>
  <c r="C144" i="38"/>
  <c r="C145" i="38"/>
  <c r="C146" i="38"/>
  <c r="C147" i="38"/>
  <c r="C148" i="38"/>
  <c r="C149" i="38"/>
  <c r="C150" i="38"/>
  <c r="C151" i="38"/>
  <c r="C152" i="38"/>
  <c r="C153" i="38"/>
  <c r="C154" i="38"/>
  <c r="C155" i="38"/>
  <c r="C156" i="38"/>
  <c r="C157" i="38"/>
  <c r="C158" i="38"/>
  <c r="C159" i="38"/>
  <c r="C160" i="38"/>
  <c r="C161" i="38"/>
  <c r="C162" i="38"/>
  <c r="C163" i="38"/>
  <c r="C164" i="38"/>
  <c r="C165" i="38"/>
  <c r="C166" i="38"/>
  <c r="C167" i="38"/>
  <c r="C168" i="38"/>
  <c r="C169" i="38"/>
  <c r="C170" i="38"/>
  <c r="C171" i="38"/>
  <c r="C172" i="38"/>
  <c r="C173" i="38"/>
  <c r="C174" i="38"/>
  <c r="C175" i="38"/>
  <c r="C176" i="38"/>
  <c r="C177" i="38"/>
  <c r="C178" i="38"/>
  <c r="C179" i="38"/>
  <c r="C180" i="38"/>
  <c r="C181" i="38"/>
  <c r="C182" i="38"/>
  <c r="C183" i="38"/>
  <c r="C184" i="38"/>
  <c r="C185" i="38"/>
  <c r="C186" i="38"/>
  <c r="C187" i="38"/>
  <c r="C188" i="38"/>
  <c r="C189" i="38"/>
  <c r="C190" i="38"/>
  <c r="C191" i="38"/>
  <c r="C192" i="38"/>
  <c r="C193" i="38"/>
  <c r="C194" i="38"/>
  <c r="C195" i="38"/>
  <c r="C196" i="38"/>
  <c r="C197" i="38"/>
  <c r="C198" i="38"/>
  <c r="C199" i="38"/>
  <c r="C200" i="38"/>
  <c r="C201" i="38"/>
  <c r="D22" i="38"/>
  <c r="D23" i="38"/>
  <c r="D24" i="38"/>
  <c r="D25" i="38"/>
  <c r="D26" i="38"/>
  <c r="D27" i="38"/>
  <c r="D28" i="38"/>
  <c r="D29" i="38"/>
  <c r="D30" i="38"/>
  <c r="D31" i="38"/>
  <c r="D32" i="38"/>
  <c r="D33" i="38"/>
  <c r="D34" i="38"/>
  <c r="D35" i="38"/>
  <c r="D36" i="38"/>
  <c r="D37" i="38"/>
  <c r="D38" i="38"/>
  <c r="D39" i="38"/>
  <c r="D40" i="38"/>
  <c r="D41" i="38"/>
  <c r="D42" i="38"/>
  <c r="D43" i="38"/>
  <c r="D44" i="38"/>
  <c r="D45" i="38"/>
  <c r="D46" i="38"/>
  <c r="D47" i="38"/>
  <c r="D48" i="38"/>
  <c r="D49" i="38"/>
  <c r="D50" i="38"/>
  <c r="D51" i="38"/>
  <c r="D52" i="38"/>
  <c r="D53" i="38"/>
  <c r="D54" i="38"/>
  <c r="D55" i="38"/>
  <c r="D56" i="38"/>
  <c r="D57" i="38"/>
  <c r="D58" i="38"/>
  <c r="D59" i="38"/>
  <c r="D60" i="38"/>
  <c r="D61" i="38"/>
  <c r="D62" i="38"/>
  <c r="D63" i="38"/>
  <c r="D64" i="38"/>
  <c r="D65" i="38"/>
  <c r="D66" i="38"/>
  <c r="D67" i="38"/>
  <c r="D68" i="38"/>
  <c r="D69" i="38"/>
  <c r="D70" i="38"/>
  <c r="D71" i="38"/>
  <c r="D72" i="38"/>
  <c r="D73" i="38"/>
  <c r="D74" i="38"/>
  <c r="D75" i="38"/>
  <c r="D76" i="38"/>
  <c r="D77" i="38"/>
  <c r="D78" i="38"/>
  <c r="D79" i="38"/>
  <c r="D80" i="38"/>
  <c r="D81" i="38"/>
  <c r="D82" i="38"/>
  <c r="D83" i="38"/>
  <c r="D84" i="38"/>
  <c r="D85" i="38"/>
  <c r="D86" i="38"/>
  <c r="D87" i="38"/>
  <c r="D88" i="38"/>
  <c r="D89" i="38"/>
  <c r="D90" i="38"/>
  <c r="D91" i="38"/>
  <c r="D92" i="38"/>
  <c r="D93" i="38"/>
  <c r="D94" i="38"/>
  <c r="D95" i="38"/>
  <c r="D96" i="38"/>
  <c r="D97" i="38"/>
  <c r="D98" i="38"/>
  <c r="D99" i="38"/>
  <c r="D100" i="38"/>
  <c r="D101" i="38"/>
  <c r="D102" i="38"/>
  <c r="D103" i="38"/>
  <c r="D104" i="38"/>
  <c r="D105" i="38"/>
  <c r="D106" i="38"/>
  <c r="D107" i="38"/>
  <c r="D108" i="38"/>
  <c r="D109" i="38"/>
  <c r="D110" i="38"/>
  <c r="D111" i="38"/>
  <c r="D112" i="38"/>
  <c r="D113" i="38"/>
  <c r="D114" i="38"/>
  <c r="D115" i="38"/>
  <c r="D116" i="38"/>
  <c r="D117" i="38"/>
  <c r="D118" i="38"/>
  <c r="D119" i="38"/>
  <c r="D120" i="38"/>
  <c r="D121" i="38"/>
  <c r="D122" i="38"/>
  <c r="D123" i="38"/>
  <c r="D124" i="38"/>
  <c r="D125" i="38"/>
  <c r="D126" i="38"/>
  <c r="D127" i="38"/>
  <c r="D128" i="38"/>
  <c r="D129" i="38"/>
  <c r="D130" i="38"/>
  <c r="D131" i="38"/>
  <c r="D132" i="38"/>
  <c r="D133" i="38"/>
  <c r="D134" i="38"/>
  <c r="D135" i="38"/>
  <c r="D136" i="38"/>
  <c r="D137" i="38"/>
  <c r="D138" i="38"/>
  <c r="D139" i="38"/>
  <c r="D140" i="38"/>
  <c r="D141" i="38"/>
  <c r="D142" i="38"/>
  <c r="D143" i="38"/>
  <c r="D144" i="38"/>
  <c r="D145" i="38"/>
  <c r="D146" i="38"/>
  <c r="D147" i="38"/>
  <c r="D148" i="38"/>
  <c r="D149" i="38"/>
  <c r="D150" i="38"/>
  <c r="D151" i="38"/>
  <c r="D152" i="38"/>
  <c r="D153" i="38"/>
  <c r="D154" i="38"/>
  <c r="D155" i="38"/>
  <c r="D156" i="38"/>
  <c r="D157" i="38"/>
  <c r="D158" i="38"/>
  <c r="D159" i="38"/>
  <c r="D160" i="38"/>
  <c r="D161" i="38"/>
  <c r="D162" i="38"/>
  <c r="D163" i="38"/>
  <c r="D164" i="38"/>
  <c r="D165" i="38"/>
  <c r="D166" i="38"/>
  <c r="D167" i="38"/>
  <c r="D168" i="38"/>
  <c r="D169" i="38"/>
  <c r="D170" i="38"/>
  <c r="D171" i="38"/>
  <c r="D172" i="38"/>
  <c r="D173" i="38"/>
  <c r="D174" i="38"/>
  <c r="D175" i="38"/>
  <c r="D176" i="38"/>
  <c r="D177" i="38"/>
  <c r="D178" i="38"/>
  <c r="D179" i="38"/>
  <c r="D180" i="38"/>
  <c r="D181" i="38"/>
  <c r="D182" i="38"/>
  <c r="D183" i="38"/>
  <c r="D184" i="38"/>
  <c r="D185" i="38"/>
  <c r="D186" i="38"/>
  <c r="D187" i="38"/>
  <c r="D188" i="38"/>
  <c r="D189" i="38"/>
  <c r="D190" i="38"/>
  <c r="D191" i="38"/>
  <c r="D192" i="38"/>
  <c r="D193" i="38"/>
  <c r="D194" i="38"/>
  <c r="D195" i="38"/>
  <c r="D196" i="38"/>
  <c r="D197" i="38"/>
  <c r="D198" i="38"/>
  <c r="D199" i="38"/>
  <c r="D200" i="38"/>
  <c r="D201" i="38"/>
  <c r="E22" i="38"/>
  <c r="E23" i="38"/>
  <c r="E24" i="38"/>
  <c r="E25" i="38"/>
  <c r="E26" i="38"/>
  <c r="E27" i="38"/>
  <c r="E28" i="38"/>
  <c r="E29" i="38"/>
  <c r="E30" i="38"/>
  <c r="E31" i="38"/>
  <c r="E32" i="38"/>
  <c r="E33" i="38"/>
  <c r="E34" i="38"/>
  <c r="E35" i="38"/>
  <c r="E36" i="38"/>
  <c r="E37" i="38"/>
  <c r="E38" i="38"/>
  <c r="E39" i="38"/>
  <c r="E40" i="38"/>
  <c r="E41" i="38"/>
  <c r="E42" i="38"/>
  <c r="E43" i="38"/>
  <c r="E44" i="38"/>
  <c r="E45" i="38"/>
  <c r="E46" i="38"/>
  <c r="E47" i="38"/>
  <c r="E48" i="38"/>
  <c r="E49" i="38"/>
  <c r="E50" i="38"/>
  <c r="E51" i="38"/>
  <c r="E52" i="38"/>
  <c r="E53" i="38"/>
  <c r="E54" i="38"/>
  <c r="E55" i="38"/>
  <c r="E56" i="38"/>
  <c r="E57" i="38"/>
  <c r="E58" i="38"/>
  <c r="E59" i="38"/>
  <c r="E60" i="38"/>
  <c r="E61" i="38"/>
  <c r="E62" i="38"/>
  <c r="E63" i="38"/>
  <c r="E64" i="38"/>
  <c r="E65" i="38"/>
  <c r="E66" i="38"/>
  <c r="E67" i="38"/>
  <c r="E68" i="38"/>
  <c r="E69" i="38"/>
  <c r="E70" i="38"/>
  <c r="E71" i="38"/>
  <c r="E72" i="38"/>
  <c r="E73" i="38"/>
  <c r="E74" i="38"/>
  <c r="E75" i="38"/>
  <c r="E76" i="38"/>
  <c r="E77" i="38"/>
  <c r="E78" i="38"/>
  <c r="E79" i="38"/>
  <c r="E80" i="38"/>
  <c r="E81" i="38"/>
  <c r="E82" i="38"/>
  <c r="E83" i="38"/>
  <c r="E84" i="38"/>
  <c r="E85" i="38"/>
  <c r="E86" i="38"/>
  <c r="E87" i="38"/>
  <c r="E88" i="38"/>
  <c r="E89" i="38"/>
  <c r="E90" i="38"/>
  <c r="E91" i="38"/>
  <c r="E92" i="38"/>
  <c r="E93" i="38"/>
  <c r="E94" i="38"/>
  <c r="E95" i="38"/>
  <c r="E96" i="38"/>
  <c r="E97" i="38"/>
  <c r="E98" i="38"/>
  <c r="E99" i="38"/>
  <c r="E100" i="38"/>
  <c r="E101" i="38"/>
  <c r="E102" i="38"/>
  <c r="E103" i="38"/>
  <c r="E104" i="38"/>
  <c r="E105" i="38"/>
  <c r="E106" i="38"/>
  <c r="E107" i="38"/>
  <c r="E108" i="38"/>
  <c r="E109" i="38"/>
  <c r="E110" i="38"/>
  <c r="E111" i="38"/>
  <c r="E112" i="38"/>
  <c r="E113" i="38"/>
  <c r="E114" i="38"/>
  <c r="E115" i="38"/>
  <c r="E116" i="38"/>
  <c r="E117" i="38"/>
  <c r="E118" i="38"/>
  <c r="E119" i="38"/>
  <c r="E120" i="38"/>
  <c r="E121" i="38"/>
  <c r="E122" i="38"/>
  <c r="E123" i="38"/>
  <c r="E124" i="38"/>
  <c r="E125" i="38"/>
  <c r="E126" i="38"/>
  <c r="E127" i="38"/>
  <c r="E128" i="38"/>
  <c r="E129" i="38"/>
  <c r="E130" i="38"/>
  <c r="E131" i="38"/>
  <c r="E132" i="38"/>
  <c r="E133" i="38"/>
  <c r="E134" i="38"/>
  <c r="E135" i="38"/>
  <c r="E136" i="38"/>
  <c r="E137" i="38"/>
  <c r="E138" i="38"/>
  <c r="E139" i="38"/>
  <c r="E140" i="38"/>
  <c r="E141" i="38"/>
  <c r="E142" i="38"/>
  <c r="E143" i="38"/>
  <c r="E144" i="38"/>
  <c r="E145" i="38"/>
  <c r="E146" i="38"/>
  <c r="E147" i="38"/>
  <c r="E148" i="38"/>
  <c r="E149" i="38"/>
  <c r="E150" i="38"/>
  <c r="E151" i="38"/>
  <c r="E152" i="38"/>
  <c r="E153" i="38"/>
  <c r="E154" i="38"/>
  <c r="E155" i="38"/>
  <c r="E156" i="38"/>
  <c r="E157" i="38"/>
  <c r="E158" i="38"/>
  <c r="E159" i="38"/>
  <c r="E160" i="38"/>
  <c r="E161" i="38"/>
  <c r="E162" i="38"/>
  <c r="E163" i="38"/>
  <c r="E164" i="38"/>
  <c r="E165" i="38"/>
  <c r="E166" i="38"/>
  <c r="E167" i="38"/>
  <c r="E168" i="38"/>
  <c r="E169" i="38"/>
  <c r="E170" i="38"/>
  <c r="E171" i="38"/>
  <c r="E172" i="38"/>
  <c r="E173" i="38"/>
  <c r="E174" i="38"/>
  <c r="E175" i="38"/>
  <c r="E176" i="38"/>
  <c r="E177" i="38"/>
  <c r="E178" i="38"/>
  <c r="E179" i="38"/>
  <c r="E180" i="38"/>
  <c r="E181" i="38"/>
  <c r="E182" i="38"/>
  <c r="E183" i="38"/>
  <c r="E184" i="38"/>
  <c r="E185" i="38"/>
  <c r="E186" i="38"/>
  <c r="E187" i="38"/>
  <c r="E188" i="38"/>
  <c r="E189" i="38"/>
  <c r="E190" i="38"/>
  <c r="E191" i="38"/>
  <c r="E192" i="38"/>
  <c r="E193" i="38"/>
  <c r="E194" i="38"/>
  <c r="E195" i="38"/>
  <c r="E196" i="38"/>
  <c r="E197" i="38"/>
  <c r="E198" i="38"/>
  <c r="E199" i="38"/>
  <c r="E200" i="38"/>
  <c r="E201" i="38"/>
  <c r="F22" i="38"/>
  <c r="F23" i="38"/>
  <c r="F24" i="38"/>
  <c r="F25" i="38"/>
  <c r="F26" i="38"/>
  <c r="F27" i="38"/>
  <c r="F28" i="38"/>
  <c r="F29" i="38"/>
  <c r="F30" i="38"/>
  <c r="F31" i="38"/>
  <c r="F32" i="38"/>
  <c r="F33" i="38"/>
  <c r="F34" i="38"/>
  <c r="F35" i="38"/>
  <c r="F36" i="38"/>
  <c r="F37" i="38"/>
  <c r="F38" i="38"/>
  <c r="F39" i="38"/>
  <c r="F40" i="38"/>
  <c r="F41" i="38"/>
  <c r="F42" i="38"/>
  <c r="F43" i="38"/>
  <c r="F44" i="38"/>
  <c r="F45" i="38"/>
  <c r="F46" i="38"/>
  <c r="F47" i="38"/>
  <c r="F48" i="38"/>
  <c r="F49" i="38"/>
  <c r="F50" i="38"/>
  <c r="F51" i="38"/>
  <c r="F52" i="38"/>
  <c r="F53" i="38"/>
  <c r="F54" i="38"/>
  <c r="F55" i="38"/>
  <c r="F56" i="38"/>
  <c r="F57" i="38"/>
  <c r="F58" i="38"/>
  <c r="F59" i="38"/>
  <c r="F60" i="38"/>
  <c r="F61" i="38"/>
  <c r="F62" i="38"/>
  <c r="F63" i="38"/>
  <c r="F64" i="38"/>
  <c r="F65" i="38"/>
  <c r="F66" i="38"/>
  <c r="F67" i="38"/>
  <c r="F68" i="38"/>
  <c r="F69" i="38"/>
  <c r="F70" i="38"/>
  <c r="F71" i="38"/>
  <c r="F72" i="38"/>
  <c r="F73" i="38"/>
  <c r="F74" i="38"/>
  <c r="F75" i="38"/>
  <c r="F76" i="38"/>
  <c r="F77" i="38"/>
  <c r="F78" i="38"/>
  <c r="F79" i="38"/>
  <c r="F80" i="38"/>
  <c r="F81" i="38"/>
  <c r="F82" i="38"/>
  <c r="F83" i="38"/>
  <c r="F84" i="38"/>
  <c r="F85" i="38"/>
  <c r="F86" i="38"/>
  <c r="F87" i="38"/>
  <c r="F88" i="38"/>
  <c r="F89" i="38"/>
  <c r="F90" i="38"/>
  <c r="F91" i="38"/>
  <c r="F92" i="38"/>
  <c r="F93" i="38"/>
  <c r="F94" i="38"/>
  <c r="F95" i="38"/>
  <c r="F96" i="38"/>
  <c r="F97" i="38"/>
  <c r="F98" i="38"/>
  <c r="F99" i="38"/>
  <c r="F100" i="38"/>
  <c r="F101" i="38"/>
  <c r="F102" i="38"/>
  <c r="F103" i="38"/>
  <c r="F104" i="38"/>
  <c r="F105" i="38"/>
  <c r="F106" i="38"/>
  <c r="F107" i="38"/>
  <c r="F108" i="38"/>
  <c r="F109" i="38"/>
  <c r="F110" i="38"/>
  <c r="F111" i="38"/>
  <c r="F112" i="38"/>
  <c r="F113" i="38"/>
  <c r="F114" i="38"/>
  <c r="F115" i="38"/>
  <c r="F116" i="38"/>
  <c r="F117" i="38"/>
  <c r="F118" i="38"/>
  <c r="F119" i="38"/>
  <c r="F120" i="38"/>
  <c r="F121" i="38"/>
  <c r="F122" i="38"/>
  <c r="F123" i="38"/>
  <c r="F124" i="38"/>
  <c r="F125" i="38"/>
  <c r="F126" i="38"/>
  <c r="F127" i="38"/>
  <c r="F128" i="38"/>
  <c r="F129" i="38"/>
  <c r="F130" i="38"/>
  <c r="F131" i="38"/>
  <c r="F132" i="38"/>
  <c r="F133" i="38"/>
  <c r="F134" i="38"/>
  <c r="F135" i="38"/>
  <c r="F136" i="38"/>
  <c r="F137" i="38"/>
  <c r="F138" i="38"/>
  <c r="F139" i="38"/>
  <c r="F140" i="38"/>
  <c r="F141" i="38"/>
  <c r="F142" i="38"/>
  <c r="F143" i="38"/>
  <c r="F144" i="38"/>
  <c r="F145" i="38"/>
  <c r="F146" i="38"/>
  <c r="F147" i="38"/>
  <c r="F148" i="38"/>
  <c r="F149" i="38"/>
  <c r="F150" i="38"/>
  <c r="F151" i="38"/>
  <c r="F152" i="38"/>
  <c r="F153" i="38"/>
  <c r="F154" i="38"/>
  <c r="F155" i="38"/>
  <c r="F156" i="38"/>
  <c r="F157" i="38"/>
  <c r="F158" i="38"/>
  <c r="F159" i="38"/>
  <c r="F160" i="38"/>
  <c r="F161" i="38"/>
  <c r="F162" i="38"/>
  <c r="F163" i="38"/>
  <c r="F164" i="38"/>
  <c r="F165" i="38"/>
  <c r="F166" i="38"/>
  <c r="F167" i="38"/>
  <c r="F168" i="38"/>
  <c r="F169" i="38"/>
  <c r="F170" i="38"/>
  <c r="F171" i="38"/>
  <c r="F172" i="38"/>
  <c r="F173" i="38"/>
  <c r="F174" i="38"/>
  <c r="F175" i="38"/>
  <c r="F176" i="38"/>
  <c r="F177" i="38"/>
  <c r="F178" i="38"/>
  <c r="F179" i="38"/>
  <c r="F180" i="38"/>
  <c r="F181" i="38"/>
  <c r="F182" i="38"/>
  <c r="F183" i="38"/>
  <c r="F184" i="38"/>
  <c r="F185" i="38"/>
  <c r="F186" i="38"/>
  <c r="F187" i="38"/>
  <c r="F188" i="38"/>
  <c r="F189" i="38"/>
  <c r="F190" i="38"/>
  <c r="F191" i="38"/>
  <c r="F192" i="38"/>
  <c r="F193" i="38"/>
  <c r="F194" i="38"/>
  <c r="F195" i="38"/>
  <c r="F196" i="38"/>
  <c r="F197" i="38"/>
  <c r="F198" i="38"/>
  <c r="F199" i="38"/>
  <c r="F200" i="38"/>
  <c r="F201" i="38"/>
  <c r="H22" i="38"/>
  <c r="H23" i="38"/>
  <c r="H24" i="38"/>
  <c r="H25" i="38"/>
  <c r="H26" i="38"/>
  <c r="H27" i="38"/>
  <c r="H28" i="38"/>
  <c r="H29" i="38"/>
  <c r="H30" i="38"/>
  <c r="H31" i="38"/>
  <c r="H32" i="38"/>
  <c r="H33" i="38"/>
  <c r="H34" i="38"/>
  <c r="H35" i="38"/>
  <c r="H36" i="38"/>
  <c r="H37" i="38"/>
  <c r="H38" i="38"/>
  <c r="H39" i="38"/>
  <c r="H40" i="38"/>
  <c r="H41" i="38"/>
  <c r="H42" i="38"/>
  <c r="H43" i="38"/>
  <c r="H44" i="38"/>
  <c r="H45" i="38"/>
  <c r="H46" i="38"/>
  <c r="H47" i="38"/>
  <c r="H48" i="38"/>
  <c r="H49" i="38"/>
  <c r="H50" i="38"/>
  <c r="H51" i="38"/>
  <c r="H52" i="38"/>
  <c r="H53" i="38"/>
  <c r="H54" i="38"/>
  <c r="H55" i="38"/>
  <c r="H56" i="38"/>
  <c r="H57" i="38"/>
  <c r="H58" i="38"/>
  <c r="H59" i="38"/>
  <c r="H60" i="38"/>
  <c r="H61" i="38"/>
  <c r="H62" i="38"/>
  <c r="H63" i="38"/>
  <c r="H64" i="38"/>
  <c r="H65" i="38"/>
  <c r="H66" i="38"/>
  <c r="H67" i="38"/>
  <c r="H68" i="38"/>
  <c r="H69" i="38"/>
  <c r="H70" i="38"/>
  <c r="H71" i="38"/>
  <c r="H72" i="38"/>
  <c r="H73" i="38"/>
  <c r="H74" i="38"/>
  <c r="H75" i="38"/>
  <c r="H76" i="38"/>
  <c r="H77" i="38"/>
  <c r="H78" i="38"/>
  <c r="H79" i="38"/>
  <c r="H80" i="38"/>
  <c r="H81" i="38"/>
  <c r="H82" i="38"/>
  <c r="H83" i="38"/>
  <c r="H84" i="38"/>
  <c r="H85" i="38"/>
  <c r="H86" i="38"/>
  <c r="H87" i="38"/>
  <c r="H88" i="38"/>
  <c r="H89" i="38"/>
  <c r="H90" i="38"/>
  <c r="H91" i="38"/>
  <c r="H92" i="38"/>
  <c r="H93" i="38"/>
  <c r="H94" i="38"/>
  <c r="H95" i="38"/>
  <c r="H96" i="38"/>
  <c r="H97" i="38"/>
  <c r="H98" i="38"/>
  <c r="H99" i="38"/>
  <c r="H100" i="38"/>
  <c r="H101" i="38"/>
  <c r="H102" i="38"/>
  <c r="H103" i="38"/>
  <c r="H104" i="38"/>
  <c r="H105" i="38"/>
  <c r="H106" i="38"/>
  <c r="H107" i="38"/>
  <c r="H108" i="38"/>
  <c r="H109" i="38"/>
  <c r="H110" i="38"/>
  <c r="H111" i="38"/>
  <c r="H112" i="38"/>
  <c r="H113" i="38"/>
  <c r="H114" i="38"/>
  <c r="H115" i="38"/>
  <c r="H116" i="38"/>
  <c r="H117" i="38"/>
  <c r="H118" i="38"/>
  <c r="H119" i="38"/>
  <c r="H120" i="38"/>
  <c r="H121" i="38"/>
  <c r="H122" i="38"/>
  <c r="H123" i="38"/>
  <c r="H124" i="38"/>
  <c r="H125" i="38"/>
  <c r="H126" i="38"/>
  <c r="H127" i="38"/>
  <c r="H128" i="38"/>
  <c r="H129" i="38"/>
  <c r="H130" i="38"/>
  <c r="H131" i="38"/>
  <c r="H132" i="38"/>
  <c r="H133" i="38"/>
  <c r="H134" i="38"/>
  <c r="H135" i="38"/>
  <c r="H136" i="38"/>
  <c r="H137" i="38"/>
  <c r="H138" i="38"/>
  <c r="H139" i="38"/>
  <c r="H140" i="38"/>
  <c r="H141" i="38"/>
  <c r="H142" i="38"/>
  <c r="H143" i="38"/>
  <c r="H144" i="38"/>
  <c r="H145" i="38"/>
  <c r="H146" i="38"/>
  <c r="H147" i="38"/>
  <c r="H148" i="38"/>
  <c r="H149" i="38"/>
  <c r="H150" i="38"/>
  <c r="H151" i="38"/>
  <c r="H152" i="38"/>
  <c r="H153" i="38"/>
  <c r="H154" i="38"/>
  <c r="H155" i="38"/>
  <c r="H156" i="38"/>
  <c r="H157" i="38"/>
  <c r="H158" i="38"/>
  <c r="H159" i="38"/>
  <c r="H160" i="38"/>
  <c r="H161" i="38"/>
  <c r="H162" i="38"/>
  <c r="H163" i="38"/>
  <c r="H164" i="38"/>
  <c r="H165" i="38"/>
  <c r="H166" i="38"/>
  <c r="H167" i="38"/>
  <c r="H168" i="38"/>
  <c r="H169" i="38"/>
  <c r="H170" i="38"/>
  <c r="H171" i="38"/>
  <c r="H172" i="38"/>
  <c r="H173" i="38"/>
  <c r="H174" i="38"/>
  <c r="H175" i="38"/>
  <c r="H176" i="38"/>
  <c r="H177" i="38"/>
  <c r="H178" i="38"/>
  <c r="H179" i="38"/>
  <c r="H180" i="38"/>
  <c r="H181" i="38"/>
  <c r="H182" i="38"/>
  <c r="H183" i="38"/>
  <c r="H184" i="38"/>
  <c r="H185" i="38"/>
  <c r="H186" i="38"/>
  <c r="H187" i="38"/>
  <c r="H188" i="38"/>
  <c r="H189" i="38"/>
  <c r="H190" i="38"/>
  <c r="H191" i="38"/>
  <c r="H192" i="38"/>
  <c r="H193" i="38"/>
  <c r="H194" i="38"/>
  <c r="H195" i="38"/>
  <c r="H196" i="38"/>
  <c r="H197" i="38"/>
  <c r="H198" i="38"/>
  <c r="H199" i="38"/>
  <c r="H200" i="38"/>
  <c r="H201" i="38"/>
  <c r="I22" i="38"/>
  <c r="I23" i="38"/>
  <c r="I24" i="38"/>
  <c r="I25" i="38"/>
  <c r="I26" i="38"/>
  <c r="I27" i="38"/>
  <c r="I28" i="38"/>
  <c r="I29" i="38"/>
  <c r="I30" i="38"/>
  <c r="I31" i="38"/>
  <c r="I32" i="38"/>
  <c r="I33" i="38"/>
  <c r="I34" i="38"/>
  <c r="I35" i="38"/>
  <c r="I36" i="38"/>
  <c r="I37" i="38"/>
  <c r="I38" i="38"/>
  <c r="I39" i="38"/>
  <c r="I40" i="38"/>
  <c r="I41" i="38"/>
  <c r="I42" i="38"/>
  <c r="I43" i="38"/>
  <c r="I44" i="38"/>
  <c r="I45" i="38"/>
  <c r="I46" i="38"/>
  <c r="I47" i="38"/>
  <c r="I48" i="38"/>
  <c r="I49" i="38"/>
  <c r="I50" i="38"/>
  <c r="I51" i="38"/>
  <c r="I52" i="38"/>
  <c r="I53" i="38"/>
  <c r="I54" i="38"/>
  <c r="I55" i="38"/>
  <c r="I56" i="38"/>
  <c r="I57" i="38"/>
  <c r="I58" i="38"/>
  <c r="I59" i="38"/>
  <c r="I60" i="38"/>
  <c r="I61" i="38"/>
  <c r="I62" i="38"/>
  <c r="I63" i="38"/>
  <c r="I64" i="38"/>
  <c r="I65" i="38"/>
  <c r="I66" i="38"/>
  <c r="I67" i="38"/>
  <c r="I68" i="38"/>
  <c r="I69" i="38"/>
  <c r="I70" i="38"/>
  <c r="I71" i="38"/>
  <c r="I72" i="38"/>
  <c r="I73" i="38"/>
  <c r="I74" i="38"/>
  <c r="I75" i="38"/>
  <c r="I76" i="38"/>
  <c r="I77" i="38"/>
  <c r="I78" i="38"/>
  <c r="I79" i="38"/>
  <c r="I80" i="38"/>
  <c r="I81" i="38"/>
  <c r="I82" i="38"/>
  <c r="I83" i="38"/>
  <c r="I84" i="38"/>
  <c r="I85" i="38"/>
  <c r="I86" i="38"/>
  <c r="I87" i="38"/>
  <c r="I88" i="38"/>
  <c r="I89" i="38"/>
  <c r="I90" i="38"/>
  <c r="I91" i="38"/>
  <c r="I92" i="38"/>
  <c r="I93" i="38"/>
  <c r="I94" i="38"/>
  <c r="I95" i="38"/>
  <c r="I96" i="38"/>
  <c r="I97" i="38"/>
  <c r="I98" i="38"/>
  <c r="I99" i="38"/>
  <c r="I100" i="38"/>
  <c r="I101" i="38"/>
  <c r="I102" i="38"/>
  <c r="I103" i="38"/>
  <c r="I104" i="38"/>
  <c r="I105" i="38"/>
  <c r="I106" i="38"/>
  <c r="I107" i="38"/>
  <c r="I108" i="38"/>
  <c r="I109" i="38"/>
  <c r="I110" i="38"/>
  <c r="I111" i="38"/>
  <c r="I112" i="38"/>
  <c r="I113" i="38"/>
  <c r="I114" i="38"/>
  <c r="I115" i="38"/>
  <c r="I116" i="38"/>
  <c r="I117" i="38"/>
  <c r="I118" i="38"/>
  <c r="I119" i="38"/>
  <c r="I120" i="38"/>
  <c r="I121" i="38"/>
  <c r="I122" i="38"/>
  <c r="I123" i="38"/>
  <c r="I124" i="38"/>
  <c r="I125" i="38"/>
  <c r="I126" i="38"/>
  <c r="I127" i="38"/>
  <c r="I128" i="38"/>
  <c r="I129" i="38"/>
  <c r="I130" i="38"/>
  <c r="I131" i="38"/>
  <c r="I132" i="38"/>
  <c r="I133" i="38"/>
  <c r="I134" i="38"/>
  <c r="I135" i="38"/>
  <c r="I136" i="38"/>
  <c r="I137" i="38"/>
  <c r="I138" i="38"/>
  <c r="I139" i="38"/>
  <c r="I140" i="38"/>
  <c r="I141" i="38"/>
  <c r="I142" i="38"/>
  <c r="I143" i="38"/>
  <c r="I144" i="38"/>
  <c r="I145" i="38"/>
  <c r="I146" i="38"/>
  <c r="I147" i="38"/>
  <c r="I148" i="38"/>
  <c r="I149" i="38"/>
  <c r="I150" i="38"/>
  <c r="I151" i="38"/>
  <c r="I152" i="38"/>
  <c r="I153" i="38"/>
  <c r="I154" i="38"/>
  <c r="I155" i="38"/>
  <c r="I156" i="38"/>
  <c r="I157" i="38"/>
  <c r="I158" i="38"/>
  <c r="I159" i="38"/>
  <c r="I160" i="38"/>
  <c r="I161" i="38"/>
  <c r="I162" i="38"/>
  <c r="I163" i="38"/>
  <c r="I164" i="38"/>
  <c r="I165" i="38"/>
  <c r="I166" i="38"/>
  <c r="I167" i="38"/>
  <c r="I168" i="38"/>
  <c r="I169" i="38"/>
  <c r="I170" i="38"/>
  <c r="I171" i="38"/>
  <c r="I172" i="38"/>
  <c r="I173" i="38"/>
  <c r="I174" i="38"/>
  <c r="I175" i="38"/>
  <c r="I176" i="38"/>
  <c r="I177" i="38"/>
  <c r="I178" i="38"/>
  <c r="I179" i="38"/>
  <c r="I180" i="38"/>
  <c r="I181" i="38"/>
  <c r="I182" i="38"/>
  <c r="I183" i="38"/>
  <c r="I184" i="38"/>
  <c r="I185" i="38"/>
  <c r="I186" i="38"/>
  <c r="I187" i="38"/>
  <c r="I188" i="38"/>
  <c r="I189" i="38"/>
  <c r="I190" i="38"/>
  <c r="I191" i="38"/>
  <c r="I192" i="38"/>
  <c r="I193" i="38"/>
  <c r="I194" i="38"/>
  <c r="I195" i="38"/>
  <c r="I196" i="38"/>
  <c r="I197" i="38"/>
  <c r="I198" i="38"/>
  <c r="I199" i="38"/>
  <c r="I200" i="38"/>
  <c r="I201" i="38"/>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173" i="19"/>
  <c r="B174" i="19"/>
  <c r="B175" i="19"/>
  <c r="B176" i="19"/>
  <c r="B177" i="19"/>
  <c r="B178" i="19"/>
  <c r="B179" i="19"/>
  <c r="B180" i="19"/>
  <c r="B181" i="19"/>
  <c r="B182" i="19"/>
  <c r="B183" i="19"/>
  <c r="B184" i="19"/>
  <c r="B185" i="19"/>
  <c r="B186" i="19"/>
  <c r="B187" i="19"/>
  <c r="B188" i="19"/>
  <c r="B189" i="19"/>
  <c r="B190" i="19"/>
  <c r="B191" i="19"/>
  <c r="B192" i="19"/>
  <c r="B193" i="19"/>
  <c r="B194" i="19"/>
  <c r="B195" i="19"/>
  <c r="B196" i="19"/>
  <c r="B197" i="19"/>
  <c r="B198" i="19"/>
  <c r="B199" i="19"/>
  <c r="B200" i="19"/>
  <c r="B20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63" i="19"/>
  <c r="I64" i="19"/>
  <c r="I65" i="19"/>
  <c r="I66"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I116" i="19"/>
  <c r="I117" i="19"/>
  <c r="I118" i="19"/>
  <c r="I119" i="19"/>
  <c r="I120" i="19"/>
  <c r="I121" i="19"/>
  <c r="I122" i="19"/>
  <c r="I123" i="19"/>
  <c r="I124" i="19"/>
  <c r="I125" i="19"/>
  <c r="I126" i="19"/>
  <c r="I127" i="19"/>
  <c r="I128" i="19"/>
  <c r="I129" i="19"/>
  <c r="I130" i="19"/>
  <c r="I131" i="19"/>
  <c r="I132" i="19"/>
  <c r="I133" i="19"/>
  <c r="I134" i="19"/>
  <c r="I135" i="19"/>
  <c r="I136" i="19"/>
  <c r="I137" i="19"/>
  <c r="I138" i="19"/>
  <c r="I139" i="19"/>
  <c r="I140" i="19"/>
  <c r="I141" i="19"/>
  <c r="I142" i="19"/>
  <c r="I143" i="19"/>
  <c r="I144" i="19"/>
  <c r="I145" i="19"/>
  <c r="I146" i="19"/>
  <c r="I147" i="19"/>
  <c r="I148" i="19"/>
  <c r="I149" i="19"/>
  <c r="I150" i="19"/>
  <c r="I151" i="19"/>
  <c r="I152" i="19"/>
  <c r="I153" i="19"/>
  <c r="I154" i="19"/>
  <c r="I155" i="19"/>
  <c r="I156" i="19"/>
  <c r="I157" i="19"/>
  <c r="I158" i="19"/>
  <c r="I159" i="19"/>
  <c r="I160" i="19"/>
  <c r="I161" i="19"/>
  <c r="I162" i="19"/>
  <c r="I163" i="19"/>
  <c r="I164" i="19"/>
  <c r="I165" i="19"/>
  <c r="I166" i="19"/>
  <c r="I167" i="19"/>
  <c r="I168" i="19"/>
  <c r="I169" i="19"/>
  <c r="I170" i="19"/>
  <c r="I171" i="19"/>
  <c r="I172" i="19"/>
  <c r="I173" i="19"/>
  <c r="I174" i="19"/>
  <c r="I175" i="19"/>
  <c r="I176" i="19"/>
  <c r="I177" i="19"/>
  <c r="I178" i="19"/>
  <c r="I179" i="19"/>
  <c r="I180" i="19"/>
  <c r="I181" i="19"/>
  <c r="I182" i="19"/>
  <c r="I183" i="19"/>
  <c r="I184" i="19"/>
  <c r="I185" i="19"/>
  <c r="I186" i="19"/>
  <c r="I187" i="19"/>
  <c r="I188" i="19"/>
  <c r="I189" i="19"/>
  <c r="I190" i="19"/>
  <c r="I191" i="19"/>
  <c r="I192" i="19"/>
  <c r="I193" i="19"/>
  <c r="I194" i="19"/>
  <c r="I195" i="19"/>
  <c r="I196" i="19"/>
  <c r="I197" i="19"/>
  <c r="I198" i="19"/>
  <c r="I199" i="19"/>
  <c r="I200" i="19"/>
  <c r="I201" i="19"/>
  <c r="B22" i="35"/>
  <c r="B23" i="35"/>
  <c r="B24" i="35"/>
  <c r="B25" i="35"/>
  <c r="B26" i="35"/>
  <c r="B27" i="35"/>
  <c r="B28" i="35"/>
  <c r="B29" i="35"/>
  <c r="B30" i="35"/>
  <c r="B31" i="35"/>
  <c r="B32" i="35"/>
  <c r="B33" i="35"/>
  <c r="B34" i="35"/>
  <c r="B35" i="35"/>
  <c r="B36" i="35"/>
  <c r="B37" i="35"/>
  <c r="B38" i="35"/>
  <c r="B39" i="35"/>
  <c r="B40" i="35"/>
  <c r="B41" i="35"/>
  <c r="B42" i="35"/>
  <c r="B43" i="35"/>
  <c r="B44" i="35"/>
  <c r="B45" i="35"/>
  <c r="B46" i="35"/>
  <c r="B47" i="35"/>
  <c r="B48" i="35"/>
  <c r="B49" i="35"/>
  <c r="B50" i="35"/>
  <c r="B51" i="35"/>
  <c r="B52" i="35"/>
  <c r="B53" i="35"/>
  <c r="B54" i="35"/>
  <c r="B55" i="35"/>
  <c r="B56" i="35"/>
  <c r="B57" i="35"/>
  <c r="B58" i="35"/>
  <c r="B59" i="35"/>
  <c r="B60" i="35"/>
  <c r="B61" i="35"/>
  <c r="B62" i="35"/>
  <c r="B63" i="35"/>
  <c r="B64" i="35"/>
  <c r="B65" i="35"/>
  <c r="B66" i="35"/>
  <c r="B67" i="35"/>
  <c r="B68" i="35"/>
  <c r="B69" i="35"/>
  <c r="B70" i="35"/>
  <c r="B71" i="35"/>
  <c r="B72" i="35"/>
  <c r="B73" i="35"/>
  <c r="B74" i="35"/>
  <c r="B75" i="35"/>
  <c r="B76" i="35"/>
  <c r="B77" i="35"/>
  <c r="B78" i="35"/>
  <c r="B79" i="35"/>
  <c r="B80" i="35"/>
  <c r="B81" i="35"/>
  <c r="B82" i="35"/>
  <c r="B83" i="35"/>
  <c r="B84" i="35"/>
  <c r="B85" i="35"/>
  <c r="B86" i="35"/>
  <c r="B87" i="35"/>
  <c r="B88" i="35"/>
  <c r="B89" i="35"/>
  <c r="B90" i="35"/>
  <c r="B91" i="35"/>
  <c r="B92" i="35"/>
  <c r="B93" i="35"/>
  <c r="B94" i="35"/>
  <c r="B95" i="35"/>
  <c r="B96" i="35"/>
  <c r="B97" i="35"/>
  <c r="B98" i="35"/>
  <c r="B99" i="35"/>
  <c r="B100" i="35"/>
  <c r="B101" i="35"/>
  <c r="B102" i="35"/>
  <c r="B103" i="35"/>
  <c r="B104" i="35"/>
  <c r="B105" i="35"/>
  <c r="B106" i="35"/>
  <c r="B107" i="35"/>
  <c r="B108" i="35"/>
  <c r="B109" i="35"/>
  <c r="B110" i="35"/>
  <c r="B111" i="35"/>
  <c r="B112" i="35"/>
  <c r="B113" i="35"/>
  <c r="B114" i="35"/>
  <c r="B115" i="35"/>
  <c r="B116" i="35"/>
  <c r="B117" i="35"/>
  <c r="B118" i="35"/>
  <c r="B119" i="35"/>
  <c r="B120" i="35"/>
  <c r="B121" i="35"/>
  <c r="B122" i="35"/>
  <c r="B123" i="35"/>
  <c r="B124" i="35"/>
  <c r="B125" i="35"/>
  <c r="B126" i="35"/>
  <c r="B127" i="35"/>
  <c r="B128" i="35"/>
  <c r="B129" i="35"/>
  <c r="B130" i="35"/>
  <c r="B131" i="35"/>
  <c r="B132" i="35"/>
  <c r="B133" i="35"/>
  <c r="B134" i="35"/>
  <c r="B135" i="35"/>
  <c r="B136" i="35"/>
  <c r="B137" i="35"/>
  <c r="B138" i="35"/>
  <c r="B139" i="35"/>
  <c r="B140" i="35"/>
  <c r="B141" i="35"/>
  <c r="B142" i="35"/>
  <c r="B143" i="35"/>
  <c r="B144" i="35"/>
  <c r="B145" i="35"/>
  <c r="B146" i="35"/>
  <c r="B147" i="35"/>
  <c r="B148" i="35"/>
  <c r="B149" i="35"/>
  <c r="B150" i="35"/>
  <c r="B151" i="35"/>
  <c r="B152" i="35"/>
  <c r="B153" i="35"/>
  <c r="B154" i="35"/>
  <c r="B155" i="35"/>
  <c r="B156" i="35"/>
  <c r="B157" i="35"/>
  <c r="B158" i="35"/>
  <c r="B159" i="35"/>
  <c r="B160" i="35"/>
  <c r="B161" i="35"/>
  <c r="B162" i="35"/>
  <c r="B163" i="35"/>
  <c r="B164" i="35"/>
  <c r="B165" i="35"/>
  <c r="B166" i="35"/>
  <c r="B167" i="35"/>
  <c r="B168" i="35"/>
  <c r="B169" i="35"/>
  <c r="B170" i="35"/>
  <c r="B171" i="35"/>
  <c r="B172" i="35"/>
  <c r="B173" i="35"/>
  <c r="B174" i="35"/>
  <c r="B175" i="35"/>
  <c r="B176" i="35"/>
  <c r="B177" i="35"/>
  <c r="B178" i="35"/>
  <c r="B179" i="35"/>
  <c r="B180" i="35"/>
  <c r="B181" i="35"/>
  <c r="B182" i="35"/>
  <c r="B183" i="35"/>
  <c r="B184" i="35"/>
  <c r="B185" i="35"/>
  <c r="B186" i="35"/>
  <c r="B187" i="35"/>
  <c r="B188" i="35"/>
  <c r="B189" i="35"/>
  <c r="B190" i="35"/>
  <c r="B191" i="35"/>
  <c r="B192" i="35"/>
  <c r="B193" i="35"/>
  <c r="B194" i="35"/>
  <c r="B195" i="35"/>
  <c r="B196" i="35"/>
  <c r="B197" i="35"/>
  <c r="B198" i="35"/>
  <c r="B199" i="35"/>
  <c r="B200" i="35"/>
  <c r="B20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101" i="35"/>
  <c r="C102" i="35"/>
  <c r="C103" i="35"/>
  <c r="C104" i="35"/>
  <c r="C105" i="35"/>
  <c r="C106" i="35"/>
  <c r="C107" i="35"/>
  <c r="C108" i="35"/>
  <c r="C109" i="35"/>
  <c r="C110" i="35"/>
  <c r="C111" i="35"/>
  <c r="C112" i="35"/>
  <c r="C113" i="35"/>
  <c r="C114" i="35"/>
  <c r="C115" i="35"/>
  <c r="C116" i="35"/>
  <c r="C117" i="35"/>
  <c r="C118" i="35"/>
  <c r="C119" i="35"/>
  <c r="C120" i="35"/>
  <c r="C121" i="35"/>
  <c r="C122" i="35"/>
  <c r="C123" i="35"/>
  <c r="C124" i="35"/>
  <c r="C125" i="35"/>
  <c r="C126" i="35"/>
  <c r="C127" i="35"/>
  <c r="C128" i="35"/>
  <c r="C129" i="35"/>
  <c r="C130" i="35"/>
  <c r="C131" i="35"/>
  <c r="C132" i="35"/>
  <c r="C133" i="35"/>
  <c r="C134" i="35"/>
  <c r="C135"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66" i="35"/>
  <c r="C167" i="35"/>
  <c r="C168" i="35"/>
  <c r="C169" i="35"/>
  <c r="C170" i="35"/>
  <c r="C171" i="35"/>
  <c r="C172" i="35"/>
  <c r="C173" i="35"/>
  <c r="C174" i="35"/>
  <c r="C175" i="35"/>
  <c r="C176" i="35"/>
  <c r="C177" i="35"/>
  <c r="C178" i="35"/>
  <c r="C179" i="35"/>
  <c r="C180" i="35"/>
  <c r="C181" i="35"/>
  <c r="C182" i="35"/>
  <c r="C183" i="35"/>
  <c r="C184" i="35"/>
  <c r="C185" i="35"/>
  <c r="C186" i="35"/>
  <c r="C187" i="35"/>
  <c r="C188" i="35"/>
  <c r="C189" i="35"/>
  <c r="C190" i="35"/>
  <c r="C191" i="35"/>
  <c r="C192" i="35"/>
  <c r="C193" i="35"/>
  <c r="C194" i="35"/>
  <c r="C195" i="35"/>
  <c r="C196" i="35"/>
  <c r="C197" i="35"/>
  <c r="C198" i="35"/>
  <c r="C199" i="35"/>
  <c r="C200" i="35"/>
  <c r="C201" i="35"/>
  <c r="D22" i="35"/>
  <c r="D23" i="35"/>
  <c r="D24" i="35"/>
  <c r="D25" i="35"/>
  <c r="D26" i="35"/>
  <c r="D27" i="35"/>
  <c r="D28" i="35"/>
  <c r="D29" i="35"/>
  <c r="D30" i="35"/>
  <c r="D31" i="35"/>
  <c r="D32" i="35"/>
  <c r="D33" i="35"/>
  <c r="D34" i="35"/>
  <c r="D35" i="35"/>
  <c r="D36" i="35"/>
  <c r="D37" i="35"/>
  <c r="D38" i="35"/>
  <c r="D39" i="35"/>
  <c r="D40" i="35"/>
  <c r="D41" i="35"/>
  <c r="D42" i="35"/>
  <c r="D43" i="35"/>
  <c r="D44" i="35"/>
  <c r="D45" i="35"/>
  <c r="D46" i="35"/>
  <c r="D47" i="35"/>
  <c r="D48" i="35"/>
  <c r="D49" i="35"/>
  <c r="D50" i="35"/>
  <c r="D51" i="35"/>
  <c r="D52" i="35"/>
  <c r="D53" i="35"/>
  <c r="D54" i="35"/>
  <c r="D55" i="35"/>
  <c r="D56" i="35"/>
  <c r="D57" i="35"/>
  <c r="D58" i="35"/>
  <c r="D59" i="35"/>
  <c r="D60" i="35"/>
  <c r="D61" i="35"/>
  <c r="D62" i="35"/>
  <c r="D63" i="35"/>
  <c r="D64" i="35"/>
  <c r="D65" i="35"/>
  <c r="D66" i="35"/>
  <c r="D67" i="35"/>
  <c r="D68" i="35"/>
  <c r="D69" i="35"/>
  <c r="D70" i="35"/>
  <c r="D71" i="35"/>
  <c r="D72" i="35"/>
  <c r="D73" i="35"/>
  <c r="D74" i="35"/>
  <c r="D75" i="35"/>
  <c r="D76" i="35"/>
  <c r="D77" i="35"/>
  <c r="D78" i="35"/>
  <c r="D79" i="35"/>
  <c r="D80" i="35"/>
  <c r="D81" i="35"/>
  <c r="D82" i="35"/>
  <c r="D83" i="35"/>
  <c r="D84" i="35"/>
  <c r="D85" i="35"/>
  <c r="D86" i="35"/>
  <c r="D87" i="35"/>
  <c r="D88" i="35"/>
  <c r="D89" i="35"/>
  <c r="D90" i="35"/>
  <c r="D91" i="35"/>
  <c r="D92" i="35"/>
  <c r="D93" i="35"/>
  <c r="D94" i="35"/>
  <c r="D95" i="35"/>
  <c r="D96" i="35"/>
  <c r="D97" i="35"/>
  <c r="D98" i="35"/>
  <c r="D99" i="35"/>
  <c r="D100" i="35"/>
  <c r="D101" i="35"/>
  <c r="D102" i="35"/>
  <c r="D103" i="35"/>
  <c r="D104" i="35"/>
  <c r="D105" i="35"/>
  <c r="D106" i="35"/>
  <c r="D107" i="35"/>
  <c r="D108" i="35"/>
  <c r="D109" i="35"/>
  <c r="D110" i="35"/>
  <c r="D111" i="35"/>
  <c r="D112" i="35"/>
  <c r="D113" i="35"/>
  <c r="D114" i="35"/>
  <c r="D115" i="35"/>
  <c r="D116" i="35"/>
  <c r="D117" i="35"/>
  <c r="D118" i="35"/>
  <c r="D119" i="35"/>
  <c r="D120" i="35"/>
  <c r="D121" i="35"/>
  <c r="D122" i="35"/>
  <c r="D123" i="35"/>
  <c r="D124" i="35"/>
  <c r="D125" i="35"/>
  <c r="D126" i="35"/>
  <c r="D127" i="35"/>
  <c r="D128" i="35"/>
  <c r="D129" i="35"/>
  <c r="D130" i="35"/>
  <c r="D131" i="35"/>
  <c r="D132" i="35"/>
  <c r="D133" i="35"/>
  <c r="D134" i="35"/>
  <c r="D135" i="35"/>
  <c r="D136" i="35"/>
  <c r="D137" i="35"/>
  <c r="D138" i="35"/>
  <c r="D139" i="35"/>
  <c r="D140" i="35"/>
  <c r="D141" i="35"/>
  <c r="D142" i="35"/>
  <c r="D143" i="35"/>
  <c r="D144" i="35"/>
  <c r="D145" i="35"/>
  <c r="D146" i="35"/>
  <c r="D147" i="35"/>
  <c r="D148" i="35"/>
  <c r="D149" i="35"/>
  <c r="D150" i="35"/>
  <c r="D151" i="35"/>
  <c r="D152" i="35"/>
  <c r="D153" i="35"/>
  <c r="D154" i="35"/>
  <c r="D155" i="35"/>
  <c r="D156" i="35"/>
  <c r="D157" i="35"/>
  <c r="D158" i="35"/>
  <c r="D159" i="35"/>
  <c r="D160" i="35"/>
  <c r="D161" i="35"/>
  <c r="D162" i="35"/>
  <c r="D163" i="35"/>
  <c r="D164" i="35"/>
  <c r="D165" i="35"/>
  <c r="D166" i="35"/>
  <c r="D167" i="35"/>
  <c r="D168" i="35"/>
  <c r="D169" i="35"/>
  <c r="D170" i="35"/>
  <c r="D171" i="35"/>
  <c r="D172" i="35"/>
  <c r="D173" i="35"/>
  <c r="D174" i="35"/>
  <c r="D175" i="35"/>
  <c r="D176" i="35"/>
  <c r="D177" i="35"/>
  <c r="D178" i="35"/>
  <c r="D179" i="35"/>
  <c r="D180" i="35"/>
  <c r="D181" i="35"/>
  <c r="D182" i="35"/>
  <c r="D183" i="35"/>
  <c r="D184" i="35"/>
  <c r="D185" i="35"/>
  <c r="D186" i="35"/>
  <c r="D187" i="35"/>
  <c r="D188" i="35"/>
  <c r="D189" i="35"/>
  <c r="D190" i="35"/>
  <c r="D191" i="35"/>
  <c r="D192" i="35"/>
  <c r="D193" i="35"/>
  <c r="D194" i="35"/>
  <c r="D195" i="35"/>
  <c r="D196" i="35"/>
  <c r="D197" i="35"/>
  <c r="D198" i="35"/>
  <c r="D199" i="35"/>
  <c r="D200" i="35"/>
  <c r="D201" i="35"/>
  <c r="E22" i="35"/>
  <c r="E23" i="35"/>
  <c r="E24" i="35"/>
  <c r="E25" i="35"/>
  <c r="E26" i="35"/>
  <c r="E27" i="35"/>
  <c r="E28" i="35"/>
  <c r="E29" i="35"/>
  <c r="E30" i="35"/>
  <c r="E31" i="35"/>
  <c r="E32" i="35"/>
  <c r="E33" i="35"/>
  <c r="E34" i="35"/>
  <c r="E35" i="35"/>
  <c r="E36" i="35"/>
  <c r="E37" i="35"/>
  <c r="E38" i="35"/>
  <c r="E39" i="35"/>
  <c r="E40" i="35"/>
  <c r="E41" i="35"/>
  <c r="E42" i="35"/>
  <c r="E43" i="35"/>
  <c r="E44" i="35"/>
  <c r="E45" i="35"/>
  <c r="E46" i="35"/>
  <c r="E47" i="35"/>
  <c r="E48" i="35"/>
  <c r="E49" i="35"/>
  <c r="E50" i="35"/>
  <c r="E51" i="35"/>
  <c r="E52" i="35"/>
  <c r="E53" i="35"/>
  <c r="E54" i="35"/>
  <c r="E55" i="35"/>
  <c r="E56" i="35"/>
  <c r="E57" i="35"/>
  <c r="E58" i="35"/>
  <c r="E59" i="35"/>
  <c r="E60" i="35"/>
  <c r="E61" i="35"/>
  <c r="E62" i="35"/>
  <c r="E63" i="35"/>
  <c r="E64" i="35"/>
  <c r="E65" i="35"/>
  <c r="E66" i="35"/>
  <c r="E67" i="35"/>
  <c r="E68" i="35"/>
  <c r="E69" i="35"/>
  <c r="E70" i="35"/>
  <c r="E71" i="35"/>
  <c r="E72" i="35"/>
  <c r="E73" i="35"/>
  <c r="E74" i="35"/>
  <c r="E75" i="35"/>
  <c r="E76" i="35"/>
  <c r="E77" i="35"/>
  <c r="E78" i="35"/>
  <c r="E79" i="35"/>
  <c r="E80" i="35"/>
  <c r="E81" i="35"/>
  <c r="E82" i="35"/>
  <c r="E83" i="35"/>
  <c r="E84" i="35"/>
  <c r="E85" i="35"/>
  <c r="E86" i="35"/>
  <c r="E87" i="35"/>
  <c r="E88" i="35"/>
  <c r="E89" i="35"/>
  <c r="E90" i="35"/>
  <c r="E91" i="35"/>
  <c r="E92" i="35"/>
  <c r="E93" i="35"/>
  <c r="E94" i="35"/>
  <c r="E95" i="35"/>
  <c r="E96" i="35"/>
  <c r="E97" i="35"/>
  <c r="E98" i="35"/>
  <c r="E99" i="35"/>
  <c r="E100" i="35"/>
  <c r="E101" i="35"/>
  <c r="E102" i="35"/>
  <c r="E103" i="35"/>
  <c r="E104" i="35"/>
  <c r="E105" i="35"/>
  <c r="E106" i="35"/>
  <c r="E107" i="35"/>
  <c r="E108" i="35"/>
  <c r="E109" i="35"/>
  <c r="E110" i="35"/>
  <c r="E111" i="35"/>
  <c r="E112" i="35"/>
  <c r="E113" i="35"/>
  <c r="E114" i="35"/>
  <c r="E115" i="35"/>
  <c r="E116" i="35"/>
  <c r="E117" i="35"/>
  <c r="E118" i="35"/>
  <c r="E119" i="35"/>
  <c r="E120" i="35"/>
  <c r="E121" i="35"/>
  <c r="E122" i="35"/>
  <c r="E123" i="35"/>
  <c r="E124" i="35"/>
  <c r="E125" i="35"/>
  <c r="E126" i="35"/>
  <c r="E127" i="35"/>
  <c r="E128" i="35"/>
  <c r="E129" i="35"/>
  <c r="E130" i="35"/>
  <c r="E131" i="35"/>
  <c r="E132" i="35"/>
  <c r="E133" i="35"/>
  <c r="E134" i="35"/>
  <c r="E135" i="35"/>
  <c r="E136" i="35"/>
  <c r="E137" i="35"/>
  <c r="E138" i="35"/>
  <c r="E139" i="35"/>
  <c r="E140" i="35"/>
  <c r="E141" i="35"/>
  <c r="E142" i="35"/>
  <c r="E143" i="35"/>
  <c r="E144" i="35"/>
  <c r="E145" i="35"/>
  <c r="E146" i="35"/>
  <c r="E147" i="35"/>
  <c r="E148" i="35"/>
  <c r="E149" i="35"/>
  <c r="E150" i="35"/>
  <c r="E151" i="35"/>
  <c r="E152" i="35"/>
  <c r="E153" i="35"/>
  <c r="E154" i="35"/>
  <c r="E155" i="35"/>
  <c r="E156" i="35"/>
  <c r="E157" i="35"/>
  <c r="E158" i="35"/>
  <c r="E159" i="35"/>
  <c r="E160" i="35"/>
  <c r="E161" i="35"/>
  <c r="E162" i="35"/>
  <c r="E163" i="35"/>
  <c r="E164" i="35"/>
  <c r="E165" i="35"/>
  <c r="E166" i="35"/>
  <c r="E167" i="35"/>
  <c r="E168" i="35"/>
  <c r="E169" i="35"/>
  <c r="E170" i="35"/>
  <c r="E171" i="35"/>
  <c r="E172" i="35"/>
  <c r="E173" i="35"/>
  <c r="E174" i="35"/>
  <c r="E175" i="35"/>
  <c r="E176" i="35"/>
  <c r="E177" i="35"/>
  <c r="E178" i="35"/>
  <c r="E179" i="35"/>
  <c r="E180" i="35"/>
  <c r="E181" i="35"/>
  <c r="E182" i="35"/>
  <c r="E183" i="35"/>
  <c r="E184" i="35"/>
  <c r="E185" i="35"/>
  <c r="E186" i="35"/>
  <c r="E187" i="35"/>
  <c r="E188" i="35"/>
  <c r="E189" i="35"/>
  <c r="E190" i="35"/>
  <c r="E191" i="35"/>
  <c r="E192" i="35"/>
  <c r="E193" i="35"/>
  <c r="E194" i="35"/>
  <c r="E195" i="35"/>
  <c r="E196" i="35"/>
  <c r="E197" i="35"/>
  <c r="E198" i="35"/>
  <c r="E199" i="35"/>
  <c r="E200" i="35"/>
  <c r="E201" i="35"/>
  <c r="F22" i="35"/>
  <c r="F23" i="35"/>
  <c r="F24" i="35"/>
  <c r="F25" i="35"/>
  <c r="F26" i="35"/>
  <c r="F27" i="35"/>
  <c r="F28" i="35"/>
  <c r="F29" i="35"/>
  <c r="F30" i="35"/>
  <c r="F31" i="35"/>
  <c r="F32" i="35"/>
  <c r="F33" i="35"/>
  <c r="F34" i="35"/>
  <c r="F35" i="35"/>
  <c r="F36" i="35"/>
  <c r="F37" i="35"/>
  <c r="F38" i="35"/>
  <c r="F39" i="35"/>
  <c r="F40" i="35"/>
  <c r="F41" i="35"/>
  <c r="F42" i="35"/>
  <c r="F43" i="35"/>
  <c r="F44" i="35"/>
  <c r="F45" i="35"/>
  <c r="F46" i="35"/>
  <c r="F47" i="35"/>
  <c r="F48" i="35"/>
  <c r="F49" i="35"/>
  <c r="F50" i="35"/>
  <c r="F51" i="35"/>
  <c r="F52" i="35"/>
  <c r="F53" i="35"/>
  <c r="F54" i="35"/>
  <c r="F55" i="35"/>
  <c r="F56" i="35"/>
  <c r="F57" i="35"/>
  <c r="F58" i="35"/>
  <c r="F59" i="35"/>
  <c r="F60" i="35"/>
  <c r="F61" i="35"/>
  <c r="F62" i="35"/>
  <c r="F63" i="35"/>
  <c r="F64" i="35"/>
  <c r="F65" i="35"/>
  <c r="F66" i="35"/>
  <c r="F67" i="35"/>
  <c r="F68" i="35"/>
  <c r="F69" i="35"/>
  <c r="F70" i="35"/>
  <c r="F71" i="35"/>
  <c r="F72" i="35"/>
  <c r="F73" i="35"/>
  <c r="F74" i="35"/>
  <c r="F75" i="35"/>
  <c r="F76" i="35"/>
  <c r="F77" i="35"/>
  <c r="F78" i="35"/>
  <c r="F79" i="35"/>
  <c r="F80" i="35"/>
  <c r="F81" i="35"/>
  <c r="F82" i="35"/>
  <c r="F83" i="35"/>
  <c r="F84" i="35"/>
  <c r="F85" i="35"/>
  <c r="F86" i="35"/>
  <c r="F87" i="35"/>
  <c r="F88" i="35"/>
  <c r="F89" i="35"/>
  <c r="F90" i="35"/>
  <c r="F91" i="35"/>
  <c r="F92" i="35"/>
  <c r="F93" i="35"/>
  <c r="F94" i="35"/>
  <c r="F95" i="35"/>
  <c r="F96" i="35"/>
  <c r="F97" i="35"/>
  <c r="F98" i="35"/>
  <c r="F99" i="35"/>
  <c r="F100" i="35"/>
  <c r="F101" i="35"/>
  <c r="F102" i="35"/>
  <c r="F103" i="35"/>
  <c r="F104" i="35"/>
  <c r="F105" i="35"/>
  <c r="F106" i="35"/>
  <c r="F107" i="35"/>
  <c r="F108" i="35"/>
  <c r="F109" i="35"/>
  <c r="F110" i="35"/>
  <c r="F111" i="35"/>
  <c r="F112" i="35"/>
  <c r="F113" i="35"/>
  <c r="F114" i="35"/>
  <c r="F115" i="35"/>
  <c r="F116" i="35"/>
  <c r="F117" i="35"/>
  <c r="F118" i="35"/>
  <c r="F119" i="35"/>
  <c r="F120" i="35"/>
  <c r="F121" i="35"/>
  <c r="F122" i="35"/>
  <c r="F123" i="35"/>
  <c r="F124" i="35"/>
  <c r="F125" i="35"/>
  <c r="F126" i="35"/>
  <c r="F127" i="35"/>
  <c r="F128" i="35"/>
  <c r="F129" i="35"/>
  <c r="F130" i="35"/>
  <c r="F131" i="35"/>
  <c r="F132" i="35"/>
  <c r="F133" i="35"/>
  <c r="F134" i="35"/>
  <c r="F135" i="35"/>
  <c r="F136" i="35"/>
  <c r="F137" i="35"/>
  <c r="F138" i="35"/>
  <c r="F139" i="35"/>
  <c r="F140" i="35"/>
  <c r="F141" i="35"/>
  <c r="F142" i="35"/>
  <c r="F143" i="35"/>
  <c r="F144" i="35"/>
  <c r="F145" i="35"/>
  <c r="F146" i="35"/>
  <c r="F147" i="35"/>
  <c r="F148" i="35"/>
  <c r="F149" i="35"/>
  <c r="F150" i="35"/>
  <c r="F151" i="35"/>
  <c r="F152" i="35"/>
  <c r="F153" i="35"/>
  <c r="F154" i="35"/>
  <c r="F155" i="35"/>
  <c r="F156" i="35"/>
  <c r="F157" i="35"/>
  <c r="F158" i="35"/>
  <c r="F159" i="35"/>
  <c r="F160" i="35"/>
  <c r="F161" i="35"/>
  <c r="F162" i="35"/>
  <c r="F163" i="35"/>
  <c r="F164" i="35"/>
  <c r="F165" i="35"/>
  <c r="F166" i="35"/>
  <c r="F167" i="35"/>
  <c r="F168" i="35"/>
  <c r="F169" i="35"/>
  <c r="F170" i="35"/>
  <c r="F171" i="35"/>
  <c r="F172" i="35"/>
  <c r="F173" i="35"/>
  <c r="F174" i="35"/>
  <c r="F175" i="35"/>
  <c r="F176" i="35"/>
  <c r="F177" i="35"/>
  <c r="F178" i="35"/>
  <c r="F179" i="35"/>
  <c r="F180" i="35"/>
  <c r="F181" i="35"/>
  <c r="F182" i="35"/>
  <c r="F183" i="35"/>
  <c r="F184" i="35"/>
  <c r="F185" i="35"/>
  <c r="F186" i="35"/>
  <c r="F187" i="35"/>
  <c r="F188" i="35"/>
  <c r="F189" i="35"/>
  <c r="F190" i="35"/>
  <c r="F191" i="35"/>
  <c r="F192" i="35"/>
  <c r="F193" i="35"/>
  <c r="F194" i="35"/>
  <c r="F195" i="35"/>
  <c r="F196" i="35"/>
  <c r="F197" i="35"/>
  <c r="F198" i="35"/>
  <c r="F199" i="35"/>
  <c r="F200" i="35"/>
  <c r="F20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115" i="35"/>
  <c r="G116" i="35"/>
  <c r="G117" i="35"/>
  <c r="G118" i="35"/>
  <c r="G119" i="35"/>
  <c r="G120" i="35"/>
  <c r="G121" i="35"/>
  <c r="G122" i="35"/>
  <c r="G123" i="35"/>
  <c r="G124" i="35"/>
  <c r="G125" i="35"/>
  <c r="G126" i="35"/>
  <c r="G127" i="35"/>
  <c r="G128" i="35"/>
  <c r="G129" i="35"/>
  <c r="G130" i="35"/>
  <c r="G131" i="35"/>
  <c r="G132" i="35"/>
  <c r="G133" i="35"/>
  <c r="G134" i="35"/>
  <c r="G135" i="35"/>
  <c r="G136" i="35"/>
  <c r="G137" i="35"/>
  <c r="G138" i="35"/>
  <c r="G139" i="35"/>
  <c r="G140" i="35"/>
  <c r="G141" i="35"/>
  <c r="G142" i="35"/>
  <c r="G143" i="35"/>
  <c r="G144" i="35"/>
  <c r="G145" i="35"/>
  <c r="G146" i="35"/>
  <c r="G147" i="35"/>
  <c r="G148" i="35"/>
  <c r="G149" i="35"/>
  <c r="G150" i="35"/>
  <c r="G151" i="35"/>
  <c r="G152" i="35"/>
  <c r="G153" i="35"/>
  <c r="G154" i="35"/>
  <c r="G155" i="35"/>
  <c r="G156" i="35"/>
  <c r="G157" i="35"/>
  <c r="G158" i="35"/>
  <c r="G159" i="35"/>
  <c r="G160" i="35"/>
  <c r="G161" i="35"/>
  <c r="G162" i="35"/>
  <c r="G163" i="35"/>
  <c r="G164" i="35"/>
  <c r="G165" i="35"/>
  <c r="G166" i="35"/>
  <c r="G167" i="35"/>
  <c r="G168" i="35"/>
  <c r="G169" i="35"/>
  <c r="G170" i="35"/>
  <c r="G171" i="35"/>
  <c r="G172" i="35"/>
  <c r="G173" i="35"/>
  <c r="G174" i="35"/>
  <c r="G175" i="35"/>
  <c r="G176" i="35"/>
  <c r="G177" i="35"/>
  <c r="G178" i="35"/>
  <c r="G179" i="35"/>
  <c r="G180" i="35"/>
  <c r="G181" i="35"/>
  <c r="G182" i="35"/>
  <c r="G183" i="35"/>
  <c r="G184" i="35"/>
  <c r="G185" i="35"/>
  <c r="G186" i="35"/>
  <c r="G187" i="35"/>
  <c r="G188" i="35"/>
  <c r="G189" i="35"/>
  <c r="G190" i="35"/>
  <c r="G191" i="35"/>
  <c r="G192" i="35"/>
  <c r="G193" i="35"/>
  <c r="G194" i="35"/>
  <c r="G195" i="35"/>
  <c r="G196" i="35"/>
  <c r="G197" i="35"/>
  <c r="G198" i="35"/>
  <c r="G199" i="35"/>
  <c r="G200" i="35"/>
  <c r="G201" i="35"/>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2" i="28"/>
  <c r="B23" i="28"/>
  <c r="B24" i="28"/>
  <c r="B25" i="28"/>
  <c r="B26" i="28"/>
  <c r="B27" i="28"/>
  <c r="B28" i="28"/>
  <c r="B29" i="28"/>
  <c r="B30" i="28"/>
  <c r="B31" i="28"/>
  <c r="B32" i="28"/>
  <c r="B33" i="28"/>
  <c r="B34" i="28"/>
  <c r="B35" i="28"/>
  <c r="B36" i="28"/>
  <c r="B37" i="28"/>
  <c r="B38" i="28"/>
  <c r="B39" i="28"/>
  <c r="B40" i="28"/>
  <c r="B41" i="28"/>
  <c r="B42" i="28"/>
  <c r="B43" i="28"/>
  <c r="B44" i="28"/>
  <c r="B45" i="28"/>
  <c r="B46" i="28"/>
  <c r="B47" i="28"/>
  <c r="B48" i="28"/>
  <c r="B49" i="28"/>
  <c r="B50" i="28"/>
  <c r="B51" i="28"/>
  <c r="B52" i="28"/>
  <c r="B53" i="28"/>
  <c r="B54" i="28"/>
  <c r="B55" i="28"/>
  <c r="B56" i="28"/>
  <c r="B57" i="28"/>
  <c r="B58" i="28"/>
  <c r="B59" i="28"/>
  <c r="B60" i="28"/>
  <c r="B61" i="28"/>
  <c r="B62" i="28"/>
  <c r="B63" i="28"/>
  <c r="B64" i="28"/>
  <c r="B65" i="28"/>
  <c r="B66" i="28"/>
  <c r="B67" i="28"/>
  <c r="B68" i="28"/>
  <c r="B69" i="28"/>
  <c r="B70" i="28"/>
  <c r="B71" i="28"/>
  <c r="B72" i="28"/>
  <c r="B73" i="28"/>
  <c r="B74" i="28"/>
  <c r="B75" i="28"/>
  <c r="B76" i="28"/>
  <c r="B77" i="28"/>
  <c r="B78" i="28"/>
  <c r="B79" i="28"/>
  <c r="B80" i="28"/>
  <c r="B81" i="28"/>
  <c r="B82" i="28"/>
  <c r="B83" i="28"/>
  <c r="B84" i="28"/>
  <c r="B85" i="28"/>
  <c r="B86" i="28"/>
  <c r="B87" i="28"/>
  <c r="B88" i="28"/>
  <c r="B89" i="28"/>
  <c r="B90" i="28"/>
  <c r="B91" i="28"/>
  <c r="B92" i="28"/>
  <c r="B93" i="28"/>
  <c r="B94" i="28"/>
  <c r="B95" i="28"/>
  <c r="B96" i="28"/>
  <c r="B97" i="28"/>
  <c r="B98" i="28"/>
  <c r="B99" i="28"/>
  <c r="B100" i="28"/>
  <c r="B101" i="28"/>
  <c r="B102" i="28"/>
  <c r="B103" i="28"/>
  <c r="B104" i="28"/>
  <c r="B105" i="28"/>
  <c r="B106" i="28"/>
  <c r="B107" i="28"/>
  <c r="B108" i="28"/>
  <c r="B109" i="28"/>
  <c r="B110" i="28"/>
  <c r="B111" i="28"/>
  <c r="B112" i="28"/>
  <c r="B113" i="28"/>
  <c r="B114" i="28"/>
  <c r="B115" i="28"/>
  <c r="B116" i="28"/>
  <c r="B117" i="28"/>
  <c r="B118" i="28"/>
  <c r="B119" i="28"/>
  <c r="B120" i="28"/>
  <c r="B121" i="28"/>
  <c r="B122" i="28"/>
  <c r="B123" i="28"/>
  <c r="B124" i="28"/>
  <c r="B125" i="28"/>
  <c r="B126" i="28"/>
  <c r="B127" i="28"/>
  <c r="B128" i="28"/>
  <c r="B129" i="28"/>
  <c r="B130" i="28"/>
  <c r="B131" i="28"/>
  <c r="B132" i="28"/>
  <c r="B133" i="28"/>
  <c r="B134" i="28"/>
  <c r="B135" i="28"/>
  <c r="B136" i="28"/>
  <c r="B137" i="28"/>
  <c r="B138" i="28"/>
  <c r="B139" i="28"/>
  <c r="B140" i="28"/>
  <c r="B141" i="28"/>
  <c r="B142" i="28"/>
  <c r="B143" i="28"/>
  <c r="B144" i="28"/>
  <c r="B145" i="28"/>
  <c r="B146" i="28"/>
  <c r="B147" i="28"/>
  <c r="B148" i="28"/>
  <c r="B149" i="28"/>
  <c r="B150" i="28"/>
  <c r="B151" i="28"/>
  <c r="B152" i="28"/>
  <c r="B153" i="28"/>
  <c r="B154" i="28"/>
  <c r="B155" i="28"/>
  <c r="B156" i="28"/>
  <c r="B157" i="28"/>
  <c r="B158" i="28"/>
  <c r="B159" i="28"/>
  <c r="B160" i="28"/>
  <c r="B161" i="28"/>
  <c r="B162" i="28"/>
  <c r="B163" i="28"/>
  <c r="B164" i="28"/>
  <c r="B165" i="28"/>
  <c r="B166" i="28"/>
  <c r="B167" i="28"/>
  <c r="B168" i="28"/>
  <c r="B169" i="28"/>
  <c r="B170" i="28"/>
  <c r="B171" i="28"/>
  <c r="B172" i="28"/>
  <c r="B173" i="28"/>
  <c r="B174" i="28"/>
  <c r="B175" i="28"/>
  <c r="B176" i="28"/>
  <c r="B177" i="28"/>
  <c r="B178" i="28"/>
  <c r="B179" i="28"/>
  <c r="B180" i="28"/>
  <c r="B181" i="28"/>
  <c r="B182" i="28"/>
  <c r="B183" i="28"/>
  <c r="B184" i="28"/>
  <c r="B185" i="28"/>
  <c r="B186" i="28"/>
  <c r="B187" i="28"/>
  <c r="B188" i="28"/>
  <c r="B189" i="28"/>
  <c r="B190" i="28"/>
  <c r="B191" i="28"/>
  <c r="B192" i="28"/>
  <c r="B193" i="28"/>
  <c r="B194" i="28"/>
  <c r="B195" i="28"/>
  <c r="B196" i="28"/>
  <c r="B197" i="28"/>
  <c r="B198" i="28"/>
  <c r="B199" i="28"/>
  <c r="B200" i="28"/>
  <c r="B20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101" i="28"/>
  <c r="D102" i="28"/>
  <c r="D103" i="28"/>
  <c r="D104" i="28"/>
  <c r="D105" i="28"/>
  <c r="D106" i="28"/>
  <c r="D107" i="28"/>
  <c r="D108" i="28"/>
  <c r="D109" i="28"/>
  <c r="D110" i="28"/>
  <c r="D111" i="28"/>
  <c r="D112" i="28"/>
  <c r="D113" i="28"/>
  <c r="D114" i="28"/>
  <c r="D115" i="28"/>
  <c r="D116" i="28"/>
  <c r="D117" i="28"/>
  <c r="D118" i="28"/>
  <c r="D119" i="28"/>
  <c r="D120" i="28"/>
  <c r="D121" i="28"/>
  <c r="D122" i="28"/>
  <c r="D123" i="28"/>
  <c r="D124" i="28"/>
  <c r="D125" i="28"/>
  <c r="D126" i="28"/>
  <c r="D127" i="28"/>
  <c r="D128" i="28"/>
  <c r="D129" i="28"/>
  <c r="D130" i="28"/>
  <c r="D131" i="28"/>
  <c r="D132" i="28"/>
  <c r="D133" i="28"/>
  <c r="D134" i="28"/>
  <c r="D135" i="28"/>
  <c r="D136" i="28"/>
  <c r="D137" i="28"/>
  <c r="D138" i="28"/>
  <c r="D139" i="28"/>
  <c r="D140" i="28"/>
  <c r="D141" i="28"/>
  <c r="D142" i="28"/>
  <c r="D143" i="28"/>
  <c r="D144" i="28"/>
  <c r="D145" i="28"/>
  <c r="D146" i="28"/>
  <c r="D147" i="28"/>
  <c r="D148" i="28"/>
  <c r="D149" i="28"/>
  <c r="D150" i="28"/>
  <c r="D151" i="28"/>
  <c r="D152" i="28"/>
  <c r="D153" i="28"/>
  <c r="D154" i="28"/>
  <c r="D155" i="28"/>
  <c r="D156" i="28"/>
  <c r="D157" i="28"/>
  <c r="D158" i="28"/>
  <c r="D159" i="28"/>
  <c r="D160" i="28"/>
  <c r="D161" i="28"/>
  <c r="D162" i="28"/>
  <c r="D163" i="28"/>
  <c r="D164" i="28"/>
  <c r="D165" i="28"/>
  <c r="D166" i="28"/>
  <c r="D167" i="28"/>
  <c r="D168" i="28"/>
  <c r="D169" i="28"/>
  <c r="D170" i="28"/>
  <c r="D171" i="28"/>
  <c r="D172" i="28"/>
  <c r="D173" i="28"/>
  <c r="D174" i="28"/>
  <c r="D175" i="28"/>
  <c r="D176" i="28"/>
  <c r="D177" i="28"/>
  <c r="D178" i="28"/>
  <c r="D179" i="28"/>
  <c r="D180" i="28"/>
  <c r="D181" i="28"/>
  <c r="D182" i="28"/>
  <c r="D183" i="28"/>
  <c r="D184" i="28"/>
  <c r="D185" i="28"/>
  <c r="D186" i="28"/>
  <c r="D187" i="28"/>
  <c r="D188" i="28"/>
  <c r="D189" i="28"/>
  <c r="D190" i="28"/>
  <c r="D191" i="28"/>
  <c r="D192" i="28"/>
  <c r="D193" i="28"/>
  <c r="D194" i="28"/>
  <c r="D195" i="28"/>
  <c r="D196" i="28"/>
  <c r="D197" i="28"/>
  <c r="D198" i="28"/>
  <c r="D199" i="28"/>
  <c r="D200" i="28"/>
  <c r="D20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144" i="28"/>
  <c r="G145" i="28"/>
  <c r="G146" i="28"/>
  <c r="G147" i="28"/>
  <c r="G148" i="28"/>
  <c r="G149" i="28"/>
  <c r="G150" i="28"/>
  <c r="G151" i="28"/>
  <c r="G152" i="28"/>
  <c r="G153" i="28"/>
  <c r="G154" i="28"/>
  <c r="G155" i="28"/>
  <c r="G156" i="28"/>
  <c r="G157" i="28"/>
  <c r="G158" i="28"/>
  <c r="G159" i="28"/>
  <c r="G160" i="28"/>
  <c r="G161" i="28"/>
  <c r="G162" i="28"/>
  <c r="G163" i="28"/>
  <c r="G164" i="28"/>
  <c r="G165" i="28"/>
  <c r="G166" i="28"/>
  <c r="G167" i="28"/>
  <c r="G168" i="28"/>
  <c r="G169" i="28"/>
  <c r="G170" i="28"/>
  <c r="G171" i="28"/>
  <c r="G172" i="28"/>
  <c r="G173" i="28"/>
  <c r="G174" i="28"/>
  <c r="G175" i="28"/>
  <c r="G176" i="28"/>
  <c r="G177" i="28"/>
  <c r="G178" i="28"/>
  <c r="G179" i="28"/>
  <c r="G180" i="28"/>
  <c r="G181" i="28"/>
  <c r="G182" i="28"/>
  <c r="G183" i="28"/>
  <c r="G184" i="28"/>
  <c r="G185" i="28"/>
  <c r="G186" i="28"/>
  <c r="G187" i="28"/>
  <c r="G188" i="28"/>
  <c r="G189" i="28"/>
  <c r="G190" i="28"/>
  <c r="G191" i="28"/>
  <c r="G192" i="28"/>
  <c r="G193" i="28"/>
  <c r="G194" i="28"/>
  <c r="G195" i="28"/>
  <c r="G196" i="28"/>
  <c r="G197" i="28"/>
  <c r="G198" i="28"/>
  <c r="G199" i="28"/>
  <c r="G200" i="28"/>
  <c r="G201" i="28"/>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56" i="27"/>
  <c r="B57" i="27"/>
  <c r="B58" i="27"/>
  <c r="B59" i="27"/>
  <c r="B60" i="27"/>
  <c r="B61" i="27"/>
  <c r="B62"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B97" i="27"/>
  <c r="B98" i="27"/>
  <c r="B99" i="27"/>
  <c r="B100" i="27"/>
  <c r="B101" i="27"/>
  <c r="B102" i="27"/>
  <c r="B103" i="27"/>
  <c r="B104" i="27"/>
  <c r="B105" i="27"/>
  <c r="B106" i="27"/>
  <c r="B107" i="27"/>
  <c r="B108" i="27"/>
  <c r="B109" i="27"/>
  <c r="B110" i="27"/>
  <c r="B111" i="27"/>
  <c r="B112" i="27"/>
  <c r="B113" i="27"/>
  <c r="B114" i="27"/>
  <c r="B115" i="27"/>
  <c r="B116" i="27"/>
  <c r="B117" i="27"/>
  <c r="B118" i="27"/>
  <c r="B119" i="27"/>
  <c r="B120" i="27"/>
  <c r="B121" i="27"/>
  <c r="B122" i="27"/>
  <c r="B123" i="27"/>
  <c r="B124" i="27"/>
  <c r="B125" i="27"/>
  <c r="B126" i="27"/>
  <c r="B127" i="27"/>
  <c r="B128" i="27"/>
  <c r="B129" i="27"/>
  <c r="B130" i="27"/>
  <c r="B131" i="27"/>
  <c r="B132" i="27"/>
  <c r="B133" i="27"/>
  <c r="B134" i="27"/>
  <c r="B135" i="27"/>
  <c r="B136" i="27"/>
  <c r="B137" i="27"/>
  <c r="B138" i="27"/>
  <c r="B139" i="27"/>
  <c r="B140" i="27"/>
  <c r="B141" i="27"/>
  <c r="B142" i="27"/>
  <c r="B143" i="27"/>
  <c r="B144" i="27"/>
  <c r="B145" i="27"/>
  <c r="B146" i="27"/>
  <c r="B147" i="27"/>
  <c r="B148" i="27"/>
  <c r="B149" i="27"/>
  <c r="B150" i="27"/>
  <c r="B151" i="27"/>
  <c r="B152" i="27"/>
  <c r="B153" i="27"/>
  <c r="B154" i="27"/>
  <c r="B155" i="27"/>
  <c r="B156" i="27"/>
  <c r="B157" i="27"/>
  <c r="B158" i="27"/>
  <c r="B159" i="27"/>
  <c r="B160" i="27"/>
  <c r="B161" i="27"/>
  <c r="B162" i="27"/>
  <c r="B163" i="27"/>
  <c r="B164" i="27"/>
  <c r="B165" i="27"/>
  <c r="B166" i="27"/>
  <c r="B167" i="27"/>
  <c r="B168" i="27"/>
  <c r="B169" i="27"/>
  <c r="B170" i="27"/>
  <c r="B171" i="27"/>
  <c r="B172" i="27"/>
  <c r="B173" i="27"/>
  <c r="B174" i="27"/>
  <c r="B175" i="27"/>
  <c r="B176" i="27"/>
  <c r="B177" i="27"/>
  <c r="B178" i="27"/>
  <c r="B179" i="27"/>
  <c r="B180" i="27"/>
  <c r="B181" i="27"/>
  <c r="B182" i="27"/>
  <c r="B183" i="27"/>
  <c r="B184" i="27"/>
  <c r="B185" i="27"/>
  <c r="B186" i="27"/>
  <c r="B187" i="27"/>
  <c r="B188" i="27"/>
  <c r="B189" i="27"/>
  <c r="B190" i="27"/>
  <c r="B191" i="27"/>
  <c r="B192" i="27"/>
  <c r="B193" i="27"/>
  <c r="B194" i="27"/>
  <c r="B195" i="27"/>
  <c r="B196" i="27"/>
  <c r="B197" i="27"/>
  <c r="B198" i="27"/>
  <c r="B199" i="27"/>
  <c r="B200" i="27"/>
  <c r="B20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24" i="27"/>
  <c r="C125" i="27"/>
  <c r="C126" i="27"/>
  <c r="C127" i="27"/>
  <c r="C128" i="27"/>
  <c r="C129" i="27"/>
  <c r="C130" i="27"/>
  <c r="C131" i="27"/>
  <c r="C132" i="27"/>
  <c r="C133" i="27"/>
  <c r="C134" i="27"/>
  <c r="C135" i="27"/>
  <c r="C136" i="27"/>
  <c r="C137" i="27"/>
  <c r="C138" i="27"/>
  <c r="C139" i="27"/>
  <c r="C140" i="27"/>
  <c r="C141" i="27"/>
  <c r="C142" i="27"/>
  <c r="C143" i="27"/>
  <c r="C144" i="27"/>
  <c r="C145" i="27"/>
  <c r="C146" i="27"/>
  <c r="C147" i="27"/>
  <c r="C148" i="27"/>
  <c r="C149" i="27"/>
  <c r="C150" i="27"/>
  <c r="C151" i="27"/>
  <c r="C152" i="27"/>
  <c r="C153" i="27"/>
  <c r="C154" i="27"/>
  <c r="C155" i="27"/>
  <c r="C156" i="27"/>
  <c r="C157" i="27"/>
  <c r="C158" i="27"/>
  <c r="C159" i="27"/>
  <c r="C160" i="27"/>
  <c r="C161" i="27"/>
  <c r="C162" i="27"/>
  <c r="C163" i="27"/>
  <c r="C164" i="27"/>
  <c r="C165" i="27"/>
  <c r="C166" i="27"/>
  <c r="C167" i="27"/>
  <c r="C168" i="27"/>
  <c r="C169" i="27"/>
  <c r="C170" i="27"/>
  <c r="C171" i="27"/>
  <c r="C172" i="27"/>
  <c r="C173" i="27"/>
  <c r="C174" i="27"/>
  <c r="C175" i="27"/>
  <c r="C176" i="27"/>
  <c r="C177" i="27"/>
  <c r="C178" i="27"/>
  <c r="C179" i="27"/>
  <c r="C180" i="27"/>
  <c r="C181" i="27"/>
  <c r="C182" i="27"/>
  <c r="C183" i="27"/>
  <c r="C184" i="27"/>
  <c r="C185" i="27"/>
  <c r="C186" i="27"/>
  <c r="C187" i="27"/>
  <c r="C188" i="27"/>
  <c r="C189" i="27"/>
  <c r="C190" i="27"/>
  <c r="C191" i="27"/>
  <c r="C192" i="27"/>
  <c r="C193" i="27"/>
  <c r="C194" i="27"/>
  <c r="C195" i="27"/>
  <c r="C196" i="27"/>
  <c r="C197" i="27"/>
  <c r="C198" i="27"/>
  <c r="C199" i="27"/>
  <c r="C200" i="27"/>
  <c r="C20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F130" i="27"/>
  <c r="F131" i="27"/>
  <c r="F132" i="27"/>
  <c r="F133" i="27"/>
  <c r="F134" i="27"/>
  <c r="F135" i="27"/>
  <c r="F136"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G86" i="27"/>
  <c r="G87" i="27"/>
  <c r="G88" i="27"/>
  <c r="G89" i="27"/>
  <c r="G90" i="27"/>
  <c r="G91" i="27"/>
  <c r="G92" i="27"/>
  <c r="G93" i="27"/>
  <c r="G94" i="27"/>
  <c r="G95" i="27"/>
  <c r="G96" i="27"/>
  <c r="G97" i="27"/>
  <c r="G98" i="27"/>
  <c r="G99" i="27"/>
  <c r="G100" i="27"/>
  <c r="G101" i="27"/>
  <c r="G102" i="27"/>
  <c r="G103" i="27"/>
  <c r="G104" i="27"/>
  <c r="G105" i="27"/>
  <c r="G106" i="27"/>
  <c r="G107" i="27"/>
  <c r="G108" i="27"/>
  <c r="G109" i="27"/>
  <c r="G110" i="27"/>
  <c r="G111" i="27"/>
  <c r="G112" i="27"/>
  <c r="G113" i="27"/>
  <c r="G114" i="27"/>
  <c r="G115" i="27"/>
  <c r="G116" i="27"/>
  <c r="G117" i="27"/>
  <c r="G118" i="27"/>
  <c r="G119" i="27"/>
  <c r="G120" i="27"/>
  <c r="G121" i="27"/>
  <c r="G122" i="27"/>
  <c r="G123" i="27"/>
  <c r="G124" i="27"/>
  <c r="G125" i="27"/>
  <c r="G126" i="27"/>
  <c r="G127" i="27"/>
  <c r="G128" i="27"/>
  <c r="G129" i="27"/>
  <c r="G130" i="27"/>
  <c r="G131" i="27"/>
  <c r="G132" i="27"/>
  <c r="G133" i="27"/>
  <c r="G134" i="27"/>
  <c r="G135" i="27"/>
  <c r="G136" i="27"/>
  <c r="G137" i="27"/>
  <c r="G138" i="27"/>
  <c r="G139" i="27"/>
  <c r="G140" i="27"/>
  <c r="G141" i="27"/>
  <c r="G142" i="27"/>
  <c r="G143" i="27"/>
  <c r="G144" i="27"/>
  <c r="G145" i="27"/>
  <c r="G146" i="27"/>
  <c r="G147" i="27"/>
  <c r="G148" i="27"/>
  <c r="G149" i="27"/>
  <c r="G150" i="27"/>
  <c r="G151" i="27"/>
  <c r="G152" i="27"/>
  <c r="G153" i="27"/>
  <c r="G154" i="27"/>
  <c r="G155" i="27"/>
  <c r="G156" i="27"/>
  <c r="G157" i="27"/>
  <c r="G158" i="27"/>
  <c r="G159" i="27"/>
  <c r="G160" i="27"/>
  <c r="G161" i="27"/>
  <c r="G162" i="27"/>
  <c r="G163" i="27"/>
  <c r="G164" i="27"/>
  <c r="G165" i="27"/>
  <c r="G166" i="27"/>
  <c r="G167" i="27"/>
  <c r="G168" i="27"/>
  <c r="G169" i="27"/>
  <c r="G170" i="27"/>
  <c r="G171" i="27"/>
  <c r="G172" i="27"/>
  <c r="G173" i="27"/>
  <c r="G174" i="27"/>
  <c r="G175" i="27"/>
  <c r="G176" i="27"/>
  <c r="G177" i="27"/>
  <c r="G178" i="27"/>
  <c r="G179" i="27"/>
  <c r="G180" i="27"/>
  <c r="G181" i="27"/>
  <c r="G182" i="27"/>
  <c r="G183" i="27"/>
  <c r="G184" i="27"/>
  <c r="G185" i="27"/>
  <c r="G186" i="27"/>
  <c r="G187" i="27"/>
  <c r="G188" i="27"/>
  <c r="G189" i="27"/>
  <c r="G190" i="27"/>
  <c r="G191" i="27"/>
  <c r="G192" i="27"/>
  <c r="G193" i="27"/>
  <c r="G194" i="27"/>
  <c r="G195" i="27"/>
  <c r="G196" i="27"/>
  <c r="G197" i="27"/>
  <c r="G198" i="27"/>
  <c r="G199" i="27"/>
  <c r="G200" i="27"/>
  <c r="G201" i="27"/>
  <c r="B36" i="24"/>
  <c r="B37" i="24"/>
  <c r="B38" i="24"/>
  <c r="B39" i="24"/>
  <c r="B40" i="24"/>
  <c r="B41" i="24"/>
  <c r="B42" i="24"/>
  <c r="B43" i="24"/>
  <c r="B44" i="24"/>
  <c r="B45" i="24"/>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D126" i="24"/>
  <c r="D127" i="24"/>
  <c r="D128" i="24"/>
  <c r="D129" i="24"/>
  <c r="D130" i="24"/>
  <c r="D131" i="24"/>
  <c r="D132" i="24"/>
  <c r="D133" i="24"/>
  <c r="D134" i="24"/>
  <c r="D135" i="24"/>
  <c r="D136" i="24"/>
  <c r="D137" i="24"/>
  <c r="D138" i="24"/>
  <c r="D139" i="24"/>
  <c r="D140" i="24"/>
  <c r="D141" i="24"/>
  <c r="D142" i="24"/>
  <c r="D143" i="24"/>
  <c r="D144" i="24"/>
  <c r="D14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197" i="24"/>
  <c r="D198" i="24"/>
  <c r="D199" i="24"/>
  <c r="D200" i="24"/>
  <c r="D201" i="24"/>
  <c r="B22" i="34"/>
  <c r="B23" i="34"/>
  <c r="B24" i="34"/>
  <c r="B25" i="34"/>
  <c r="B26" i="34"/>
  <c r="B27" i="34"/>
  <c r="B28" i="34"/>
  <c r="B29" i="34"/>
  <c r="B30" i="34"/>
  <c r="B31" i="34"/>
  <c r="B32" i="34"/>
  <c r="B33" i="34"/>
  <c r="B34" i="34"/>
  <c r="B35" i="34"/>
  <c r="B36" i="34"/>
  <c r="B37" i="34"/>
  <c r="B38" i="34"/>
  <c r="B39" i="34"/>
  <c r="B40" i="34"/>
  <c r="B41" i="34"/>
  <c r="B42" i="34"/>
  <c r="B43" i="34"/>
  <c r="B44" i="34"/>
  <c r="B45" i="34"/>
  <c r="B46" i="34"/>
  <c r="B47" i="34"/>
  <c r="B48" i="34"/>
  <c r="B49" i="34"/>
  <c r="B50" i="34"/>
  <c r="B51" i="34"/>
  <c r="B52" i="34"/>
  <c r="B53" i="34"/>
  <c r="B54" i="34"/>
  <c r="B55" i="34"/>
  <c r="B56" i="34"/>
  <c r="B57" i="34"/>
  <c r="B58" i="34"/>
  <c r="B59" i="34"/>
  <c r="B60" i="34"/>
  <c r="B61" i="34"/>
  <c r="B62" i="34"/>
  <c r="B63" i="34"/>
  <c r="B64" i="34"/>
  <c r="B65" i="34"/>
  <c r="B66" i="34"/>
  <c r="B67" i="34"/>
  <c r="B68" i="34"/>
  <c r="B69" i="34"/>
  <c r="B70" i="34"/>
  <c r="B71" i="34"/>
  <c r="B72" i="34"/>
  <c r="B73" i="34"/>
  <c r="B74" i="34"/>
  <c r="B75" i="34"/>
  <c r="B76" i="34"/>
  <c r="B77" i="34"/>
  <c r="B78" i="34"/>
  <c r="B79" i="34"/>
  <c r="B80" i="34"/>
  <c r="B81" i="34"/>
  <c r="B82" i="34"/>
  <c r="B83" i="34"/>
  <c r="B84" i="34"/>
  <c r="B85" i="34"/>
  <c r="B86" i="34"/>
  <c r="B87" i="34"/>
  <c r="B88" i="34"/>
  <c r="B89" i="34"/>
  <c r="B90" i="34"/>
  <c r="B91" i="34"/>
  <c r="B92" i="34"/>
  <c r="B93" i="34"/>
  <c r="B94" i="34"/>
  <c r="B95" i="34"/>
  <c r="B96" i="34"/>
  <c r="B97" i="34"/>
  <c r="B98" i="34"/>
  <c r="B99" i="34"/>
  <c r="B100" i="34"/>
  <c r="B101" i="34"/>
  <c r="B102" i="34"/>
  <c r="B103" i="34"/>
  <c r="B104" i="34"/>
  <c r="B105" i="34"/>
  <c r="B106" i="34"/>
  <c r="B107" i="34"/>
  <c r="B108" i="34"/>
  <c r="B109" i="34"/>
  <c r="B110" i="34"/>
  <c r="B111" i="34"/>
  <c r="B112" i="34"/>
  <c r="B113" i="34"/>
  <c r="B114" i="34"/>
  <c r="B115" i="34"/>
  <c r="B116" i="34"/>
  <c r="B117" i="34"/>
  <c r="B118" i="34"/>
  <c r="B119" i="34"/>
  <c r="B120" i="34"/>
  <c r="B121" i="34"/>
  <c r="B122" i="34"/>
  <c r="B123" i="34"/>
  <c r="B124" i="34"/>
  <c r="B125" i="34"/>
  <c r="B126" i="34"/>
  <c r="B127" i="34"/>
  <c r="B128" i="34"/>
  <c r="B129" i="34"/>
  <c r="B130" i="34"/>
  <c r="B131" i="34"/>
  <c r="B132" i="34"/>
  <c r="B133" i="34"/>
  <c r="B134" i="34"/>
  <c r="B135" i="34"/>
  <c r="B136" i="34"/>
  <c r="B137" i="34"/>
  <c r="B138" i="34"/>
  <c r="B139" i="34"/>
  <c r="B140" i="34"/>
  <c r="B141" i="34"/>
  <c r="B142" i="34"/>
  <c r="B143" i="34"/>
  <c r="B144" i="34"/>
  <c r="B145" i="34"/>
  <c r="B146" i="34"/>
  <c r="B147" i="34"/>
  <c r="B148" i="34"/>
  <c r="B149" i="34"/>
  <c r="B150" i="34"/>
  <c r="B151" i="34"/>
  <c r="B152" i="34"/>
  <c r="B153" i="34"/>
  <c r="B154" i="34"/>
  <c r="B155" i="34"/>
  <c r="B156" i="34"/>
  <c r="B157" i="34"/>
  <c r="B158" i="34"/>
  <c r="B159" i="34"/>
  <c r="B160" i="34"/>
  <c r="B161" i="34"/>
  <c r="B162" i="34"/>
  <c r="B163" i="34"/>
  <c r="B164" i="34"/>
  <c r="B165" i="34"/>
  <c r="B166" i="34"/>
  <c r="B167" i="34"/>
  <c r="B168" i="34"/>
  <c r="B169" i="34"/>
  <c r="B170" i="34"/>
  <c r="B171" i="34"/>
  <c r="B172" i="34"/>
  <c r="B173" i="34"/>
  <c r="B174" i="34"/>
  <c r="B175" i="34"/>
  <c r="B176" i="34"/>
  <c r="B177" i="34"/>
  <c r="B178" i="34"/>
  <c r="B179" i="34"/>
  <c r="B180" i="34"/>
  <c r="B181" i="34"/>
  <c r="B182" i="34"/>
  <c r="B183" i="34"/>
  <c r="B184" i="34"/>
  <c r="B185" i="34"/>
  <c r="B186" i="34"/>
  <c r="B187" i="34"/>
  <c r="B188" i="34"/>
  <c r="B189" i="34"/>
  <c r="B190" i="34"/>
  <c r="B191" i="34"/>
  <c r="B192" i="34"/>
  <c r="B193" i="34"/>
  <c r="B194" i="34"/>
  <c r="B195" i="34"/>
  <c r="B196" i="34"/>
  <c r="B197" i="34"/>
  <c r="B198" i="34"/>
  <c r="B199" i="34"/>
  <c r="B200" i="34"/>
  <c r="B20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163" i="34"/>
  <c r="C164" i="34"/>
  <c r="C165" i="34"/>
  <c r="C166" i="34"/>
  <c r="C167" i="34"/>
  <c r="C168" i="34"/>
  <c r="C169" i="34"/>
  <c r="C170" i="34"/>
  <c r="C171" i="34"/>
  <c r="C172" i="34"/>
  <c r="C173" i="34"/>
  <c r="C174" i="34"/>
  <c r="C175" i="34"/>
  <c r="C176" i="34"/>
  <c r="C177" i="34"/>
  <c r="C178" i="34"/>
  <c r="C179" i="34"/>
  <c r="C180" i="34"/>
  <c r="C181" i="34"/>
  <c r="C182" i="34"/>
  <c r="C183" i="34"/>
  <c r="C184" i="34"/>
  <c r="C185" i="34"/>
  <c r="C186" i="34"/>
  <c r="C187" i="34"/>
  <c r="C188" i="34"/>
  <c r="C189" i="34"/>
  <c r="C190" i="34"/>
  <c r="C191" i="34"/>
  <c r="C192" i="34"/>
  <c r="C193" i="34"/>
  <c r="C194" i="34"/>
  <c r="C195" i="34"/>
  <c r="C196" i="34"/>
  <c r="C197" i="34"/>
  <c r="C198" i="34"/>
  <c r="C199" i="34"/>
  <c r="C200" i="34"/>
  <c r="C201" i="34"/>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2" i="33"/>
  <c r="C23" i="33"/>
  <c r="C24" i="33"/>
  <c r="C25" i="33"/>
  <c r="C26" i="33"/>
  <c r="C27" i="33"/>
  <c r="C28" i="33"/>
  <c r="C29" i="33"/>
  <c r="C30" i="33"/>
  <c r="C31" i="33"/>
  <c r="C32" i="33"/>
  <c r="C33" i="33"/>
  <c r="C34" i="33"/>
  <c r="C35" i="33"/>
  <c r="C36" i="33"/>
  <c r="C37" i="33"/>
  <c r="C38" i="33"/>
  <c r="C39" i="33"/>
  <c r="C40" i="33"/>
  <c r="C41" i="33"/>
  <c r="C42" i="33"/>
  <c r="C43" i="33"/>
  <c r="C44" i="33"/>
  <c r="C45" i="33"/>
  <c r="C46" i="33"/>
  <c r="C47" i="33"/>
  <c r="C48" i="33"/>
  <c r="C49" i="33"/>
  <c r="C50" i="33"/>
  <c r="C51" i="33"/>
  <c r="C52" i="33"/>
  <c r="C53" i="33"/>
  <c r="C54" i="33"/>
  <c r="C55" i="33"/>
  <c r="C56" i="33"/>
  <c r="C57" i="33"/>
  <c r="C58" i="33"/>
  <c r="C59" i="33"/>
  <c r="C60" i="33"/>
  <c r="C61" i="33"/>
  <c r="C62" i="33"/>
  <c r="C63" i="33"/>
  <c r="C64" i="33"/>
  <c r="C65" i="33"/>
  <c r="C66" i="33"/>
  <c r="C67" i="33"/>
  <c r="C68" i="33"/>
  <c r="C69" i="33"/>
  <c r="C70" i="33"/>
  <c r="C71" i="33"/>
  <c r="C72" i="33"/>
  <c r="C73" i="33"/>
  <c r="C74" i="33"/>
  <c r="C75" i="33"/>
  <c r="C76" i="33"/>
  <c r="C77" i="33"/>
  <c r="C78" i="33"/>
  <c r="C79" i="33"/>
  <c r="C80" i="33"/>
  <c r="C81" i="33"/>
  <c r="C82" i="33"/>
  <c r="C83" i="33"/>
  <c r="C84" i="33"/>
  <c r="C85" i="33"/>
  <c r="C86" i="33"/>
  <c r="C87" i="33"/>
  <c r="C88" i="33"/>
  <c r="C89" i="33"/>
  <c r="C90" i="33"/>
  <c r="C91" i="33"/>
  <c r="C92" i="33"/>
  <c r="C93" i="33"/>
  <c r="C94" i="33"/>
  <c r="C95" i="33"/>
  <c r="C96" i="33"/>
  <c r="C97" i="33"/>
  <c r="C98" i="33"/>
  <c r="C99" i="33"/>
  <c r="C100" i="33"/>
  <c r="C101" i="33"/>
  <c r="C102" i="33"/>
  <c r="C103" i="33"/>
  <c r="C104" i="33"/>
  <c r="C105" i="33"/>
  <c r="C106" i="33"/>
  <c r="C107" i="33"/>
  <c r="C108" i="33"/>
  <c r="C109" i="33"/>
  <c r="C110" i="33"/>
  <c r="C111" i="33"/>
  <c r="C112" i="33"/>
  <c r="C113" i="33"/>
  <c r="C114" i="33"/>
  <c r="C115" i="33"/>
  <c r="C116" i="33"/>
  <c r="C117" i="33"/>
  <c r="C118" i="33"/>
  <c r="C119" i="33"/>
  <c r="C120" i="33"/>
  <c r="C121" i="33"/>
  <c r="C122" i="33"/>
  <c r="C123" i="33"/>
  <c r="C124" i="33"/>
  <c r="C125" i="33"/>
  <c r="C126" i="33"/>
  <c r="C127" i="33"/>
  <c r="C128" i="33"/>
  <c r="C129" i="33"/>
  <c r="C130" i="33"/>
  <c r="C131" i="33"/>
  <c r="C132" i="33"/>
  <c r="C133" i="33"/>
  <c r="C134" i="33"/>
  <c r="C135" i="33"/>
  <c r="C136" i="33"/>
  <c r="C137" i="33"/>
  <c r="C138" i="33"/>
  <c r="C139" i="33"/>
  <c r="C140" i="33"/>
  <c r="C141" i="33"/>
  <c r="C142" i="33"/>
  <c r="C143" i="33"/>
  <c r="C144" i="33"/>
  <c r="C145" i="33"/>
  <c r="C146" i="33"/>
  <c r="C147" i="33"/>
  <c r="C148" i="33"/>
  <c r="C149" i="33"/>
  <c r="C150" i="33"/>
  <c r="C151" i="33"/>
  <c r="C152" i="33"/>
  <c r="C153" i="33"/>
  <c r="C154" i="33"/>
  <c r="C155" i="33"/>
  <c r="C156" i="33"/>
  <c r="C157" i="33"/>
  <c r="C158" i="33"/>
  <c r="C159" i="33"/>
  <c r="C160" i="33"/>
  <c r="C161" i="33"/>
  <c r="C162" i="33"/>
  <c r="C163" i="33"/>
  <c r="C164" i="33"/>
  <c r="C165" i="33"/>
  <c r="C166" i="33"/>
  <c r="C167" i="33"/>
  <c r="C168" i="33"/>
  <c r="C169" i="33"/>
  <c r="C170" i="33"/>
  <c r="C171" i="33"/>
  <c r="C172" i="33"/>
  <c r="C173" i="33"/>
  <c r="C174" i="33"/>
  <c r="C175" i="33"/>
  <c r="C176" i="33"/>
  <c r="C177" i="33"/>
  <c r="C178" i="33"/>
  <c r="C179" i="33"/>
  <c r="C180" i="33"/>
  <c r="C181" i="33"/>
  <c r="C182" i="33"/>
  <c r="C183" i="33"/>
  <c r="C184" i="33"/>
  <c r="C185" i="33"/>
  <c r="C186" i="33"/>
  <c r="C187" i="33"/>
  <c r="C188" i="33"/>
  <c r="C189" i="33"/>
  <c r="C190" i="33"/>
  <c r="C191" i="33"/>
  <c r="C192" i="33"/>
  <c r="C193" i="33"/>
  <c r="C194" i="33"/>
  <c r="C195" i="33"/>
  <c r="C196" i="33"/>
  <c r="C197" i="33"/>
  <c r="C198" i="33"/>
  <c r="C199" i="33"/>
  <c r="C200" i="33"/>
  <c r="C201" i="33"/>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8" i="32"/>
  <c r="C49" i="32"/>
  <c r="C50" i="32"/>
  <c r="C51" i="32"/>
  <c r="C52" i="32"/>
  <c r="C53" i="32"/>
  <c r="C54" i="32"/>
  <c r="C55" i="32"/>
  <c r="C56" i="32"/>
  <c r="C57" i="32"/>
  <c r="C58" i="32"/>
  <c r="C59" i="32"/>
  <c r="C60" i="32"/>
  <c r="C61" i="32"/>
  <c r="C62" i="32"/>
  <c r="C63" i="32"/>
  <c r="C64" i="32"/>
  <c r="C65" i="32"/>
  <c r="C66" i="32"/>
  <c r="C67" i="32"/>
  <c r="C68" i="32"/>
  <c r="C69" i="32"/>
  <c r="C70" i="32"/>
  <c r="C71" i="32"/>
  <c r="C72" i="32"/>
  <c r="C73" i="32"/>
  <c r="C74" i="32"/>
  <c r="C75" i="32"/>
  <c r="C76" i="32"/>
  <c r="C77" i="32"/>
  <c r="C78" i="32"/>
  <c r="C79" i="32"/>
  <c r="C80" i="32"/>
  <c r="C81" i="32"/>
  <c r="C82" i="32"/>
  <c r="C83" i="32"/>
  <c r="C84" i="32"/>
  <c r="C85" i="32"/>
  <c r="C86" i="32"/>
  <c r="C87" i="32"/>
  <c r="C88" i="32"/>
  <c r="C89" i="32"/>
  <c r="C90" i="32"/>
  <c r="C91" i="32"/>
  <c r="C92" i="32"/>
  <c r="C93" i="32"/>
  <c r="C94" i="32"/>
  <c r="C95" i="32"/>
  <c r="C96" i="32"/>
  <c r="C97" i="32"/>
  <c r="C98" i="32"/>
  <c r="C99" i="32"/>
  <c r="C100" i="32"/>
  <c r="C101" i="32"/>
  <c r="C102" i="32"/>
  <c r="C103" i="32"/>
  <c r="C104" i="32"/>
  <c r="C105" i="32"/>
  <c r="C106" i="32"/>
  <c r="C107" i="32"/>
  <c r="C108" i="32"/>
  <c r="C109" i="32"/>
  <c r="C110" i="32"/>
  <c r="C111" i="32"/>
  <c r="C112" i="32"/>
  <c r="C113" i="32"/>
  <c r="C114" i="32"/>
  <c r="C115" i="32"/>
  <c r="C116" i="32"/>
  <c r="C117" i="32"/>
  <c r="C118" i="32"/>
  <c r="C119" i="32"/>
  <c r="C120" i="32"/>
  <c r="C121" i="32"/>
  <c r="C122" i="32"/>
  <c r="C123" i="32"/>
  <c r="C124" i="32"/>
  <c r="C125" i="32"/>
  <c r="C126" i="32"/>
  <c r="C127" i="32"/>
  <c r="C128" i="32"/>
  <c r="C129" i="32"/>
  <c r="C130" i="32"/>
  <c r="C131" i="32"/>
  <c r="C132" i="32"/>
  <c r="C133" i="32"/>
  <c r="C134" i="32"/>
  <c r="C135" i="32"/>
  <c r="C136" i="32"/>
  <c r="C137" i="32"/>
  <c r="C138" i="32"/>
  <c r="C139" i="32"/>
  <c r="C140" i="32"/>
  <c r="C141" i="32"/>
  <c r="C142" i="32"/>
  <c r="C143" i="32"/>
  <c r="C144" i="32"/>
  <c r="C145" i="32"/>
  <c r="C146" i="32"/>
  <c r="C147" i="32"/>
  <c r="C148" i="32"/>
  <c r="C149" i="32"/>
  <c r="C150" i="32"/>
  <c r="C151" i="32"/>
  <c r="C152" i="32"/>
  <c r="C153" i="32"/>
  <c r="C154" i="32"/>
  <c r="C155" i="32"/>
  <c r="C156" i="32"/>
  <c r="C157" i="32"/>
  <c r="C158" i="32"/>
  <c r="C159" i="32"/>
  <c r="C160" i="32"/>
  <c r="C161" i="32"/>
  <c r="C162" i="32"/>
  <c r="C163" i="32"/>
  <c r="C164" i="32"/>
  <c r="C165" i="32"/>
  <c r="C166" i="32"/>
  <c r="C167" i="32"/>
  <c r="C168" i="32"/>
  <c r="C169" i="32"/>
  <c r="C170" i="32"/>
  <c r="C171" i="32"/>
  <c r="C172" i="32"/>
  <c r="C173" i="32"/>
  <c r="C174" i="32"/>
  <c r="C175" i="32"/>
  <c r="C176" i="32"/>
  <c r="C177" i="32"/>
  <c r="C178" i="32"/>
  <c r="C179" i="32"/>
  <c r="C180" i="32"/>
  <c r="C181" i="32"/>
  <c r="C182" i="32"/>
  <c r="C183" i="32"/>
  <c r="C184" i="32"/>
  <c r="C185" i="32"/>
  <c r="C186" i="32"/>
  <c r="C187" i="32"/>
  <c r="C188" i="32"/>
  <c r="C189" i="32"/>
  <c r="C190" i="32"/>
  <c r="C191" i="32"/>
  <c r="C192" i="32"/>
  <c r="C193" i="32"/>
  <c r="C194" i="32"/>
  <c r="C195" i="32"/>
  <c r="C196" i="32"/>
  <c r="C197" i="32"/>
  <c r="C198" i="32"/>
  <c r="C199" i="32"/>
  <c r="C200" i="32"/>
  <c r="C201" i="32"/>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B22" i="29"/>
  <c r="B23" i="29"/>
  <c r="B24" i="29"/>
  <c r="B25" i="29"/>
  <c r="B26" i="29"/>
  <c r="B27" i="29"/>
  <c r="B28" i="29"/>
  <c r="B29" i="29"/>
  <c r="B30" i="29"/>
  <c r="B31" i="29"/>
  <c r="B32" i="29"/>
  <c r="B33" i="29"/>
  <c r="B34" i="29"/>
  <c r="B35" i="29"/>
  <c r="B36" i="29"/>
  <c r="B37" i="29"/>
  <c r="B38" i="29"/>
  <c r="B39" i="29"/>
  <c r="B40" i="29"/>
  <c r="B41" i="29"/>
  <c r="B42" i="29"/>
  <c r="B43" i="29"/>
  <c r="B44" i="29"/>
  <c r="B45" i="29"/>
  <c r="B46" i="29"/>
  <c r="B47" i="29"/>
  <c r="B48" i="29"/>
  <c r="B49" i="29"/>
  <c r="B50" i="29"/>
  <c r="B51" i="29"/>
  <c r="B52" i="29"/>
  <c r="B53" i="29"/>
  <c r="B54" i="29"/>
  <c r="B55" i="29"/>
  <c r="B56" i="29"/>
  <c r="B57" i="29"/>
  <c r="B58" i="29"/>
  <c r="B59" i="29"/>
  <c r="B60" i="29"/>
  <c r="B61" i="29"/>
  <c r="B62" i="29"/>
  <c r="B63" i="29"/>
  <c r="B64" i="29"/>
  <c r="B65" i="29"/>
  <c r="B66" i="29"/>
  <c r="B67" i="29"/>
  <c r="B68" i="29"/>
  <c r="B69" i="29"/>
  <c r="B70" i="29"/>
  <c r="B71" i="29"/>
  <c r="B72" i="29"/>
  <c r="B73" i="29"/>
  <c r="B74" i="29"/>
  <c r="B75" i="29"/>
  <c r="B76" i="29"/>
  <c r="B77" i="29"/>
  <c r="B78" i="29"/>
  <c r="B79" i="29"/>
  <c r="B80" i="29"/>
  <c r="B81" i="29"/>
  <c r="B82" i="29"/>
  <c r="B83" i="29"/>
  <c r="B84" i="29"/>
  <c r="B85" i="29"/>
  <c r="B86" i="29"/>
  <c r="B87" i="29"/>
  <c r="B88" i="29"/>
  <c r="B89" i="29"/>
  <c r="B90" i="29"/>
  <c r="B91" i="29"/>
  <c r="B92" i="29"/>
  <c r="B93" i="29"/>
  <c r="B94" i="29"/>
  <c r="B95" i="29"/>
  <c r="B96" i="29"/>
  <c r="B97" i="29"/>
  <c r="B98" i="29"/>
  <c r="B99" i="29"/>
  <c r="B100" i="29"/>
  <c r="B101" i="29"/>
  <c r="B102" i="29"/>
  <c r="B103" i="29"/>
  <c r="B104" i="29"/>
  <c r="B105" i="29"/>
  <c r="B106" i="29"/>
  <c r="B107" i="29"/>
  <c r="B108" i="29"/>
  <c r="B109" i="29"/>
  <c r="B110" i="29"/>
  <c r="B111" i="29"/>
  <c r="B112" i="29"/>
  <c r="B113" i="29"/>
  <c r="B114" i="29"/>
  <c r="B115" i="29"/>
  <c r="B116" i="29"/>
  <c r="B117" i="29"/>
  <c r="B118" i="29"/>
  <c r="B119" i="29"/>
  <c r="B120" i="29"/>
  <c r="B121" i="29"/>
  <c r="B122" i="29"/>
  <c r="B123" i="29"/>
  <c r="B124" i="29"/>
  <c r="B125" i="29"/>
  <c r="B126" i="29"/>
  <c r="B127" i="29"/>
  <c r="B128" i="29"/>
  <c r="B129" i="29"/>
  <c r="B130" i="29"/>
  <c r="B131" i="29"/>
  <c r="B132" i="29"/>
  <c r="B133" i="29"/>
  <c r="B134" i="29"/>
  <c r="B135" i="29"/>
  <c r="B136" i="29"/>
  <c r="B137" i="29"/>
  <c r="B138" i="29"/>
  <c r="B139" i="29"/>
  <c r="B140" i="29"/>
  <c r="B141" i="29"/>
  <c r="B142" i="29"/>
  <c r="B143" i="29"/>
  <c r="B144" i="29"/>
  <c r="B145" i="29"/>
  <c r="B146" i="29"/>
  <c r="B147" i="29"/>
  <c r="B148" i="29"/>
  <c r="B149" i="29"/>
  <c r="B150" i="29"/>
  <c r="B151" i="29"/>
  <c r="B152" i="29"/>
  <c r="B153" i="29"/>
  <c r="B154" i="29"/>
  <c r="B155" i="29"/>
  <c r="B156" i="29"/>
  <c r="B157" i="29"/>
  <c r="B158" i="29"/>
  <c r="B159" i="29"/>
  <c r="B160" i="29"/>
  <c r="B161" i="29"/>
  <c r="B162" i="29"/>
  <c r="B163" i="29"/>
  <c r="B164" i="29"/>
  <c r="B165" i="29"/>
  <c r="B166" i="29"/>
  <c r="B167" i="29"/>
  <c r="B168" i="29"/>
  <c r="B169" i="29"/>
  <c r="B170" i="29"/>
  <c r="B171" i="29"/>
  <c r="B172" i="29"/>
  <c r="B173" i="29"/>
  <c r="B174" i="29"/>
  <c r="B175" i="29"/>
  <c r="B176" i="29"/>
  <c r="B177" i="29"/>
  <c r="B178" i="29"/>
  <c r="B179" i="29"/>
  <c r="B180" i="29"/>
  <c r="B181" i="29"/>
  <c r="B182" i="29"/>
  <c r="B183" i="29"/>
  <c r="B184" i="29"/>
  <c r="B185" i="29"/>
  <c r="B186" i="29"/>
  <c r="B187" i="29"/>
  <c r="B188" i="29"/>
  <c r="B189" i="29"/>
  <c r="B190" i="29"/>
  <c r="B191" i="29"/>
  <c r="B192" i="29"/>
  <c r="B193" i="29"/>
  <c r="B194" i="29"/>
  <c r="B195" i="29"/>
  <c r="B196" i="29"/>
  <c r="B197" i="29"/>
  <c r="B198" i="29"/>
  <c r="B199" i="29"/>
  <c r="B200" i="29"/>
  <c r="B20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E22" i="29"/>
  <c r="E23" i="29"/>
  <c r="E24" i="29"/>
  <c r="E25" i="29"/>
  <c r="E26" i="29"/>
  <c r="E27" i="29"/>
  <c r="E28" i="29"/>
  <c r="E29" i="29"/>
  <c r="E30" i="29"/>
  <c r="E31"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E62" i="29"/>
  <c r="E63" i="29"/>
  <c r="E64" i="29"/>
  <c r="E65" i="29"/>
  <c r="E66" i="29"/>
  <c r="E67" i="29"/>
  <c r="E68" i="29"/>
  <c r="E69" i="29"/>
  <c r="E70" i="29"/>
  <c r="E71" i="29"/>
  <c r="E72" i="29"/>
  <c r="E73" i="29"/>
  <c r="E74" i="29"/>
  <c r="E75" i="29"/>
  <c r="E76" i="29"/>
  <c r="E77" i="29"/>
  <c r="E78" i="29"/>
  <c r="E79" i="29"/>
  <c r="E80" i="29"/>
  <c r="E81" i="29"/>
  <c r="E82" i="29"/>
  <c r="E83" i="29"/>
  <c r="E84" i="29"/>
  <c r="E85" i="29"/>
  <c r="E86" i="29"/>
  <c r="E87" i="29"/>
  <c r="E88" i="29"/>
  <c r="E89" i="29"/>
  <c r="E90" i="29"/>
  <c r="E91" i="29"/>
  <c r="E92" i="29"/>
  <c r="E93" i="29"/>
  <c r="E94" i="29"/>
  <c r="E95" i="29"/>
  <c r="E96" i="29"/>
  <c r="E97" i="29"/>
  <c r="E98" i="29"/>
  <c r="E99" i="29"/>
  <c r="E100" i="29"/>
  <c r="E101" i="29"/>
  <c r="E102" i="29"/>
  <c r="E103" i="29"/>
  <c r="E104" i="29"/>
  <c r="E105" i="29"/>
  <c r="E106" i="29"/>
  <c r="E107" i="29"/>
  <c r="E108" i="29"/>
  <c r="E109" i="29"/>
  <c r="E110" i="29"/>
  <c r="E111" i="29"/>
  <c r="E112" i="29"/>
  <c r="E113" i="29"/>
  <c r="E114" i="29"/>
  <c r="E115" i="29"/>
  <c r="E116" i="29"/>
  <c r="E117" i="29"/>
  <c r="E118" i="29"/>
  <c r="E119" i="29"/>
  <c r="E120" i="29"/>
  <c r="E121" i="29"/>
  <c r="E122" i="29"/>
  <c r="E123" i="29"/>
  <c r="E124" i="29"/>
  <c r="E125" i="29"/>
  <c r="E126" i="29"/>
  <c r="E127" i="29"/>
  <c r="E128" i="29"/>
  <c r="E129" i="29"/>
  <c r="E130" i="29"/>
  <c r="E131" i="29"/>
  <c r="E132" i="29"/>
  <c r="E133" i="29"/>
  <c r="E134" i="29"/>
  <c r="E135" i="29"/>
  <c r="E136" i="29"/>
  <c r="E137" i="29"/>
  <c r="E138" i="29"/>
  <c r="E139" i="29"/>
  <c r="E140" i="29"/>
  <c r="E141" i="29"/>
  <c r="E142" i="29"/>
  <c r="E143" i="29"/>
  <c r="E144" i="29"/>
  <c r="E145" i="29"/>
  <c r="E146" i="29"/>
  <c r="E147" i="29"/>
  <c r="E148" i="29"/>
  <c r="E149" i="29"/>
  <c r="E150" i="29"/>
  <c r="E151" i="29"/>
  <c r="E152" i="29"/>
  <c r="E153" i="29"/>
  <c r="E154" i="29"/>
  <c r="E155" i="29"/>
  <c r="E156" i="29"/>
  <c r="E157" i="29"/>
  <c r="E158" i="29"/>
  <c r="E159" i="29"/>
  <c r="E160" i="29"/>
  <c r="E161" i="29"/>
  <c r="E162" i="29"/>
  <c r="E163" i="29"/>
  <c r="E164" i="29"/>
  <c r="E165" i="29"/>
  <c r="E166" i="29"/>
  <c r="E167" i="29"/>
  <c r="E168" i="29"/>
  <c r="E169" i="29"/>
  <c r="E170" i="29"/>
  <c r="E171" i="29"/>
  <c r="E172" i="29"/>
  <c r="E173" i="29"/>
  <c r="E174" i="29"/>
  <c r="E175" i="29"/>
  <c r="E176" i="29"/>
  <c r="E177" i="29"/>
  <c r="E178" i="29"/>
  <c r="E179" i="29"/>
  <c r="E180" i="29"/>
  <c r="E181" i="29"/>
  <c r="E182" i="29"/>
  <c r="E183" i="29"/>
  <c r="E184" i="29"/>
  <c r="E185" i="29"/>
  <c r="E186" i="29"/>
  <c r="E187" i="29"/>
  <c r="E188" i="29"/>
  <c r="E189" i="29"/>
  <c r="E190" i="29"/>
  <c r="E191" i="29"/>
  <c r="E192" i="29"/>
  <c r="E193" i="29"/>
  <c r="E194" i="29"/>
  <c r="E195" i="29"/>
  <c r="E196" i="29"/>
  <c r="E197" i="29"/>
  <c r="E198" i="29"/>
  <c r="E199" i="29"/>
  <c r="E200" i="29"/>
  <c r="E201" i="29"/>
  <c r="F22" i="29"/>
  <c r="F23" i="29"/>
  <c r="F24" i="29"/>
  <c r="F25" i="29"/>
  <c r="F26" i="29"/>
  <c r="F27" i="29"/>
  <c r="F28" i="29"/>
  <c r="F29" i="29"/>
  <c r="F30" i="29"/>
  <c r="F31" i="29"/>
  <c r="F32" i="29"/>
  <c r="F33" i="29"/>
  <c r="F34" i="29"/>
  <c r="F35" i="29"/>
  <c r="F36" i="29"/>
  <c r="F37" i="29"/>
  <c r="F38" i="29"/>
  <c r="F39" i="29"/>
  <c r="F40" i="29"/>
  <c r="F41" i="29"/>
  <c r="F42" i="29"/>
  <c r="F43" i="29"/>
  <c r="F44" i="29"/>
  <c r="F45" i="29"/>
  <c r="F46" i="29"/>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77" i="29"/>
  <c r="F78" i="29"/>
  <c r="F79" i="29"/>
  <c r="F80" i="29"/>
  <c r="F81" i="29"/>
  <c r="F82" i="29"/>
  <c r="F83" i="29"/>
  <c r="F84" i="29"/>
  <c r="F85" i="29"/>
  <c r="F86" i="29"/>
  <c r="F87" i="29"/>
  <c r="F88" i="29"/>
  <c r="F89" i="29"/>
  <c r="F90" i="29"/>
  <c r="F91" i="29"/>
  <c r="F92" i="29"/>
  <c r="F93" i="29"/>
  <c r="F94" i="29"/>
  <c r="F95" i="29"/>
  <c r="F96" i="29"/>
  <c r="F97" i="29"/>
  <c r="F98" i="29"/>
  <c r="F99" i="29"/>
  <c r="F100" i="29"/>
  <c r="F101" i="29"/>
  <c r="F102" i="29"/>
  <c r="F103" i="29"/>
  <c r="F104" i="29"/>
  <c r="F105" i="29"/>
  <c r="F106" i="29"/>
  <c r="F107" i="29"/>
  <c r="F108" i="29"/>
  <c r="F109" i="29"/>
  <c r="F110" i="29"/>
  <c r="F111" i="29"/>
  <c r="F112" i="29"/>
  <c r="F113" i="29"/>
  <c r="F114" i="29"/>
  <c r="F115" i="29"/>
  <c r="F116" i="29"/>
  <c r="F117" i="29"/>
  <c r="F118" i="29"/>
  <c r="F119" i="29"/>
  <c r="F120" i="29"/>
  <c r="F121" i="29"/>
  <c r="F122" i="29"/>
  <c r="F123" i="29"/>
  <c r="F124" i="29"/>
  <c r="F125" i="29"/>
  <c r="F126" i="29"/>
  <c r="F127" i="29"/>
  <c r="F128" i="29"/>
  <c r="F129" i="29"/>
  <c r="F130" i="29"/>
  <c r="F131" i="29"/>
  <c r="F132" i="29"/>
  <c r="F133" i="29"/>
  <c r="F134" i="29"/>
  <c r="F135" i="29"/>
  <c r="F136" i="29"/>
  <c r="F137" i="29"/>
  <c r="F138" i="29"/>
  <c r="F139" i="29"/>
  <c r="F140" i="29"/>
  <c r="F141" i="29"/>
  <c r="F142" i="29"/>
  <c r="F143" i="29"/>
  <c r="F144" i="29"/>
  <c r="F145" i="29"/>
  <c r="F146" i="29"/>
  <c r="F147" i="29"/>
  <c r="F148" i="29"/>
  <c r="F149" i="29"/>
  <c r="F150" i="29"/>
  <c r="F151" i="29"/>
  <c r="F152" i="29"/>
  <c r="F153" i="29"/>
  <c r="F154" i="29"/>
  <c r="F155" i="29"/>
  <c r="F156" i="29"/>
  <c r="F157" i="29"/>
  <c r="F158" i="29"/>
  <c r="F159" i="29"/>
  <c r="F160" i="29"/>
  <c r="F161" i="29"/>
  <c r="F162" i="29"/>
  <c r="F163" i="29"/>
  <c r="F164" i="29"/>
  <c r="F165" i="29"/>
  <c r="F166" i="29"/>
  <c r="F167" i="29"/>
  <c r="F168" i="29"/>
  <c r="F169" i="29"/>
  <c r="F170" i="29"/>
  <c r="F171" i="29"/>
  <c r="F172" i="29"/>
  <c r="F173" i="29"/>
  <c r="F174" i="29"/>
  <c r="F175" i="29"/>
  <c r="F176" i="29"/>
  <c r="F177" i="29"/>
  <c r="F178" i="29"/>
  <c r="F179" i="29"/>
  <c r="F180" i="29"/>
  <c r="F181" i="29"/>
  <c r="F182" i="29"/>
  <c r="F183" i="29"/>
  <c r="F184" i="29"/>
  <c r="F185" i="29"/>
  <c r="F186" i="29"/>
  <c r="F187" i="29"/>
  <c r="F188" i="29"/>
  <c r="F189" i="29"/>
  <c r="F190" i="29"/>
  <c r="F191" i="29"/>
  <c r="F192" i="29"/>
  <c r="F193" i="29"/>
  <c r="F194" i="29"/>
  <c r="F195" i="29"/>
  <c r="F196" i="29"/>
  <c r="F197" i="29"/>
  <c r="F198" i="29"/>
  <c r="F199" i="29"/>
  <c r="F200" i="29"/>
  <c r="F201" i="29"/>
  <c r="G22" i="29"/>
  <c r="G23" i="29"/>
  <c r="G24" i="29"/>
  <c r="G25" i="29"/>
  <c r="G26" i="29"/>
  <c r="G27" i="29"/>
  <c r="G28" i="29"/>
  <c r="G29" i="29"/>
  <c r="G30" i="29"/>
  <c r="G31" i="29"/>
  <c r="G32" i="29"/>
  <c r="G33" i="29"/>
  <c r="G34" i="29"/>
  <c r="G35" i="29"/>
  <c r="G36" i="29"/>
  <c r="G37" i="29"/>
  <c r="G38" i="29"/>
  <c r="G39" i="29"/>
  <c r="G40" i="29"/>
  <c r="G41" i="29"/>
  <c r="G42" i="29"/>
  <c r="G43" i="29"/>
  <c r="G44" i="29"/>
  <c r="G45" i="29"/>
  <c r="G46" i="29"/>
  <c r="G47" i="29"/>
  <c r="G48" i="29"/>
  <c r="G49" i="29"/>
  <c r="G50" i="29"/>
  <c r="G51" i="29"/>
  <c r="G52" i="29"/>
  <c r="G53" i="29"/>
  <c r="G54" i="29"/>
  <c r="G55" i="29"/>
  <c r="G56" i="29"/>
  <c r="G57" i="29"/>
  <c r="G58" i="29"/>
  <c r="G59" i="29"/>
  <c r="G60" i="29"/>
  <c r="G61" i="29"/>
  <c r="G62" i="29"/>
  <c r="G63" i="29"/>
  <c r="G64" i="29"/>
  <c r="G65" i="29"/>
  <c r="G66" i="29"/>
  <c r="G67" i="29"/>
  <c r="G68" i="29"/>
  <c r="G69" i="29"/>
  <c r="G70" i="29"/>
  <c r="G71" i="29"/>
  <c r="G72" i="29"/>
  <c r="G73" i="29"/>
  <c r="G74" i="29"/>
  <c r="G75" i="29"/>
  <c r="G76" i="29"/>
  <c r="G77" i="29"/>
  <c r="G78" i="29"/>
  <c r="G79" i="29"/>
  <c r="G80" i="29"/>
  <c r="G81" i="29"/>
  <c r="G82" i="29"/>
  <c r="G83" i="29"/>
  <c r="G84" i="29"/>
  <c r="G85" i="29"/>
  <c r="G86" i="29"/>
  <c r="G87" i="29"/>
  <c r="G88" i="29"/>
  <c r="G89" i="29"/>
  <c r="G90" i="29"/>
  <c r="G91" i="29"/>
  <c r="G92" i="29"/>
  <c r="G93" i="29"/>
  <c r="G94" i="29"/>
  <c r="G95" i="29"/>
  <c r="G96" i="29"/>
  <c r="G97" i="29"/>
  <c r="G98" i="29"/>
  <c r="G99" i="29"/>
  <c r="G100" i="29"/>
  <c r="G101" i="29"/>
  <c r="G102" i="29"/>
  <c r="G103" i="29"/>
  <c r="G104" i="29"/>
  <c r="G105" i="29"/>
  <c r="G106" i="29"/>
  <c r="G107" i="29"/>
  <c r="G108" i="29"/>
  <c r="G109" i="29"/>
  <c r="G110" i="29"/>
  <c r="G111" i="29"/>
  <c r="G112" i="29"/>
  <c r="G113" i="29"/>
  <c r="G114" i="29"/>
  <c r="G115" i="29"/>
  <c r="G116" i="29"/>
  <c r="G117" i="29"/>
  <c r="G118" i="29"/>
  <c r="G119" i="29"/>
  <c r="G120" i="29"/>
  <c r="G121" i="29"/>
  <c r="G122" i="29"/>
  <c r="G123" i="29"/>
  <c r="G124" i="29"/>
  <c r="G125" i="29"/>
  <c r="G126" i="29"/>
  <c r="G127" i="29"/>
  <c r="G128" i="29"/>
  <c r="G129" i="29"/>
  <c r="G130" i="29"/>
  <c r="G131" i="29"/>
  <c r="G132" i="29"/>
  <c r="G133" i="29"/>
  <c r="G134" i="29"/>
  <c r="G135" i="29"/>
  <c r="G136" i="29"/>
  <c r="G137" i="29"/>
  <c r="G138" i="29"/>
  <c r="G139" i="29"/>
  <c r="G140" i="29"/>
  <c r="G141" i="29"/>
  <c r="G142" i="29"/>
  <c r="G143" i="29"/>
  <c r="G144" i="29"/>
  <c r="G145" i="29"/>
  <c r="G146" i="29"/>
  <c r="G147" i="29"/>
  <c r="G148" i="29"/>
  <c r="G149" i="29"/>
  <c r="G150" i="29"/>
  <c r="G151" i="29"/>
  <c r="G152" i="29"/>
  <c r="G153" i="29"/>
  <c r="G154" i="29"/>
  <c r="G155" i="29"/>
  <c r="G156" i="29"/>
  <c r="G157" i="29"/>
  <c r="G158" i="29"/>
  <c r="G159" i="29"/>
  <c r="G160" i="29"/>
  <c r="G161" i="29"/>
  <c r="G162" i="29"/>
  <c r="G163" i="29"/>
  <c r="G164" i="29"/>
  <c r="G165" i="29"/>
  <c r="G166" i="29"/>
  <c r="G167" i="29"/>
  <c r="G168" i="29"/>
  <c r="G169" i="29"/>
  <c r="G170" i="29"/>
  <c r="G171" i="29"/>
  <c r="G172" i="29"/>
  <c r="G173" i="29"/>
  <c r="G174" i="29"/>
  <c r="G175" i="29"/>
  <c r="G176" i="29"/>
  <c r="G177" i="29"/>
  <c r="G178" i="29"/>
  <c r="G179" i="29"/>
  <c r="G180" i="29"/>
  <c r="G181" i="29"/>
  <c r="G182" i="29"/>
  <c r="G183" i="29"/>
  <c r="G184" i="29"/>
  <c r="G185" i="29"/>
  <c r="G186" i="29"/>
  <c r="G187" i="29"/>
  <c r="G188" i="29"/>
  <c r="G189" i="29"/>
  <c r="G190" i="29"/>
  <c r="G191" i="29"/>
  <c r="G192" i="29"/>
  <c r="G193" i="29"/>
  <c r="G194" i="29"/>
  <c r="G195" i="29"/>
  <c r="G196" i="29"/>
  <c r="G197" i="29"/>
  <c r="G198" i="29"/>
  <c r="G199" i="29"/>
  <c r="G200" i="29"/>
  <c r="G201" i="29"/>
  <c r="H22" i="29"/>
  <c r="H23" i="29"/>
  <c r="H24" i="29"/>
  <c r="H25" i="29"/>
  <c r="H26" i="29"/>
  <c r="H27" i="29"/>
  <c r="H28" i="29"/>
  <c r="H29" i="29"/>
  <c r="H30" i="29"/>
  <c r="H31" i="29"/>
  <c r="H32" i="29"/>
  <c r="H33" i="29"/>
  <c r="H34" i="29"/>
  <c r="H35" i="29"/>
  <c r="H36" i="29"/>
  <c r="H37" i="29"/>
  <c r="H38" i="29"/>
  <c r="H39" i="29"/>
  <c r="H40" i="29"/>
  <c r="H41" i="29"/>
  <c r="H42" i="29"/>
  <c r="H43" i="29"/>
  <c r="H44" i="29"/>
  <c r="H45" i="29"/>
  <c r="H46" i="29"/>
  <c r="H47" i="29"/>
  <c r="H48" i="29"/>
  <c r="H49" i="29"/>
  <c r="H50" i="29"/>
  <c r="H51" i="29"/>
  <c r="H52" i="29"/>
  <c r="H53" i="29"/>
  <c r="H54" i="29"/>
  <c r="H55" i="29"/>
  <c r="H56" i="29"/>
  <c r="H57" i="29"/>
  <c r="H58" i="29"/>
  <c r="H59" i="29"/>
  <c r="H60" i="29"/>
  <c r="H61" i="29"/>
  <c r="H62" i="29"/>
  <c r="H63" i="29"/>
  <c r="H64" i="29"/>
  <c r="H65" i="29"/>
  <c r="H66" i="29"/>
  <c r="H67" i="29"/>
  <c r="H68" i="29"/>
  <c r="H69" i="29"/>
  <c r="H70" i="29"/>
  <c r="H71" i="29"/>
  <c r="H72" i="29"/>
  <c r="H73" i="29"/>
  <c r="H74" i="29"/>
  <c r="H75" i="29"/>
  <c r="H76" i="29"/>
  <c r="H77" i="29"/>
  <c r="H78" i="29"/>
  <c r="H79" i="29"/>
  <c r="H80" i="29"/>
  <c r="H81" i="29"/>
  <c r="H82" i="29"/>
  <c r="H83" i="29"/>
  <c r="H84" i="29"/>
  <c r="H85" i="29"/>
  <c r="H86" i="29"/>
  <c r="H87" i="29"/>
  <c r="H88" i="29"/>
  <c r="H89" i="29"/>
  <c r="H90" i="29"/>
  <c r="H91" i="29"/>
  <c r="H92" i="29"/>
  <c r="H93" i="29"/>
  <c r="H94" i="29"/>
  <c r="H95" i="29"/>
  <c r="H96" i="29"/>
  <c r="H97" i="29"/>
  <c r="H98" i="29"/>
  <c r="H99" i="29"/>
  <c r="H100" i="29"/>
  <c r="H101" i="29"/>
  <c r="H102" i="29"/>
  <c r="H103" i="29"/>
  <c r="H104" i="29"/>
  <c r="H105" i="29"/>
  <c r="H106" i="29"/>
  <c r="H107" i="29"/>
  <c r="H108" i="29"/>
  <c r="H109" i="29"/>
  <c r="H110" i="29"/>
  <c r="H111" i="29"/>
  <c r="H112" i="29"/>
  <c r="H113" i="29"/>
  <c r="H114" i="29"/>
  <c r="H115" i="29"/>
  <c r="H116" i="29"/>
  <c r="H117" i="29"/>
  <c r="H118" i="29"/>
  <c r="H119" i="29"/>
  <c r="H120" i="29"/>
  <c r="H121" i="29"/>
  <c r="H122" i="29"/>
  <c r="H123" i="29"/>
  <c r="H124" i="29"/>
  <c r="H125" i="29"/>
  <c r="H126" i="29"/>
  <c r="H127" i="29"/>
  <c r="H128" i="29"/>
  <c r="H129" i="29"/>
  <c r="H130" i="29"/>
  <c r="H131" i="29"/>
  <c r="H132" i="29"/>
  <c r="H133" i="29"/>
  <c r="H134" i="29"/>
  <c r="H135" i="29"/>
  <c r="H136" i="29"/>
  <c r="H137" i="29"/>
  <c r="H138" i="29"/>
  <c r="H139" i="29"/>
  <c r="H140" i="29"/>
  <c r="H141" i="29"/>
  <c r="H142" i="29"/>
  <c r="H143" i="29"/>
  <c r="H144" i="29"/>
  <c r="H145" i="29"/>
  <c r="H146" i="29"/>
  <c r="H147" i="29"/>
  <c r="H148" i="29"/>
  <c r="H149" i="29"/>
  <c r="H150" i="29"/>
  <c r="H151" i="29"/>
  <c r="H152" i="29"/>
  <c r="H153" i="29"/>
  <c r="H154" i="29"/>
  <c r="H155" i="29"/>
  <c r="H156" i="29"/>
  <c r="H157" i="29"/>
  <c r="H158" i="29"/>
  <c r="H159" i="29"/>
  <c r="H160" i="29"/>
  <c r="H161" i="29"/>
  <c r="H162" i="29"/>
  <c r="H163" i="29"/>
  <c r="H164" i="29"/>
  <c r="H165" i="29"/>
  <c r="H166" i="29"/>
  <c r="H167" i="29"/>
  <c r="H168" i="29"/>
  <c r="H169" i="29"/>
  <c r="H170" i="29"/>
  <c r="H171" i="29"/>
  <c r="H172" i="29"/>
  <c r="H173" i="29"/>
  <c r="H174" i="29"/>
  <c r="H175" i="29"/>
  <c r="H176" i="29"/>
  <c r="H177" i="29"/>
  <c r="H178" i="29"/>
  <c r="H179" i="29"/>
  <c r="H180" i="29"/>
  <c r="H181" i="29"/>
  <c r="H182" i="29"/>
  <c r="H183" i="29"/>
  <c r="H184" i="29"/>
  <c r="H185" i="29"/>
  <c r="H186" i="29"/>
  <c r="H187" i="29"/>
  <c r="H188" i="29"/>
  <c r="H189" i="29"/>
  <c r="H190" i="29"/>
  <c r="H191" i="29"/>
  <c r="H192" i="29"/>
  <c r="H193" i="29"/>
  <c r="H194" i="29"/>
  <c r="H195" i="29"/>
  <c r="H196" i="29"/>
  <c r="H197" i="29"/>
  <c r="H198" i="29"/>
  <c r="H199" i="29"/>
  <c r="H200" i="29"/>
  <c r="H201" i="29"/>
  <c r="I22" i="29"/>
  <c r="I23" i="29"/>
  <c r="I24" i="29"/>
  <c r="I25" i="29"/>
  <c r="I26" i="29"/>
  <c r="I27" i="29"/>
  <c r="I28" i="29"/>
  <c r="I29" i="29"/>
  <c r="I30" i="29"/>
  <c r="I31" i="29"/>
  <c r="I32" i="29"/>
  <c r="I33" i="29"/>
  <c r="I34" i="29"/>
  <c r="I35" i="29"/>
  <c r="I36" i="29"/>
  <c r="I37" i="29"/>
  <c r="I38" i="29"/>
  <c r="I39" i="29"/>
  <c r="I40" i="29"/>
  <c r="I41" i="29"/>
  <c r="I42" i="29"/>
  <c r="I43" i="29"/>
  <c r="I44" i="29"/>
  <c r="I45" i="29"/>
  <c r="I46" i="29"/>
  <c r="I47" i="29"/>
  <c r="I48" i="29"/>
  <c r="I49" i="29"/>
  <c r="I50" i="29"/>
  <c r="I51" i="29"/>
  <c r="I52" i="29"/>
  <c r="I53" i="29"/>
  <c r="I54" i="29"/>
  <c r="I55" i="29"/>
  <c r="I56" i="29"/>
  <c r="I57" i="29"/>
  <c r="I58" i="29"/>
  <c r="I59" i="29"/>
  <c r="I60" i="29"/>
  <c r="I61" i="29"/>
  <c r="I62" i="29"/>
  <c r="I63" i="29"/>
  <c r="I64" i="29"/>
  <c r="I65" i="29"/>
  <c r="I66" i="29"/>
  <c r="I67" i="29"/>
  <c r="I68" i="29"/>
  <c r="I69" i="29"/>
  <c r="I70" i="29"/>
  <c r="I71" i="29"/>
  <c r="I72" i="29"/>
  <c r="I73" i="29"/>
  <c r="I74" i="29"/>
  <c r="I75" i="29"/>
  <c r="I76" i="29"/>
  <c r="I77" i="29"/>
  <c r="I78" i="29"/>
  <c r="I79" i="29"/>
  <c r="I80" i="29"/>
  <c r="I81" i="29"/>
  <c r="I82" i="29"/>
  <c r="I83" i="29"/>
  <c r="I84" i="29"/>
  <c r="I85" i="29"/>
  <c r="I86" i="29"/>
  <c r="I87" i="29"/>
  <c r="I88" i="29"/>
  <c r="I89" i="29"/>
  <c r="I90" i="29"/>
  <c r="I91" i="29"/>
  <c r="I92" i="29"/>
  <c r="I93" i="29"/>
  <c r="I94" i="29"/>
  <c r="I95" i="29"/>
  <c r="I96" i="29"/>
  <c r="I97" i="29"/>
  <c r="I98" i="29"/>
  <c r="I99" i="29"/>
  <c r="I100" i="29"/>
  <c r="I101" i="29"/>
  <c r="I102" i="29"/>
  <c r="I103" i="29"/>
  <c r="I104" i="29"/>
  <c r="I105" i="29"/>
  <c r="I106" i="29"/>
  <c r="I107" i="29"/>
  <c r="I108" i="29"/>
  <c r="I109" i="29"/>
  <c r="I110" i="29"/>
  <c r="I111" i="29"/>
  <c r="I112" i="29"/>
  <c r="I113" i="29"/>
  <c r="I114" i="29"/>
  <c r="I115" i="29"/>
  <c r="I116" i="29"/>
  <c r="I117" i="29"/>
  <c r="I118" i="29"/>
  <c r="I119" i="29"/>
  <c r="I120" i="29"/>
  <c r="I121" i="29"/>
  <c r="I122" i="29"/>
  <c r="I123" i="29"/>
  <c r="I124" i="29"/>
  <c r="I125" i="29"/>
  <c r="I126" i="29"/>
  <c r="I127" i="29"/>
  <c r="I128" i="29"/>
  <c r="I129" i="29"/>
  <c r="I130" i="29"/>
  <c r="I131" i="29"/>
  <c r="I132" i="29"/>
  <c r="I133" i="29"/>
  <c r="I134" i="29"/>
  <c r="I135" i="29"/>
  <c r="I136" i="29"/>
  <c r="I137" i="29"/>
  <c r="I138" i="29"/>
  <c r="I139" i="29"/>
  <c r="I140" i="29"/>
  <c r="I141" i="29"/>
  <c r="I142" i="29"/>
  <c r="I143" i="29"/>
  <c r="I144" i="29"/>
  <c r="I145" i="29"/>
  <c r="I146" i="29"/>
  <c r="I147" i="29"/>
  <c r="I148" i="29"/>
  <c r="I149" i="29"/>
  <c r="I150" i="29"/>
  <c r="I151" i="29"/>
  <c r="I152" i="29"/>
  <c r="I153" i="29"/>
  <c r="I154" i="29"/>
  <c r="I155" i="29"/>
  <c r="I156" i="29"/>
  <c r="I157" i="29"/>
  <c r="I158" i="29"/>
  <c r="I159" i="29"/>
  <c r="I160" i="29"/>
  <c r="I161" i="29"/>
  <c r="I162" i="29"/>
  <c r="I163" i="29"/>
  <c r="I164" i="29"/>
  <c r="I165" i="29"/>
  <c r="I166" i="29"/>
  <c r="I167" i="29"/>
  <c r="I168" i="29"/>
  <c r="I169" i="29"/>
  <c r="I170" i="29"/>
  <c r="I171" i="29"/>
  <c r="I172" i="29"/>
  <c r="I173" i="29"/>
  <c r="I174" i="29"/>
  <c r="I175" i="29"/>
  <c r="I176" i="29"/>
  <c r="I177" i="29"/>
  <c r="I178" i="29"/>
  <c r="I179" i="29"/>
  <c r="I180" i="29"/>
  <c r="I181" i="29"/>
  <c r="I182" i="29"/>
  <c r="I183" i="29"/>
  <c r="I184" i="29"/>
  <c r="I185" i="29"/>
  <c r="I186" i="29"/>
  <c r="I187" i="29"/>
  <c r="I188" i="29"/>
  <c r="I189" i="29"/>
  <c r="I190" i="29"/>
  <c r="I191" i="29"/>
  <c r="I192" i="29"/>
  <c r="I193" i="29"/>
  <c r="I194" i="29"/>
  <c r="I195" i="29"/>
  <c r="I196" i="29"/>
  <c r="I197" i="29"/>
  <c r="I198" i="29"/>
  <c r="I199" i="29"/>
  <c r="I200" i="29"/>
  <c r="I201" i="29"/>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F22" i="5"/>
  <c r="G22" i="5" s="1"/>
  <c r="F23" i="5"/>
  <c r="G23" i="5" s="1"/>
  <c r="F24" i="5"/>
  <c r="G24" i="5" s="1"/>
  <c r="F25" i="5"/>
  <c r="G25" i="5" s="1"/>
  <c r="F26" i="5"/>
  <c r="F27" i="5"/>
  <c r="G27" i="5" s="1"/>
  <c r="F28" i="5"/>
  <c r="G28" i="5" s="1"/>
  <c r="F29" i="5"/>
  <c r="G29" i="5" s="1"/>
  <c r="F30" i="5"/>
  <c r="G30" i="5" s="1"/>
  <c r="F31" i="5"/>
  <c r="G31" i="5" s="1"/>
  <c r="F32" i="5"/>
  <c r="G32" i="5" s="1"/>
  <c r="F33" i="5"/>
  <c r="G33" i="5" s="1"/>
  <c r="F34" i="5"/>
  <c r="G34" i="5" s="1"/>
  <c r="F35" i="5"/>
  <c r="G35" i="5" s="1"/>
  <c r="F36" i="5"/>
  <c r="G36" i="5" s="1"/>
  <c r="F37" i="5"/>
  <c r="G37" i="5" s="1"/>
  <c r="F38" i="5"/>
  <c r="G38" i="5" s="1"/>
  <c r="F39" i="5"/>
  <c r="G39" i="5" s="1"/>
  <c r="F40" i="5"/>
  <c r="G40" i="5" s="1"/>
  <c r="F41" i="5"/>
  <c r="G41" i="5" s="1"/>
  <c r="F42" i="5"/>
  <c r="G42" i="5" s="1"/>
  <c r="F43" i="5"/>
  <c r="G43" i="5" s="1"/>
  <c r="F44" i="5"/>
  <c r="G44" i="5" s="1"/>
  <c r="F45" i="5"/>
  <c r="G45" i="5" s="1"/>
  <c r="F46" i="5"/>
  <c r="G46" i="5" s="1"/>
  <c r="F47" i="5"/>
  <c r="G47" i="5" s="1"/>
  <c r="F48" i="5"/>
  <c r="G48" i="5" s="1"/>
  <c r="F49" i="5"/>
  <c r="G49" i="5" s="1"/>
  <c r="F50" i="5"/>
  <c r="G50" i="5" s="1"/>
  <c r="F51" i="5"/>
  <c r="G51" i="5" s="1"/>
  <c r="F52" i="5"/>
  <c r="G52" i="5" s="1"/>
  <c r="F53" i="5"/>
  <c r="G53" i="5" s="1"/>
  <c r="F54" i="5"/>
  <c r="G54" i="5" s="1"/>
  <c r="F55" i="5"/>
  <c r="G55" i="5" s="1"/>
  <c r="F56" i="5"/>
  <c r="G56" i="5" s="1"/>
  <c r="F57" i="5"/>
  <c r="G57" i="5" s="1"/>
  <c r="F58" i="5"/>
  <c r="G58" i="5" s="1"/>
  <c r="F59" i="5"/>
  <c r="G59" i="5" s="1"/>
  <c r="F60" i="5"/>
  <c r="G60" i="5" s="1"/>
  <c r="F61" i="5"/>
  <c r="G61" i="5" s="1"/>
  <c r="F62" i="5"/>
  <c r="G62" i="5" s="1"/>
  <c r="F63" i="5"/>
  <c r="G63" i="5" s="1"/>
  <c r="F64" i="5"/>
  <c r="G64" i="5" s="1"/>
  <c r="F65" i="5"/>
  <c r="G65" i="5" s="1"/>
  <c r="F66" i="5"/>
  <c r="G66" i="5" s="1"/>
  <c r="F67" i="5"/>
  <c r="G67" i="5" s="1"/>
  <c r="F68" i="5"/>
  <c r="G68" i="5" s="1"/>
  <c r="F69" i="5"/>
  <c r="G69" i="5" s="1"/>
  <c r="F70" i="5"/>
  <c r="G70" i="5" s="1"/>
  <c r="F71" i="5"/>
  <c r="G71" i="5" s="1"/>
  <c r="F72" i="5"/>
  <c r="G72" i="5" s="1"/>
  <c r="F73" i="5"/>
  <c r="G73" i="5" s="1"/>
  <c r="F74" i="5"/>
  <c r="G74" i="5" s="1"/>
  <c r="F75" i="5"/>
  <c r="G75" i="5" s="1"/>
  <c r="F76" i="5"/>
  <c r="G76" i="5" s="1"/>
  <c r="F77" i="5"/>
  <c r="G77" i="5" s="1"/>
  <c r="F78" i="5"/>
  <c r="G78" i="5" s="1"/>
  <c r="F79" i="5"/>
  <c r="G79" i="5" s="1"/>
  <c r="F80" i="5"/>
  <c r="G80" i="5" s="1"/>
  <c r="F81" i="5"/>
  <c r="G81" i="5" s="1"/>
  <c r="F82" i="5"/>
  <c r="G82" i="5" s="1"/>
  <c r="F83" i="5"/>
  <c r="G83" i="5" s="1"/>
  <c r="F84" i="5"/>
  <c r="G84" i="5" s="1"/>
  <c r="F85" i="5"/>
  <c r="G85" i="5" s="1"/>
  <c r="F86" i="5"/>
  <c r="G86" i="5" s="1"/>
  <c r="F87" i="5"/>
  <c r="G87" i="5" s="1"/>
  <c r="F88" i="5"/>
  <c r="G88" i="5" s="1"/>
  <c r="F89" i="5"/>
  <c r="G89" i="5" s="1"/>
  <c r="F90" i="5"/>
  <c r="G90" i="5" s="1"/>
  <c r="F91" i="5"/>
  <c r="G91" i="5" s="1"/>
  <c r="F92" i="5"/>
  <c r="G92" i="5" s="1"/>
  <c r="F93" i="5"/>
  <c r="G93" i="5" s="1"/>
  <c r="F94" i="5"/>
  <c r="G94" i="5" s="1"/>
  <c r="F95" i="5"/>
  <c r="G95" i="5" s="1"/>
  <c r="F96" i="5"/>
  <c r="G96" i="5" s="1"/>
  <c r="F97" i="5"/>
  <c r="G97" i="5" s="1"/>
  <c r="F98" i="5"/>
  <c r="G98" i="5" s="1"/>
  <c r="F99" i="5"/>
  <c r="G99" i="5" s="1"/>
  <c r="F100" i="5"/>
  <c r="G100" i="5" s="1"/>
  <c r="F101" i="5"/>
  <c r="G101" i="5" s="1"/>
  <c r="F102" i="5"/>
  <c r="G102" i="5" s="1"/>
  <c r="F103" i="5"/>
  <c r="G103" i="5" s="1"/>
  <c r="F104" i="5"/>
  <c r="G104" i="5" s="1"/>
  <c r="F105" i="5"/>
  <c r="G105" i="5" s="1"/>
  <c r="F106" i="5"/>
  <c r="G106" i="5" s="1"/>
  <c r="F107" i="5"/>
  <c r="G107" i="5" s="1"/>
  <c r="F108" i="5"/>
  <c r="G108" i="5" s="1"/>
  <c r="F109" i="5"/>
  <c r="G109" i="5" s="1"/>
  <c r="F110" i="5"/>
  <c r="G110" i="5" s="1"/>
  <c r="F111" i="5"/>
  <c r="G111" i="5" s="1"/>
  <c r="F112" i="5"/>
  <c r="G112" i="5" s="1"/>
  <c r="F113" i="5"/>
  <c r="G113" i="5" s="1"/>
  <c r="F114" i="5"/>
  <c r="G114" i="5" s="1"/>
  <c r="F115" i="5"/>
  <c r="G115" i="5" s="1"/>
  <c r="F116" i="5"/>
  <c r="G116" i="5" s="1"/>
  <c r="F117" i="5"/>
  <c r="G117" i="5" s="1"/>
  <c r="F118" i="5"/>
  <c r="G118" i="5" s="1"/>
  <c r="F119" i="5"/>
  <c r="G119" i="5" s="1"/>
  <c r="F120" i="5"/>
  <c r="G120" i="5" s="1"/>
  <c r="F121" i="5"/>
  <c r="G121" i="5" s="1"/>
  <c r="F122" i="5"/>
  <c r="G122" i="5" s="1"/>
  <c r="F123" i="5"/>
  <c r="G123" i="5" s="1"/>
  <c r="F124" i="5"/>
  <c r="G124" i="5" s="1"/>
  <c r="F125" i="5"/>
  <c r="G125" i="5" s="1"/>
  <c r="F126" i="5"/>
  <c r="G126" i="5" s="1"/>
  <c r="F127" i="5"/>
  <c r="G127" i="5" s="1"/>
  <c r="F128" i="5"/>
  <c r="G128" i="5" s="1"/>
  <c r="F129" i="5"/>
  <c r="G129" i="5" s="1"/>
  <c r="F130" i="5"/>
  <c r="G130" i="5" s="1"/>
  <c r="F131" i="5"/>
  <c r="G131" i="5" s="1"/>
  <c r="F132" i="5"/>
  <c r="G132" i="5" s="1"/>
  <c r="F133" i="5"/>
  <c r="G133" i="5" s="1"/>
  <c r="F134" i="5"/>
  <c r="G134" i="5" s="1"/>
  <c r="F135" i="5"/>
  <c r="G135" i="5" s="1"/>
  <c r="F136" i="5"/>
  <c r="G136" i="5" s="1"/>
  <c r="F137" i="5"/>
  <c r="G137" i="5" s="1"/>
  <c r="F138" i="5"/>
  <c r="G138" i="5" s="1"/>
  <c r="F139" i="5"/>
  <c r="G139" i="5" s="1"/>
  <c r="F140" i="5"/>
  <c r="G140" i="5" s="1"/>
  <c r="F141" i="5"/>
  <c r="G141" i="5" s="1"/>
  <c r="F142" i="5"/>
  <c r="G142" i="5" s="1"/>
  <c r="F143" i="5"/>
  <c r="G143" i="5" s="1"/>
  <c r="F144" i="5"/>
  <c r="G144" i="5" s="1"/>
  <c r="F145" i="5"/>
  <c r="G145" i="5" s="1"/>
  <c r="F146" i="5"/>
  <c r="G146" i="5" s="1"/>
  <c r="F147" i="5"/>
  <c r="G147" i="5" s="1"/>
  <c r="F148" i="5"/>
  <c r="G148" i="5" s="1"/>
  <c r="F149" i="5"/>
  <c r="G149" i="5" s="1"/>
  <c r="F150" i="5"/>
  <c r="G150" i="5" s="1"/>
  <c r="F151" i="5"/>
  <c r="G151" i="5" s="1"/>
  <c r="F152" i="5"/>
  <c r="G152" i="5" s="1"/>
  <c r="F153" i="5"/>
  <c r="G153" i="5" s="1"/>
  <c r="F154" i="5"/>
  <c r="G154" i="5" s="1"/>
  <c r="F155" i="5"/>
  <c r="G155" i="5" s="1"/>
  <c r="F156" i="5"/>
  <c r="G156" i="5" s="1"/>
  <c r="F157" i="5"/>
  <c r="G157" i="5" s="1"/>
  <c r="F158" i="5"/>
  <c r="G158" i="5" s="1"/>
  <c r="F159" i="5"/>
  <c r="G159" i="5" s="1"/>
  <c r="F160" i="5"/>
  <c r="G160" i="5" s="1"/>
  <c r="F161" i="5"/>
  <c r="G161" i="5" s="1"/>
  <c r="F162" i="5"/>
  <c r="G162" i="5" s="1"/>
  <c r="F163" i="5"/>
  <c r="G163" i="5" s="1"/>
  <c r="F164" i="5"/>
  <c r="G164" i="5" s="1"/>
  <c r="F165" i="5"/>
  <c r="G165" i="5" s="1"/>
  <c r="F166" i="5"/>
  <c r="G166" i="5" s="1"/>
  <c r="F167" i="5"/>
  <c r="G167" i="5" s="1"/>
  <c r="F168" i="5"/>
  <c r="G168" i="5" s="1"/>
  <c r="F169" i="5"/>
  <c r="G169" i="5" s="1"/>
  <c r="F170" i="5"/>
  <c r="G170" i="5" s="1"/>
  <c r="F171" i="5"/>
  <c r="G171" i="5" s="1"/>
  <c r="F172" i="5"/>
  <c r="G172" i="5" s="1"/>
  <c r="F173" i="5"/>
  <c r="G173" i="5" s="1"/>
  <c r="F174" i="5"/>
  <c r="G174" i="5" s="1"/>
  <c r="F175" i="5"/>
  <c r="G175" i="5" s="1"/>
  <c r="F176" i="5"/>
  <c r="G176" i="5" s="1"/>
  <c r="F177" i="5"/>
  <c r="G177" i="5" s="1"/>
  <c r="F178" i="5"/>
  <c r="G178" i="5" s="1"/>
  <c r="F179" i="5"/>
  <c r="G179" i="5" s="1"/>
  <c r="F180" i="5"/>
  <c r="G180" i="5" s="1"/>
  <c r="F181" i="5"/>
  <c r="G181" i="5" s="1"/>
  <c r="F182" i="5"/>
  <c r="G182" i="5" s="1"/>
  <c r="F183" i="5"/>
  <c r="G183" i="5" s="1"/>
  <c r="F184" i="5"/>
  <c r="G184" i="5" s="1"/>
  <c r="F185" i="5"/>
  <c r="G185" i="5" s="1"/>
  <c r="F186" i="5"/>
  <c r="G186" i="5" s="1"/>
  <c r="F187" i="5"/>
  <c r="G187" i="5" s="1"/>
  <c r="F188" i="5"/>
  <c r="G188" i="5" s="1"/>
  <c r="F189" i="5"/>
  <c r="G189" i="5" s="1"/>
  <c r="F190" i="5"/>
  <c r="G190" i="5" s="1"/>
  <c r="F191" i="5"/>
  <c r="G191" i="5" s="1"/>
  <c r="F192" i="5"/>
  <c r="G192" i="5" s="1"/>
  <c r="F193" i="5"/>
  <c r="G193" i="5" s="1"/>
  <c r="F194" i="5"/>
  <c r="G194" i="5" s="1"/>
  <c r="F195" i="5"/>
  <c r="G195" i="5" s="1"/>
  <c r="F196" i="5"/>
  <c r="G196" i="5" s="1"/>
  <c r="F197" i="5"/>
  <c r="G197" i="5" s="1"/>
  <c r="F198" i="5"/>
  <c r="G198" i="5" s="1"/>
  <c r="F199" i="5"/>
  <c r="G199" i="5" s="1"/>
  <c r="F200" i="5"/>
  <c r="G200" i="5" s="1"/>
  <c r="F201" i="5"/>
  <c r="G201" i="5" s="1"/>
  <c r="G26"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D22" i="3"/>
  <c r="I22" i="3" s="1"/>
  <c r="D23" i="3"/>
  <c r="I23" i="3" s="1"/>
  <c r="D24" i="3"/>
  <c r="I24" i="3" s="1"/>
  <c r="D25" i="3"/>
  <c r="I25" i="3" s="1"/>
  <c r="D26" i="3"/>
  <c r="I26" i="3" s="1"/>
  <c r="D27" i="3"/>
  <c r="I27" i="3" s="1"/>
  <c r="D28" i="3"/>
  <c r="I28" i="3" s="1"/>
  <c r="D29" i="3"/>
  <c r="I29" i="3" s="1"/>
  <c r="D30" i="3"/>
  <c r="I30" i="3" s="1"/>
  <c r="D31" i="3"/>
  <c r="I31" i="3" s="1"/>
  <c r="D32" i="3"/>
  <c r="I32" i="3" s="1"/>
  <c r="D33" i="3"/>
  <c r="I33" i="3" s="1"/>
  <c r="D34" i="3"/>
  <c r="I34" i="3" s="1"/>
  <c r="D35" i="3"/>
  <c r="I35" i="3" s="1"/>
  <c r="D36" i="3"/>
  <c r="I36" i="3" s="1"/>
  <c r="D37" i="3"/>
  <c r="I37" i="3" s="1"/>
  <c r="D38" i="3"/>
  <c r="I38" i="3" s="1"/>
  <c r="D39" i="3"/>
  <c r="I39" i="3" s="1"/>
  <c r="D40" i="3"/>
  <c r="I40" i="3" s="1"/>
  <c r="D41" i="3"/>
  <c r="I41" i="3" s="1"/>
  <c r="D42" i="3"/>
  <c r="I42" i="3" s="1"/>
  <c r="D43" i="3"/>
  <c r="I43" i="3" s="1"/>
  <c r="D44" i="3"/>
  <c r="I44" i="3" s="1"/>
  <c r="D45" i="3"/>
  <c r="I45" i="3" s="1"/>
  <c r="D46" i="3"/>
  <c r="I46" i="3" s="1"/>
  <c r="D47" i="3"/>
  <c r="I47" i="3" s="1"/>
  <c r="D48" i="3"/>
  <c r="I48" i="3" s="1"/>
  <c r="D49" i="3"/>
  <c r="I49" i="3" s="1"/>
  <c r="D50" i="3"/>
  <c r="I50" i="3" s="1"/>
  <c r="D51" i="3"/>
  <c r="I51" i="3" s="1"/>
  <c r="D52" i="3"/>
  <c r="I52" i="3" s="1"/>
  <c r="D53" i="3"/>
  <c r="I53" i="3" s="1"/>
  <c r="D54" i="3"/>
  <c r="I54" i="3" s="1"/>
  <c r="D55" i="3"/>
  <c r="I55" i="3" s="1"/>
  <c r="D56" i="3"/>
  <c r="I56" i="3" s="1"/>
  <c r="D57" i="3"/>
  <c r="I57" i="3" s="1"/>
  <c r="D58" i="3"/>
  <c r="I58" i="3" s="1"/>
  <c r="D59" i="3"/>
  <c r="I59" i="3" s="1"/>
  <c r="D60" i="3"/>
  <c r="I60" i="3" s="1"/>
  <c r="D61" i="3"/>
  <c r="I61" i="3" s="1"/>
  <c r="D62" i="3"/>
  <c r="I62" i="3" s="1"/>
  <c r="D63" i="3"/>
  <c r="I63" i="3" s="1"/>
  <c r="D64" i="3"/>
  <c r="I64" i="3" s="1"/>
  <c r="D65" i="3"/>
  <c r="I65" i="3" s="1"/>
  <c r="D66" i="3"/>
  <c r="I66" i="3" s="1"/>
  <c r="D67" i="3"/>
  <c r="I67" i="3" s="1"/>
  <c r="D68" i="3"/>
  <c r="I68" i="3" s="1"/>
  <c r="D69" i="3"/>
  <c r="I69" i="3" s="1"/>
  <c r="D70" i="3"/>
  <c r="I70" i="3" s="1"/>
  <c r="D71" i="3"/>
  <c r="I71" i="3" s="1"/>
  <c r="D72" i="3"/>
  <c r="I72" i="3" s="1"/>
  <c r="D73" i="3"/>
  <c r="I73" i="3" s="1"/>
  <c r="D74" i="3"/>
  <c r="I74" i="3" s="1"/>
  <c r="D75" i="3"/>
  <c r="I75" i="3" s="1"/>
  <c r="D76" i="3"/>
  <c r="I76" i="3" s="1"/>
  <c r="D77" i="3"/>
  <c r="I77" i="3" s="1"/>
  <c r="D78" i="3"/>
  <c r="I78" i="3" s="1"/>
  <c r="D79" i="3"/>
  <c r="I79" i="3" s="1"/>
  <c r="D80" i="3"/>
  <c r="I80" i="3" s="1"/>
  <c r="D81" i="3"/>
  <c r="I81" i="3" s="1"/>
  <c r="D82" i="3"/>
  <c r="I82" i="3" s="1"/>
  <c r="D83" i="3"/>
  <c r="I83" i="3" s="1"/>
  <c r="D84" i="3"/>
  <c r="I84" i="3" s="1"/>
  <c r="D85" i="3"/>
  <c r="I85" i="3" s="1"/>
  <c r="D86" i="3"/>
  <c r="I86" i="3" s="1"/>
  <c r="D87" i="3"/>
  <c r="I87" i="3" s="1"/>
  <c r="D88" i="3"/>
  <c r="I88" i="3" s="1"/>
  <c r="D89" i="3"/>
  <c r="I89" i="3" s="1"/>
  <c r="D90" i="3"/>
  <c r="I90" i="3" s="1"/>
  <c r="D91" i="3"/>
  <c r="I91" i="3" s="1"/>
  <c r="D92" i="3"/>
  <c r="I92" i="3" s="1"/>
  <c r="D93" i="3"/>
  <c r="I93" i="3" s="1"/>
  <c r="D94" i="3"/>
  <c r="I94" i="3" s="1"/>
  <c r="D95" i="3"/>
  <c r="I95" i="3" s="1"/>
  <c r="D96" i="3"/>
  <c r="I96" i="3" s="1"/>
  <c r="D97" i="3"/>
  <c r="I97" i="3" s="1"/>
  <c r="D98" i="3"/>
  <c r="I98" i="3" s="1"/>
  <c r="D99" i="3"/>
  <c r="I99" i="3" s="1"/>
  <c r="D100" i="3"/>
  <c r="I100" i="3" s="1"/>
  <c r="D101" i="3"/>
  <c r="I101" i="3" s="1"/>
  <c r="D102" i="3"/>
  <c r="I102" i="3" s="1"/>
  <c r="D103" i="3"/>
  <c r="I103" i="3" s="1"/>
  <c r="D104" i="3"/>
  <c r="I104" i="3" s="1"/>
  <c r="D105" i="3"/>
  <c r="I105" i="3" s="1"/>
  <c r="D106" i="3"/>
  <c r="I106" i="3" s="1"/>
  <c r="D107" i="3"/>
  <c r="I107" i="3" s="1"/>
  <c r="D108" i="3"/>
  <c r="I108" i="3" s="1"/>
  <c r="D109" i="3"/>
  <c r="I109" i="3" s="1"/>
  <c r="D110" i="3"/>
  <c r="I110" i="3" s="1"/>
  <c r="D111" i="3"/>
  <c r="I111" i="3" s="1"/>
  <c r="D112" i="3"/>
  <c r="I112" i="3" s="1"/>
  <c r="D113" i="3"/>
  <c r="I113" i="3" s="1"/>
  <c r="D114" i="3"/>
  <c r="I114" i="3" s="1"/>
  <c r="D115" i="3"/>
  <c r="I115" i="3" s="1"/>
  <c r="D116" i="3"/>
  <c r="I116" i="3" s="1"/>
  <c r="D117" i="3"/>
  <c r="I117" i="3" s="1"/>
  <c r="D118" i="3"/>
  <c r="I118" i="3" s="1"/>
  <c r="D119" i="3"/>
  <c r="I119" i="3" s="1"/>
  <c r="D120" i="3"/>
  <c r="I120" i="3" s="1"/>
  <c r="D121" i="3"/>
  <c r="I121" i="3" s="1"/>
  <c r="D122" i="3"/>
  <c r="I122" i="3" s="1"/>
  <c r="D123" i="3"/>
  <c r="I123" i="3" s="1"/>
  <c r="D124" i="3"/>
  <c r="I124" i="3" s="1"/>
  <c r="D125" i="3"/>
  <c r="I125" i="3" s="1"/>
  <c r="D126" i="3"/>
  <c r="I126" i="3" s="1"/>
  <c r="D127" i="3"/>
  <c r="I127" i="3" s="1"/>
  <c r="D128" i="3"/>
  <c r="I128" i="3" s="1"/>
  <c r="D129" i="3"/>
  <c r="I129" i="3" s="1"/>
  <c r="D130" i="3"/>
  <c r="I130" i="3" s="1"/>
  <c r="D131" i="3"/>
  <c r="I131" i="3" s="1"/>
  <c r="D132" i="3"/>
  <c r="I132" i="3" s="1"/>
  <c r="D133" i="3"/>
  <c r="I133" i="3" s="1"/>
  <c r="D134" i="3"/>
  <c r="I134" i="3" s="1"/>
  <c r="D135" i="3"/>
  <c r="I135" i="3" s="1"/>
  <c r="D136" i="3"/>
  <c r="I136" i="3" s="1"/>
  <c r="D137" i="3"/>
  <c r="I137" i="3" s="1"/>
  <c r="D138" i="3"/>
  <c r="I138" i="3" s="1"/>
  <c r="D139" i="3"/>
  <c r="I139" i="3" s="1"/>
  <c r="D140" i="3"/>
  <c r="I140" i="3" s="1"/>
  <c r="D141" i="3"/>
  <c r="I141" i="3" s="1"/>
  <c r="D142" i="3"/>
  <c r="I142" i="3" s="1"/>
  <c r="D143" i="3"/>
  <c r="I143" i="3" s="1"/>
  <c r="D144" i="3"/>
  <c r="I144" i="3" s="1"/>
  <c r="D145" i="3"/>
  <c r="I145" i="3" s="1"/>
  <c r="D146" i="3"/>
  <c r="I146" i="3" s="1"/>
  <c r="D147" i="3"/>
  <c r="I147" i="3" s="1"/>
  <c r="D148" i="3"/>
  <c r="I148" i="3" s="1"/>
  <c r="D149" i="3"/>
  <c r="I149" i="3" s="1"/>
  <c r="D150" i="3"/>
  <c r="I150" i="3" s="1"/>
  <c r="D151" i="3"/>
  <c r="I151" i="3" s="1"/>
  <c r="D152" i="3"/>
  <c r="I152" i="3" s="1"/>
  <c r="D153" i="3"/>
  <c r="I153" i="3" s="1"/>
  <c r="D154" i="3"/>
  <c r="I154" i="3" s="1"/>
  <c r="D155" i="3"/>
  <c r="I155" i="3" s="1"/>
  <c r="D156" i="3"/>
  <c r="I156" i="3" s="1"/>
  <c r="D157" i="3"/>
  <c r="I157" i="3" s="1"/>
  <c r="D158" i="3"/>
  <c r="I158" i="3" s="1"/>
  <c r="D159" i="3"/>
  <c r="I159" i="3" s="1"/>
  <c r="D160" i="3"/>
  <c r="I160" i="3" s="1"/>
  <c r="D161" i="3"/>
  <c r="I161" i="3" s="1"/>
  <c r="D162" i="3"/>
  <c r="I162" i="3" s="1"/>
  <c r="D163" i="3"/>
  <c r="I163" i="3" s="1"/>
  <c r="D164" i="3"/>
  <c r="I164" i="3" s="1"/>
  <c r="D165" i="3"/>
  <c r="I165" i="3" s="1"/>
  <c r="D166" i="3"/>
  <c r="I166" i="3" s="1"/>
  <c r="D167" i="3"/>
  <c r="I167" i="3" s="1"/>
  <c r="D168" i="3"/>
  <c r="I168" i="3" s="1"/>
  <c r="D169" i="3"/>
  <c r="I169" i="3" s="1"/>
  <c r="D170" i="3"/>
  <c r="I170" i="3" s="1"/>
  <c r="D171" i="3"/>
  <c r="I171" i="3" s="1"/>
  <c r="D172" i="3"/>
  <c r="I172" i="3" s="1"/>
  <c r="D173" i="3"/>
  <c r="I173" i="3" s="1"/>
  <c r="D174" i="3"/>
  <c r="I174" i="3" s="1"/>
  <c r="D175" i="3"/>
  <c r="I175" i="3" s="1"/>
  <c r="D176" i="3"/>
  <c r="I176" i="3" s="1"/>
  <c r="D177" i="3"/>
  <c r="I177" i="3" s="1"/>
  <c r="D178" i="3"/>
  <c r="I178" i="3" s="1"/>
  <c r="D179" i="3"/>
  <c r="I179" i="3" s="1"/>
  <c r="D180" i="3"/>
  <c r="I180" i="3" s="1"/>
  <c r="D181" i="3"/>
  <c r="I181" i="3" s="1"/>
  <c r="D182" i="3"/>
  <c r="I182" i="3" s="1"/>
  <c r="D183" i="3"/>
  <c r="I183" i="3" s="1"/>
  <c r="D184" i="3"/>
  <c r="I184" i="3" s="1"/>
  <c r="D185" i="3"/>
  <c r="I185" i="3" s="1"/>
  <c r="D186" i="3"/>
  <c r="I186" i="3" s="1"/>
  <c r="D187" i="3"/>
  <c r="I187" i="3" s="1"/>
  <c r="D188" i="3"/>
  <c r="I188" i="3" s="1"/>
  <c r="D189" i="3"/>
  <c r="I189" i="3" s="1"/>
  <c r="D190" i="3"/>
  <c r="I190" i="3" s="1"/>
  <c r="D191" i="3"/>
  <c r="I191" i="3" s="1"/>
  <c r="D192" i="3"/>
  <c r="I192" i="3" s="1"/>
  <c r="D193" i="3"/>
  <c r="I193" i="3" s="1"/>
  <c r="D194" i="3"/>
  <c r="I194" i="3" s="1"/>
  <c r="D195" i="3"/>
  <c r="I195" i="3" s="1"/>
  <c r="D196" i="3"/>
  <c r="I196" i="3" s="1"/>
  <c r="D197" i="3"/>
  <c r="I197" i="3" s="1"/>
  <c r="D198" i="3"/>
  <c r="I198" i="3" s="1"/>
  <c r="D199" i="3"/>
  <c r="I199" i="3" s="1"/>
  <c r="D200" i="3"/>
  <c r="I200" i="3" s="1"/>
  <c r="D201" i="3"/>
  <c r="I201" i="3" s="1"/>
  <c r="E22" i="3"/>
  <c r="J22" i="3" s="1"/>
  <c r="E23" i="3"/>
  <c r="J23" i="3" s="1"/>
  <c r="E24" i="3"/>
  <c r="J24" i="3" s="1"/>
  <c r="E25" i="3"/>
  <c r="J25" i="3" s="1"/>
  <c r="E26" i="3"/>
  <c r="J26" i="3" s="1"/>
  <c r="E27" i="3"/>
  <c r="J27" i="3" s="1"/>
  <c r="E28" i="3"/>
  <c r="J28" i="3" s="1"/>
  <c r="E29" i="3"/>
  <c r="J29" i="3" s="1"/>
  <c r="E30" i="3"/>
  <c r="J30" i="3" s="1"/>
  <c r="E31" i="3"/>
  <c r="J31" i="3" s="1"/>
  <c r="E32" i="3"/>
  <c r="J32" i="3" s="1"/>
  <c r="E33" i="3"/>
  <c r="J33" i="3" s="1"/>
  <c r="E34" i="3"/>
  <c r="J34" i="3" s="1"/>
  <c r="E35" i="3"/>
  <c r="J35" i="3" s="1"/>
  <c r="E36" i="3"/>
  <c r="J36" i="3" s="1"/>
  <c r="E37" i="3"/>
  <c r="J37" i="3" s="1"/>
  <c r="E38" i="3"/>
  <c r="J38" i="3" s="1"/>
  <c r="E39" i="3"/>
  <c r="J39" i="3" s="1"/>
  <c r="E40" i="3"/>
  <c r="J40" i="3" s="1"/>
  <c r="E41" i="3"/>
  <c r="J41" i="3" s="1"/>
  <c r="E42" i="3"/>
  <c r="J42" i="3" s="1"/>
  <c r="E43" i="3"/>
  <c r="J43" i="3" s="1"/>
  <c r="E44" i="3"/>
  <c r="J44" i="3" s="1"/>
  <c r="E45" i="3"/>
  <c r="J45" i="3" s="1"/>
  <c r="E46" i="3"/>
  <c r="J46" i="3" s="1"/>
  <c r="E47" i="3"/>
  <c r="J47" i="3" s="1"/>
  <c r="E48" i="3"/>
  <c r="J48" i="3" s="1"/>
  <c r="E49" i="3"/>
  <c r="J49" i="3" s="1"/>
  <c r="E50" i="3"/>
  <c r="J50" i="3" s="1"/>
  <c r="E51" i="3"/>
  <c r="J51" i="3" s="1"/>
  <c r="E52" i="3"/>
  <c r="J52" i="3" s="1"/>
  <c r="E53" i="3"/>
  <c r="J53" i="3" s="1"/>
  <c r="E54" i="3"/>
  <c r="J54" i="3" s="1"/>
  <c r="E55" i="3"/>
  <c r="J55" i="3" s="1"/>
  <c r="E56" i="3"/>
  <c r="J56" i="3" s="1"/>
  <c r="E57" i="3"/>
  <c r="J57" i="3" s="1"/>
  <c r="E58" i="3"/>
  <c r="J58" i="3" s="1"/>
  <c r="E59" i="3"/>
  <c r="J59" i="3" s="1"/>
  <c r="E60" i="3"/>
  <c r="J60" i="3" s="1"/>
  <c r="E61" i="3"/>
  <c r="J61" i="3" s="1"/>
  <c r="E62" i="3"/>
  <c r="J62" i="3" s="1"/>
  <c r="E63" i="3"/>
  <c r="J63" i="3" s="1"/>
  <c r="E64" i="3"/>
  <c r="J64" i="3" s="1"/>
  <c r="E65" i="3"/>
  <c r="J65" i="3" s="1"/>
  <c r="E66" i="3"/>
  <c r="J66" i="3" s="1"/>
  <c r="E67" i="3"/>
  <c r="J67" i="3" s="1"/>
  <c r="E68" i="3"/>
  <c r="J68" i="3" s="1"/>
  <c r="E69" i="3"/>
  <c r="J69" i="3" s="1"/>
  <c r="E70" i="3"/>
  <c r="J70" i="3" s="1"/>
  <c r="E71" i="3"/>
  <c r="J71" i="3" s="1"/>
  <c r="E72" i="3"/>
  <c r="J72" i="3" s="1"/>
  <c r="E73" i="3"/>
  <c r="J73" i="3" s="1"/>
  <c r="E74" i="3"/>
  <c r="J74" i="3" s="1"/>
  <c r="E75" i="3"/>
  <c r="J75" i="3" s="1"/>
  <c r="E76" i="3"/>
  <c r="J76" i="3" s="1"/>
  <c r="E77" i="3"/>
  <c r="J77" i="3" s="1"/>
  <c r="E78" i="3"/>
  <c r="J78" i="3" s="1"/>
  <c r="E79" i="3"/>
  <c r="J79" i="3" s="1"/>
  <c r="E80" i="3"/>
  <c r="J80" i="3" s="1"/>
  <c r="E81" i="3"/>
  <c r="J81" i="3" s="1"/>
  <c r="E82" i="3"/>
  <c r="J82" i="3" s="1"/>
  <c r="E83" i="3"/>
  <c r="J83" i="3" s="1"/>
  <c r="E84" i="3"/>
  <c r="J84" i="3" s="1"/>
  <c r="E85" i="3"/>
  <c r="J85" i="3" s="1"/>
  <c r="E86" i="3"/>
  <c r="J86" i="3" s="1"/>
  <c r="E87" i="3"/>
  <c r="J87" i="3" s="1"/>
  <c r="E88" i="3"/>
  <c r="J88" i="3" s="1"/>
  <c r="E89" i="3"/>
  <c r="J89" i="3" s="1"/>
  <c r="E90" i="3"/>
  <c r="J90" i="3" s="1"/>
  <c r="E91" i="3"/>
  <c r="J91" i="3" s="1"/>
  <c r="E92" i="3"/>
  <c r="J92" i="3" s="1"/>
  <c r="E93" i="3"/>
  <c r="J93" i="3" s="1"/>
  <c r="E94" i="3"/>
  <c r="J94" i="3" s="1"/>
  <c r="E95" i="3"/>
  <c r="J95" i="3" s="1"/>
  <c r="E96" i="3"/>
  <c r="J96" i="3" s="1"/>
  <c r="E97" i="3"/>
  <c r="J97" i="3" s="1"/>
  <c r="E98" i="3"/>
  <c r="J98" i="3" s="1"/>
  <c r="E99" i="3"/>
  <c r="J99" i="3" s="1"/>
  <c r="E100" i="3"/>
  <c r="J100" i="3" s="1"/>
  <c r="E101" i="3"/>
  <c r="J101" i="3" s="1"/>
  <c r="E102" i="3"/>
  <c r="J102" i="3" s="1"/>
  <c r="E103" i="3"/>
  <c r="J103" i="3" s="1"/>
  <c r="E104" i="3"/>
  <c r="J104" i="3" s="1"/>
  <c r="E105" i="3"/>
  <c r="J105" i="3" s="1"/>
  <c r="E106" i="3"/>
  <c r="J106" i="3" s="1"/>
  <c r="E107" i="3"/>
  <c r="J107" i="3" s="1"/>
  <c r="E108" i="3"/>
  <c r="J108" i="3" s="1"/>
  <c r="E109" i="3"/>
  <c r="J109" i="3" s="1"/>
  <c r="E110" i="3"/>
  <c r="J110" i="3" s="1"/>
  <c r="E111" i="3"/>
  <c r="J111" i="3" s="1"/>
  <c r="E112" i="3"/>
  <c r="J112" i="3" s="1"/>
  <c r="E113" i="3"/>
  <c r="J113" i="3" s="1"/>
  <c r="E114" i="3"/>
  <c r="J114" i="3" s="1"/>
  <c r="E115" i="3"/>
  <c r="J115" i="3" s="1"/>
  <c r="E116" i="3"/>
  <c r="J116" i="3" s="1"/>
  <c r="E117" i="3"/>
  <c r="J117" i="3" s="1"/>
  <c r="E118" i="3"/>
  <c r="J118" i="3" s="1"/>
  <c r="E119" i="3"/>
  <c r="J119" i="3" s="1"/>
  <c r="E120" i="3"/>
  <c r="J120" i="3" s="1"/>
  <c r="E121" i="3"/>
  <c r="J121" i="3" s="1"/>
  <c r="E122" i="3"/>
  <c r="J122" i="3" s="1"/>
  <c r="E123" i="3"/>
  <c r="J123" i="3" s="1"/>
  <c r="E124" i="3"/>
  <c r="J124" i="3" s="1"/>
  <c r="E125" i="3"/>
  <c r="J125" i="3" s="1"/>
  <c r="E126" i="3"/>
  <c r="J126" i="3" s="1"/>
  <c r="E127" i="3"/>
  <c r="J127" i="3" s="1"/>
  <c r="E128" i="3"/>
  <c r="J128" i="3" s="1"/>
  <c r="E129" i="3"/>
  <c r="J129" i="3" s="1"/>
  <c r="E130" i="3"/>
  <c r="J130" i="3" s="1"/>
  <c r="E131" i="3"/>
  <c r="J131" i="3" s="1"/>
  <c r="E132" i="3"/>
  <c r="J132" i="3" s="1"/>
  <c r="E133" i="3"/>
  <c r="J133" i="3" s="1"/>
  <c r="E134" i="3"/>
  <c r="J134" i="3" s="1"/>
  <c r="E135" i="3"/>
  <c r="J135" i="3" s="1"/>
  <c r="E136" i="3"/>
  <c r="J136" i="3" s="1"/>
  <c r="E137" i="3"/>
  <c r="J137" i="3" s="1"/>
  <c r="E138" i="3"/>
  <c r="J138" i="3" s="1"/>
  <c r="E139" i="3"/>
  <c r="J139" i="3" s="1"/>
  <c r="E140" i="3"/>
  <c r="J140" i="3" s="1"/>
  <c r="E141" i="3"/>
  <c r="J141" i="3" s="1"/>
  <c r="E142" i="3"/>
  <c r="J142" i="3" s="1"/>
  <c r="E143" i="3"/>
  <c r="J143" i="3" s="1"/>
  <c r="E144" i="3"/>
  <c r="J144" i="3" s="1"/>
  <c r="E145" i="3"/>
  <c r="J145" i="3" s="1"/>
  <c r="E146" i="3"/>
  <c r="J146" i="3" s="1"/>
  <c r="E147" i="3"/>
  <c r="J147" i="3" s="1"/>
  <c r="E148" i="3"/>
  <c r="J148" i="3" s="1"/>
  <c r="E149" i="3"/>
  <c r="J149" i="3" s="1"/>
  <c r="E150" i="3"/>
  <c r="J150" i="3" s="1"/>
  <c r="E151" i="3"/>
  <c r="J151" i="3" s="1"/>
  <c r="E152" i="3"/>
  <c r="J152" i="3" s="1"/>
  <c r="E153" i="3"/>
  <c r="J153" i="3" s="1"/>
  <c r="E154" i="3"/>
  <c r="J154" i="3" s="1"/>
  <c r="E155" i="3"/>
  <c r="J155" i="3" s="1"/>
  <c r="E156" i="3"/>
  <c r="J156" i="3" s="1"/>
  <c r="E157" i="3"/>
  <c r="J157" i="3" s="1"/>
  <c r="E158" i="3"/>
  <c r="J158" i="3" s="1"/>
  <c r="E159" i="3"/>
  <c r="J159" i="3" s="1"/>
  <c r="E160" i="3"/>
  <c r="J160" i="3" s="1"/>
  <c r="E161" i="3"/>
  <c r="J161" i="3" s="1"/>
  <c r="E162" i="3"/>
  <c r="J162" i="3" s="1"/>
  <c r="E163" i="3"/>
  <c r="J163" i="3" s="1"/>
  <c r="E164" i="3"/>
  <c r="J164" i="3" s="1"/>
  <c r="E165" i="3"/>
  <c r="J165" i="3" s="1"/>
  <c r="E166" i="3"/>
  <c r="J166" i="3" s="1"/>
  <c r="E167" i="3"/>
  <c r="J167" i="3" s="1"/>
  <c r="E168" i="3"/>
  <c r="J168" i="3" s="1"/>
  <c r="E169" i="3"/>
  <c r="J169" i="3" s="1"/>
  <c r="E170" i="3"/>
  <c r="J170" i="3" s="1"/>
  <c r="E171" i="3"/>
  <c r="J171" i="3" s="1"/>
  <c r="E172" i="3"/>
  <c r="J172" i="3" s="1"/>
  <c r="E173" i="3"/>
  <c r="J173" i="3" s="1"/>
  <c r="E174" i="3"/>
  <c r="J174" i="3" s="1"/>
  <c r="E175" i="3"/>
  <c r="J175" i="3" s="1"/>
  <c r="E176" i="3"/>
  <c r="J176" i="3" s="1"/>
  <c r="E177" i="3"/>
  <c r="J177" i="3" s="1"/>
  <c r="E178" i="3"/>
  <c r="J178" i="3" s="1"/>
  <c r="E179" i="3"/>
  <c r="J179" i="3" s="1"/>
  <c r="E180" i="3"/>
  <c r="J180" i="3" s="1"/>
  <c r="E181" i="3"/>
  <c r="J181" i="3" s="1"/>
  <c r="E182" i="3"/>
  <c r="J182" i="3" s="1"/>
  <c r="E183" i="3"/>
  <c r="J183" i="3" s="1"/>
  <c r="E184" i="3"/>
  <c r="J184" i="3" s="1"/>
  <c r="E185" i="3"/>
  <c r="J185" i="3" s="1"/>
  <c r="E186" i="3"/>
  <c r="J186" i="3" s="1"/>
  <c r="E187" i="3"/>
  <c r="J187" i="3" s="1"/>
  <c r="E188" i="3"/>
  <c r="J188" i="3" s="1"/>
  <c r="E189" i="3"/>
  <c r="J189" i="3" s="1"/>
  <c r="E190" i="3"/>
  <c r="J190" i="3" s="1"/>
  <c r="E191" i="3"/>
  <c r="J191" i="3" s="1"/>
  <c r="E192" i="3"/>
  <c r="J192" i="3" s="1"/>
  <c r="E193" i="3"/>
  <c r="J193" i="3" s="1"/>
  <c r="E194" i="3"/>
  <c r="J194" i="3" s="1"/>
  <c r="E195" i="3"/>
  <c r="J195" i="3" s="1"/>
  <c r="E196" i="3"/>
  <c r="J196" i="3" s="1"/>
  <c r="E197" i="3"/>
  <c r="J197" i="3" s="1"/>
  <c r="E198" i="3"/>
  <c r="J198" i="3" s="1"/>
  <c r="E199" i="3"/>
  <c r="J199" i="3" s="1"/>
  <c r="E200" i="3"/>
  <c r="J200" i="3" s="1"/>
  <c r="E201" i="3"/>
  <c r="J201" i="3" s="1"/>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X188" i="30"/>
  <c r="X189" i="30"/>
  <c r="X190" i="30"/>
  <c r="X191" i="30"/>
  <c r="X192" i="30"/>
  <c r="X193" i="30"/>
  <c r="X194" i="30"/>
  <c r="X195" i="30"/>
  <c r="X196" i="30"/>
  <c r="X197" i="30"/>
  <c r="X198" i="30"/>
  <c r="X199" i="30"/>
  <c r="X200" i="30"/>
  <c r="M201" i="7" s="1"/>
  <c r="AW188" i="30"/>
  <c r="AW189" i="30"/>
  <c r="AW190" i="30"/>
  <c r="AW191" i="30"/>
  <c r="AW192" i="30"/>
  <c r="AW193" i="30"/>
  <c r="AW194" i="30"/>
  <c r="AW195" i="30"/>
  <c r="AW196" i="30"/>
  <c r="AW197" i="30"/>
  <c r="AW198" i="30"/>
  <c r="AW199" i="30"/>
  <c r="AW200" i="30"/>
  <c r="M200" i="7" l="1"/>
  <c r="M192" i="7"/>
  <c r="M184" i="7"/>
  <c r="M176" i="7"/>
  <c r="M168" i="7"/>
  <c r="M160" i="7"/>
  <c r="M152" i="7"/>
  <c r="M144" i="7"/>
  <c r="M136" i="7"/>
  <c r="M128" i="7"/>
  <c r="M120" i="7"/>
  <c r="M112" i="7"/>
  <c r="M104" i="7"/>
  <c r="M96" i="7"/>
  <c r="M88" i="7"/>
  <c r="M80" i="7"/>
  <c r="M72" i="7"/>
  <c r="M64" i="7"/>
  <c r="M194" i="7"/>
  <c r="M186" i="7"/>
  <c r="M178" i="7"/>
  <c r="M170" i="7"/>
  <c r="M162" i="7"/>
  <c r="M154" i="7"/>
  <c r="M146" i="7"/>
  <c r="M138" i="7"/>
  <c r="M130" i="7"/>
  <c r="M122" i="7"/>
  <c r="M114" i="7"/>
  <c r="M106" i="7"/>
  <c r="M98" i="7"/>
  <c r="M90" i="7"/>
  <c r="M82" i="7"/>
  <c r="M74" i="7"/>
  <c r="M66" i="7"/>
  <c r="M199" i="7"/>
  <c r="M191" i="7"/>
  <c r="M183" i="7"/>
  <c r="M175" i="7"/>
  <c r="M167" i="7"/>
  <c r="M159" i="7"/>
  <c r="M151" i="7"/>
  <c r="M143" i="7"/>
  <c r="M135" i="7"/>
  <c r="M127" i="7"/>
  <c r="M119" i="7"/>
  <c r="M111" i="7"/>
  <c r="M103" i="7"/>
  <c r="M95" i="7"/>
  <c r="M87" i="7"/>
  <c r="M79" i="7"/>
  <c r="M71" i="7"/>
  <c r="M63" i="7"/>
  <c r="M196" i="7"/>
  <c r="M188" i="7"/>
  <c r="M180" i="7"/>
  <c r="M172" i="7"/>
  <c r="M164" i="7"/>
  <c r="M156" i="7"/>
  <c r="M148" i="7"/>
  <c r="M140" i="7"/>
  <c r="M132" i="7"/>
  <c r="M124" i="7"/>
  <c r="M116" i="7"/>
  <c r="M108" i="7"/>
  <c r="M100" i="7"/>
  <c r="M92" i="7"/>
  <c r="M84" i="7"/>
  <c r="M76" i="7"/>
  <c r="M68" i="7"/>
  <c r="M60" i="7"/>
  <c r="M193" i="7"/>
  <c r="M185" i="7"/>
  <c r="M177" i="7"/>
  <c r="M169" i="7"/>
  <c r="M161" i="7"/>
  <c r="M153" i="7"/>
  <c r="M145" i="7"/>
  <c r="M137" i="7"/>
  <c r="M129" i="7"/>
  <c r="M121" i="7"/>
  <c r="M113" i="7"/>
  <c r="M105" i="7"/>
  <c r="M97" i="7"/>
  <c r="M89" i="7"/>
  <c r="M81" i="7"/>
  <c r="M73" i="7"/>
  <c r="M65" i="7"/>
  <c r="M190" i="7"/>
  <c r="M174" i="7"/>
  <c r="M158" i="7"/>
  <c r="M142" i="7"/>
  <c r="M126" i="7"/>
  <c r="M110" i="7"/>
  <c r="M94" i="7"/>
  <c r="M62" i="7"/>
  <c r="M198" i="7"/>
  <c r="M182" i="7"/>
  <c r="M166" i="7"/>
  <c r="M150" i="7"/>
  <c r="M134" i="7"/>
  <c r="M118" i="7"/>
  <c r="M102" i="7"/>
  <c r="M86" i="7"/>
  <c r="M78" i="7"/>
  <c r="M70" i="7"/>
  <c r="M197" i="7"/>
  <c r="M189" i="7"/>
  <c r="M181" i="7"/>
  <c r="M173" i="7"/>
  <c r="M165" i="7"/>
  <c r="M157" i="7"/>
  <c r="M149" i="7"/>
  <c r="M141" i="7"/>
  <c r="M133" i="7"/>
  <c r="M125" i="7"/>
  <c r="M117" i="7"/>
  <c r="M109" i="7"/>
  <c r="M101" i="7"/>
  <c r="M93" i="7"/>
  <c r="M85" i="7"/>
  <c r="M77" i="7"/>
  <c r="M69" i="7"/>
  <c r="M61" i="7"/>
  <c r="M195" i="7"/>
  <c r="M187" i="7"/>
  <c r="M179" i="7"/>
  <c r="M171" i="7"/>
  <c r="M163" i="7"/>
  <c r="M155" i="7"/>
  <c r="M147" i="7"/>
  <c r="M139" i="7"/>
  <c r="M131" i="7"/>
  <c r="M123" i="7"/>
  <c r="M115" i="7"/>
  <c r="M107" i="7"/>
  <c r="M99" i="7"/>
  <c r="M91" i="7"/>
  <c r="M83" i="7"/>
  <c r="M75" i="7"/>
  <c r="M67" i="7"/>
  <c r="M59" i="7"/>
  <c r="M58" i="7"/>
  <c r="M22" i="7" l="1"/>
  <c r="M38" i="7"/>
  <c r="M51" i="7"/>
  <c r="M43" i="7"/>
  <c r="M35" i="7"/>
  <c r="M27" i="7"/>
  <c r="M50" i="7"/>
  <c r="M42" i="7"/>
  <c r="M34" i="7"/>
  <c r="M26" i="7"/>
  <c r="M55" i="7"/>
  <c r="M47" i="7"/>
  <c r="M39" i="7"/>
  <c r="M31" i="7"/>
  <c r="M23" i="7"/>
  <c r="M57" i="7"/>
  <c r="M41" i="7"/>
  <c r="M33" i="7"/>
  <c r="M56" i="7"/>
  <c r="M48" i="7"/>
  <c r="M40" i="7"/>
  <c r="M32" i="7"/>
  <c r="M24" i="7"/>
  <c r="M46" i="7"/>
  <c r="M30" i="7"/>
  <c r="M54" i="7"/>
  <c r="M53" i="7"/>
  <c r="M29" i="7"/>
  <c r="M45" i="7"/>
  <c r="M37" i="7"/>
  <c r="M52" i="7"/>
  <c r="M44" i="7"/>
  <c r="M36" i="7"/>
  <c r="M28" i="7"/>
  <c r="M49" i="7"/>
  <c r="M25" i="7"/>
  <c r="C2" i="42"/>
  <c r="C3" i="42"/>
  <c r="C4" i="42"/>
  <c r="C5" i="42"/>
  <c r="C6" i="42"/>
  <c r="C7" i="42"/>
  <c r="C8" i="42"/>
  <c r="C9" i="42"/>
  <c r="C10" i="42"/>
  <c r="C11" i="42"/>
  <c r="C12" i="42"/>
  <c r="C13" i="42"/>
  <c r="C14" i="42"/>
  <c r="C15" i="42"/>
  <c r="C16" i="42"/>
  <c r="C17" i="42"/>
  <c r="C18" i="42"/>
  <c r="C19" i="42"/>
  <c r="C20" i="42"/>
  <c r="C21" i="42"/>
  <c r="C22" i="42"/>
  <c r="C23" i="42"/>
  <c r="C24" i="42"/>
  <c r="C25" i="42"/>
  <c r="C26" i="42"/>
  <c r="C27" i="42"/>
  <c r="C28" i="42"/>
  <c r="C29" i="42"/>
  <c r="C30" i="42"/>
  <c r="C31" i="42"/>
  <c r="C32" i="42"/>
  <c r="C33" i="42"/>
  <c r="C34" i="42"/>
  <c r="C35" i="42"/>
  <c r="C36" i="42"/>
  <c r="C37" i="42"/>
  <c r="C38" i="42"/>
  <c r="C39" i="42"/>
  <c r="C40" i="42"/>
  <c r="C41" i="42"/>
  <c r="B2" i="29"/>
  <c r="B3" i="29"/>
  <c r="B4" i="29"/>
  <c r="B5" i="29"/>
  <c r="B6" i="29"/>
  <c r="B7" i="29"/>
  <c r="B8" i="29"/>
  <c r="B9" i="29"/>
  <c r="B10" i="29"/>
  <c r="B11" i="29"/>
  <c r="B12" i="29"/>
  <c r="B13" i="29"/>
  <c r="B14" i="29"/>
  <c r="B15" i="29"/>
  <c r="B16" i="29"/>
  <c r="B17" i="29"/>
  <c r="B18" i="29"/>
  <c r="B19" i="29"/>
  <c r="B20" i="29"/>
  <c r="B21" i="29"/>
  <c r="B4" i="5"/>
  <c r="B2" i="5"/>
  <c r="B5" i="5"/>
  <c r="B6" i="5"/>
  <c r="B7" i="5"/>
  <c r="B8" i="5"/>
  <c r="B9" i="5"/>
  <c r="B10" i="5"/>
  <c r="B11" i="5"/>
  <c r="B12" i="5"/>
  <c r="B13" i="5"/>
  <c r="B14" i="5"/>
  <c r="B15" i="5"/>
  <c r="B16" i="5"/>
  <c r="B17" i="5"/>
  <c r="B18" i="5"/>
  <c r="B19" i="5"/>
  <c r="B20" i="5"/>
  <c r="B21" i="5"/>
  <c r="C2" i="3"/>
  <c r="C3" i="3"/>
  <c r="C4" i="3"/>
  <c r="C5" i="3"/>
  <c r="C6" i="3"/>
  <c r="C7" i="3"/>
  <c r="C8" i="3"/>
  <c r="C9" i="3"/>
  <c r="C10" i="3"/>
  <c r="C11" i="3"/>
  <c r="C12" i="3"/>
  <c r="C13" i="3"/>
  <c r="C14" i="3"/>
  <c r="C15" i="3"/>
  <c r="C16" i="3"/>
  <c r="C17" i="3"/>
  <c r="C18" i="3"/>
  <c r="C19" i="3"/>
  <c r="C20" i="3"/>
  <c r="C21" i="3"/>
  <c r="B2" i="3"/>
  <c r="B3" i="3"/>
  <c r="B4" i="3"/>
  <c r="B5" i="3"/>
  <c r="B6" i="3"/>
  <c r="B7" i="3"/>
  <c r="B8" i="3"/>
  <c r="B9" i="3"/>
  <c r="B10" i="3"/>
  <c r="B11" i="3"/>
  <c r="B12" i="3"/>
  <c r="B13" i="3"/>
  <c r="B14" i="3"/>
  <c r="B15" i="3"/>
  <c r="B16" i="3"/>
  <c r="B17" i="3"/>
  <c r="B18" i="3"/>
  <c r="B19" i="3"/>
  <c r="B20" i="3"/>
  <c r="B21" i="3"/>
  <c r="F2" i="9" l="1"/>
  <c r="F3" i="9"/>
  <c r="F4" i="9"/>
  <c r="F5" i="9"/>
  <c r="F6" i="9"/>
  <c r="F7" i="9"/>
  <c r="F8" i="9"/>
  <c r="F9" i="9"/>
  <c r="F10" i="9"/>
  <c r="F11" i="9"/>
  <c r="F12" i="9"/>
  <c r="F13" i="9"/>
  <c r="F14" i="9"/>
  <c r="F15" i="9"/>
  <c r="F16" i="9"/>
  <c r="F17" i="9"/>
  <c r="F18" i="9"/>
  <c r="F19" i="9"/>
  <c r="F20" i="9"/>
  <c r="F21" i="9"/>
  <c r="E2" i="9"/>
  <c r="E3" i="9"/>
  <c r="E4" i="9"/>
  <c r="E5" i="9"/>
  <c r="E6" i="9"/>
  <c r="E7" i="9"/>
  <c r="E8" i="9"/>
  <c r="E9" i="9"/>
  <c r="E10" i="9"/>
  <c r="E11" i="9"/>
  <c r="E12" i="9"/>
  <c r="E13" i="9"/>
  <c r="E14" i="9"/>
  <c r="E15" i="9"/>
  <c r="E16" i="9"/>
  <c r="E17" i="9"/>
  <c r="E18" i="9"/>
  <c r="E19" i="9"/>
  <c r="E20" i="9"/>
  <c r="E21" i="9"/>
  <c r="D2" i="9"/>
  <c r="D3" i="9"/>
  <c r="D4" i="9"/>
  <c r="D5" i="9"/>
  <c r="D6" i="9"/>
  <c r="D7" i="9"/>
  <c r="D8" i="9"/>
  <c r="D9" i="9"/>
  <c r="D10" i="9"/>
  <c r="D11" i="9"/>
  <c r="D12" i="9"/>
  <c r="D13" i="9"/>
  <c r="D14" i="9"/>
  <c r="D15" i="9"/>
  <c r="D16" i="9"/>
  <c r="D17" i="9"/>
  <c r="D18" i="9"/>
  <c r="D19" i="9"/>
  <c r="D20" i="9"/>
  <c r="D21" i="9"/>
  <c r="G21" i="9"/>
  <c r="C21" i="9"/>
  <c r="B21" i="9"/>
  <c r="G20" i="9"/>
  <c r="C20" i="9"/>
  <c r="B20" i="9"/>
  <c r="G19" i="9"/>
  <c r="C19" i="9"/>
  <c r="B19" i="9"/>
  <c r="G18" i="9"/>
  <c r="C18" i="9"/>
  <c r="B18" i="9"/>
  <c r="G17" i="9"/>
  <c r="C17" i="9"/>
  <c r="B17" i="9"/>
  <c r="G16" i="9"/>
  <c r="C16" i="9"/>
  <c r="B16" i="9"/>
  <c r="G15" i="9"/>
  <c r="C15" i="9"/>
  <c r="B15" i="9"/>
  <c r="G14" i="9"/>
  <c r="C14" i="9"/>
  <c r="B14" i="9"/>
  <c r="G13" i="9"/>
  <c r="C13" i="9"/>
  <c r="B13" i="9"/>
  <c r="G12" i="9"/>
  <c r="C12" i="9"/>
  <c r="B12" i="9"/>
  <c r="G11" i="9"/>
  <c r="C11" i="9"/>
  <c r="B11" i="9"/>
  <c r="G10" i="9"/>
  <c r="C10" i="9"/>
  <c r="B10" i="9"/>
  <c r="G9" i="9"/>
  <c r="C9" i="9"/>
  <c r="B9" i="9"/>
  <c r="G8" i="9"/>
  <c r="C8" i="9"/>
  <c r="B8" i="9"/>
  <c r="G7" i="9"/>
  <c r="C7" i="9"/>
  <c r="B7" i="9"/>
  <c r="G6" i="9"/>
  <c r="C6" i="9"/>
  <c r="B6" i="9"/>
  <c r="G5" i="9"/>
  <c r="C5" i="9"/>
  <c r="B5" i="9"/>
  <c r="G4" i="9"/>
  <c r="C4" i="9"/>
  <c r="B4" i="9"/>
  <c r="G3" i="9"/>
  <c r="C3" i="9"/>
  <c r="B3" i="9"/>
  <c r="G2" i="9"/>
  <c r="C2" i="9"/>
  <c r="B2" i="9"/>
  <c r="F2" i="35"/>
  <c r="F3" i="35"/>
  <c r="F4" i="35"/>
  <c r="F5" i="35"/>
  <c r="F6" i="35"/>
  <c r="F7" i="35"/>
  <c r="F8" i="35"/>
  <c r="F9" i="35"/>
  <c r="F10" i="35"/>
  <c r="F11" i="35"/>
  <c r="F12" i="35"/>
  <c r="F13" i="35"/>
  <c r="F14" i="35"/>
  <c r="F15" i="35"/>
  <c r="F16" i="35"/>
  <c r="F17" i="35"/>
  <c r="F18" i="35"/>
  <c r="F19" i="35"/>
  <c r="F20" i="35"/>
  <c r="F21" i="35"/>
  <c r="E2" i="35"/>
  <c r="E3" i="35"/>
  <c r="E4" i="35"/>
  <c r="E5" i="35"/>
  <c r="E6" i="35"/>
  <c r="E7" i="35"/>
  <c r="E8" i="35"/>
  <c r="E9" i="35"/>
  <c r="E10" i="35"/>
  <c r="E11" i="35"/>
  <c r="E12" i="35"/>
  <c r="E13" i="35"/>
  <c r="E14" i="35"/>
  <c r="E15" i="35"/>
  <c r="E16" i="35"/>
  <c r="E17" i="35"/>
  <c r="E18" i="35"/>
  <c r="E19" i="35"/>
  <c r="E20" i="35"/>
  <c r="E21" i="35"/>
  <c r="D2" i="35"/>
  <c r="D3" i="35"/>
  <c r="D4" i="35"/>
  <c r="D5" i="35"/>
  <c r="D6" i="35"/>
  <c r="D7" i="35"/>
  <c r="D8" i="35"/>
  <c r="D9" i="35"/>
  <c r="D10" i="35"/>
  <c r="D11" i="35"/>
  <c r="D12" i="35"/>
  <c r="D13" i="35"/>
  <c r="D14" i="35"/>
  <c r="D15" i="35"/>
  <c r="D16" i="35"/>
  <c r="D17" i="35"/>
  <c r="D18" i="35"/>
  <c r="D19" i="35"/>
  <c r="D20" i="35"/>
  <c r="D21" i="35"/>
  <c r="G21" i="35"/>
  <c r="C21" i="35"/>
  <c r="B21" i="35"/>
  <c r="G20" i="35"/>
  <c r="C20" i="35"/>
  <c r="B20" i="35"/>
  <c r="G19" i="35"/>
  <c r="C19" i="35"/>
  <c r="B19" i="35"/>
  <c r="G18" i="35"/>
  <c r="C18" i="35"/>
  <c r="B18" i="35"/>
  <c r="G17" i="35"/>
  <c r="C17" i="35"/>
  <c r="B17" i="35"/>
  <c r="G16" i="35"/>
  <c r="C16" i="35"/>
  <c r="B16" i="35"/>
  <c r="G15" i="35"/>
  <c r="C15" i="35"/>
  <c r="B15" i="35"/>
  <c r="G14" i="35"/>
  <c r="C14" i="35"/>
  <c r="B14" i="35"/>
  <c r="G13" i="35"/>
  <c r="C13" i="35"/>
  <c r="B13" i="35"/>
  <c r="G12" i="35"/>
  <c r="C12" i="35"/>
  <c r="B12" i="35"/>
  <c r="G11" i="35"/>
  <c r="C11" i="35"/>
  <c r="B11" i="35"/>
  <c r="G10" i="35"/>
  <c r="C10" i="35"/>
  <c r="B10" i="35"/>
  <c r="G9" i="35"/>
  <c r="C9" i="35"/>
  <c r="B9" i="35"/>
  <c r="G8" i="35"/>
  <c r="C8" i="35"/>
  <c r="B8" i="35"/>
  <c r="G7" i="35"/>
  <c r="C7" i="35"/>
  <c r="B7" i="35"/>
  <c r="G6" i="35"/>
  <c r="C6" i="35"/>
  <c r="B6" i="35"/>
  <c r="G5" i="35"/>
  <c r="C5" i="35"/>
  <c r="B5" i="35"/>
  <c r="G4" i="35"/>
  <c r="C4" i="35"/>
  <c r="B4" i="35"/>
  <c r="G3" i="35"/>
  <c r="C3" i="35"/>
  <c r="B3" i="35"/>
  <c r="G2" i="35"/>
  <c r="C2" i="35"/>
  <c r="B2" i="35"/>
  <c r="E2" i="19"/>
  <c r="E3" i="19"/>
  <c r="E4" i="19"/>
  <c r="E5" i="19"/>
  <c r="E6" i="19"/>
  <c r="E7" i="19"/>
  <c r="E8" i="19"/>
  <c r="E9" i="19"/>
  <c r="E10" i="19"/>
  <c r="E11" i="19"/>
  <c r="E12" i="19"/>
  <c r="E13" i="19"/>
  <c r="E14" i="19"/>
  <c r="E15" i="19"/>
  <c r="E16" i="19"/>
  <c r="E17" i="19"/>
  <c r="E18" i="19"/>
  <c r="E19" i="19"/>
  <c r="E20" i="19"/>
  <c r="E21" i="19"/>
  <c r="I21" i="19"/>
  <c r="H21" i="19"/>
  <c r="F21" i="19"/>
  <c r="D21" i="19"/>
  <c r="C21" i="19"/>
  <c r="B21" i="19"/>
  <c r="I20" i="19"/>
  <c r="H20" i="19"/>
  <c r="F20" i="19"/>
  <c r="D20" i="19"/>
  <c r="C20" i="19"/>
  <c r="B20" i="19"/>
  <c r="I19" i="19"/>
  <c r="H19" i="19"/>
  <c r="F19" i="19"/>
  <c r="D19" i="19"/>
  <c r="C19" i="19"/>
  <c r="B19" i="19"/>
  <c r="I18" i="19"/>
  <c r="H18" i="19"/>
  <c r="F18" i="19"/>
  <c r="D18" i="19"/>
  <c r="C18" i="19"/>
  <c r="B18" i="19"/>
  <c r="I17" i="19"/>
  <c r="H17" i="19"/>
  <c r="F17" i="19"/>
  <c r="D17" i="19"/>
  <c r="C17" i="19"/>
  <c r="B17" i="19"/>
  <c r="I16" i="19"/>
  <c r="H16" i="19"/>
  <c r="F16" i="19"/>
  <c r="D16" i="19"/>
  <c r="C16" i="19"/>
  <c r="B16" i="19"/>
  <c r="I15" i="19"/>
  <c r="H15" i="19"/>
  <c r="F15" i="19"/>
  <c r="D15" i="19"/>
  <c r="C15" i="19"/>
  <c r="B15" i="19"/>
  <c r="I14" i="19"/>
  <c r="H14" i="19"/>
  <c r="F14" i="19"/>
  <c r="D14" i="19"/>
  <c r="C14" i="19"/>
  <c r="B14" i="19"/>
  <c r="I13" i="19"/>
  <c r="H13" i="19"/>
  <c r="F13" i="19"/>
  <c r="D13" i="19"/>
  <c r="C13" i="19"/>
  <c r="B13" i="19"/>
  <c r="I12" i="19"/>
  <c r="H12" i="19"/>
  <c r="F12" i="19"/>
  <c r="D12" i="19"/>
  <c r="C12" i="19"/>
  <c r="B12" i="19"/>
  <c r="I11" i="19"/>
  <c r="H11" i="19"/>
  <c r="F11" i="19"/>
  <c r="D11" i="19"/>
  <c r="C11" i="19"/>
  <c r="B11" i="19"/>
  <c r="I10" i="19"/>
  <c r="H10" i="19"/>
  <c r="F10" i="19"/>
  <c r="D10" i="19"/>
  <c r="C10" i="19"/>
  <c r="B10" i="19"/>
  <c r="I9" i="19"/>
  <c r="H9" i="19"/>
  <c r="F9" i="19"/>
  <c r="D9" i="19"/>
  <c r="C9" i="19"/>
  <c r="B9" i="19"/>
  <c r="I8" i="19"/>
  <c r="H8" i="19"/>
  <c r="F8" i="19"/>
  <c r="D8" i="19"/>
  <c r="C8" i="19"/>
  <c r="B8" i="19"/>
  <c r="I7" i="19"/>
  <c r="H7" i="19"/>
  <c r="F7" i="19"/>
  <c r="D7" i="19"/>
  <c r="C7" i="19"/>
  <c r="B7" i="19"/>
  <c r="I6" i="19"/>
  <c r="H6" i="19"/>
  <c r="F6" i="19"/>
  <c r="D6" i="19"/>
  <c r="C6" i="19"/>
  <c r="B6" i="19"/>
  <c r="I5" i="19"/>
  <c r="H5" i="19"/>
  <c r="F5" i="19"/>
  <c r="D5" i="19"/>
  <c r="C5" i="19"/>
  <c r="B5" i="19"/>
  <c r="I4" i="19"/>
  <c r="H4" i="19"/>
  <c r="F4" i="19"/>
  <c r="D4" i="19"/>
  <c r="C4" i="19"/>
  <c r="B4" i="19"/>
  <c r="I3" i="19"/>
  <c r="H3" i="19"/>
  <c r="F3" i="19"/>
  <c r="D3" i="19"/>
  <c r="C3" i="19"/>
  <c r="B3" i="19"/>
  <c r="I2" i="19"/>
  <c r="H2" i="19"/>
  <c r="F2" i="19"/>
  <c r="D2" i="19"/>
  <c r="C2" i="19"/>
  <c r="B2" i="19"/>
  <c r="E2" i="37"/>
  <c r="E3" i="37"/>
  <c r="E4" i="37"/>
  <c r="E5" i="37"/>
  <c r="E6" i="37"/>
  <c r="E7" i="37"/>
  <c r="E8" i="37"/>
  <c r="E9" i="37"/>
  <c r="E10" i="37"/>
  <c r="E11" i="37"/>
  <c r="E12" i="37"/>
  <c r="E13" i="37"/>
  <c r="E14" i="37"/>
  <c r="E15" i="37"/>
  <c r="E16" i="37"/>
  <c r="E17" i="37"/>
  <c r="E18" i="37"/>
  <c r="E19" i="37"/>
  <c r="E20" i="37"/>
  <c r="E21" i="37"/>
  <c r="I21" i="37"/>
  <c r="H21" i="37"/>
  <c r="F21" i="37"/>
  <c r="D21" i="37"/>
  <c r="C21" i="37"/>
  <c r="B21" i="37"/>
  <c r="I20" i="37"/>
  <c r="H20" i="37"/>
  <c r="F20" i="37"/>
  <c r="D20" i="37"/>
  <c r="C20" i="37"/>
  <c r="B20" i="37"/>
  <c r="I19" i="37"/>
  <c r="H19" i="37"/>
  <c r="F19" i="37"/>
  <c r="D19" i="37"/>
  <c r="C19" i="37"/>
  <c r="B19" i="37"/>
  <c r="I18" i="37"/>
  <c r="H18" i="37"/>
  <c r="F18" i="37"/>
  <c r="D18" i="37"/>
  <c r="C18" i="37"/>
  <c r="B18" i="37"/>
  <c r="I17" i="37"/>
  <c r="H17" i="37"/>
  <c r="F17" i="37"/>
  <c r="D17" i="37"/>
  <c r="C17" i="37"/>
  <c r="B17" i="37"/>
  <c r="I16" i="37"/>
  <c r="H16" i="37"/>
  <c r="F16" i="37"/>
  <c r="D16" i="37"/>
  <c r="C16" i="37"/>
  <c r="B16" i="37"/>
  <c r="I15" i="37"/>
  <c r="H15" i="37"/>
  <c r="F15" i="37"/>
  <c r="D15" i="37"/>
  <c r="C15" i="37"/>
  <c r="B15" i="37"/>
  <c r="I14" i="37"/>
  <c r="H14" i="37"/>
  <c r="F14" i="37"/>
  <c r="D14" i="37"/>
  <c r="C14" i="37"/>
  <c r="B14" i="37"/>
  <c r="I13" i="37"/>
  <c r="H13" i="37"/>
  <c r="F13" i="37"/>
  <c r="D13" i="37"/>
  <c r="C13" i="37"/>
  <c r="B13" i="37"/>
  <c r="I12" i="37"/>
  <c r="H12" i="37"/>
  <c r="F12" i="37"/>
  <c r="D12" i="37"/>
  <c r="C12" i="37"/>
  <c r="B12" i="37"/>
  <c r="I11" i="37"/>
  <c r="H11" i="37"/>
  <c r="F11" i="37"/>
  <c r="D11" i="37"/>
  <c r="C11" i="37"/>
  <c r="B11" i="37"/>
  <c r="I10" i="37"/>
  <c r="H10" i="37"/>
  <c r="F10" i="37"/>
  <c r="D10" i="37"/>
  <c r="C10" i="37"/>
  <c r="B10" i="37"/>
  <c r="I9" i="37"/>
  <c r="H9" i="37"/>
  <c r="F9" i="37"/>
  <c r="D9" i="37"/>
  <c r="C9" i="37"/>
  <c r="B9" i="37"/>
  <c r="I8" i="37"/>
  <c r="H8" i="37"/>
  <c r="F8" i="37"/>
  <c r="D8" i="37"/>
  <c r="C8" i="37"/>
  <c r="B8" i="37"/>
  <c r="I7" i="37"/>
  <c r="H7" i="37"/>
  <c r="F7" i="37"/>
  <c r="D7" i="37"/>
  <c r="C7" i="37"/>
  <c r="B7" i="37"/>
  <c r="I6" i="37"/>
  <c r="H6" i="37"/>
  <c r="F6" i="37"/>
  <c r="D6" i="37"/>
  <c r="C6" i="37"/>
  <c r="B6" i="37"/>
  <c r="I5" i="37"/>
  <c r="H5" i="37"/>
  <c r="F5" i="37"/>
  <c r="D5" i="37"/>
  <c r="C5" i="37"/>
  <c r="B5" i="37"/>
  <c r="I4" i="37"/>
  <c r="H4" i="37"/>
  <c r="F4" i="37"/>
  <c r="D4" i="37"/>
  <c r="C4" i="37"/>
  <c r="B4" i="37"/>
  <c r="I3" i="37"/>
  <c r="F3" i="37"/>
  <c r="D3" i="37"/>
  <c r="C3" i="37"/>
  <c r="B3" i="37"/>
  <c r="I2" i="37"/>
  <c r="H2" i="37"/>
  <c r="F2" i="37"/>
  <c r="D2" i="37"/>
  <c r="C2" i="37"/>
  <c r="B2" i="37"/>
  <c r="C2" i="2" l="1"/>
  <c r="R2" i="7" l="1"/>
  <c r="R3" i="7"/>
  <c r="R4" i="7"/>
  <c r="R5" i="7"/>
  <c r="R6" i="7"/>
  <c r="R7" i="7"/>
  <c r="R8" i="7"/>
  <c r="R9" i="7"/>
  <c r="R10" i="7"/>
  <c r="R11" i="7"/>
  <c r="R12" i="7"/>
  <c r="R13" i="7"/>
  <c r="R14" i="7"/>
  <c r="R15" i="7"/>
  <c r="R16" i="7"/>
  <c r="R17" i="7"/>
  <c r="R18" i="7"/>
  <c r="R19" i="7"/>
  <c r="R20" i="7"/>
  <c r="R21" i="7"/>
  <c r="H2" i="7"/>
  <c r="H3" i="7"/>
  <c r="H4" i="7"/>
  <c r="H5" i="7"/>
  <c r="H6" i="7"/>
  <c r="H7" i="7"/>
  <c r="H8" i="7"/>
  <c r="H9" i="7"/>
  <c r="H10" i="7"/>
  <c r="H11" i="7"/>
  <c r="H12" i="7"/>
  <c r="H13" i="7"/>
  <c r="H14" i="7"/>
  <c r="H15" i="7"/>
  <c r="H16" i="7"/>
  <c r="H17" i="7"/>
  <c r="H18" i="7"/>
  <c r="H19" i="7"/>
  <c r="H20" i="7"/>
  <c r="H21" i="7"/>
  <c r="G2" i="49" l="1"/>
  <c r="G3" i="49"/>
  <c r="G4" i="49"/>
  <c r="G5" i="49"/>
  <c r="G6" i="49"/>
  <c r="G7" i="49"/>
  <c r="G8" i="49"/>
  <c r="G9" i="49"/>
  <c r="G10" i="49"/>
  <c r="G11" i="49"/>
  <c r="G12" i="49"/>
  <c r="G13" i="49"/>
  <c r="G14" i="49"/>
  <c r="G15" i="49"/>
  <c r="G16" i="49"/>
  <c r="G17" i="49"/>
  <c r="G18" i="49"/>
  <c r="G19" i="49"/>
  <c r="G20" i="49"/>
  <c r="G21" i="49"/>
  <c r="G22" i="49"/>
  <c r="G23" i="49"/>
  <c r="G24" i="49"/>
  <c r="G25" i="49"/>
  <c r="G26" i="49"/>
  <c r="G27" i="49"/>
  <c r="G28" i="49"/>
  <c r="G29" i="49"/>
  <c r="G30" i="49"/>
  <c r="F2" i="49"/>
  <c r="F4" i="49"/>
  <c r="F5" i="49"/>
  <c r="F6" i="49"/>
  <c r="F7" i="49"/>
  <c r="F8" i="49"/>
  <c r="F9" i="49"/>
  <c r="F10" i="49"/>
  <c r="F11" i="49"/>
  <c r="F12" i="49"/>
  <c r="F13" i="49"/>
  <c r="F14" i="49"/>
  <c r="F15" i="49"/>
  <c r="F16" i="49"/>
  <c r="F17" i="49"/>
  <c r="F18" i="49"/>
  <c r="F19" i="49"/>
  <c r="F20" i="49"/>
  <c r="F21" i="49"/>
  <c r="F22" i="49"/>
  <c r="F23" i="49"/>
  <c r="F24" i="49"/>
  <c r="F25" i="49"/>
  <c r="F26" i="49"/>
  <c r="F27" i="49"/>
  <c r="F28" i="49"/>
  <c r="F29" i="49"/>
  <c r="F30" i="49"/>
  <c r="E2" i="49"/>
  <c r="E3" i="49"/>
  <c r="E4" i="49"/>
  <c r="E5" i="49"/>
  <c r="E6" i="49"/>
  <c r="E7" i="49"/>
  <c r="E8" i="49"/>
  <c r="E9" i="49"/>
  <c r="E10" i="49"/>
  <c r="E11" i="49"/>
  <c r="E12" i="49"/>
  <c r="E13" i="49"/>
  <c r="E14" i="49"/>
  <c r="E15" i="49"/>
  <c r="E16" i="49"/>
  <c r="E17" i="49"/>
  <c r="E18" i="49"/>
  <c r="E19" i="49"/>
  <c r="E20" i="49"/>
  <c r="E21" i="49"/>
  <c r="E22" i="49"/>
  <c r="E23" i="49"/>
  <c r="E24" i="49"/>
  <c r="E25" i="49"/>
  <c r="E26" i="49"/>
  <c r="E27" i="49"/>
  <c r="E28" i="49"/>
  <c r="E29" i="49"/>
  <c r="E30" i="49"/>
  <c r="D2" i="49"/>
  <c r="D3" i="49"/>
  <c r="D4" i="49"/>
  <c r="D5" i="49"/>
  <c r="D6" i="49"/>
  <c r="D7" i="49"/>
  <c r="D8" i="49"/>
  <c r="D9" i="49"/>
  <c r="D10" i="49"/>
  <c r="D11" i="49"/>
  <c r="D12" i="49"/>
  <c r="D13" i="49"/>
  <c r="D14" i="49"/>
  <c r="D15" i="49"/>
  <c r="D16" i="49"/>
  <c r="D17" i="49"/>
  <c r="D18" i="49"/>
  <c r="D19" i="49"/>
  <c r="D20" i="49"/>
  <c r="D21" i="49"/>
  <c r="D22" i="49"/>
  <c r="D23" i="49"/>
  <c r="D24" i="49"/>
  <c r="D25" i="49"/>
  <c r="D26" i="49"/>
  <c r="D27" i="49"/>
  <c r="D28" i="49"/>
  <c r="D29" i="49"/>
  <c r="D30" i="49"/>
  <c r="C2" i="49"/>
  <c r="C3" i="49"/>
  <c r="C4" i="49"/>
  <c r="C5" i="49"/>
  <c r="C6" i="49"/>
  <c r="C7" i="49"/>
  <c r="C8" i="49"/>
  <c r="C9" i="49"/>
  <c r="C10" i="49"/>
  <c r="C11" i="49"/>
  <c r="C12" i="49"/>
  <c r="C13" i="49"/>
  <c r="C14" i="49"/>
  <c r="C15" i="49"/>
  <c r="C16" i="49"/>
  <c r="C17" i="49"/>
  <c r="C18" i="49"/>
  <c r="C19" i="49"/>
  <c r="C20" i="49"/>
  <c r="C21" i="49"/>
  <c r="C22" i="49"/>
  <c r="C23" i="49"/>
  <c r="C24" i="49"/>
  <c r="C25" i="49"/>
  <c r="C26" i="49"/>
  <c r="C27" i="49"/>
  <c r="C28" i="49"/>
  <c r="C29" i="49"/>
  <c r="C30" i="49"/>
  <c r="B2" i="49"/>
  <c r="B3" i="49"/>
  <c r="B4" i="49"/>
  <c r="B5" i="49"/>
  <c r="B6" i="49"/>
  <c r="B7" i="49"/>
  <c r="B8" i="49"/>
  <c r="B9" i="49"/>
  <c r="B10" i="49"/>
  <c r="B11" i="49"/>
  <c r="B12" i="49"/>
  <c r="B13" i="49"/>
  <c r="B14" i="49"/>
  <c r="B15" i="49"/>
  <c r="B16" i="49"/>
  <c r="B17" i="49"/>
  <c r="B18" i="49"/>
  <c r="B19" i="49"/>
  <c r="B20" i="49"/>
  <c r="B21" i="49"/>
  <c r="B22" i="49"/>
  <c r="B23" i="49"/>
  <c r="B24" i="49"/>
  <c r="B25" i="49"/>
  <c r="B26" i="49"/>
  <c r="B27" i="49"/>
  <c r="B28" i="49"/>
  <c r="B29" i="49"/>
  <c r="B30" i="49"/>
  <c r="C31" i="24" l="1"/>
  <c r="C32" i="24"/>
  <c r="C33" i="24"/>
  <c r="C34" i="24"/>
  <c r="C35" i="24"/>
  <c r="D31" i="24"/>
  <c r="D32" i="24"/>
  <c r="D33" i="24"/>
  <c r="D34" i="24"/>
  <c r="D35" i="24"/>
  <c r="B31" i="24"/>
  <c r="B32" i="24"/>
  <c r="B33" i="24"/>
  <c r="B34" i="24"/>
  <c r="B35" i="24"/>
  <c r="B22" i="24"/>
  <c r="B23" i="24"/>
  <c r="B24" i="24"/>
  <c r="B25" i="24"/>
  <c r="B26" i="24"/>
  <c r="B27" i="24"/>
  <c r="B28" i="24"/>
  <c r="B29" i="24"/>
  <c r="B30" i="24"/>
  <c r="C22" i="24"/>
  <c r="C23" i="24"/>
  <c r="C24" i="24"/>
  <c r="C25" i="24"/>
  <c r="C26" i="24"/>
  <c r="C27" i="24"/>
  <c r="C28" i="24"/>
  <c r="C29" i="24"/>
  <c r="C30" i="24"/>
  <c r="D22" i="24"/>
  <c r="D23" i="24"/>
  <c r="D24" i="24"/>
  <c r="D25" i="24"/>
  <c r="D26" i="24"/>
  <c r="D27" i="24"/>
  <c r="D28" i="24"/>
  <c r="D29" i="24"/>
  <c r="D30" i="24"/>
  <c r="D2" i="24"/>
  <c r="D3" i="24"/>
  <c r="D4" i="24"/>
  <c r="D5" i="24"/>
  <c r="D6" i="24"/>
  <c r="D7" i="24"/>
  <c r="D8" i="24"/>
  <c r="D9" i="24"/>
  <c r="D10" i="24"/>
  <c r="D11" i="24"/>
  <c r="D12" i="24"/>
  <c r="D13" i="24"/>
  <c r="D14" i="24"/>
  <c r="D15" i="24"/>
  <c r="D16" i="24"/>
  <c r="D17" i="24"/>
  <c r="D18" i="24"/>
  <c r="D19" i="24"/>
  <c r="D20" i="24"/>
  <c r="D21" i="24"/>
  <c r="H3" i="2" l="1"/>
  <c r="H2" i="29"/>
  <c r="H3" i="29"/>
  <c r="H4" i="29"/>
  <c r="H5" i="29"/>
  <c r="H6" i="29"/>
  <c r="H7" i="29"/>
  <c r="H8" i="29"/>
  <c r="H9" i="29"/>
  <c r="H10" i="29"/>
  <c r="H11" i="29"/>
  <c r="H12" i="29"/>
  <c r="H13" i="29"/>
  <c r="H14" i="29"/>
  <c r="H15" i="29"/>
  <c r="H16" i="29"/>
  <c r="H17" i="29"/>
  <c r="H18" i="29"/>
  <c r="H19" i="29"/>
  <c r="H20" i="29"/>
  <c r="H21" i="29"/>
  <c r="B34" i="42" l="1"/>
  <c r="B35" i="42"/>
  <c r="B36" i="42"/>
  <c r="B37" i="42"/>
  <c r="B38" i="42"/>
  <c r="B39" i="42"/>
  <c r="B40" i="42"/>
  <c r="B41" i="42"/>
  <c r="D34" i="42"/>
  <c r="D35" i="42"/>
  <c r="D36" i="42"/>
  <c r="D37" i="42"/>
  <c r="D38" i="42"/>
  <c r="D39" i="42"/>
  <c r="D40" i="42"/>
  <c r="D41" i="42"/>
  <c r="E34" i="42"/>
  <c r="E35" i="42"/>
  <c r="E36" i="42"/>
  <c r="E37" i="42"/>
  <c r="E38" i="42"/>
  <c r="E39" i="42"/>
  <c r="E40" i="42"/>
  <c r="E41" i="42"/>
  <c r="F34" i="42"/>
  <c r="F35" i="42"/>
  <c r="F36" i="42"/>
  <c r="F37" i="42"/>
  <c r="F38" i="42"/>
  <c r="F39" i="42"/>
  <c r="F40" i="42"/>
  <c r="F41" i="42"/>
  <c r="G34" i="42"/>
  <c r="G35" i="42"/>
  <c r="G36" i="42"/>
  <c r="G37" i="42"/>
  <c r="G38" i="42"/>
  <c r="G39" i="42"/>
  <c r="G40" i="42"/>
  <c r="G41" i="42"/>
  <c r="H34" i="42"/>
  <c r="H35" i="42"/>
  <c r="H36" i="42"/>
  <c r="H37" i="42"/>
  <c r="H38" i="42"/>
  <c r="H39" i="42"/>
  <c r="H40" i="42"/>
  <c r="H41" i="42"/>
  <c r="I34" i="42"/>
  <c r="I35" i="42"/>
  <c r="I36" i="42"/>
  <c r="I37" i="42"/>
  <c r="I38" i="42"/>
  <c r="I39" i="42"/>
  <c r="I40" i="42"/>
  <c r="I41" i="42"/>
  <c r="J34" i="42"/>
  <c r="J35" i="42"/>
  <c r="J36" i="42"/>
  <c r="J37" i="42"/>
  <c r="J38" i="42"/>
  <c r="J39" i="42"/>
  <c r="J40" i="42"/>
  <c r="J41" i="42"/>
  <c r="K34" i="42"/>
  <c r="K35" i="42"/>
  <c r="K36" i="42"/>
  <c r="K37" i="42"/>
  <c r="K38" i="42"/>
  <c r="K39" i="42"/>
  <c r="K40" i="42"/>
  <c r="K41" i="42"/>
  <c r="L34" i="42"/>
  <c r="L35" i="42"/>
  <c r="L36" i="42"/>
  <c r="L37" i="42"/>
  <c r="L38" i="42"/>
  <c r="L39" i="42"/>
  <c r="L40" i="42"/>
  <c r="L41" i="42"/>
  <c r="M34" i="42"/>
  <c r="M35" i="42"/>
  <c r="M36" i="42"/>
  <c r="M37" i="42"/>
  <c r="M38" i="42"/>
  <c r="M39" i="42"/>
  <c r="M40" i="42"/>
  <c r="M41" i="42"/>
  <c r="H2" i="42"/>
  <c r="H3" i="42"/>
  <c r="H4" i="42"/>
  <c r="H5" i="42"/>
  <c r="H6" i="42"/>
  <c r="H7" i="42"/>
  <c r="H8" i="42"/>
  <c r="H9" i="42"/>
  <c r="H10" i="42"/>
  <c r="H11" i="42"/>
  <c r="H12" i="42"/>
  <c r="H13" i="42"/>
  <c r="H14" i="42"/>
  <c r="H15" i="42"/>
  <c r="H16" i="42"/>
  <c r="H17" i="42"/>
  <c r="H18" i="42"/>
  <c r="H19" i="42"/>
  <c r="H20" i="42"/>
  <c r="H21" i="42"/>
  <c r="H22" i="42"/>
  <c r="H23" i="42"/>
  <c r="H24" i="42"/>
  <c r="H25" i="42"/>
  <c r="H26" i="42"/>
  <c r="H27" i="42"/>
  <c r="H28" i="42"/>
  <c r="H29" i="42"/>
  <c r="H30" i="42"/>
  <c r="H31" i="42"/>
  <c r="H32" i="42"/>
  <c r="H33" i="42"/>
  <c r="G3" i="3"/>
  <c r="B22" i="42" l="1"/>
  <c r="B23" i="42"/>
  <c r="B24" i="42"/>
  <c r="B25" i="42"/>
  <c r="B26" i="42"/>
  <c r="B27" i="42"/>
  <c r="B28" i="42"/>
  <c r="B29" i="42"/>
  <c r="B30" i="42"/>
  <c r="B31" i="42"/>
  <c r="B32" i="42"/>
  <c r="B33" i="42"/>
  <c r="D22" i="42"/>
  <c r="D23" i="42"/>
  <c r="D24" i="42"/>
  <c r="D25" i="42"/>
  <c r="D26" i="42"/>
  <c r="D27" i="42"/>
  <c r="D28" i="42"/>
  <c r="D29" i="42"/>
  <c r="D30" i="42"/>
  <c r="D31" i="42"/>
  <c r="D32" i="42"/>
  <c r="D33" i="42"/>
  <c r="E22" i="42"/>
  <c r="E23" i="42"/>
  <c r="E24" i="42"/>
  <c r="E25" i="42"/>
  <c r="E26" i="42"/>
  <c r="E27" i="42"/>
  <c r="E28" i="42"/>
  <c r="E29" i="42"/>
  <c r="E30" i="42"/>
  <c r="E31" i="42"/>
  <c r="E32" i="42"/>
  <c r="E33" i="42"/>
  <c r="F22" i="42"/>
  <c r="F23" i="42"/>
  <c r="F24" i="42"/>
  <c r="F25" i="42"/>
  <c r="F26" i="42"/>
  <c r="F27" i="42"/>
  <c r="F28" i="42"/>
  <c r="F29" i="42"/>
  <c r="F30" i="42"/>
  <c r="F31" i="42"/>
  <c r="F32" i="42"/>
  <c r="F33" i="42"/>
  <c r="G22" i="42"/>
  <c r="G23" i="42"/>
  <c r="G24" i="42"/>
  <c r="G25" i="42"/>
  <c r="G26" i="42"/>
  <c r="G27" i="42"/>
  <c r="G28" i="42"/>
  <c r="G29" i="42"/>
  <c r="G30" i="42"/>
  <c r="G31" i="42"/>
  <c r="G32" i="42"/>
  <c r="G33" i="42"/>
  <c r="I22" i="42"/>
  <c r="I23" i="42"/>
  <c r="I24" i="42"/>
  <c r="I25" i="42"/>
  <c r="I26" i="42"/>
  <c r="I27" i="42"/>
  <c r="I28" i="42"/>
  <c r="I29" i="42"/>
  <c r="I30" i="42"/>
  <c r="I31" i="42"/>
  <c r="I32" i="42"/>
  <c r="I33" i="42"/>
  <c r="J22" i="42"/>
  <c r="J23" i="42"/>
  <c r="J24" i="42"/>
  <c r="J25" i="42"/>
  <c r="J26" i="42"/>
  <c r="J27" i="42"/>
  <c r="J28" i="42"/>
  <c r="J29" i="42"/>
  <c r="J30" i="42"/>
  <c r="J31" i="42"/>
  <c r="J32" i="42"/>
  <c r="J33" i="42"/>
  <c r="K22" i="42"/>
  <c r="K23" i="42"/>
  <c r="K24" i="42"/>
  <c r="K25" i="42"/>
  <c r="K26" i="42"/>
  <c r="K27" i="42"/>
  <c r="K28" i="42"/>
  <c r="K29" i="42"/>
  <c r="K30" i="42"/>
  <c r="K31" i="42"/>
  <c r="K32" i="42"/>
  <c r="K33" i="42"/>
  <c r="L22" i="42"/>
  <c r="L23" i="42"/>
  <c r="L24" i="42"/>
  <c r="L25" i="42"/>
  <c r="L26" i="42"/>
  <c r="L27" i="42"/>
  <c r="L28" i="42"/>
  <c r="L29" i="42"/>
  <c r="L30" i="42"/>
  <c r="L31" i="42"/>
  <c r="L32" i="42"/>
  <c r="L33" i="42"/>
  <c r="M22" i="42"/>
  <c r="M23" i="42"/>
  <c r="M24" i="42"/>
  <c r="M25" i="42"/>
  <c r="M26" i="42"/>
  <c r="M27" i="42"/>
  <c r="M28" i="42"/>
  <c r="M29" i="42"/>
  <c r="M30" i="42"/>
  <c r="M31" i="42"/>
  <c r="M32" i="42"/>
  <c r="M33" i="42"/>
  <c r="P2" i="3" l="1"/>
  <c r="P3" i="3"/>
  <c r="P4" i="3"/>
  <c r="P5" i="3"/>
  <c r="P6" i="3"/>
  <c r="P7" i="3"/>
  <c r="P8" i="3"/>
  <c r="P9" i="3"/>
  <c r="P10" i="3"/>
  <c r="P11" i="3"/>
  <c r="P12" i="3"/>
  <c r="P13" i="3"/>
  <c r="P14" i="3"/>
  <c r="P15" i="3"/>
  <c r="P16" i="3"/>
  <c r="P17" i="3"/>
  <c r="P18" i="3"/>
  <c r="P19" i="3"/>
  <c r="P20" i="3"/>
  <c r="P21" i="3"/>
  <c r="I3" i="7"/>
  <c r="G3" i="28" l="1"/>
  <c r="G4" i="28"/>
  <c r="G5" i="28"/>
  <c r="G6" i="28"/>
  <c r="G7" i="28"/>
  <c r="G8" i="28"/>
  <c r="G9" i="28"/>
  <c r="G10" i="28"/>
  <c r="G11" i="28"/>
  <c r="G12" i="28"/>
  <c r="G13" i="28"/>
  <c r="G14" i="28"/>
  <c r="G15" i="28"/>
  <c r="G16" i="28"/>
  <c r="G17" i="28"/>
  <c r="G18" i="28"/>
  <c r="G19" i="28"/>
  <c r="G20" i="28"/>
  <c r="G21" i="28"/>
  <c r="G2" i="28"/>
  <c r="G2" i="27"/>
  <c r="G4" i="27"/>
  <c r="G5" i="27"/>
  <c r="G6" i="27"/>
  <c r="G7" i="27"/>
  <c r="G8" i="27"/>
  <c r="G9" i="27"/>
  <c r="G10" i="27"/>
  <c r="G11" i="27"/>
  <c r="G12" i="27"/>
  <c r="G13" i="27"/>
  <c r="G14" i="27"/>
  <c r="G15" i="27"/>
  <c r="G16" i="27"/>
  <c r="G17" i="27"/>
  <c r="G18" i="27"/>
  <c r="G19" i="27"/>
  <c r="G20" i="27"/>
  <c r="G21" i="27"/>
  <c r="G3" i="27"/>
  <c r="I2" i="42" l="1"/>
  <c r="I4" i="42"/>
  <c r="I5" i="42"/>
  <c r="I6" i="42"/>
  <c r="I7" i="42"/>
  <c r="I8" i="42"/>
  <c r="I9" i="42"/>
  <c r="I10" i="42"/>
  <c r="I11" i="42"/>
  <c r="I12" i="42"/>
  <c r="I13" i="42"/>
  <c r="I14" i="42"/>
  <c r="I15" i="42"/>
  <c r="I16" i="42"/>
  <c r="I17" i="42"/>
  <c r="I18" i="42"/>
  <c r="I19" i="42"/>
  <c r="I20" i="42"/>
  <c r="I21" i="42"/>
  <c r="C3" i="18"/>
  <c r="B3" i="38"/>
  <c r="O9" i="3"/>
  <c r="O10" i="3"/>
  <c r="O11" i="3"/>
  <c r="O12" i="3"/>
  <c r="O13" i="3"/>
  <c r="O14" i="3"/>
  <c r="O15" i="3"/>
  <c r="O16" i="3"/>
  <c r="O17" i="3"/>
  <c r="O18" i="3"/>
  <c r="O19" i="3"/>
  <c r="O20" i="3"/>
  <c r="O21" i="3"/>
  <c r="N9" i="3"/>
  <c r="N10" i="3"/>
  <c r="N11" i="3"/>
  <c r="N12" i="3"/>
  <c r="N13" i="3"/>
  <c r="N14" i="3"/>
  <c r="N15" i="3"/>
  <c r="N16" i="3"/>
  <c r="N17" i="3"/>
  <c r="N18" i="3"/>
  <c r="N19" i="3"/>
  <c r="N20" i="3"/>
  <c r="N21" i="3"/>
  <c r="M8" i="7"/>
  <c r="M9" i="7"/>
  <c r="M10" i="7"/>
  <c r="M11" i="7"/>
  <c r="M12" i="7"/>
  <c r="M13" i="7"/>
  <c r="M14" i="7"/>
  <c r="M15" i="7"/>
  <c r="M16" i="7"/>
  <c r="M17" i="7"/>
  <c r="M18" i="7"/>
  <c r="M19" i="7"/>
  <c r="M20" i="7"/>
  <c r="M21" i="7"/>
  <c r="I2" i="2"/>
  <c r="I3" i="2"/>
  <c r="I4" i="2"/>
  <c r="I5" i="2"/>
  <c r="I6" i="2"/>
  <c r="I7" i="2"/>
  <c r="I8" i="2"/>
  <c r="I9" i="2"/>
  <c r="I10" i="2"/>
  <c r="I11" i="2"/>
  <c r="I12" i="2"/>
  <c r="I13" i="2"/>
  <c r="I14" i="2"/>
  <c r="I15" i="2"/>
  <c r="I16" i="2"/>
  <c r="I17" i="2"/>
  <c r="I18" i="2"/>
  <c r="I19" i="2"/>
  <c r="I20" i="2"/>
  <c r="I21" i="2"/>
  <c r="V7" i="3" l="1"/>
  <c r="V8" i="3"/>
  <c r="V9" i="3"/>
  <c r="V10" i="3"/>
  <c r="V11" i="3"/>
  <c r="V12" i="3"/>
  <c r="V13" i="3"/>
  <c r="V14" i="3"/>
  <c r="V15" i="3"/>
  <c r="V16" i="3"/>
  <c r="V17" i="3"/>
  <c r="V18" i="3"/>
  <c r="V19" i="3"/>
  <c r="V20" i="3"/>
  <c r="V21" i="3"/>
  <c r="M7" i="7" l="1"/>
  <c r="M6" i="7"/>
  <c r="M5" i="7"/>
  <c r="M4" i="7"/>
  <c r="M3" i="7"/>
  <c r="D2" i="42" l="1"/>
  <c r="D3" i="42"/>
  <c r="D4" i="42"/>
  <c r="D5" i="42"/>
  <c r="D6" i="42"/>
  <c r="D7" i="42"/>
  <c r="D8" i="42"/>
  <c r="D9" i="42"/>
  <c r="D10" i="42"/>
  <c r="D11" i="42"/>
  <c r="D12" i="42"/>
  <c r="D13" i="42"/>
  <c r="D14" i="42"/>
  <c r="D15" i="42"/>
  <c r="D16" i="42"/>
  <c r="D17" i="42"/>
  <c r="D18" i="42"/>
  <c r="D19" i="42"/>
  <c r="D20" i="42"/>
  <c r="D21" i="42"/>
  <c r="E2" i="42"/>
  <c r="E3" i="42"/>
  <c r="E4" i="42"/>
  <c r="E5" i="42"/>
  <c r="E6" i="42"/>
  <c r="E7" i="42"/>
  <c r="E8" i="42"/>
  <c r="E9" i="42"/>
  <c r="E10" i="42"/>
  <c r="E11" i="42"/>
  <c r="E12" i="42"/>
  <c r="E13" i="42"/>
  <c r="E14" i="42"/>
  <c r="E15" i="42"/>
  <c r="E16" i="42"/>
  <c r="E17" i="42"/>
  <c r="E18" i="42"/>
  <c r="E19" i="42"/>
  <c r="E20" i="42"/>
  <c r="E21" i="42"/>
  <c r="F2" i="42"/>
  <c r="F3" i="42"/>
  <c r="F4" i="42"/>
  <c r="F5" i="42"/>
  <c r="F6" i="42"/>
  <c r="F7" i="42"/>
  <c r="F8" i="42"/>
  <c r="F9" i="42"/>
  <c r="F10" i="42"/>
  <c r="F11" i="42"/>
  <c r="F12" i="42"/>
  <c r="F13" i="42"/>
  <c r="F14" i="42"/>
  <c r="F15" i="42"/>
  <c r="F16" i="42"/>
  <c r="F17" i="42"/>
  <c r="F18" i="42"/>
  <c r="F19" i="42"/>
  <c r="F20" i="42"/>
  <c r="F21" i="42"/>
  <c r="G2" i="42"/>
  <c r="G3" i="42"/>
  <c r="G4" i="42"/>
  <c r="G5" i="42"/>
  <c r="G6" i="42"/>
  <c r="G7" i="42"/>
  <c r="G8" i="42"/>
  <c r="G9" i="42"/>
  <c r="G10" i="42"/>
  <c r="G11" i="42"/>
  <c r="G12" i="42"/>
  <c r="G13" i="42"/>
  <c r="G14" i="42"/>
  <c r="G15" i="42"/>
  <c r="G16" i="42"/>
  <c r="G17" i="42"/>
  <c r="G18" i="42"/>
  <c r="G19" i="42"/>
  <c r="G20" i="42"/>
  <c r="G21" i="42"/>
  <c r="J3" i="42"/>
  <c r="J4" i="42"/>
  <c r="J5" i="42"/>
  <c r="J6" i="42"/>
  <c r="J7" i="42"/>
  <c r="J8" i="42"/>
  <c r="J9" i="42"/>
  <c r="J10" i="42"/>
  <c r="J11" i="42"/>
  <c r="J12" i="42"/>
  <c r="J13" i="42"/>
  <c r="J14" i="42"/>
  <c r="J15" i="42"/>
  <c r="J16" i="42"/>
  <c r="J17" i="42"/>
  <c r="J18" i="42"/>
  <c r="J19" i="42"/>
  <c r="J20" i="42"/>
  <c r="J21" i="42"/>
  <c r="J2" i="42"/>
  <c r="L3" i="42"/>
  <c r="L4" i="42"/>
  <c r="L5" i="42"/>
  <c r="L6" i="42"/>
  <c r="L7" i="42"/>
  <c r="L8" i="42"/>
  <c r="L9" i="42"/>
  <c r="L10" i="42"/>
  <c r="L11" i="42"/>
  <c r="L12" i="42"/>
  <c r="L13" i="42"/>
  <c r="L14" i="42"/>
  <c r="L15" i="42"/>
  <c r="L16" i="42"/>
  <c r="L17" i="42"/>
  <c r="L18" i="42"/>
  <c r="L19" i="42"/>
  <c r="L20" i="42"/>
  <c r="L21" i="42"/>
  <c r="L2" i="42"/>
  <c r="K2" i="42"/>
  <c r="K3" i="42"/>
  <c r="K4" i="42"/>
  <c r="K5" i="42"/>
  <c r="K6" i="42"/>
  <c r="K7" i="42"/>
  <c r="K8" i="42"/>
  <c r="K9" i="42"/>
  <c r="K10" i="42"/>
  <c r="K11" i="42"/>
  <c r="K12" i="42"/>
  <c r="K13" i="42"/>
  <c r="K14" i="42"/>
  <c r="K15" i="42"/>
  <c r="K16" i="42"/>
  <c r="K17" i="42"/>
  <c r="K18" i="42"/>
  <c r="K19" i="42"/>
  <c r="K20" i="42"/>
  <c r="K21" i="42"/>
  <c r="M2" i="42"/>
  <c r="M3" i="42"/>
  <c r="M4" i="42"/>
  <c r="M5" i="42"/>
  <c r="M6" i="42"/>
  <c r="M7" i="42"/>
  <c r="M8" i="42"/>
  <c r="M9" i="42"/>
  <c r="M10" i="42"/>
  <c r="M11" i="42"/>
  <c r="M12" i="42"/>
  <c r="M13" i="42"/>
  <c r="M14" i="42"/>
  <c r="M15" i="42"/>
  <c r="M16" i="42"/>
  <c r="M17" i="42"/>
  <c r="M18" i="42"/>
  <c r="M19" i="42"/>
  <c r="M20" i="42"/>
  <c r="M21" i="42"/>
  <c r="B3" i="42" l="1"/>
  <c r="B5" i="42"/>
  <c r="B7" i="42"/>
  <c r="B9" i="42"/>
  <c r="B11" i="42"/>
  <c r="B13" i="42"/>
  <c r="B15" i="42"/>
  <c r="B17" i="42"/>
  <c r="B19" i="42"/>
  <c r="B21" i="42"/>
  <c r="H18" i="3"/>
  <c r="H20" i="3"/>
  <c r="D3" i="2"/>
  <c r="D4" i="2"/>
  <c r="D5" i="2"/>
  <c r="D6" i="2"/>
  <c r="D7" i="2"/>
  <c r="D8" i="2"/>
  <c r="D9" i="2"/>
  <c r="D10" i="2"/>
  <c r="D11" i="2"/>
  <c r="D12" i="2"/>
  <c r="D13" i="2"/>
  <c r="D14" i="2"/>
  <c r="D15" i="2"/>
  <c r="D16" i="2"/>
  <c r="D17" i="2"/>
  <c r="D18" i="2"/>
  <c r="D19" i="2"/>
  <c r="D20" i="2"/>
  <c r="D21" i="2"/>
  <c r="E3" i="2"/>
  <c r="E4" i="2"/>
  <c r="E5" i="2"/>
  <c r="E6" i="2"/>
  <c r="E7" i="2"/>
  <c r="E8" i="2"/>
  <c r="E9" i="2"/>
  <c r="E10" i="2"/>
  <c r="E11" i="2"/>
  <c r="E12" i="2"/>
  <c r="E13" i="2"/>
  <c r="E14" i="2"/>
  <c r="E15" i="2"/>
  <c r="E16" i="2"/>
  <c r="E17" i="2"/>
  <c r="E18" i="2"/>
  <c r="E19" i="2"/>
  <c r="E20" i="2"/>
  <c r="E21" i="2"/>
  <c r="F3" i="2"/>
  <c r="F4" i="2"/>
  <c r="F5" i="2"/>
  <c r="F6" i="2"/>
  <c r="F7" i="2"/>
  <c r="F8" i="2"/>
  <c r="F9" i="2"/>
  <c r="F10" i="2"/>
  <c r="F11" i="2"/>
  <c r="F12" i="2"/>
  <c r="F13" i="2"/>
  <c r="F14" i="2"/>
  <c r="F15" i="2"/>
  <c r="F16" i="2"/>
  <c r="F17" i="2"/>
  <c r="F18" i="2"/>
  <c r="F19" i="2"/>
  <c r="F20" i="2"/>
  <c r="F21" i="2"/>
  <c r="G3" i="2"/>
  <c r="G4" i="2"/>
  <c r="G5" i="2"/>
  <c r="G6" i="2"/>
  <c r="G7" i="2"/>
  <c r="G8" i="2"/>
  <c r="G9" i="2"/>
  <c r="G10" i="2"/>
  <c r="G11" i="2"/>
  <c r="G12" i="2"/>
  <c r="G13" i="2"/>
  <c r="G14" i="2"/>
  <c r="G15" i="2"/>
  <c r="G16" i="2"/>
  <c r="G17" i="2"/>
  <c r="G18" i="2"/>
  <c r="G19" i="2"/>
  <c r="G20" i="2"/>
  <c r="G21" i="2"/>
  <c r="H4" i="2"/>
  <c r="H5" i="2"/>
  <c r="H6" i="2"/>
  <c r="H7" i="2"/>
  <c r="H8" i="2"/>
  <c r="H9" i="2"/>
  <c r="H10" i="2"/>
  <c r="H11" i="2"/>
  <c r="H12" i="2"/>
  <c r="H13" i="2"/>
  <c r="H14" i="2"/>
  <c r="H15" i="2"/>
  <c r="H16" i="2"/>
  <c r="H17" i="2"/>
  <c r="H18" i="2"/>
  <c r="H19" i="2"/>
  <c r="H20" i="2"/>
  <c r="H21" i="2"/>
  <c r="J3" i="2"/>
  <c r="J4" i="2"/>
  <c r="J5" i="2"/>
  <c r="J6" i="2"/>
  <c r="J7" i="2"/>
  <c r="J8" i="2"/>
  <c r="J9" i="2"/>
  <c r="J10" i="2"/>
  <c r="J11" i="2"/>
  <c r="J12" i="2"/>
  <c r="J13" i="2"/>
  <c r="J14" i="2"/>
  <c r="J15" i="2"/>
  <c r="J16" i="2"/>
  <c r="J17" i="2"/>
  <c r="J18" i="2"/>
  <c r="J19" i="2"/>
  <c r="J20" i="2"/>
  <c r="J21" i="2"/>
  <c r="K3" i="2"/>
  <c r="K4" i="2"/>
  <c r="K5" i="2"/>
  <c r="K6" i="2"/>
  <c r="K7" i="2"/>
  <c r="K8" i="2"/>
  <c r="K9" i="2"/>
  <c r="K10" i="2"/>
  <c r="K11" i="2"/>
  <c r="K12" i="2"/>
  <c r="K13" i="2"/>
  <c r="K14" i="2"/>
  <c r="K15" i="2"/>
  <c r="K16" i="2"/>
  <c r="K17" i="2"/>
  <c r="K18" i="2"/>
  <c r="K19" i="2"/>
  <c r="K20" i="2"/>
  <c r="K21" i="2"/>
  <c r="B3" i="4"/>
  <c r="B5" i="4"/>
  <c r="B7" i="4"/>
  <c r="B9" i="4"/>
  <c r="B11" i="4"/>
  <c r="B13" i="4"/>
  <c r="B15" i="4"/>
  <c r="B17" i="4"/>
  <c r="B19" i="4"/>
  <c r="B21" i="4"/>
  <c r="D3" i="4"/>
  <c r="D4" i="4"/>
  <c r="D5" i="4"/>
  <c r="D6" i="4"/>
  <c r="D7" i="4"/>
  <c r="D8" i="4"/>
  <c r="D9" i="4"/>
  <c r="D10" i="4"/>
  <c r="D11" i="4"/>
  <c r="D12" i="4"/>
  <c r="D13" i="4"/>
  <c r="D14" i="4"/>
  <c r="D15" i="4"/>
  <c r="D16" i="4"/>
  <c r="D17" i="4"/>
  <c r="D18" i="4"/>
  <c r="D19" i="4"/>
  <c r="D20" i="4"/>
  <c r="D21" i="4"/>
  <c r="F3" i="4"/>
  <c r="F4" i="4"/>
  <c r="F5" i="4"/>
  <c r="F6" i="4"/>
  <c r="F7" i="4"/>
  <c r="F8" i="4"/>
  <c r="F9" i="4"/>
  <c r="F10" i="4"/>
  <c r="F11" i="4"/>
  <c r="F12" i="4"/>
  <c r="F13" i="4"/>
  <c r="F14" i="4"/>
  <c r="F15" i="4"/>
  <c r="F16" i="4"/>
  <c r="F17" i="4"/>
  <c r="F18" i="4"/>
  <c r="F19" i="4"/>
  <c r="F20" i="4"/>
  <c r="F21" i="4"/>
  <c r="H3" i="4"/>
  <c r="H4" i="4"/>
  <c r="H5" i="4"/>
  <c r="H6" i="4"/>
  <c r="H7" i="4"/>
  <c r="H8" i="4"/>
  <c r="H9" i="4"/>
  <c r="H10" i="4"/>
  <c r="H11" i="4"/>
  <c r="H12" i="4"/>
  <c r="H13" i="4"/>
  <c r="H14" i="4"/>
  <c r="H15" i="4"/>
  <c r="H16" i="4"/>
  <c r="H17" i="4"/>
  <c r="H18" i="4"/>
  <c r="H19" i="4"/>
  <c r="H20" i="4"/>
  <c r="H21" i="4"/>
  <c r="B15" i="7"/>
  <c r="B17" i="7"/>
  <c r="B19" i="7"/>
  <c r="B21" i="7"/>
  <c r="C14" i="7"/>
  <c r="C15" i="7"/>
  <c r="C16" i="7"/>
  <c r="C17" i="7"/>
  <c r="C18" i="7"/>
  <c r="C19" i="7"/>
  <c r="C20" i="7"/>
  <c r="C21" i="7"/>
  <c r="D14" i="7"/>
  <c r="D15" i="7"/>
  <c r="D16" i="7"/>
  <c r="D17" i="7"/>
  <c r="D18" i="7"/>
  <c r="D19" i="7"/>
  <c r="D20" i="7"/>
  <c r="D21" i="7"/>
  <c r="F14" i="7"/>
  <c r="F15" i="7"/>
  <c r="F16" i="7"/>
  <c r="F17" i="7"/>
  <c r="F18" i="7"/>
  <c r="F19" i="7"/>
  <c r="F20" i="7"/>
  <c r="F21" i="7"/>
  <c r="G14" i="7"/>
  <c r="G15" i="7"/>
  <c r="G16" i="7"/>
  <c r="G17" i="7"/>
  <c r="G18" i="7"/>
  <c r="G19" i="7"/>
  <c r="G20" i="7"/>
  <c r="G21" i="7"/>
  <c r="I14" i="7"/>
  <c r="I15" i="7"/>
  <c r="I16" i="7"/>
  <c r="I17" i="7"/>
  <c r="I18" i="7"/>
  <c r="I19" i="7"/>
  <c r="I20" i="7"/>
  <c r="I21" i="7"/>
  <c r="J14" i="7"/>
  <c r="J15" i="7"/>
  <c r="J16" i="7"/>
  <c r="J17" i="7"/>
  <c r="J18" i="7"/>
  <c r="J19" i="7"/>
  <c r="J20" i="7"/>
  <c r="J21" i="7"/>
  <c r="K14" i="7"/>
  <c r="K15" i="7"/>
  <c r="K16" i="7"/>
  <c r="K17" i="7"/>
  <c r="K18" i="7"/>
  <c r="K19" i="7"/>
  <c r="K20" i="7"/>
  <c r="K21" i="7"/>
  <c r="L14" i="7"/>
  <c r="L15" i="7"/>
  <c r="L16" i="7"/>
  <c r="L17" i="7"/>
  <c r="L18" i="7"/>
  <c r="L19" i="7"/>
  <c r="L20" i="7"/>
  <c r="L21" i="7"/>
  <c r="N14" i="7"/>
  <c r="N15" i="7"/>
  <c r="N16" i="7"/>
  <c r="N17" i="7"/>
  <c r="N18" i="7"/>
  <c r="N19" i="7"/>
  <c r="N20" i="7"/>
  <c r="N21" i="7"/>
  <c r="O14" i="7"/>
  <c r="O15" i="7"/>
  <c r="O16" i="7"/>
  <c r="O17" i="7"/>
  <c r="O18" i="7"/>
  <c r="O19" i="7"/>
  <c r="O20" i="7"/>
  <c r="O21" i="7"/>
  <c r="P14" i="7"/>
  <c r="P15" i="7"/>
  <c r="P16" i="7"/>
  <c r="P17" i="7"/>
  <c r="P18" i="7"/>
  <c r="P19" i="7"/>
  <c r="P20" i="7"/>
  <c r="P21" i="7"/>
  <c r="Q14" i="7"/>
  <c r="Q15" i="7"/>
  <c r="Q16" i="7"/>
  <c r="Q17" i="7"/>
  <c r="Q18" i="7"/>
  <c r="Q19" i="7"/>
  <c r="Q20" i="7"/>
  <c r="Q21" i="7"/>
  <c r="S14" i="7"/>
  <c r="S15" i="7"/>
  <c r="S16" i="7"/>
  <c r="S17" i="7"/>
  <c r="S18" i="7"/>
  <c r="S19" i="7"/>
  <c r="S20" i="7"/>
  <c r="S21" i="7"/>
  <c r="T14" i="7"/>
  <c r="T15" i="7"/>
  <c r="T16" i="7"/>
  <c r="T17" i="7"/>
  <c r="T18" i="7"/>
  <c r="T19" i="7"/>
  <c r="T20" i="7"/>
  <c r="T21" i="7"/>
  <c r="B3" i="8"/>
  <c r="B5" i="8"/>
  <c r="B7" i="8"/>
  <c r="B9" i="8"/>
  <c r="B11" i="8"/>
  <c r="B13" i="8"/>
  <c r="B15" i="8"/>
  <c r="B17" i="8"/>
  <c r="B19" i="8"/>
  <c r="B21" i="8"/>
  <c r="C3" i="8"/>
  <c r="C4" i="8"/>
  <c r="C5" i="8"/>
  <c r="C6" i="8"/>
  <c r="C7" i="8"/>
  <c r="C8" i="8"/>
  <c r="C9" i="8"/>
  <c r="C10" i="8"/>
  <c r="C11" i="8"/>
  <c r="C12" i="8"/>
  <c r="C13" i="8"/>
  <c r="C14" i="8"/>
  <c r="C15" i="8"/>
  <c r="C16" i="8"/>
  <c r="C17" i="8"/>
  <c r="C18" i="8"/>
  <c r="C19" i="8"/>
  <c r="C20" i="8"/>
  <c r="C21" i="8"/>
  <c r="D3" i="8"/>
  <c r="D4" i="8"/>
  <c r="D5" i="8"/>
  <c r="D6" i="8"/>
  <c r="D7" i="8"/>
  <c r="D8" i="8"/>
  <c r="D9" i="8"/>
  <c r="D10" i="8"/>
  <c r="D11" i="8"/>
  <c r="D12" i="8"/>
  <c r="D13" i="8"/>
  <c r="D14" i="8"/>
  <c r="D15" i="8"/>
  <c r="D16" i="8"/>
  <c r="D17" i="8"/>
  <c r="D18" i="8"/>
  <c r="D19" i="8"/>
  <c r="D20" i="8"/>
  <c r="D21" i="8"/>
  <c r="E3" i="8"/>
  <c r="E4" i="8"/>
  <c r="E5" i="8"/>
  <c r="E6" i="8"/>
  <c r="E7" i="8"/>
  <c r="E8" i="8"/>
  <c r="E9" i="8"/>
  <c r="E10" i="8"/>
  <c r="E11" i="8"/>
  <c r="E12" i="8"/>
  <c r="E13" i="8"/>
  <c r="E14" i="8"/>
  <c r="E15" i="8"/>
  <c r="E16" i="8"/>
  <c r="E17" i="8"/>
  <c r="E18" i="8"/>
  <c r="E19" i="8"/>
  <c r="E20" i="8"/>
  <c r="E21" i="8"/>
  <c r="F3" i="8"/>
  <c r="F4" i="8"/>
  <c r="F5" i="8"/>
  <c r="F6" i="8"/>
  <c r="F7" i="8"/>
  <c r="F8" i="8"/>
  <c r="F9" i="8"/>
  <c r="F10" i="8"/>
  <c r="F11" i="8"/>
  <c r="F12" i="8"/>
  <c r="F13" i="8"/>
  <c r="F14" i="8"/>
  <c r="F15" i="8"/>
  <c r="F16" i="8"/>
  <c r="F17" i="8"/>
  <c r="F18" i="8"/>
  <c r="F19" i="8"/>
  <c r="F20" i="8"/>
  <c r="F21" i="8"/>
  <c r="G3" i="8"/>
  <c r="G4" i="8"/>
  <c r="G5" i="8"/>
  <c r="G6" i="8"/>
  <c r="G7" i="8"/>
  <c r="G8" i="8"/>
  <c r="G9" i="8"/>
  <c r="G10" i="8"/>
  <c r="G11" i="8"/>
  <c r="G12" i="8"/>
  <c r="G13" i="8"/>
  <c r="G14" i="8"/>
  <c r="G15" i="8"/>
  <c r="G16" i="8"/>
  <c r="G17" i="8"/>
  <c r="G18" i="8"/>
  <c r="G19" i="8"/>
  <c r="G20" i="8"/>
  <c r="G21" i="8"/>
  <c r="C3" i="14"/>
  <c r="C4" i="14"/>
  <c r="C5" i="14"/>
  <c r="C6" i="14"/>
  <c r="C7" i="14"/>
  <c r="C8" i="14"/>
  <c r="C9" i="14"/>
  <c r="C10" i="14"/>
  <c r="C11" i="14"/>
  <c r="C12" i="14"/>
  <c r="C13" i="14"/>
  <c r="C14" i="14"/>
  <c r="C15" i="14"/>
  <c r="C16" i="14"/>
  <c r="C17" i="14"/>
  <c r="C18" i="14"/>
  <c r="C19" i="14"/>
  <c r="C20" i="14"/>
  <c r="C21" i="14"/>
  <c r="C3" i="32"/>
  <c r="C4" i="32"/>
  <c r="C5" i="32"/>
  <c r="C6" i="32"/>
  <c r="C7" i="32"/>
  <c r="C8" i="32"/>
  <c r="C9" i="32"/>
  <c r="C10" i="32"/>
  <c r="C11" i="32"/>
  <c r="C12" i="32"/>
  <c r="C13" i="32"/>
  <c r="C14" i="32"/>
  <c r="C15" i="32"/>
  <c r="C16" i="32"/>
  <c r="C17" i="32"/>
  <c r="C18" i="32"/>
  <c r="C19" i="32"/>
  <c r="C20" i="32"/>
  <c r="C21" i="32"/>
  <c r="C3" i="33"/>
  <c r="C4" i="33"/>
  <c r="C5" i="33"/>
  <c r="C6" i="33"/>
  <c r="C7" i="33"/>
  <c r="C8" i="33"/>
  <c r="C9" i="33"/>
  <c r="C10" i="33"/>
  <c r="C11" i="33"/>
  <c r="C12" i="33"/>
  <c r="C13" i="33"/>
  <c r="C14" i="33"/>
  <c r="C15" i="33"/>
  <c r="C16" i="33"/>
  <c r="C17" i="33"/>
  <c r="C18" i="33"/>
  <c r="C19" i="33"/>
  <c r="C20" i="33"/>
  <c r="C21" i="33"/>
  <c r="B3" i="18"/>
  <c r="B5" i="18"/>
  <c r="B7" i="18"/>
  <c r="B9" i="18"/>
  <c r="B11" i="18"/>
  <c r="B13" i="18"/>
  <c r="B15" i="18"/>
  <c r="B17" i="18"/>
  <c r="B19" i="18"/>
  <c r="B21" i="18"/>
  <c r="C4" i="18"/>
  <c r="C5" i="18"/>
  <c r="C6" i="18"/>
  <c r="C7" i="18"/>
  <c r="C8" i="18"/>
  <c r="C9" i="18"/>
  <c r="C10" i="18"/>
  <c r="C11" i="18"/>
  <c r="C12" i="18"/>
  <c r="C13" i="18"/>
  <c r="C14" i="18"/>
  <c r="C15" i="18"/>
  <c r="C16" i="18"/>
  <c r="C17" i="18"/>
  <c r="C18" i="18"/>
  <c r="C19" i="18"/>
  <c r="C20" i="18"/>
  <c r="C21" i="18"/>
  <c r="B3" i="34"/>
  <c r="B5" i="34"/>
  <c r="B7" i="34"/>
  <c r="B9" i="34"/>
  <c r="B11" i="34"/>
  <c r="B13" i="34"/>
  <c r="B15" i="34"/>
  <c r="B17" i="34"/>
  <c r="B19" i="34"/>
  <c r="B21" i="34"/>
  <c r="C3" i="34"/>
  <c r="C4" i="34"/>
  <c r="C5" i="34"/>
  <c r="C6" i="34"/>
  <c r="C7" i="34"/>
  <c r="C8" i="34"/>
  <c r="C9" i="34"/>
  <c r="C10" i="34"/>
  <c r="C11" i="34"/>
  <c r="C12" i="34"/>
  <c r="C13" i="34"/>
  <c r="C14" i="34"/>
  <c r="C15" i="34"/>
  <c r="C16" i="34"/>
  <c r="C17" i="34"/>
  <c r="C18" i="34"/>
  <c r="C19" i="34"/>
  <c r="C20" i="34"/>
  <c r="C21" i="34"/>
  <c r="B3" i="24"/>
  <c r="B5" i="24"/>
  <c r="B7" i="24"/>
  <c r="B9" i="24"/>
  <c r="B11" i="24"/>
  <c r="B13" i="24"/>
  <c r="B15" i="24"/>
  <c r="B17" i="24"/>
  <c r="B19" i="24"/>
  <c r="B21" i="24"/>
  <c r="C3" i="24"/>
  <c r="C4" i="24"/>
  <c r="C5" i="24"/>
  <c r="C6" i="24"/>
  <c r="C7" i="24"/>
  <c r="C8" i="24"/>
  <c r="C9" i="24"/>
  <c r="C10" i="24"/>
  <c r="C11" i="24"/>
  <c r="C12" i="24"/>
  <c r="C13" i="24"/>
  <c r="C14" i="24"/>
  <c r="C15" i="24"/>
  <c r="C16" i="24"/>
  <c r="C17" i="24"/>
  <c r="C18" i="24"/>
  <c r="C19" i="24"/>
  <c r="C20" i="24"/>
  <c r="C21" i="24"/>
  <c r="B3" i="27"/>
  <c r="B4" i="27"/>
  <c r="B5" i="27"/>
  <c r="B6" i="27"/>
  <c r="B7" i="27"/>
  <c r="B8" i="27"/>
  <c r="B9" i="27"/>
  <c r="B10" i="27"/>
  <c r="B11" i="27"/>
  <c r="B12" i="27"/>
  <c r="B13" i="27"/>
  <c r="B14" i="27"/>
  <c r="B15" i="27"/>
  <c r="B16" i="27"/>
  <c r="B17" i="27"/>
  <c r="B18" i="27"/>
  <c r="B19" i="27"/>
  <c r="B20" i="27"/>
  <c r="B21" i="27"/>
  <c r="C3" i="27"/>
  <c r="C4" i="27"/>
  <c r="C5" i="27"/>
  <c r="C6" i="27"/>
  <c r="C7" i="27"/>
  <c r="C8" i="27"/>
  <c r="C9" i="27"/>
  <c r="C10" i="27"/>
  <c r="C11" i="27"/>
  <c r="C12" i="27"/>
  <c r="C13" i="27"/>
  <c r="C14" i="27"/>
  <c r="C15" i="27"/>
  <c r="C16" i="27"/>
  <c r="C17" i="27"/>
  <c r="C18" i="27"/>
  <c r="C19" i="27"/>
  <c r="C20" i="27"/>
  <c r="C21" i="27"/>
  <c r="F3" i="27"/>
  <c r="F4" i="27"/>
  <c r="F5" i="27"/>
  <c r="F6" i="27"/>
  <c r="F7" i="27"/>
  <c r="F8" i="27"/>
  <c r="F9" i="27"/>
  <c r="F10" i="27"/>
  <c r="F11" i="27"/>
  <c r="F12" i="27"/>
  <c r="F13" i="27"/>
  <c r="F14" i="27"/>
  <c r="F15" i="27"/>
  <c r="F16" i="27"/>
  <c r="F17" i="27"/>
  <c r="F18" i="27"/>
  <c r="F19" i="27"/>
  <c r="F20" i="27"/>
  <c r="F21" i="27"/>
  <c r="B3" i="28"/>
  <c r="B4" i="28"/>
  <c r="B5" i="28"/>
  <c r="B6" i="28"/>
  <c r="B7" i="28"/>
  <c r="B8" i="28"/>
  <c r="B9" i="28"/>
  <c r="B10" i="28"/>
  <c r="B11" i="28"/>
  <c r="B12" i="28"/>
  <c r="B13" i="28"/>
  <c r="B14" i="28"/>
  <c r="B15" i="28"/>
  <c r="B16" i="28"/>
  <c r="B17" i="28"/>
  <c r="B18" i="28"/>
  <c r="B19" i="28"/>
  <c r="B20" i="28"/>
  <c r="B21" i="28"/>
  <c r="C3" i="28"/>
  <c r="C4" i="28"/>
  <c r="C5" i="28"/>
  <c r="C6" i="28"/>
  <c r="C7" i="28"/>
  <c r="C8" i="28"/>
  <c r="C9" i="28"/>
  <c r="C10" i="28"/>
  <c r="C11" i="28"/>
  <c r="C12" i="28"/>
  <c r="C13" i="28"/>
  <c r="C14" i="28"/>
  <c r="C15" i="28"/>
  <c r="C16" i="28"/>
  <c r="C17" i="28"/>
  <c r="C18" i="28"/>
  <c r="C19" i="28"/>
  <c r="C20" i="28"/>
  <c r="C21" i="28"/>
  <c r="D3" i="28"/>
  <c r="D4" i="28"/>
  <c r="D5" i="28"/>
  <c r="D6" i="28"/>
  <c r="D7" i="28"/>
  <c r="D8" i="28"/>
  <c r="D9" i="28"/>
  <c r="D10" i="28"/>
  <c r="D11" i="28"/>
  <c r="D12" i="28"/>
  <c r="D13" i="28"/>
  <c r="D14" i="28"/>
  <c r="D15" i="28"/>
  <c r="D16" i="28"/>
  <c r="D17" i="28"/>
  <c r="D18" i="28"/>
  <c r="D19" i="28"/>
  <c r="D20" i="28"/>
  <c r="D21" i="28"/>
  <c r="D17" i="3"/>
  <c r="I17" i="3" s="1"/>
  <c r="D18" i="3"/>
  <c r="I18" i="3" s="1"/>
  <c r="D19" i="3"/>
  <c r="I19" i="3" s="1"/>
  <c r="D20" i="3"/>
  <c r="I20" i="3" s="1"/>
  <c r="D21" i="3"/>
  <c r="I21" i="3" s="1"/>
  <c r="E17" i="3"/>
  <c r="J17" i="3" s="1"/>
  <c r="E18" i="3"/>
  <c r="J18" i="3" s="1"/>
  <c r="E19" i="3"/>
  <c r="J19" i="3" s="1"/>
  <c r="E20" i="3"/>
  <c r="J20" i="3" s="1"/>
  <c r="E21" i="3"/>
  <c r="J21" i="3" s="1"/>
  <c r="F17" i="3"/>
  <c r="F19" i="3"/>
  <c r="F21" i="3"/>
  <c r="G17" i="3"/>
  <c r="G18" i="3"/>
  <c r="G19" i="3"/>
  <c r="G20" i="3"/>
  <c r="G21" i="3"/>
  <c r="H17" i="3"/>
  <c r="H19" i="3"/>
  <c r="H21" i="3"/>
  <c r="K17" i="3"/>
  <c r="K18" i="3"/>
  <c r="K19" i="3"/>
  <c r="K20" i="3"/>
  <c r="K21" i="3"/>
  <c r="R17" i="3"/>
  <c r="R18" i="3"/>
  <c r="R19" i="3"/>
  <c r="R20" i="3"/>
  <c r="R21" i="3"/>
  <c r="S17" i="3"/>
  <c r="S18" i="3"/>
  <c r="S19" i="3"/>
  <c r="S20" i="3"/>
  <c r="S21" i="3"/>
  <c r="T17" i="3"/>
  <c r="T18" i="3"/>
  <c r="T19" i="3"/>
  <c r="T20" i="3"/>
  <c r="T21" i="3"/>
  <c r="U17" i="3"/>
  <c r="U18" i="3"/>
  <c r="U19" i="3"/>
  <c r="U20" i="3"/>
  <c r="U21" i="3"/>
  <c r="C3" i="5"/>
  <c r="C4" i="5"/>
  <c r="C5" i="5"/>
  <c r="C6" i="5"/>
  <c r="C7" i="5"/>
  <c r="C8" i="5"/>
  <c r="C9" i="5"/>
  <c r="C10" i="5"/>
  <c r="C11" i="5"/>
  <c r="C12" i="5"/>
  <c r="C13" i="5"/>
  <c r="C14" i="5"/>
  <c r="C15" i="5"/>
  <c r="C16" i="5"/>
  <c r="C17" i="5"/>
  <c r="C18" i="5"/>
  <c r="C19" i="5"/>
  <c r="C20" i="5"/>
  <c r="C21" i="5"/>
  <c r="D3" i="5"/>
  <c r="D4" i="5"/>
  <c r="D5" i="5"/>
  <c r="D6" i="5"/>
  <c r="D7" i="5"/>
  <c r="D8" i="5"/>
  <c r="D9" i="5"/>
  <c r="D10" i="5"/>
  <c r="D11" i="5"/>
  <c r="D12" i="5"/>
  <c r="D13" i="5"/>
  <c r="D14" i="5"/>
  <c r="D15" i="5"/>
  <c r="D16" i="5"/>
  <c r="D17" i="5"/>
  <c r="D18" i="5"/>
  <c r="D19" i="5"/>
  <c r="D20" i="5"/>
  <c r="D21" i="5"/>
  <c r="E3" i="5"/>
  <c r="E4" i="5"/>
  <c r="E5" i="5"/>
  <c r="E6" i="5"/>
  <c r="E7" i="5"/>
  <c r="E8" i="5"/>
  <c r="E9" i="5"/>
  <c r="E10" i="5"/>
  <c r="E11" i="5"/>
  <c r="E12" i="5"/>
  <c r="E13" i="5"/>
  <c r="E14" i="5"/>
  <c r="E15" i="5"/>
  <c r="E16" i="5"/>
  <c r="E17" i="5"/>
  <c r="E18" i="5"/>
  <c r="E19" i="5"/>
  <c r="E20" i="5"/>
  <c r="E21" i="5"/>
  <c r="F3" i="5"/>
  <c r="G3" i="5" s="1"/>
  <c r="F4" i="5"/>
  <c r="G4" i="5" s="1"/>
  <c r="F5" i="5"/>
  <c r="G5" i="5" s="1"/>
  <c r="F6" i="5"/>
  <c r="G6" i="5" s="1"/>
  <c r="F7" i="5"/>
  <c r="G7" i="5" s="1"/>
  <c r="F8" i="5"/>
  <c r="G8" i="5" s="1"/>
  <c r="F9" i="5"/>
  <c r="G9" i="5" s="1"/>
  <c r="F10" i="5"/>
  <c r="G10" i="5" s="1"/>
  <c r="F11" i="5"/>
  <c r="G11" i="5" s="1"/>
  <c r="F12" i="5"/>
  <c r="G12" i="5" s="1"/>
  <c r="F13" i="5"/>
  <c r="G13" i="5" s="1"/>
  <c r="F14" i="5"/>
  <c r="G14" i="5" s="1"/>
  <c r="F15" i="5"/>
  <c r="G15" i="5" s="1"/>
  <c r="F16" i="5"/>
  <c r="G16" i="5" s="1"/>
  <c r="F17" i="5"/>
  <c r="G17" i="5" s="1"/>
  <c r="F18" i="5"/>
  <c r="G18" i="5" s="1"/>
  <c r="F19" i="5"/>
  <c r="G19" i="5" s="1"/>
  <c r="F20" i="5"/>
  <c r="G20" i="5" s="1"/>
  <c r="F21" i="5"/>
  <c r="G21" i="5" s="1"/>
  <c r="H3" i="5"/>
  <c r="H4" i="5"/>
  <c r="H5" i="5"/>
  <c r="H6" i="5"/>
  <c r="H7" i="5"/>
  <c r="H8" i="5"/>
  <c r="H9" i="5"/>
  <c r="H10" i="5"/>
  <c r="H11" i="5"/>
  <c r="H12" i="5"/>
  <c r="H13" i="5"/>
  <c r="H14" i="5"/>
  <c r="H15" i="5"/>
  <c r="H16" i="5"/>
  <c r="H17" i="5"/>
  <c r="H18" i="5"/>
  <c r="H19" i="5"/>
  <c r="H20" i="5"/>
  <c r="H21" i="5"/>
  <c r="I3" i="5"/>
  <c r="I4" i="5"/>
  <c r="I5" i="5"/>
  <c r="I6" i="5"/>
  <c r="I7" i="5"/>
  <c r="I8" i="5"/>
  <c r="I9" i="5"/>
  <c r="I10" i="5"/>
  <c r="I11" i="5"/>
  <c r="I12" i="5"/>
  <c r="I13" i="5"/>
  <c r="I14" i="5"/>
  <c r="I15" i="5"/>
  <c r="I16" i="5"/>
  <c r="I17" i="5"/>
  <c r="I18" i="5"/>
  <c r="I19" i="5"/>
  <c r="I20" i="5"/>
  <c r="I21" i="5"/>
  <c r="D3" i="29"/>
  <c r="D4" i="29"/>
  <c r="D5" i="29"/>
  <c r="D6" i="29"/>
  <c r="D7" i="29"/>
  <c r="D8" i="29"/>
  <c r="D9" i="29"/>
  <c r="D10" i="29"/>
  <c r="D11" i="29"/>
  <c r="D12" i="29"/>
  <c r="D13" i="29"/>
  <c r="D14" i="29"/>
  <c r="D15" i="29"/>
  <c r="D16" i="29"/>
  <c r="D17" i="29"/>
  <c r="D18" i="29"/>
  <c r="D19" i="29"/>
  <c r="D20" i="29"/>
  <c r="D21" i="29"/>
  <c r="E3" i="29"/>
  <c r="E4" i="29"/>
  <c r="E5" i="29"/>
  <c r="E6" i="29"/>
  <c r="E7" i="29"/>
  <c r="E8" i="29"/>
  <c r="E9" i="29"/>
  <c r="E10" i="29"/>
  <c r="E11" i="29"/>
  <c r="E12" i="29"/>
  <c r="E13" i="29"/>
  <c r="E14" i="29"/>
  <c r="E15" i="29"/>
  <c r="E16" i="29"/>
  <c r="E17" i="29"/>
  <c r="E18" i="29"/>
  <c r="E19" i="29"/>
  <c r="E20" i="29"/>
  <c r="E21" i="29"/>
  <c r="F3" i="29"/>
  <c r="F4" i="29"/>
  <c r="F5" i="29"/>
  <c r="F6" i="29"/>
  <c r="F7" i="29"/>
  <c r="F8" i="29"/>
  <c r="F9" i="29"/>
  <c r="F10" i="29"/>
  <c r="F11" i="29"/>
  <c r="F12" i="29"/>
  <c r="F13" i="29"/>
  <c r="F14" i="29"/>
  <c r="F15" i="29"/>
  <c r="F16" i="29"/>
  <c r="F17" i="29"/>
  <c r="F18" i="29"/>
  <c r="F19" i="29"/>
  <c r="F20" i="29"/>
  <c r="F21" i="29"/>
  <c r="G3" i="29"/>
  <c r="G4" i="29"/>
  <c r="G5" i="29"/>
  <c r="G6" i="29"/>
  <c r="G7" i="29"/>
  <c r="G8" i="29"/>
  <c r="G9" i="29"/>
  <c r="G10" i="29"/>
  <c r="G11" i="29"/>
  <c r="G12" i="29"/>
  <c r="G13" i="29"/>
  <c r="G14" i="29"/>
  <c r="G15" i="29"/>
  <c r="G16" i="29"/>
  <c r="G17" i="29"/>
  <c r="G18" i="29"/>
  <c r="G19" i="29"/>
  <c r="G20" i="29"/>
  <c r="G21" i="29"/>
  <c r="I3" i="29"/>
  <c r="I4" i="29"/>
  <c r="I5" i="29"/>
  <c r="I6" i="29"/>
  <c r="I7" i="29"/>
  <c r="I8" i="29"/>
  <c r="I9" i="29"/>
  <c r="I10" i="29"/>
  <c r="I11" i="29"/>
  <c r="I12" i="29"/>
  <c r="I13" i="29"/>
  <c r="I14" i="29"/>
  <c r="I15" i="29"/>
  <c r="I16" i="29"/>
  <c r="I17" i="29"/>
  <c r="I18" i="29"/>
  <c r="I19" i="29"/>
  <c r="I20" i="29"/>
  <c r="I21" i="29"/>
  <c r="B4" i="12"/>
  <c r="B5" i="12"/>
  <c r="B6" i="12"/>
  <c r="B7" i="12"/>
  <c r="B8" i="12"/>
  <c r="B9" i="12"/>
  <c r="B10" i="12"/>
  <c r="B11" i="12"/>
  <c r="B12" i="12"/>
  <c r="B13" i="12"/>
  <c r="B14" i="12"/>
  <c r="B15" i="12"/>
  <c r="B16" i="12"/>
  <c r="B17" i="12"/>
  <c r="B18" i="12"/>
  <c r="B19" i="12"/>
  <c r="B20" i="12"/>
  <c r="B21" i="12"/>
  <c r="B4" i="38"/>
  <c r="B5" i="38"/>
  <c r="B6" i="38"/>
  <c r="B7" i="38"/>
  <c r="B8" i="38"/>
  <c r="B9" i="38"/>
  <c r="B10" i="38"/>
  <c r="B11" i="38"/>
  <c r="B12" i="38"/>
  <c r="B13" i="38"/>
  <c r="B14" i="38"/>
  <c r="B15" i="38"/>
  <c r="B16" i="38"/>
  <c r="B17" i="38"/>
  <c r="B18" i="38"/>
  <c r="B19" i="38"/>
  <c r="B20" i="38"/>
  <c r="B21" i="38"/>
  <c r="C3" i="38"/>
  <c r="C4" i="38"/>
  <c r="C5" i="38"/>
  <c r="C6" i="38"/>
  <c r="C7" i="38"/>
  <c r="C8" i="38"/>
  <c r="C9" i="38"/>
  <c r="C10" i="38"/>
  <c r="C11" i="38"/>
  <c r="C12" i="38"/>
  <c r="C13" i="38"/>
  <c r="C14" i="38"/>
  <c r="C15" i="38"/>
  <c r="C16" i="38"/>
  <c r="C17" i="38"/>
  <c r="C18" i="38"/>
  <c r="C19" i="38"/>
  <c r="C20" i="38"/>
  <c r="C21" i="38"/>
  <c r="D3" i="38"/>
  <c r="D4" i="38"/>
  <c r="D5" i="38"/>
  <c r="D6" i="38"/>
  <c r="D7" i="38"/>
  <c r="D8" i="38"/>
  <c r="D9" i="38"/>
  <c r="D10" i="38"/>
  <c r="D11" i="38"/>
  <c r="D12" i="38"/>
  <c r="D13" i="38"/>
  <c r="D14" i="38"/>
  <c r="D15" i="38"/>
  <c r="D16" i="38"/>
  <c r="D17" i="38"/>
  <c r="D18" i="38"/>
  <c r="D19" i="38"/>
  <c r="D20" i="38"/>
  <c r="D21" i="38"/>
  <c r="E3" i="38"/>
  <c r="E4" i="38"/>
  <c r="E5" i="38"/>
  <c r="E6" i="38"/>
  <c r="E7" i="38"/>
  <c r="E8" i="38"/>
  <c r="E9" i="38"/>
  <c r="E10" i="38"/>
  <c r="E11" i="38"/>
  <c r="E12" i="38"/>
  <c r="E13" i="38"/>
  <c r="E14" i="38"/>
  <c r="E15" i="38"/>
  <c r="E16" i="38"/>
  <c r="E17" i="38"/>
  <c r="E18" i="38"/>
  <c r="E19" i="38"/>
  <c r="E20" i="38"/>
  <c r="E21" i="38"/>
  <c r="F3" i="38"/>
  <c r="F4" i="38"/>
  <c r="F5" i="38"/>
  <c r="F6" i="38"/>
  <c r="F7" i="38"/>
  <c r="F8" i="38"/>
  <c r="F9" i="38"/>
  <c r="F10" i="38"/>
  <c r="F11" i="38"/>
  <c r="F12" i="38"/>
  <c r="F13" i="38"/>
  <c r="F14" i="38"/>
  <c r="F15" i="38"/>
  <c r="F16" i="38"/>
  <c r="F17" i="38"/>
  <c r="F18" i="38"/>
  <c r="F19" i="38"/>
  <c r="F20" i="38"/>
  <c r="F21" i="38"/>
  <c r="H3" i="38"/>
  <c r="H4" i="38"/>
  <c r="H5" i="38"/>
  <c r="H6" i="38"/>
  <c r="H7" i="38"/>
  <c r="H8" i="38"/>
  <c r="H9" i="38"/>
  <c r="H10" i="38"/>
  <c r="H11" i="38"/>
  <c r="H12" i="38"/>
  <c r="H13" i="38"/>
  <c r="H14" i="38"/>
  <c r="H15" i="38"/>
  <c r="H16" i="38"/>
  <c r="H17" i="38"/>
  <c r="H18" i="38"/>
  <c r="H19" i="38"/>
  <c r="H20" i="38"/>
  <c r="H21" i="38"/>
  <c r="I3" i="38"/>
  <c r="I4" i="38"/>
  <c r="I5" i="38"/>
  <c r="I6" i="38"/>
  <c r="I7" i="38"/>
  <c r="I8" i="38"/>
  <c r="I9" i="38"/>
  <c r="I10" i="38"/>
  <c r="I11" i="38"/>
  <c r="I12" i="38"/>
  <c r="I13" i="38"/>
  <c r="I14" i="38"/>
  <c r="I15" i="38"/>
  <c r="I16" i="38"/>
  <c r="I17" i="38"/>
  <c r="I18" i="38"/>
  <c r="I19" i="38"/>
  <c r="I20" i="38"/>
  <c r="I21" i="38"/>
  <c r="F3" i="3"/>
  <c r="F4" i="3"/>
  <c r="F5" i="3"/>
  <c r="F6" i="3"/>
  <c r="F7" i="3"/>
  <c r="F8" i="3"/>
  <c r="F9" i="3"/>
  <c r="F10" i="3"/>
  <c r="F11" i="3"/>
  <c r="F12" i="3"/>
  <c r="F13" i="3"/>
  <c r="F14" i="3"/>
  <c r="F15" i="3"/>
  <c r="F16" i="3"/>
  <c r="B20" i="4" l="1"/>
  <c r="B20" i="42"/>
  <c r="B20" i="8"/>
  <c r="B20" i="18"/>
  <c r="B20" i="34"/>
  <c r="B20" i="24"/>
  <c r="F20" i="3"/>
  <c r="B18" i="4"/>
  <c r="B18" i="42"/>
  <c r="B18" i="8"/>
  <c r="B18" i="18"/>
  <c r="B18" i="34"/>
  <c r="B18" i="24"/>
  <c r="F18" i="3"/>
  <c r="B16" i="4"/>
  <c r="B16" i="42"/>
  <c r="B16" i="8"/>
  <c r="B16" i="18"/>
  <c r="B16" i="34"/>
  <c r="B16" i="24"/>
  <c r="B14" i="4"/>
  <c r="B14" i="42"/>
  <c r="B14" i="8"/>
  <c r="B14" i="18"/>
  <c r="B14" i="34"/>
  <c r="B14" i="24"/>
  <c r="B12" i="4"/>
  <c r="B12" i="42"/>
  <c r="B12" i="8"/>
  <c r="B12" i="18"/>
  <c r="B12" i="34"/>
  <c r="B12" i="24"/>
  <c r="B10" i="4"/>
  <c r="B10" i="42"/>
  <c r="B10" i="8"/>
  <c r="B10" i="18"/>
  <c r="B10" i="34"/>
  <c r="B10" i="24"/>
  <c r="B8" i="4"/>
  <c r="B8" i="42"/>
  <c r="B8" i="8"/>
  <c r="B8" i="18"/>
  <c r="B8" i="34"/>
  <c r="B8" i="24"/>
  <c r="B6" i="4"/>
  <c r="B6" i="42"/>
  <c r="B6" i="8"/>
  <c r="B6" i="18"/>
  <c r="B6" i="34"/>
  <c r="B6" i="24"/>
  <c r="B4" i="4"/>
  <c r="B4" i="42"/>
  <c r="B4" i="8"/>
  <c r="B4" i="18"/>
  <c r="B4" i="34"/>
  <c r="B4" i="24"/>
  <c r="B20" i="7"/>
  <c r="B18" i="7"/>
  <c r="B16" i="7"/>
  <c r="B14" i="7"/>
  <c r="K2" i="2" l="1"/>
  <c r="F2" i="5"/>
  <c r="D12" i="3" l="1"/>
  <c r="I12" i="3" s="1"/>
  <c r="D13" i="3"/>
  <c r="I13" i="3" s="1"/>
  <c r="D14" i="3"/>
  <c r="I14" i="3" s="1"/>
  <c r="D15" i="3"/>
  <c r="I15" i="3" s="1"/>
  <c r="D16" i="3"/>
  <c r="I16" i="3" s="1"/>
  <c r="E12" i="3"/>
  <c r="J12" i="3" s="1"/>
  <c r="E13" i="3"/>
  <c r="J13" i="3" s="1"/>
  <c r="E14" i="3"/>
  <c r="J14" i="3" s="1"/>
  <c r="E15" i="3"/>
  <c r="J15" i="3" s="1"/>
  <c r="E16" i="3"/>
  <c r="J16" i="3" s="1"/>
  <c r="G12" i="3"/>
  <c r="G13" i="3"/>
  <c r="G14" i="3"/>
  <c r="G15" i="3"/>
  <c r="G16" i="3"/>
  <c r="H12" i="3"/>
  <c r="H13" i="3"/>
  <c r="H14" i="3"/>
  <c r="H15" i="3"/>
  <c r="H16" i="3"/>
  <c r="K12" i="3"/>
  <c r="K13" i="3"/>
  <c r="K14" i="3"/>
  <c r="K15" i="3"/>
  <c r="K16" i="3"/>
  <c r="R12" i="3"/>
  <c r="R13" i="3"/>
  <c r="R14" i="3"/>
  <c r="R15" i="3"/>
  <c r="R16" i="3"/>
  <c r="S12" i="3"/>
  <c r="S13" i="3"/>
  <c r="S14" i="3"/>
  <c r="S15" i="3"/>
  <c r="S16" i="3"/>
  <c r="T12" i="3"/>
  <c r="T13" i="3"/>
  <c r="T14" i="3"/>
  <c r="T15" i="3"/>
  <c r="T16" i="3"/>
  <c r="U12" i="3"/>
  <c r="U13" i="3"/>
  <c r="U14" i="3"/>
  <c r="U15" i="3"/>
  <c r="U16" i="3"/>
  <c r="D3" i="3"/>
  <c r="I3" i="3" s="1"/>
  <c r="D4" i="3"/>
  <c r="I4" i="3" s="1"/>
  <c r="D5" i="3"/>
  <c r="I5" i="3" s="1"/>
  <c r="D6" i="3"/>
  <c r="I6" i="3" s="1"/>
  <c r="D7" i="3"/>
  <c r="I7" i="3" s="1"/>
  <c r="D8" i="3"/>
  <c r="I8" i="3" s="1"/>
  <c r="D9" i="3"/>
  <c r="I9" i="3" s="1"/>
  <c r="D10" i="3"/>
  <c r="I10" i="3" s="1"/>
  <c r="D11" i="3"/>
  <c r="I11" i="3" s="1"/>
  <c r="E3" i="3"/>
  <c r="J3" i="3" s="1"/>
  <c r="E4" i="3"/>
  <c r="J4" i="3" s="1"/>
  <c r="E5" i="3"/>
  <c r="J5" i="3" s="1"/>
  <c r="E6" i="3"/>
  <c r="J6" i="3" s="1"/>
  <c r="E7" i="3"/>
  <c r="J7" i="3" s="1"/>
  <c r="E8" i="3"/>
  <c r="J8" i="3" s="1"/>
  <c r="E9" i="3"/>
  <c r="J9" i="3" s="1"/>
  <c r="E10" i="3"/>
  <c r="J10" i="3" s="1"/>
  <c r="E11" i="3"/>
  <c r="J11" i="3" s="1"/>
  <c r="G4" i="3"/>
  <c r="G5" i="3"/>
  <c r="G6" i="3"/>
  <c r="G7" i="3"/>
  <c r="G8" i="3"/>
  <c r="G9" i="3"/>
  <c r="G10" i="3"/>
  <c r="G11" i="3"/>
  <c r="H4" i="3"/>
  <c r="H5" i="3"/>
  <c r="H6" i="3"/>
  <c r="H7" i="3"/>
  <c r="H8" i="3"/>
  <c r="H9" i="3"/>
  <c r="H10" i="3"/>
  <c r="H11" i="3"/>
  <c r="N3" i="3"/>
  <c r="N4" i="3"/>
  <c r="N5" i="3"/>
  <c r="N6" i="3"/>
  <c r="N7" i="3"/>
  <c r="N8" i="3"/>
  <c r="O3" i="3"/>
  <c r="O4" i="3"/>
  <c r="O5" i="3"/>
  <c r="O6" i="3"/>
  <c r="O7" i="3"/>
  <c r="O8" i="3"/>
  <c r="R3" i="3"/>
  <c r="R4" i="3"/>
  <c r="R5" i="3"/>
  <c r="R6" i="3"/>
  <c r="R7" i="3"/>
  <c r="R8" i="3"/>
  <c r="R9" i="3"/>
  <c r="R10" i="3"/>
  <c r="R11" i="3"/>
  <c r="S3" i="3"/>
  <c r="S4" i="3"/>
  <c r="S5" i="3"/>
  <c r="S6" i="3"/>
  <c r="S7" i="3"/>
  <c r="S8" i="3"/>
  <c r="S9" i="3"/>
  <c r="S10" i="3"/>
  <c r="S11" i="3"/>
  <c r="T3" i="3"/>
  <c r="T4" i="3"/>
  <c r="T5" i="3"/>
  <c r="T6" i="3"/>
  <c r="T7" i="3"/>
  <c r="T8" i="3"/>
  <c r="T9" i="3"/>
  <c r="T10" i="3"/>
  <c r="T11" i="3"/>
  <c r="U3" i="3"/>
  <c r="U4" i="3"/>
  <c r="U5" i="3"/>
  <c r="U6" i="3"/>
  <c r="U7" i="3"/>
  <c r="U8" i="3"/>
  <c r="U9" i="3"/>
  <c r="U10" i="3"/>
  <c r="U11" i="3"/>
  <c r="V3" i="3"/>
  <c r="V4" i="3"/>
  <c r="V5" i="3"/>
  <c r="V6" i="3"/>
  <c r="K3" i="3"/>
  <c r="K4" i="3"/>
  <c r="K5" i="3"/>
  <c r="K6" i="3"/>
  <c r="K7" i="3"/>
  <c r="K8" i="3"/>
  <c r="K9" i="3"/>
  <c r="K10" i="3"/>
  <c r="K11" i="3"/>
  <c r="B4" i="7"/>
  <c r="B5" i="7"/>
  <c r="B6" i="7"/>
  <c r="B7" i="7"/>
  <c r="B8" i="7"/>
  <c r="B9" i="7"/>
  <c r="B10" i="7"/>
  <c r="B11" i="7"/>
  <c r="B12" i="7"/>
  <c r="B13" i="7"/>
  <c r="C3" i="7"/>
  <c r="C4" i="7"/>
  <c r="C5" i="7"/>
  <c r="C6" i="7"/>
  <c r="C7" i="7"/>
  <c r="C8" i="7"/>
  <c r="C9" i="7"/>
  <c r="C10" i="7"/>
  <c r="C11" i="7"/>
  <c r="C12" i="7"/>
  <c r="C13" i="7"/>
  <c r="D3" i="7"/>
  <c r="D4" i="7"/>
  <c r="D5" i="7"/>
  <c r="D6" i="7"/>
  <c r="D7" i="7"/>
  <c r="D8" i="7"/>
  <c r="D9" i="7"/>
  <c r="D10" i="7"/>
  <c r="D11" i="7"/>
  <c r="D12" i="7"/>
  <c r="D13" i="7"/>
  <c r="F3" i="7"/>
  <c r="F4" i="7"/>
  <c r="F5" i="7"/>
  <c r="F6" i="7"/>
  <c r="F7" i="7"/>
  <c r="F8" i="7"/>
  <c r="F9" i="7"/>
  <c r="F10" i="7"/>
  <c r="F11" i="7"/>
  <c r="F12" i="7"/>
  <c r="F13" i="7"/>
  <c r="G3" i="7"/>
  <c r="G4" i="7"/>
  <c r="G5" i="7"/>
  <c r="G6" i="7"/>
  <c r="G7" i="7"/>
  <c r="G8" i="7"/>
  <c r="G9" i="7"/>
  <c r="G10" i="7"/>
  <c r="G11" i="7"/>
  <c r="G12" i="7"/>
  <c r="G13" i="7"/>
  <c r="I4" i="7"/>
  <c r="I5" i="7"/>
  <c r="I6" i="7"/>
  <c r="I7" i="7"/>
  <c r="I8" i="7"/>
  <c r="I9" i="7"/>
  <c r="I10" i="7"/>
  <c r="I11" i="7"/>
  <c r="I12" i="7"/>
  <c r="I13" i="7"/>
  <c r="J3" i="7"/>
  <c r="J4" i="7"/>
  <c r="J5" i="7"/>
  <c r="J6" i="7"/>
  <c r="J7" i="7"/>
  <c r="J8" i="7"/>
  <c r="J9" i="7"/>
  <c r="J10" i="7"/>
  <c r="J11" i="7"/>
  <c r="J12" i="7"/>
  <c r="J13" i="7"/>
  <c r="K3" i="7"/>
  <c r="K4" i="7"/>
  <c r="K5" i="7"/>
  <c r="K6" i="7"/>
  <c r="K7" i="7"/>
  <c r="K8" i="7"/>
  <c r="K9" i="7"/>
  <c r="K10" i="7"/>
  <c r="K11" i="7"/>
  <c r="K12" i="7"/>
  <c r="K13" i="7"/>
  <c r="L3" i="7"/>
  <c r="L4" i="7"/>
  <c r="L5" i="7"/>
  <c r="L6" i="7"/>
  <c r="L7" i="7"/>
  <c r="L8" i="7"/>
  <c r="L9" i="7"/>
  <c r="L10" i="7"/>
  <c r="L11" i="7"/>
  <c r="L12" i="7"/>
  <c r="L13" i="7"/>
  <c r="N3" i="7"/>
  <c r="N4" i="7"/>
  <c r="N5" i="7"/>
  <c r="N6" i="7"/>
  <c r="N7" i="7"/>
  <c r="N8" i="7"/>
  <c r="N9" i="7"/>
  <c r="N10" i="7"/>
  <c r="N11" i="7"/>
  <c r="N12" i="7"/>
  <c r="N13" i="7"/>
  <c r="O3" i="7"/>
  <c r="O4" i="7"/>
  <c r="O5" i="7"/>
  <c r="O6" i="7"/>
  <c r="O7" i="7"/>
  <c r="O8" i="7"/>
  <c r="O9" i="7"/>
  <c r="O10" i="7"/>
  <c r="O11" i="7"/>
  <c r="O12" i="7"/>
  <c r="O13" i="7"/>
  <c r="P3" i="7"/>
  <c r="P4" i="7"/>
  <c r="P5" i="7"/>
  <c r="P6" i="7"/>
  <c r="P7" i="7"/>
  <c r="P8" i="7"/>
  <c r="P9" i="7"/>
  <c r="P10" i="7"/>
  <c r="P11" i="7"/>
  <c r="P12" i="7"/>
  <c r="P13" i="7"/>
  <c r="Q3" i="7"/>
  <c r="Q4" i="7"/>
  <c r="Q5" i="7"/>
  <c r="Q6" i="7"/>
  <c r="Q7" i="7"/>
  <c r="Q8" i="7"/>
  <c r="Q9" i="7"/>
  <c r="Q10" i="7"/>
  <c r="Q11" i="7"/>
  <c r="Q12" i="7"/>
  <c r="Q13" i="7"/>
  <c r="S3" i="7"/>
  <c r="S4" i="7"/>
  <c r="S5" i="7"/>
  <c r="S6" i="7"/>
  <c r="S7" i="7"/>
  <c r="S8" i="7"/>
  <c r="S9" i="7"/>
  <c r="S10" i="7"/>
  <c r="S11" i="7"/>
  <c r="S12" i="7"/>
  <c r="S13" i="7"/>
  <c r="T3" i="7"/>
  <c r="T4" i="7"/>
  <c r="T5" i="7"/>
  <c r="T6" i="7"/>
  <c r="T7" i="7"/>
  <c r="T8" i="7"/>
  <c r="T9" i="7"/>
  <c r="T10" i="7"/>
  <c r="T11" i="7"/>
  <c r="T12" i="7"/>
  <c r="T13" i="7"/>
  <c r="M2" i="7"/>
  <c r="H3" i="3"/>
  <c r="F2" i="3" l="1"/>
  <c r="B2" i="42"/>
  <c r="B3" i="7"/>
  <c r="B2" i="4"/>
  <c r="O2" i="7"/>
  <c r="G2" i="3"/>
  <c r="E2" i="38" l="1"/>
  <c r="I2" i="38"/>
  <c r="H2" i="38"/>
  <c r="F2" i="38"/>
  <c r="D2" i="38"/>
  <c r="G2" i="29"/>
  <c r="I2" i="29"/>
  <c r="F2" i="29"/>
  <c r="E2" i="29"/>
  <c r="D2" i="29"/>
  <c r="I2" i="5"/>
  <c r="H2" i="5"/>
  <c r="G2" i="5"/>
  <c r="E2" i="5"/>
  <c r="D2" i="5"/>
  <c r="C2" i="5"/>
  <c r="N2" i="3"/>
  <c r="D2" i="28"/>
  <c r="F2" i="27"/>
  <c r="C2" i="34"/>
  <c r="C2" i="18"/>
  <c r="C2" i="33"/>
  <c r="C2" i="32"/>
  <c r="C2" i="14"/>
  <c r="F2" i="8"/>
  <c r="T2" i="7"/>
  <c r="N2" i="7"/>
  <c r="P2" i="7"/>
  <c r="Q2" i="7"/>
  <c r="K2" i="7"/>
  <c r="L2" i="7"/>
  <c r="J2" i="7"/>
  <c r="I2" i="7"/>
  <c r="F2" i="7"/>
  <c r="H2" i="2"/>
  <c r="G2" i="2"/>
  <c r="F2" i="2"/>
  <c r="E2" i="2"/>
  <c r="D2" i="2"/>
  <c r="V2" i="3"/>
  <c r="U2" i="3"/>
  <c r="T2" i="3"/>
  <c r="S2" i="3"/>
  <c r="R2" i="3"/>
  <c r="O2" i="3"/>
  <c r="D2" i="3"/>
  <c r="I2" i="3" s="1"/>
  <c r="E2" i="3"/>
  <c r="J2" i="3" s="1"/>
  <c r="K2" i="3"/>
  <c r="C2" i="28"/>
  <c r="C2" i="27"/>
  <c r="C2" i="24"/>
  <c r="G2" i="8"/>
  <c r="E2" i="8"/>
  <c r="D2" i="8"/>
  <c r="C2" i="8"/>
  <c r="S2" i="7"/>
  <c r="G2" i="7"/>
  <c r="D2" i="7"/>
  <c r="C2" i="7"/>
  <c r="H2" i="4"/>
  <c r="D2" i="4"/>
  <c r="F2" i="4"/>
  <c r="J2" i="2" l="1"/>
  <c r="H2" i="3" l="1"/>
  <c r="B2" i="38" l="1"/>
  <c r="B2" i="28"/>
  <c r="B2" i="24"/>
  <c r="B2" i="12"/>
  <c r="B2" i="27"/>
  <c r="B2" i="34"/>
  <c r="B2" i="8"/>
  <c r="B2" i="7"/>
  <c r="B2" i="18"/>
  <c r="C2"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D5" authorId="0" shapeId="0" xr:uid="{00000000-0006-0000-0000-000001000000}">
      <text>
        <r>
          <rPr>
            <b/>
            <sz val="9"/>
            <color indexed="81"/>
            <rFont val="Tahoma"/>
            <family val="2"/>
          </rPr>
          <t>Estrada, Stacey [AGRON]:</t>
        </r>
        <r>
          <rPr>
            <sz val="9"/>
            <color indexed="81"/>
            <rFont val="Tahoma"/>
            <family val="2"/>
          </rPr>
          <t xml:space="preserve">
NPGS prefix (NC7 = Ames)</t>
        </r>
      </text>
    </comment>
    <comment ref="D6" authorId="0" shapeId="0" xr:uid="{00000000-0006-0000-0000-000002000000}">
      <text>
        <r>
          <rPr>
            <b/>
            <sz val="9"/>
            <color indexed="81"/>
            <rFont val="Tahoma"/>
            <family val="2"/>
          </rPr>
          <t>Estrada, Stacey [AGRON]:</t>
        </r>
        <r>
          <rPr>
            <sz val="9"/>
            <color indexed="81"/>
            <rFont val="Tahoma"/>
            <family val="2"/>
          </rPr>
          <t xml:space="preserve">
Assigned by GPA</t>
        </r>
      </text>
    </comment>
    <comment ref="D10" authorId="0" shapeId="0" xr:uid="{00000000-0006-0000-0000-000003000000}">
      <text>
        <r>
          <rPr>
            <b/>
            <sz val="9"/>
            <color indexed="81"/>
            <rFont val="Tahoma"/>
            <family val="2"/>
          </rPr>
          <t>Estrada, Stacey [AGRON]:</t>
        </r>
        <r>
          <rPr>
            <sz val="9"/>
            <color indexed="81"/>
            <rFont val="Tahoma"/>
            <family val="2"/>
          </rPr>
          <t xml:space="preserve">
Lookup Picker</t>
        </r>
      </text>
    </comment>
    <comment ref="D11" authorId="0" shapeId="0" xr:uid="{00000000-0006-0000-0000-000004000000}">
      <text>
        <r>
          <rPr>
            <b/>
            <sz val="9"/>
            <color indexed="81"/>
            <rFont val="Tahoma"/>
            <family val="2"/>
          </rPr>
          <t>Estrada, Stacey [AGRON]:</t>
        </r>
        <r>
          <rPr>
            <sz val="9"/>
            <color indexed="81"/>
            <rFont val="Tahoma"/>
            <family val="2"/>
          </rPr>
          <t xml:space="preserve">
Lookup Picker</t>
        </r>
      </text>
    </comment>
    <comment ref="D12" authorId="0" shapeId="0" xr:uid="{00000000-0006-0000-0000-000005000000}">
      <text>
        <r>
          <rPr>
            <b/>
            <sz val="9"/>
            <color indexed="81"/>
            <rFont val="Tahoma"/>
            <family val="2"/>
          </rPr>
          <t>Estrada, Stacey [AGRON]:</t>
        </r>
        <r>
          <rPr>
            <sz val="9"/>
            <color indexed="81"/>
            <rFont val="Tahoma"/>
            <family val="2"/>
          </rPr>
          <t xml:space="preserve">
Date accession was received by the site</t>
        </r>
      </text>
    </comment>
    <comment ref="D13" authorId="0" shapeId="0" xr:uid="{00000000-0006-0000-0000-000006000000}">
      <text>
        <r>
          <rPr>
            <b/>
            <sz val="9"/>
            <color indexed="81"/>
            <rFont val="Tahoma"/>
            <family val="2"/>
          </rPr>
          <t>Estrada, Stacey [AGRON]:</t>
        </r>
        <r>
          <rPr>
            <sz val="9"/>
            <color indexed="81"/>
            <rFont val="Tahoma"/>
            <family val="2"/>
          </rPr>
          <t xml:space="preserve">
Lookup Picker</t>
        </r>
      </text>
    </comment>
    <comment ref="D14" authorId="0" shapeId="0" xr:uid="{00000000-0006-0000-0000-000007000000}">
      <text>
        <r>
          <rPr>
            <b/>
            <sz val="9"/>
            <color indexed="81"/>
            <rFont val="Tahoma"/>
            <family val="2"/>
          </rPr>
          <t>Estrada, Stacey [AGRON]:</t>
        </r>
        <r>
          <rPr>
            <sz val="9"/>
            <color indexed="81"/>
            <rFont val="Tahoma"/>
            <family val="2"/>
          </rPr>
          <t xml:space="preserve">
Lookup Picker</t>
        </r>
      </text>
    </comment>
    <comment ref="D15" authorId="0" shapeId="0" xr:uid="{00000000-0006-0000-0000-000008000000}">
      <text>
        <r>
          <rPr>
            <b/>
            <sz val="9"/>
            <color indexed="81"/>
            <rFont val="Tahoma"/>
            <family val="2"/>
          </rPr>
          <t>Estrada, Stacey [AGRON]:</t>
        </r>
        <r>
          <rPr>
            <sz val="9"/>
            <color indexed="81"/>
            <rFont val="Tahoma"/>
            <family val="2"/>
          </rPr>
          <t xml:space="preserve">
Lookup Picker</t>
        </r>
      </text>
    </comment>
    <comment ref="D17" authorId="0" shapeId="0" xr:uid="{00000000-0006-0000-0000-000009000000}">
      <text>
        <r>
          <rPr>
            <b/>
            <sz val="9"/>
            <color indexed="81"/>
            <rFont val="Tahoma"/>
            <family val="2"/>
          </rPr>
          <t>Estrada, Stacey [AGRON]:</t>
        </r>
        <r>
          <rPr>
            <sz val="9"/>
            <color indexed="81"/>
            <rFont val="Tahoma"/>
            <family val="2"/>
          </rPr>
          <t xml:space="preserve">
Lookup Picker</t>
        </r>
      </text>
    </comment>
    <comment ref="D21" authorId="0" shapeId="0" xr:uid="{00000000-0006-0000-0000-00000A000000}">
      <text>
        <r>
          <rPr>
            <b/>
            <sz val="9"/>
            <color indexed="81"/>
            <rFont val="Tahoma"/>
            <family val="2"/>
          </rPr>
          <t>Estrada, Stacey [AGRON]:</t>
        </r>
        <r>
          <rPr>
            <sz val="9"/>
            <color indexed="81"/>
            <rFont val="Tahoma"/>
            <family val="2"/>
          </rPr>
          <t xml:space="preserve">
Lookup Picker</t>
        </r>
      </text>
    </comment>
    <comment ref="D22" authorId="0" shapeId="0" xr:uid="{00000000-0006-0000-0000-00000B000000}">
      <text>
        <r>
          <rPr>
            <b/>
            <sz val="9"/>
            <color indexed="81"/>
            <rFont val="Tahoma"/>
            <family val="2"/>
          </rPr>
          <t>Estrada, Stacey [AGRON]:</t>
        </r>
        <r>
          <rPr>
            <sz val="9"/>
            <color indexed="81"/>
            <rFont val="Tahoma"/>
            <family val="2"/>
          </rPr>
          <t xml:space="preserve">
Lookup Picker</t>
        </r>
      </text>
    </comment>
    <comment ref="D23" authorId="0" shapeId="0" xr:uid="{00000000-0006-0000-0000-00000C000000}">
      <text>
        <r>
          <rPr>
            <b/>
            <sz val="9"/>
            <color indexed="81"/>
            <rFont val="Tahoma"/>
            <family val="2"/>
          </rPr>
          <t>Estrada, Stacey [AGRON]:</t>
        </r>
        <r>
          <rPr>
            <sz val="9"/>
            <color indexed="81"/>
            <rFont val="Tahoma"/>
            <family val="2"/>
          </rPr>
          <t xml:space="preserve">
Lookup Picker</t>
        </r>
      </text>
    </comment>
    <comment ref="D25" authorId="0" shapeId="0" xr:uid="{00000000-0006-0000-0000-00000D000000}">
      <text>
        <r>
          <rPr>
            <b/>
            <sz val="9"/>
            <color indexed="81"/>
            <rFont val="Tahoma"/>
            <family val="2"/>
          </rPr>
          <t>Estrada, Stacey [AGRON]:</t>
        </r>
        <r>
          <rPr>
            <sz val="9"/>
            <color indexed="81"/>
            <rFont val="Tahoma"/>
            <family val="2"/>
          </rPr>
          <t xml:space="preserve">
List of Options</t>
        </r>
      </text>
    </comment>
    <comment ref="D29" authorId="0" shapeId="0" xr:uid="{00000000-0006-0000-0000-00000E000000}">
      <text>
        <r>
          <rPr>
            <b/>
            <sz val="9"/>
            <color indexed="81"/>
            <rFont val="Tahoma"/>
            <family val="2"/>
          </rPr>
          <t xml:space="preserve">Estrada, Stacey [AGRON]:
</t>
        </r>
        <r>
          <rPr>
            <sz val="9"/>
            <color indexed="81"/>
            <rFont val="Tahoma"/>
            <family val="2"/>
          </rPr>
          <t>Optional. Grin records elevation in meters (m). This column may be used to convert ft to m if necessary</t>
        </r>
      </text>
    </comment>
    <comment ref="D34" authorId="0" shapeId="0" xr:uid="{00000000-0006-0000-0000-00000F000000}">
      <text>
        <r>
          <rPr>
            <b/>
            <sz val="9"/>
            <color indexed="81"/>
            <rFont val="Tahoma"/>
            <family val="2"/>
          </rPr>
          <t>Estrada, Stacey [AGRON]:</t>
        </r>
        <r>
          <rPr>
            <sz val="9"/>
            <color indexed="81"/>
            <rFont val="Tahoma"/>
            <family val="2"/>
          </rPr>
          <t xml:space="preserve">
Lookup Picker</t>
        </r>
      </text>
    </comment>
    <comment ref="D36" authorId="0" shapeId="0" xr:uid="{00000000-0006-0000-0000-000010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37" authorId="0" shapeId="0" xr:uid="{00000000-0006-0000-0000-000011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38" authorId="0" shapeId="0" xr:uid="{00000000-0006-0000-0000-000012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39" authorId="0" shapeId="0" xr:uid="{00000000-0006-0000-0000-000013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40" authorId="0" shapeId="0" xr:uid="{00000000-0006-0000-0000-000014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41" authorId="0" shapeId="0" xr:uid="{00000000-0006-0000-0000-000015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D42" authorId="0" shapeId="0" xr:uid="{00000000-0006-0000-0000-000016000000}">
      <text>
        <r>
          <rPr>
            <b/>
            <sz val="9"/>
            <color indexed="81"/>
            <rFont val="Tahoma"/>
            <family val="2"/>
          </rPr>
          <t>Estrada, Stacey [AGRON]:</t>
        </r>
        <r>
          <rPr>
            <sz val="9"/>
            <color indexed="81"/>
            <rFont val="Tahoma"/>
            <family val="2"/>
          </rPr>
          <t xml:space="preserve">
Single number. NOT a range.</t>
        </r>
      </text>
    </comment>
    <comment ref="D43" authorId="0" shapeId="0" xr:uid="{00000000-0006-0000-0000-000017000000}">
      <text>
        <r>
          <rPr>
            <b/>
            <sz val="9"/>
            <color indexed="81"/>
            <rFont val="Tahoma"/>
            <family val="2"/>
          </rPr>
          <t>Estrada, Stacey [AGRON]:</t>
        </r>
        <r>
          <rPr>
            <sz val="9"/>
            <color indexed="81"/>
            <rFont val="Tahoma"/>
            <family val="2"/>
          </rPr>
          <t xml:space="preserve">
Lookup picker</t>
        </r>
      </text>
    </comment>
    <comment ref="D44" authorId="0" shapeId="0" xr:uid="{00000000-0006-0000-0000-000018000000}">
      <text>
        <r>
          <rPr>
            <b/>
            <sz val="9"/>
            <color indexed="81"/>
            <rFont val="Tahoma"/>
            <family val="2"/>
          </rPr>
          <t>Estrada, Stacey [AGRON]:</t>
        </r>
        <r>
          <rPr>
            <sz val="9"/>
            <color indexed="81"/>
            <rFont val="Tahoma"/>
            <family val="2"/>
          </rPr>
          <t xml:space="preserve">
Lookup Picker</t>
        </r>
      </text>
    </comment>
    <comment ref="D46" authorId="0" shapeId="0" xr:uid="{00000000-0006-0000-0000-000019000000}">
      <text>
        <r>
          <rPr>
            <b/>
            <sz val="9"/>
            <color indexed="81"/>
            <rFont val="Tahoma"/>
            <family val="2"/>
          </rPr>
          <t>Estrada, Stacey [AGRON]:</t>
        </r>
        <r>
          <rPr>
            <sz val="9"/>
            <color indexed="81"/>
            <rFont val="Tahoma"/>
            <family val="2"/>
          </rPr>
          <t xml:space="preserve">
Lookup Picker</t>
        </r>
      </text>
    </comment>
    <comment ref="D47" authorId="0" shapeId="0" xr:uid="{00000000-0006-0000-0000-00001A000000}">
      <text>
        <r>
          <rPr>
            <b/>
            <sz val="9"/>
            <color indexed="81"/>
            <rFont val="Tahoma"/>
            <family val="2"/>
          </rPr>
          <t>Estrada, Stacey [AGRON]:</t>
        </r>
        <r>
          <rPr>
            <sz val="9"/>
            <color indexed="81"/>
            <rFont val="Tahoma"/>
            <family val="2"/>
          </rPr>
          <t xml:space="preserve">
Lookup Picker</t>
        </r>
      </text>
    </comment>
    <comment ref="D48" authorId="0" shapeId="0" xr:uid="{00000000-0006-0000-0000-00001B000000}">
      <text>
        <r>
          <rPr>
            <b/>
            <sz val="9"/>
            <color indexed="81"/>
            <rFont val="Tahoma"/>
            <family val="2"/>
          </rPr>
          <t>Estrada, Stacey [AGRON]:</t>
        </r>
        <r>
          <rPr>
            <sz val="9"/>
            <color indexed="81"/>
            <rFont val="Tahoma"/>
            <family val="2"/>
          </rPr>
          <t xml:space="preserve">
Whole numbers only</t>
        </r>
      </text>
    </comment>
    <comment ref="D49" authorId="0" shapeId="0" xr:uid="{00000000-0006-0000-0000-00001C000000}">
      <text>
        <r>
          <rPr>
            <b/>
            <sz val="9"/>
            <color indexed="81"/>
            <rFont val="Tahoma"/>
            <family val="2"/>
          </rPr>
          <t>Estrada, Stacey [AGRON]:</t>
        </r>
        <r>
          <rPr>
            <sz val="9"/>
            <color indexed="81"/>
            <rFont val="Tahoma"/>
            <family val="2"/>
          </rPr>
          <t xml:space="preserve">
Please select from dropdown</t>
        </r>
      </text>
    </comment>
    <comment ref="D58" authorId="0" shapeId="0" xr:uid="{00000000-0006-0000-0000-00001D000000}">
      <text>
        <r>
          <rPr>
            <b/>
            <sz val="9"/>
            <color indexed="81"/>
            <rFont val="Tahoma"/>
            <family val="2"/>
          </rPr>
          <t>Estrada, Stacey [AGRON]:</t>
        </r>
        <r>
          <rPr>
            <sz val="9"/>
            <color indexed="81"/>
            <rFont val="Tahoma"/>
            <family val="2"/>
          </rPr>
          <t xml:space="preserve">
Lookup Picker</t>
        </r>
      </text>
    </comment>
    <comment ref="D59" authorId="0" shapeId="0" xr:uid="{00000000-0006-0000-0000-00001E000000}">
      <text>
        <r>
          <rPr>
            <b/>
            <sz val="9"/>
            <color indexed="81"/>
            <rFont val="Tahoma"/>
            <family val="2"/>
          </rPr>
          <t>Estrada, Stacey [AGRON]:</t>
        </r>
        <r>
          <rPr>
            <sz val="9"/>
            <color indexed="81"/>
            <rFont val="Tahoma"/>
            <family val="2"/>
          </rPr>
          <t xml:space="preserve">
Lookup Picker</t>
        </r>
      </text>
    </comment>
    <comment ref="D60" authorId="0" shapeId="0" xr:uid="{00000000-0006-0000-0000-00001F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D62" authorId="0" shapeId="0" xr:uid="{00000000-0006-0000-0000-000020000000}">
      <text>
        <r>
          <rPr>
            <b/>
            <sz val="9"/>
            <color indexed="81"/>
            <rFont val="Tahoma"/>
            <family val="2"/>
          </rPr>
          <t>Estrada, Stacey [AGRON]:</t>
        </r>
        <r>
          <rPr>
            <sz val="9"/>
            <color indexed="81"/>
            <rFont val="Tahoma"/>
            <family val="2"/>
          </rPr>
          <t xml:space="preserve">
Lookup Picker</t>
        </r>
      </text>
    </comment>
    <comment ref="D63" authorId="0" shapeId="0" xr:uid="{00000000-0006-0000-0000-000021000000}">
      <text>
        <r>
          <rPr>
            <b/>
            <sz val="9"/>
            <color indexed="81"/>
            <rFont val="Tahoma"/>
            <family val="2"/>
          </rPr>
          <t>Estrada, Stacey [AGRON]:</t>
        </r>
        <r>
          <rPr>
            <sz val="9"/>
            <color indexed="81"/>
            <rFont val="Tahoma"/>
            <family val="2"/>
          </rPr>
          <t xml:space="preserve">
Lookup Picker</t>
        </r>
      </text>
    </comment>
    <comment ref="D64" authorId="0" shapeId="0" xr:uid="{00000000-0006-0000-0000-000022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D66" authorId="0" shapeId="0" xr:uid="{00000000-0006-0000-0000-000023000000}">
      <text>
        <r>
          <rPr>
            <b/>
            <sz val="9"/>
            <color indexed="81"/>
            <rFont val="Tahoma"/>
            <family val="2"/>
          </rPr>
          <t>Estrada, Stacey [AGRON]:</t>
        </r>
        <r>
          <rPr>
            <sz val="9"/>
            <color indexed="81"/>
            <rFont val="Tahoma"/>
            <family val="2"/>
          </rPr>
          <t xml:space="preserve">
Lookup Picker</t>
        </r>
      </text>
    </comment>
    <comment ref="D67" authorId="0" shapeId="0" xr:uid="{00000000-0006-0000-0000-000024000000}">
      <text>
        <r>
          <rPr>
            <b/>
            <sz val="9"/>
            <color indexed="81"/>
            <rFont val="Tahoma"/>
            <family val="2"/>
          </rPr>
          <t>Estrada, Stacey [AGRON]:</t>
        </r>
        <r>
          <rPr>
            <sz val="9"/>
            <color indexed="81"/>
            <rFont val="Tahoma"/>
            <family val="2"/>
          </rPr>
          <t xml:space="preserve">
Lookup Picker</t>
        </r>
      </text>
    </comment>
    <comment ref="D68" authorId="0" shapeId="0" xr:uid="{00000000-0006-0000-0000-000025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D74" authorId="0" shapeId="0" xr:uid="{00000000-0006-0000-0000-000026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D76" authorId="0" shapeId="0" xr:uid="{00000000-0006-0000-0000-000027000000}">
      <text>
        <r>
          <rPr>
            <b/>
            <sz val="9"/>
            <color indexed="81"/>
            <rFont val="Tahoma"/>
            <family val="2"/>
          </rPr>
          <t>Estrada, Stacey [AGRON]:</t>
        </r>
        <r>
          <rPr>
            <sz val="9"/>
            <color indexed="81"/>
            <rFont val="Tahoma"/>
            <family val="2"/>
          </rPr>
          <t xml:space="preserve">
Lookup Picker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E5" authorId="0" shapeId="0" xr:uid="{00000000-0006-0000-0100-000001000000}">
      <text>
        <r>
          <rPr>
            <b/>
            <sz val="9"/>
            <color indexed="81"/>
            <rFont val="Tahoma"/>
            <family val="2"/>
          </rPr>
          <t>Estrada, Stacey [AGRON]:</t>
        </r>
        <r>
          <rPr>
            <sz val="9"/>
            <color indexed="81"/>
            <rFont val="Tahoma"/>
            <family val="2"/>
          </rPr>
          <t xml:space="preserve">
Lookup Picker</t>
        </r>
      </text>
    </comment>
    <comment ref="F5" authorId="0" shapeId="0" xr:uid="{00000000-0006-0000-0100-000002000000}">
      <text>
        <r>
          <rPr>
            <b/>
            <sz val="9"/>
            <color indexed="81"/>
            <rFont val="Tahoma"/>
            <family val="2"/>
          </rPr>
          <t>Estrada, Stacey [AGRON]:</t>
        </r>
        <r>
          <rPr>
            <sz val="9"/>
            <color indexed="81"/>
            <rFont val="Tahoma"/>
            <family val="2"/>
          </rPr>
          <t xml:space="preserve">
Lookup Picker</t>
        </r>
      </text>
    </comment>
    <comment ref="G5" authorId="0" shapeId="0" xr:uid="{00000000-0006-0000-0100-000003000000}">
      <text>
        <r>
          <rPr>
            <b/>
            <sz val="9"/>
            <color indexed="81"/>
            <rFont val="Tahoma"/>
            <family val="2"/>
          </rPr>
          <t>Estrada, Stacey [AGRON]:</t>
        </r>
        <r>
          <rPr>
            <sz val="9"/>
            <color indexed="81"/>
            <rFont val="Tahoma"/>
            <family val="2"/>
          </rPr>
          <t xml:space="preserve">
Date accession was received by the site</t>
        </r>
      </text>
    </comment>
    <comment ref="H5" authorId="0" shapeId="0" xr:uid="{00000000-0006-0000-0100-000004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K5" authorId="0" shapeId="0" xr:uid="{00000000-0006-0000-0100-000005000000}">
      <text>
        <r>
          <rPr>
            <b/>
            <sz val="9"/>
            <color indexed="81"/>
            <rFont val="Tahoma"/>
            <family val="2"/>
          </rPr>
          <t>Estrada, Stacey [AGRON]:</t>
        </r>
        <r>
          <rPr>
            <sz val="9"/>
            <color indexed="81"/>
            <rFont val="Tahoma"/>
            <family val="2"/>
          </rPr>
          <t xml:space="preserve">
Lookup Picker</t>
        </r>
      </text>
    </comment>
    <comment ref="L5" authorId="0" shapeId="0" xr:uid="{00000000-0006-0000-0100-000006000000}">
      <text>
        <r>
          <rPr>
            <b/>
            <sz val="9"/>
            <color indexed="81"/>
            <rFont val="Tahoma"/>
            <family val="2"/>
          </rPr>
          <t>Estrada, Stacey [AGRON]:</t>
        </r>
        <r>
          <rPr>
            <sz val="9"/>
            <color indexed="81"/>
            <rFont val="Tahoma"/>
            <family val="2"/>
          </rPr>
          <t xml:space="preserve">
Lookup Picker</t>
        </r>
      </text>
    </comment>
    <comment ref="M5" authorId="0" shapeId="0" xr:uid="{00000000-0006-0000-0100-000007000000}">
      <text>
        <r>
          <rPr>
            <b/>
            <sz val="9"/>
            <color indexed="81"/>
            <rFont val="Tahoma"/>
            <family val="2"/>
          </rPr>
          <t>Estrada, Stacey [AGRON]:</t>
        </r>
        <r>
          <rPr>
            <sz val="9"/>
            <color indexed="81"/>
            <rFont val="Tahoma"/>
            <family val="2"/>
          </rPr>
          <t xml:space="preserve">
Whole numbers only</t>
        </r>
      </text>
    </comment>
    <comment ref="N5" authorId="0" shapeId="0" xr:uid="{00000000-0006-0000-0100-000008000000}">
      <text>
        <r>
          <rPr>
            <b/>
            <sz val="9"/>
            <color indexed="81"/>
            <rFont val="Tahoma"/>
            <family val="2"/>
          </rPr>
          <t>Estrada, Stacey [AGRON]:</t>
        </r>
        <r>
          <rPr>
            <sz val="9"/>
            <color indexed="81"/>
            <rFont val="Tahoma"/>
            <family val="2"/>
          </rPr>
          <t xml:space="preserve">
Please select from dropdown</t>
        </r>
      </text>
    </comment>
    <comment ref="V5" authorId="0" shapeId="0" xr:uid="{00000000-0006-0000-0100-000009000000}">
      <text>
        <r>
          <rPr>
            <b/>
            <sz val="9"/>
            <color indexed="81"/>
            <rFont val="Tahoma"/>
            <family val="2"/>
          </rPr>
          <t>Estrada, Stacey [AGRON]:</t>
        </r>
        <r>
          <rPr>
            <sz val="9"/>
            <color indexed="81"/>
            <rFont val="Tahoma"/>
            <family val="2"/>
          </rPr>
          <t xml:space="preserve">
Lookup Picker</t>
        </r>
      </text>
    </comment>
    <comment ref="W5" authorId="0" shapeId="0" xr:uid="{00000000-0006-0000-0100-00000A000000}">
      <text>
        <r>
          <rPr>
            <b/>
            <sz val="9"/>
            <color indexed="81"/>
            <rFont val="Tahoma"/>
            <family val="2"/>
          </rPr>
          <t>Estrada, Stacey [AGRON]:</t>
        </r>
        <r>
          <rPr>
            <sz val="9"/>
            <color indexed="81"/>
            <rFont val="Tahoma"/>
            <family val="2"/>
          </rPr>
          <t xml:space="preserve">
Lookup Picker</t>
        </r>
      </text>
    </comment>
    <comment ref="X5" authorId="0" shapeId="0" xr:uid="{00000000-0006-0000-0100-00000B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AB1" authorId="0" shapeId="0" xr:uid="{00000000-0006-0000-0300-00000F000000}">
      <text>
        <r>
          <rPr>
            <b/>
            <sz val="9"/>
            <color indexed="81"/>
            <rFont val="Tahoma"/>
            <family val="2"/>
          </rPr>
          <t>Estrada, Stacey [AGRON]:</t>
        </r>
        <r>
          <rPr>
            <sz val="9"/>
            <color indexed="81"/>
            <rFont val="Tahoma"/>
            <family val="2"/>
          </rPr>
          <t xml:space="preserve">
Lookup Picker</t>
        </r>
      </text>
    </comment>
    <comment ref="AD1" authorId="0" shapeId="0" xr:uid="{00000000-0006-0000-0300-000010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E1" authorId="0" shapeId="0" xr:uid="{00000000-0006-0000-0300-000011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F1" authorId="0" shapeId="0" xr:uid="{00000000-0006-0000-0300-000013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G1" authorId="0" shapeId="0" xr:uid="{00000000-0006-0000-0300-000014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H1" authorId="0" shapeId="0" xr:uid="{00000000-0006-0000-0300-000015000000}">
      <text>
        <r>
          <rPr>
            <b/>
            <sz val="9"/>
            <color indexed="81"/>
            <rFont val="Tahoma"/>
            <family val="2"/>
          </rPr>
          <t>Estrada, Stacey [AGRON]:</t>
        </r>
        <r>
          <rPr>
            <sz val="9"/>
            <color indexed="81"/>
            <rFont val="Tahoma"/>
            <family val="2"/>
          </rPr>
          <t xml:space="preserve">
Please enter Full cooperator record. Copy and paste "Current Cooperator" field from Grin Cooperator tab.</t>
        </r>
      </text>
    </comment>
    <comment ref="AI1" authorId="0" shapeId="0" xr:uid="{00000000-0006-0000-0300-000016000000}">
      <text>
        <r>
          <rPr>
            <b/>
            <sz val="9"/>
            <color indexed="81"/>
            <rFont val="Tahoma"/>
            <family val="2"/>
          </rPr>
          <t>Estrada, Stacey [AGRON]:</t>
        </r>
        <r>
          <rPr>
            <sz val="9"/>
            <color indexed="81"/>
            <rFont val="Tahoma"/>
            <family val="2"/>
          </rPr>
          <t xml:space="preserve">
Single number. NOT a range.</t>
        </r>
      </text>
    </comment>
    <comment ref="AK1" authorId="0" shapeId="0" xr:uid="{00000000-0006-0000-0300-000017000000}">
      <text>
        <r>
          <rPr>
            <b/>
            <sz val="9"/>
            <color indexed="81"/>
            <rFont val="Tahoma"/>
            <family val="2"/>
          </rPr>
          <t>Estrada, Stacey [AGRON]:</t>
        </r>
        <r>
          <rPr>
            <sz val="9"/>
            <color indexed="81"/>
            <rFont val="Tahoma"/>
            <family val="2"/>
          </rPr>
          <t xml:space="preserve">
Lookup picker</t>
        </r>
      </text>
    </comment>
    <comment ref="AM1" authorId="0" shapeId="0" xr:uid="{00000000-0006-0000-0300-000018000000}">
      <text>
        <r>
          <rPr>
            <b/>
            <sz val="9"/>
            <color indexed="81"/>
            <rFont val="Tahoma"/>
            <family val="2"/>
          </rPr>
          <t>Estrada, Stacey [AGRON]:</t>
        </r>
        <r>
          <rPr>
            <sz val="9"/>
            <color indexed="81"/>
            <rFont val="Tahoma"/>
            <family val="2"/>
          </rPr>
          <t xml:space="preserve">
Lookup Picker</t>
        </r>
      </text>
    </comment>
    <comment ref="AQ1" authorId="0" shapeId="0" xr:uid="{00000000-0006-0000-0300-000019000000}">
      <text>
        <r>
          <rPr>
            <b/>
            <sz val="9"/>
            <color indexed="81"/>
            <rFont val="Tahoma"/>
            <family val="2"/>
          </rPr>
          <t>Estrada, Stacey [AGRON]:</t>
        </r>
        <r>
          <rPr>
            <sz val="9"/>
            <color indexed="81"/>
            <rFont val="Tahoma"/>
            <family val="2"/>
          </rPr>
          <t xml:space="preserve">
Lookup Picker</t>
        </r>
      </text>
    </comment>
    <comment ref="AR1" authorId="0" shapeId="0" xr:uid="{00000000-0006-0000-0300-00001A000000}">
      <text>
        <r>
          <rPr>
            <b/>
            <sz val="9"/>
            <color indexed="81"/>
            <rFont val="Tahoma"/>
            <family val="2"/>
          </rPr>
          <t>Estrada, Stacey [AGRON]:</t>
        </r>
        <r>
          <rPr>
            <sz val="9"/>
            <color indexed="81"/>
            <rFont val="Tahoma"/>
            <family val="2"/>
          </rPr>
          <t xml:space="preserve">
Lookup Picker</t>
        </r>
      </text>
    </comment>
    <comment ref="AS1" authorId="0" shapeId="0" xr:uid="{00000000-0006-0000-0300-00001B000000}">
      <text>
        <r>
          <rPr>
            <b/>
            <sz val="9"/>
            <color indexed="81"/>
            <rFont val="Tahoma"/>
            <family val="2"/>
          </rPr>
          <t>Estrada, Stacey [AGRON]:</t>
        </r>
        <r>
          <rPr>
            <sz val="9"/>
            <color indexed="81"/>
            <rFont val="Tahoma"/>
            <family val="2"/>
          </rPr>
          <t xml:space="preserve">
Whole numbers only</t>
        </r>
      </text>
    </comment>
    <comment ref="AT1" authorId="0" shapeId="0" xr:uid="{00000000-0006-0000-0300-00001C000000}">
      <text>
        <r>
          <rPr>
            <b/>
            <sz val="9"/>
            <color indexed="81"/>
            <rFont val="Tahoma"/>
            <family val="2"/>
          </rPr>
          <t>Estrada, Stacey [AGRON]:</t>
        </r>
        <r>
          <rPr>
            <sz val="9"/>
            <color indexed="81"/>
            <rFont val="Tahoma"/>
            <family val="2"/>
          </rPr>
          <t xml:space="preserve">
Please select from dropdown</t>
        </r>
      </text>
    </comment>
    <comment ref="BC1" authorId="0" shapeId="0" xr:uid="{00000000-0006-0000-0300-00001D000000}">
      <text>
        <r>
          <rPr>
            <b/>
            <sz val="9"/>
            <color indexed="81"/>
            <rFont val="Tahoma"/>
            <family val="2"/>
          </rPr>
          <t>Estrada, Stacey [AGRON]:</t>
        </r>
        <r>
          <rPr>
            <sz val="9"/>
            <color indexed="81"/>
            <rFont val="Tahoma"/>
            <family val="2"/>
          </rPr>
          <t xml:space="preserve">
Lookup Picker</t>
        </r>
      </text>
    </comment>
    <comment ref="BD1" authorId="0" shapeId="0" xr:uid="{00000000-0006-0000-0300-00001F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BF1" authorId="0" shapeId="0" xr:uid="{00000000-0006-0000-0300-000020000000}">
      <text>
        <r>
          <rPr>
            <b/>
            <sz val="9"/>
            <color indexed="81"/>
            <rFont val="Tahoma"/>
            <family val="2"/>
          </rPr>
          <t>Estrada, Stacey [AGRON]:</t>
        </r>
        <r>
          <rPr>
            <sz val="9"/>
            <color indexed="81"/>
            <rFont val="Tahoma"/>
            <family val="2"/>
          </rPr>
          <t xml:space="preserve">
Lookup Picker</t>
        </r>
      </text>
    </comment>
    <comment ref="BG1" authorId="0" shapeId="0" xr:uid="{00000000-0006-0000-0300-000022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 ref="BP1" authorId="0" shapeId="0" xr:uid="{00000000-0006-0000-0300-000026000000}">
      <text>
        <r>
          <rPr>
            <b/>
            <sz val="9"/>
            <color indexed="81"/>
            <rFont val="Tahoma"/>
            <family val="2"/>
          </rPr>
          <t>Estrada, Stacey [AGRON]:</t>
        </r>
        <r>
          <rPr>
            <sz val="9"/>
            <color indexed="81"/>
            <rFont val="Tahoma"/>
            <family val="2"/>
          </rPr>
          <t xml:space="preserve">
Last name, First name, Organization as Cooperator information appears in Grin.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I1" authorId="0" shapeId="0" xr:uid="{00000000-0006-0000-0900-000001000000}">
      <text>
        <r>
          <rPr>
            <b/>
            <sz val="9"/>
            <color indexed="81"/>
            <rFont val="Tahoma"/>
            <family val="2"/>
          </rPr>
          <t>Estrada, Stacey [AGRON]:</t>
        </r>
        <r>
          <rPr>
            <sz val="9"/>
            <color indexed="81"/>
            <rFont val="Tahoma"/>
            <family val="2"/>
          </rPr>
          <t xml:space="preserve">
Use the GRIN lookup picker to choose your own coop record (person loading data)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C1" authorId="0" shapeId="0" xr:uid="{00000000-0006-0000-1000-000001000000}">
      <text>
        <r>
          <rPr>
            <b/>
            <sz val="9"/>
            <color indexed="81"/>
            <rFont val="Tahoma"/>
            <family val="2"/>
          </rPr>
          <t>Estrada, Stacey [AGRON]:</t>
        </r>
        <r>
          <rPr>
            <sz val="9"/>
            <color indexed="81"/>
            <rFont val="Tahoma"/>
            <family val="2"/>
          </rPr>
          <t xml:space="preserve">
Use this table to assign inventory to an accession group.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C1" authorId="0" shapeId="0" xr:uid="{00000000-0006-0000-1100-000001000000}">
      <text>
        <r>
          <rPr>
            <b/>
            <sz val="9"/>
            <color indexed="81"/>
            <rFont val="Tahoma"/>
            <family val="2"/>
          </rPr>
          <t>Estrada, Stacey [AGRON]:</t>
        </r>
        <r>
          <rPr>
            <sz val="9"/>
            <color indexed="81"/>
            <rFont val="Tahoma"/>
            <family val="2"/>
          </rPr>
          <t xml:space="preserve">
Use this table to assign inventory to an accession group.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Taylor, Lisa D</author>
  </authors>
  <commentList>
    <comment ref="I1" authorId="0" shapeId="0" xr:uid="{573D30DE-AD73-471A-8A56-2E711A78BD4C}">
      <text>
        <r>
          <rPr>
            <b/>
            <sz val="9"/>
            <color indexed="81"/>
            <rFont val="Tahoma"/>
            <family val="2"/>
          </rPr>
          <t>Taylor, Lisa D:</t>
        </r>
        <r>
          <rPr>
            <sz val="9"/>
            <color indexed="81"/>
            <rFont val="Tahoma"/>
            <family val="2"/>
          </rPr>
          <t xml:space="preserve">
This name is automatically entered, so do not need to load these records anymore.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Estrada, Stacey [AGRON]</author>
  </authors>
  <commentList>
    <comment ref="B1" authorId="0" shapeId="0" xr:uid="{00000000-0006-0000-2100-000001000000}">
      <text>
        <r>
          <rPr>
            <b/>
            <sz val="9"/>
            <color indexed="81"/>
            <rFont val="Tahoma"/>
            <family val="2"/>
          </rPr>
          <t>Estrada, Stacey [AGRON]:</t>
        </r>
        <r>
          <rPr>
            <sz val="9"/>
            <color indexed="81"/>
            <rFont val="Tahoma"/>
            <family val="2"/>
          </rPr>
          <t xml:space="preserve">
Lookup Picker</t>
        </r>
      </text>
    </comment>
    <comment ref="G1" authorId="0" shapeId="0" xr:uid="{00000000-0006-0000-2100-000002000000}">
      <text>
        <r>
          <rPr>
            <b/>
            <sz val="9"/>
            <color indexed="81"/>
            <rFont val="Tahoma"/>
            <family val="2"/>
          </rPr>
          <t>Estrada, Stacey [AGRON]:</t>
        </r>
        <r>
          <rPr>
            <sz val="9"/>
            <color indexed="81"/>
            <rFont val="Tahoma"/>
            <family val="2"/>
          </rPr>
          <t xml:space="preserve">
Lookup Picker</t>
        </r>
      </text>
    </comment>
  </commentList>
</comments>
</file>

<file path=xl/sharedStrings.xml><?xml version="1.0" encoding="utf-8"?>
<sst xmlns="http://schemas.openxmlformats.org/spreadsheetml/2006/main" count="5070" uniqueCount="1534">
  <si>
    <t>Taxon</t>
  </si>
  <si>
    <t>Accession ID</t>
  </si>
  <si>
    <t>Accession Prefix</t>
  </si>
  <si>
    <t>Accession Number</t>
  </si>
  <si>
    <t>Life Form</t>
  </si>
  <si>
    <t>Level Of Improvement</t>
  </si>
  <si>
    <t>Reproductive Uniformity</t>
  </si>
  <si>
    <t>Received As</t>
  </si>
  <si>
    <t>Received Date</t>
  </si>
  <si>
    <t>Note</t>
  </si>
  <si>
    <t>Accession</t>
  </si>
  <si>
    <t>N</t>
  </si>
  <si>
    <t>SD</t>
  </si>
  <si>
    <t>Y</t>
  </si>
  <si>
    <t>Inventory Maintenance Policy</t>
  </si>
  <si>
    <t>Inventory Suffix</t>
  </si>
  <si>
    <t>Inventory ID</t>
  </si>
  <si>
    <t>Inventory Prefix</t>
  </si>
  <si>
    <t>Inventory Number</t>
  </si>
  <si>
    <t>Inventory Type</t>
  </si>
  <si>
    <t>Inventory Maintenance Site</t>
  </si>
  <si>
    <t>Is Default Inventory?</t>
  </si>
  <si>
    <t>Is Auto Deducted?</t>
  </si>
  <si>
    <t>Is Available?</t>
  </si>
  <si>
    <t>Availability Status</t>
  </si>
  <si>
    <t>Quantity On Hand</t>
  </si>
  <si>
    <t>Quantity On Hand Units</t>
  </si>
  <si>
    <t>Latitude</t>
  </si>
  <si>
    <t>Longitude</t>
  </si>
  <si>
    <t>Parent Inventory</t>
  </si>
  <si>
    <t>Hundred Seed Weight</t>
  </si>
  <si>
    <t>Inventory</t>
  </si>
  <si>
    <t>Collected Form</t>
  </si>
  <si>
    <t>Number Plants Sampled</t>
  </si>
  <si>
    <t>Environment Description</t>
  </si>
  <si>
    <t>Collector Verbatim Locality</t>
  </si>
  <si>
    <t>Elevation (meters)</t>
  </si>
  <si>
    <t>Georeference Datum</t>
  </si>
  <si>
    <t>Georeference Protocol</t>
  </si>
  <si>
    <t>Accession Inventory Group</t>
  </si>
  <si>
    <t>nc7.first.lots</t>
  </si>
  <si>
    <t>Voucher Location (1)</t>
  </si>
  <si>
    <t>Voucher Location (2)</t>
  </si>
  <si>
    <t>Voucher Location (3)</t>
  </si>
  <si>
    <t>Vouchered Date</t>
  </si>
  <si>
    <t>Note (Voucher)</t>
  </si>
  <si>
    <t>Curator Unique Number</t>
  </si>
  <si>
    <t>Note (Accession Narrative)</t>
  </si>
  <si>
    <t>Accession Action ID</t>
  </si>
  <si>
    <t>Action Name</t>
  </si>
  <si>
    <t>Started Date Format</t>
  </si>
  <si>
    <t>Started Date</t>
  </si>
  <si>
    <t>Completed Date Format</t>
  </si>
  <si>
    <t>Completed Date</t>
  </si>
  <si>
    <t>Is Web Visible?</t>
  </si>
  <si>
    <t>Cooperator</t>
  </si>
  <si>
    <t>mm/dd/yyyy</t>
  </si>
  <si>
    <t>Inventory Action ID</t>
  </si>
  <si>
    <t>Quantity</t>
  </si>
  <si>
    <t>Units</t>
  </si>
  <si>
    <t>Form</t>
  </si>
  <si>
    <t>Accession Source ID</t>
  </si>
  <si>
    <t>Source Type</t>
  </si>
  <si>
    <t>Source Date Format</t>
  </si>
  <si>
    <t>Source Date</t>
  </si>
  <si>
    <t>Geography</t>
  </si>
  <si>
    <t>Is Origin?</t>
  </si>
  <si>
    <t>Accession Inventory Name ID</t>
  </si>
  <si>
    <t>Category</t>
  </si>
  <si>
    <t>Name</t>
  </si>
  <si>
    <t>Name Group</t>
  </si>
  <si>
    <t>Ames</t>
  </si>
  <si>
    <t>Accession Inventory Group Map ID</t>
  </si>
  <si>
    <t>Accession Source Map ID</t>
  </si>
  <si>
    <t>Accession Source</t>
  </si>
  <si>
    <t>Accession Inventory Voucher ID</t>
  </si>
  <si>
    <t>Collector Voucher Number</t>
  </si>
  <si>
    <t>Voucher Location</t>
  </si>
  <si>
    <t>Vouchered Date Format</t>
  </si>
  <si>
    <t>Voucher Cooperator</t>
  </si>
  <si>
    <t>Source Descriptor Observation ID</t>
  </si>
  <si>
    <t>Source Descriptor</t>
  </si>
  <si>
    <t>Coded Value</t>
  </si>
  <si>
    <t>Code</t>
  </si>
  <si>
    <t>Numeric Value</t>
  </si>
  <si>
    <t>Text Value</t>
  </si>
  <si>
    <t>Original Value</t>
  </si>
  <si>
    <t>ASPECT</t>
  </si>
  <si>
    <t>SLOPE</t>
  </si>
  <si>
    <t>SOIL pH</t>
  </si>
  <si>
    <t>SOIL TEXTURE</t>
  </si>
  <si>
    <t>Newly received. Not yet counted.</t>
  </si>
  <si>
    <t>Accession Name (Identifier 1)</t>
  </si>
  <si>
    <t>Note (Inventory)</t>
  </si>
  <si>
    <t>Collector</t>
  </si>
  <si>
    <t>Required Field?</t>
  </si>
  <si>
    <t>BLANK</t>
  </si>
  <si>
    <t>YES</t>
  </si>
  <si>
    <t>Accession Action</t>
  </si>
  <si>
    <t>ACCNUMBERD</t>
  </si>
  <si>
    <t>standard fill</t>
  </si>
  <si>
    <t>Type/Name</t>
  </si>
  <si>
    <t>Collector/Donor</t>
  </si>
  <si>
    <t>Accession Source Cooperator</t>
  </si>
  <si>
    <t>Date loaded to GRIN</t>
  </si>
  <si>
    <t>full record</t>
  </si>
  <si>
    <t>Source Descriptor Observation</t>
  </si>
  <si>
    <t>ASPECT/SLOPE/SOIL</t>
  </si>
  <si>
    <t>auto-populated</t>
  </si>
  <si>
    <t>unique to inv</t>
  </si>
  <si>
    <t>Inventory Action</t>
  </si>
  <si>
    <t>Received/Harvested</t>
  </si>
  <si>
    <t>Accession Inventory Group Map</t>
  </si>
  <si>
    <t>concatanated inv record</t>
  </si>
  <si>
    <t>Accession Inventory Name</t>
  </si>
  <si>
    <t>System Record</t>
  </si>
  <si>
    <t>lookup picker</t>
  </si>
  <si>
    <t>concatanated</t>
  </si>
  <si>
    <t>Accession Inventory Voucher</t>
  </si>
  <si>
    <t>GRIN Order</t>
  </si>
  <si>
    <t>GRIN Tab (colors show "umbrella")</t>
  </si>
  <si>
    <t>GRIN Headings</t>
  </si>
  <si>
    <t>received or collected date?</t>
  </si>
  <si>
    <t>why diff loc for collector/donor?</t>
  </si>
  <si>
    <t>Collector (Y). Donor (N).</t>
  </si>
  <si>
    <t>Note (Accession Source - Collector)</t>
  </si>
  <si>
    <t>Collector Identifier</t>
  </si>
  <si>
    <t>Accession Number -Assigned</t>
  </si>
  <si>
    <t>Taxon -Lookup Picker</t>
  </si>
  <si>
    <t>Received Date -received by site</t>
  </si>
  <si>
    <t>Life Form -Lookup Picker</t>
  </si>
  <si>
    <t>Level of Improvement -Lookup Picker</t>
  </si>
  <si>
    <t>Reproductive Uniformity -Lookup Picker</t>
  </si>
  <si>
    <t>Geography (Donor)  -Lookup Picker</t>
  </si>
  <si>
    <t>Geography (Collection) -Lookup Picker</t>
  </si>
  <si>
    <t>Latitude -decimal degrees</t>
  </si>
  <si>
    <t>Longitude -decimal degrees</t>
  </si>
  <si>
    <t>Cooperator (Donor) 1 -full record</t>
  </si>
  <si>
    <t>Cooperator (Donor) 2 -full record</t>
  </si>
  <si>
    <t>Cooperator (Collector) 1 -full record</t>
  </si>
  <si>
    <t>Cooperator (Collector) 2 -full record</t>
  </si>
  <si>
    <t>Cooperator (Collector) 3 -full record</t>
  </si>
  <si>
    <t>Inventory Maintenance Site -NC7</t>
  </si>
  <si>
    <t>Quantity On Hand Units -'count' or 'packet'</t>
  </si>
  <si>
    <t>Hundred Seed Weight -gram</t>
  </si>
  <si>
    <t>Seed Count Verification 
(VALUE CLOSE TO ZERO) -Calcuated column</t>
  </si>
  <si>
    <t>Accession Name Category (Identifier 1) -Lookup Picker</t>
  </si>
  <si>
    <t>Accession Name Cooperator (Identifier 1) -name, organization</t>
  </si>
  <si>
    <t>Voucher Collector -name, organization</t>
  </si>
  <si>
    <t>Total Weight -gram (if unknown, leave blank)</t>
  </si>
  <si>
    <t>Accession Name (Identifier 2)</t>
  </si>
  <si>
    <t>Accession Name Cooperator (Identifier 2) -name, organization</t>
  </si>
  <si>
    <t>Headings on Master File (in order)</t>
  </si>
  <si>
    <t>Quick and Dirty Directions:</t>
  </si>
  <si>
    <t>If a tab is not relevant to your accessions, skip loading it into GRIN.</t>
  </si>
  <si>
    <r>
      <t xml:space="preserve">Fill out information on the </t>
    </r>
    <r>
      <rPr>
        <b/>
        <u/>
        <sz val="12"/>
        <color theme="1"/>
        <rFont val="Calibri"/>
        <family val="2"/>
        <scheme val="minor"/>
      </rPr>
      <t>"Master File"</t>
    </r>
    <r>
      <rPr>
        <sz val="11"/>
        <color theme="1"/>
        <rFont val="Calibri"/>
        <family val="2"/>
        <scheme val="minor"/>
      </rPr>
      <t xml:space="preserve"> tab.</t>
    </r>
  </si>
  <si>
    <r>
      <t>The color of the</t>
    </r>
    <r>
      <rPr>
        <b/>
        <u/>
        <sz val="12"/>
        <color theme="1"/>
        <rFont val="Calibri"/>
        <family val="2"/>
        <scheme val="minor"/>
      </rPr>
      <t xml:space="preserve"> "Master File" </t>
    </r>
    <r>
      <rPr>
        <sz val="11"/>
        <color theme="1"/>
        <rFont val="Calibri"/>
        <family val="2"/>
        <scheme val="minor"/>
      </rPr>
      <t>heading indicates which GRIN "umbrella" the data is associated with.</t>
    </r>
  </si>
  <si>
    <r>
      <t>All other tabs will auto populate with information pulled from the</t>
    </r>
    <r>
      <rPr>
        <b/>
        <sz val="12"/>
        <color theme="1"/>
        <rFont val="Calibri"/>
        <family val="2"/>
        <scheme val="minor"/>
      </rPr>
      <t xml:space="preserve"> </t>
    </r>
    <r>
      <rPr>
        <b/>
        <u/>
        <sz val="12"/>
        <color theme="1"/>
        <rFont val="Calibri"/>
        <family val="2"/>
        <scheme val="minor"/>
      </rPr>
      <t>"Master File"</t>
    </r>
    <r>
      <rPr>
        <b/>
        <u/>
        <sz val="11"/>
        <color theme="1"/>
        <rFont val="Calibri"/>
        <family val="2"/>
        <scheme val="minor"/>
      </rPr>
      <t xml:space="preserve"> </t>
    </r>
    <r>
      <rPr>
        <sz val="11"/>
        <color theme="1"/>
        <rFont val="Calibri"/>
        <family val="2"/>
        <scheme val="minor"/>
      </rPr>
      <t>tab.</t>
    </r>
  </si>
  <si>
    <r>
      <t xml:space="preserve">When you/GPA is loading data into grin, go through the tabs in order - start with </t>
    </r>
    <r>
      <rPr>
        <b/>
        <u/>
        <sz val="11"/>
        <color theme="1"/>
        <rFont val="Calibri"/>
        <family val="2"/>
        <scheme val="minor"/>
      </rPr>
      <t>"Accession Table"</t>
    </r>
  </si>
  <si>
    <t>Wild material</t>
  </si>
  <si>
    <t>Inventory Type - Lookup Picker</t>
  </si>
  <si>
    <t>PL</t>
  </si>
  <si>
    <t>Annual</t>
  </si>
  <si>
    <t>Biennial</t>
  </si>
  <si>
    <t>Perennial</t>
  </si>
  <si>
    <t>Shrub</t>
  </si>
  <si>
    <t>Tree</t>
  </si>
  <si>
    <t>Vine</t>
  </si>
  <si>
    <t>Landrace</t>
  </si>
  <si>
    <t>Cultivated material</t>
  </si>
  <si>
    <t>Breeding material</t>
  </si>
  <si>
    <t>Clone</t>
  </si>
  <si>
    <t>Cultivar</t>
  </si>
  <si>
    <t>Uncertain improvement status</t>
  </si>
  <si>
    <t>Apomictic</t>
  </si>
  <si>
    <t>Highly inbred</t>
  </si>
  <si>
    <t>Hybrid</t>
  </si>
  <si>
    <t>Mixture</t>
  </si>
  <si>
    <t>Nucellar</t>
  </si>
  <si>
    <t>Outcross</t>
  </si>
  <si>
    <t>Partial inbred</t>
  </si>
  <si>
    <t>Population</t>
  </si>
  <si>
    <t>Pureline</t>
  </si>
  <si>
    <t>Recombinant Inbred Line</t>
  </si>
  <si>
    <t>Selfing</t>
  </si>
  <si>
    <t>Genetic material</t>
  </si>
  <si>
    <t>Rootstock</t>
  </si>
  <si>
    <t>Annual and/or Biennial</t>
  </si>
  <si>
    <t>Annual and/or Perennial</t>
  </si>
  <si>
    <t>Annual/Biennial and/or Perennial</t>
  </si>
  <si>
    <t>Biennial and/or Perennial</t>
  </si>
  <si>
    <t>Female Tree</t>
  </si>
  <si>
    <t>Male Tree</t>
  </si>
  <si>
    <t>TU</t>
  </si>
  <si>
    <t>CGIAR International Center Identifier</t>
  </si>
  <si>
    <t>Collector identifier</t>
  </si>
  <si>
    <t>Cultivar name</t>
  </si>
  <si>
    <t>Developer identifier</t>
  </si>
  <si>
    <t>Donor identifier</t>
  </si>
  <si>
    <t>Institute identifier</t>
  </si>
  <si>
    <t>Local name</t>
  </si>
  <si>
    <t>Misidentified cultivar name</t>
  </si>
  <si>
    <t>Other or unclassified name</t>
  </si>
  <si>
    <t>Plot</t>
  </si>
  <si>
    <t>Quarantine identifier</t>
  </si>
  <si>
    <t>Site identifier</t>
  </si>
  <si>
    <t>Trademark name</t>
  </si>
  <si>
    <t>Unverified name</t>
  </si>
  <si>
    <t>Elevation (Feet)</t>
  </si>
  <si>
    <t>Elevation (meters) - Calculated Column</t>
  </si>
  <si>
    <t>count</t>
  </si>
  <si>
    <t>NA</t>
  </si>
  <si>
    <t>Center of 1st adminstrative level</t>
  </si>
  <si>
    <t>Center of 2nd Order Admin Level</t>
  </si>
  <si>
    <t>Center of 3rd Order Admin Level</t>
  </si>
  <si>
    <t>Center of country</t>
  </si>
  <si>
    <t>Coordinates determined by IRRI georef</t>
  </si>
  <si>
    <t>Gazetteer</t>
  </si>
  <si>
    <t>Lat/lon determined by GPS</t>
  </si>
  <si>
    <t>Lat/lon determined by unknown method</t>
  </si>
  <si>
    <t>Map - scale between 1:100000 &amp; 1:250000</t>
  </si>
  <si>
    <t>Map - scale larger than 1:100000</t>
  </si>
  <si>
    <t>Map - scale smaller than 1:250000</t>
  </si>
  <si>
    <t>Market</t>
  </si>
  <si>
    <t>Research station</t>
  </si>
  <si>
    <t>Georeference Protocol - Lookup Picker</t>
  </si>
  <si>
    <t>All Red headings are not loaded into GRIN.</t>
  </si>
  <si>
    <t>Source/Habitat Observation - Source Descriptor</t>
  </si>
  <si>
    <t>Pedigree Description</t>
  </si>
  <si>
    <t>Date Received</t>
  </si>
  <si>
    <t>Taxonomy</t>
  </si>
  <si>
    <t>Location Description</t>
  </si>
  <si>
    <t>Donor Cooperator</t>
  </si>
  <si>
    <t>Final Steps</t>
  </si>
  <si>
    <t>Transfer ownership of Accession to appropriate curator</t>
  </si>
  <si>
    <t>Directions</t>
  </si>
  <si>
    <t>Print the "Print This" summary tab for paper records.</t>
  </si>
  <si>
    <t>Detailed Directions</t>
  </si>
  <si>
    <t>Print Log in Labels</t>
  </si>
  <si>
    <t>Print in landscape mode and fit all columns to one page.</t>
  </si>
  <si>
    <t>Side notes</t>
  </si>
  <si>
    <t>BD</t>
  </si>
  <si>
    <t>BL</t>
  </si>
  <si>
    <t>CA</t>
  </si>
  <si>
    <t>CL</t>
  </si>
  <si>
    <t>CM</t>
  </si>
  <si>
    <t>CT</t>
  </si>
  <si>
    <t>DN</t>
  </si>
  <si>
    <t>ER</t>
  </si>
  <si>
    <t>FR</t>
  </si>
  <si>
    <t>GS</t>
  </si>
  <si>
    <t>HE</t>
  </si>
  <si>
    <t>HS</t>
  </si>
  <si>
    <t>IO</t>
  </si>
  <si>
    <t>IV</t>
  </si>
  <si>
    <t>LV</t>
  </si>
  <si>
    <t>MF</t>
  </si>
  <si>
    <t>MS</t>
  </si>
  <si>
    <t>PD</t>
  </si>
  <si>
    <t>PO</t>
  </si>
  <si>
    <t>PR</t>
  </si>
  <si>
    <t>RH</t>
  </si>
  <si>
    <t>RN</t>
  </si>
  <si>
    <t>RT</t>
  </si>
  <si>
    <t>SC</t>
  </si>
  <si>
    <t>SG</t>
  </si>
  <si>
    <t>SP</t>
  </si>
  <si>
    <t>ST</t>
  </si>
  <si>
    <t>TC</t>
  </si>
  <si>
    <t>FI</t>
  </si>
  <si>
    <t>MI</t>
  </si>
  <si>
    <t>PF</t>
  </si>
  <si>
    <t>LA</t>
  </si>
  <si>
    <t>PA</t>
  </si>
  <si>
    <t>EA</t>
  </si>
  <si>
    <t>Bacteria</t>
  </si>
  <si>
    <t>Virus</t>
  </si>
  <si>
    <t>Cooperator (Developer) - full record</t>
  </si>
  <si>
    <t>Geography (Developer) -Lookup Picker</t>
  </si>
  <si>
    <t>Inventory Maintanence Policy</t>
  </si>
  <si>
    <t>Site</t>
  </si>
  <si>
    <t>COT</t>
  </si>
  <si>
    <t>BRW</t>
  </si>
  <si>
    <t>COR</t>
  </si>
  <si>
    <t>DAV</t>
  </si>
  <si>
    <t>GEN</t>
  </si>
  <si>
    <t>HILO</t>
  </si>
  <si>
    <t>MAY</t>
  </si>
  <si>
    <t>MIA</t>
  </si>
  <si>
    <t>RIV</t>
  </si>
  <si>
    <t>DBMU</t>
  </si>
  <si>
    <t>FLAX</t>
  </si>
  <si>
    <t>PGQO</t>
  </si>
  <si>
    <t>TGRC</t>
  </si>
  <si>
    <t>PVPO</t>
  </si>
  <si>
    <t>NC7</t>
  </si>
  <si>
    <t>NE9</t>
  </si>
  <si>
    <t>NPMC</t>
  </si>
  <si>
    <t>NSGC</t>
  </si>
  <si>
    <t>INACTIVE</t>
  </si>
  <si>
    <t>PIO</t>
  </si>
  <si>
    <t>S9</t>
  </si>
  <si>
    <t>SBML</t>
  </si>
  <si>
    <t>SOY</t>
  </si>
  <si>
    <t>TOB</t>
  </si>
  <si>
    <t>W6</t>
  </si>
  <si>
    <t>PEO</t>
  </si>
  <si>
    <t>NGRL</t>
  </si>
  <si>
    <t>NR6</t>
  </si>
  <si>
    <t>CLO</t>
  </si>
  <si>
    <t>GSZE</t>
  </si>
  <si>
    <t>NTSL</t>
  </si>
  <si>
    <t>DLEG</t>
  </si>
  <si>
    <t>GSPI</t>
  </si>
  <si>
    <t>NSSB</t>
  </si>
  <si>
    <t>PALM</t>
  </si>
  <si>
    <t>PARL</t>
  </si>
  <si>
    <t>OPGC</t>
  </si>
  <si>
    <t>FRA</t>
  </si>
  <si>
    <t>GSOR</t>
  </si>
  <si>
    <t>NSSL</t>
  </si>
  <si>
    <t>SYS</t>
  </si>
  <si>
    <t>Status Note</t>
  </si>
  <si>
    <t>Color Key for GRIN Parent/Child records</t>
  </si>
  <si>
    <t>Color Key for Workbook Tab colors</t>
  </si>
  <si>
    <t>Start HERE</t>
  </si>
  <si>
    <t>Extra Information</t>
  </si>
  <si>
    <t>Applies to Everything</t>
  </si>
  <si>
    <t>Developed Material (cultivated)</t>
  </si>
  <si>
    <t>Collected Material (wild)</t>
  </si>
  <si>
    <t>STOP and perform an action</t>
  </si>
  <si>
    <t>Work in progress (coming soon)</t>
  </si>
  <si>
    <t>Accepted Date</t>
  </si>
  <si>
    <t>FAO Standard Material Transfer Agreement</t>
  </si>
  <si>
    <t>IPR? (SMTA) -Lookup Picker</t>
  </si>
  <si>
    <t>Collection/Developer Geography (origin)</t>
  </si>
  <si>
    <t xml:space="preserve">Print a pdf of the email chain, the "Print This" summary tab, and any additional paperwork. </t>
  </si>
  <si>
    <t>Store paperwork in the log-in cabinet in seed storage.</t>
  </si>
  <si>
    <t>Upload all documentation to Sharepoint &gt; Germplasm Management</t>
  </si>
  <si>
    <t>pdf of email, NPGS assignment workbook, any add'l documentation.</t>
  </si>
  <si>
    <t>Email the curator. Copy the seed storage manager</t>
  </si>
  <si>
    <t>Navigate to Accessions tab. Highlight all records that belong to a single curator. Right click in highlighted area and select "change owner" then find the correct curator from the "New Owner" drop down menu. Select the radial button for "Selected rows" then click OK.</t>
  </si>
  <si>
    <t>Fill in completed date in accession action</t>
  </si>
  <si>
    <t>After all above steps are complete, fill in the "Completed Date" field</t>
  </si>
  <si>
    <t>Skeleton Record Required Fields</t>
  </si>
  <si>
    <t>Yes</t>
  </si>
  <si>
    <t>Developed Material "Perfect Record"</t>
  </si>
  <si>
    <t>Collected Material "Perfect Record"</t>
  </si>
  <si>
    <t>If applicable</t>
  </si>
  <si>
    <r>
      <t xml:space="preserve">If you need to add information and there is not a field in the </t>
    </r>
    <r>
      <rPr>
        <b/>
        <u/>
        <sz val="11"/>
        <color theme="1"/>
        <rFont val="Calibri"/>
        <family val="2"/>
        <scheme val="minor"/>
      </rPr>
      <t>"Master File"</t>
    </r>
    <r>
      <rPr>
        <sz val="11"/>
        <color theme="1"/>
        <rFont val="Calibri"/>
        <family val="2"/>
        <scheme val="minor"/>
      </rPr>
      <t xml:space="preserve"> tab, add them on the GRIN tab.</t>
    </r>
  </si>
  <si>
    <t>CIAT Disclaimer</t>
  </si>
  <si>
    <t>CIMMYT Disclaimer</t>
  </si>
  <si>
    <t>CIP Disclaimer</t>
  </si>
  <si>
    <t>CIP Disclaimer: Non-Designated Material</t>
  </si>
  <si>
    <t>Crop Science Registration</t>
  </si>
  <si>
    <t>Foreign patent or license</t>
  </si>
  <si>
    <t>ICARDA Disclaimer</t>
  </si>
  <si>
    <t>ICRISAT Disclaimer</t>
  </si>
  <si>
    <t>IITA Disclaimer</t>
  </si>
  <si>
    <t>IRRI Disclaimer</t>
  </si>
  <si>
    <t>Journal of Plant Registration</t>
  </si>
  <si>
    <t>MOU between the U.S. and Cameroon</t>
  </si>
  <si>
    <t>MOU between the U.S. and Paraguay</t>
  </si>
  <si>
    <t>MOU between the U.S. and the Ukraine</t>
  </si>
  <si>
    <t>MTA between the U.S. and Azerbaijan</t>
  </si>
  <si>
    <t>MTA between the U.S. and Georgia</t>
  </si>
  <si>
    <t>MTA between the U.S. and Hebron Univ.</t>
  </si>
  <si>
    <t>MTA between the U.S. and Japan</t>
  </si>
  <si>
    <t>MTA between the U.S. and Turkey</t>
  </si>
  <si>
    <t>MTA-WAGENINGEN</t>
  </si>
  <si>
    <t>NFCA and MTA between U.S. and Japan 2009</t>
  </si>
  <si>
    <t>NR6 Canada disclaimer</t>
  </si>
  <si>
    <t>Patent of license pending</t>
  </si>
  <si>
    <t>Restriction</t>
  </si>
  <si>
    <t>State patent or license</t>
  </si>
  <si>
    <t>Tunisia/U.S. Protocol of Scientific Coop</t>
  </si>
  <si>
    <t>U.S. Plant patent</t>
  </si>
  <si>
    <t>U.S. Plant Variety Protection</t>
  </si>
  <si>
    <t>U.S. Utility patent</t>
  </si>
  <si>
    <t>WARDA Disclaimer</t>
  </si>
  <si>
    <t>Accession Restriction Type (IPR)</t>
  </si>
  <si>
    <t>Site grown in situ</t>
  </si>
  <si>
    <t>Market or store</t>
  </si>
  <si>
    <t>Research station or other ex situ site</t>
  </si>
  <si>
    <t>Obtained from farmer's storage</t>
  </si>
  <si>
    <t>Unknown source</t>
  </si>
  <si>
    <t>Wild Habitat</t>
  </si>
  <si>
    <t>Farm</t>
  </si>
  <si>
    <t>Market or shop</t>
  </si>
  <si>
    <t>Institute</t>
  </si>
  <si>
    <t>Forest / woodland</t>
  </si>
  <si>
    <t>Shrubland</t>
  </si>
  <si>
    <t>Grassland</t>
  </si>
  <si>
    <t>Desert / tundra</t>
  </si>
  <si>
    <t>Aquatic habitat</t>
  </si>
  <si>
    <t>Field</t>
  </si>
  <si>
    <t>Orchard</t>
  </si>
  <si>
    <t>Backyard</t>
  </si>
  <si>
    <t>Fallow land</t>
  </si>
  <si>
    <t>Pasture</t>
  </si>
  <si>
    <t>Farm store</t>
  </si>
  <si>
    <t>Threshing floor</t>
  </si>
  <si>
    <t>Park</t>
  </si>
  <si>
    <t>Seed company</t>
  </si>
  <si>
    <t>Weedy, disturbed, or ruderal habitat</t>
  </si>
  <si>
    <t>Roadside</t>
  </si>
  <si>
    <t>Field margin</t>
  </si>
  <si>
    <t>Other</t>
  </si>
  <si>
    <t>Collecting or Acquisition Source</t>
  </si>
  <si>
    <t>AGE CLASS DISTRIBUTION</t>
  </si>
  <si>
    <t>ELEVATION ACCURACY</t>
  </si>
  <si>
    <t>ELEVATION METHOD</t>
  </si>
  <si>
    <t>ENVIRONMENT DESCRIPTION</t>
  </si>
  <si>
    <t>FECUNDITY</t>
  </si>
  <si>
    <t>HABITAT CATEGORY</t>
  </si>
  <si>
    <t>INDIVIDUAL STRUCTURE</t>
  </si>
  <si>
    <t>LAND ELEMENT</t>
  </si>
  <si>
    <t>LAND OWNER</t>
  </si>
  <si>
    <t>LAND OWNER REMARKS</t>
  </si>
  <si>
    <t>LAND USE</t>
  </si>
  <si>
    <t>MODIFYING FACTORS</t>
  </si>
  <si>
    <t>PLANT DISTRIBUTION</t>
  </si>
  <si>
    <t>POPULATION SIZE</t>
  </si>
  <si>
    <t>PROPAGULE MATURITY</t>
  </si>
  <si>
    <t>SAMPLE AREA</t>
  </si>
  <si>
    <t>SAMPLE COVERAGE</t>
  </si>
  <si>
    <t>SAMPLE METHOD</t>
  </si>
  <si>
    <t>SAMPLE STRUCTURE</t>
  </si>
  <si>
    <t>SEED COLLECTION SOURCE</t>
  </si>
  <si>
    <t>SLOPE FORM</t>
  </si>
  <si>
    <t>SOIL MOISTURE</t>
  </si>
  <si>
    <t>THREAT CATEGORY</t>
  </si>
  <si>
    <t>TOPOGRAPHY</t>
  </si>
  <si>
    <t>UNCERTAINTY COMMENT</t>
  </si>
  <si>
    <t>UNCERTAINTY UNITS</t>
  </si>
  <si>
    <t>Southwest</t>
  </si>
  <si>
    <t>Lat/Lon determined from GIS</t>
  </si>
  <si>
    <t>Lat/Lon determined via Map location</t>
  </si>
  <si>
    <t>Standard Distribution Form</t>
  </si>
  <si>
    <t>No.</t>
  </si>
  <si>
    <t>Coded Value (Source Descriptor SOIL TEXTURE)</t>
  </si>
  <si>
    <t>Clay</t>
  </si>
  <si>
    <t>Clay loam</t>
  </si>
  <si>
    <t>Coarse sand</t>
  </si>
  <si>
    <t>Coarse sandy loam</t>
  </si>
  <si>
    <t>Fine sand</t>
  </si>
  <si>
    <t>Fine sandy loam</t>
  </si>
  <si>
    <t>Loam</t>
  </si>
  <si>
    <t>Loamy coarse sand</t>
  </si>
  <si>
    <t>Loamy fine sand</t>
  </si>
  <si>
    <t>Loamy sand</t>
  </si>
  <si>
    <t>Loamy very fine</t>
  </si>
  <si>
    <t>Sand</t>
  </si>
  <si>
    <t>Sandy unsorted</t>
  </si>
  <si>
    <t>Sandy clay</t>
  </si>
  <si>
    <t>Sandy clay loam</t>
  </si>
  <si>
    <t>Sandy loam</t>
  </si>
  <si>
    <t>Silt</t>
  </si>
  <si>
    <t>Silt clay</t>
  </si>
  <si>
    <t>Silt clay loam</t>
  </si>
  <si>
    <t>Silt loam</t>
  </si>
  <si>
    <t>Unspecified</t>
  </si>
  <si>
    <t>Very fine sand</t>
  </si>
  <si>
    <t>Received Date Format</t>
  </si>
  <si>
    <t>ASPECT -lookup picker</t>
  </si>
  <si>
    <t>Coded Value (Source Descriptor ASPECT)</t>
  </si>
  <si>
    <t>East</t>
  </si>
  <si>
    <t>North</t>
  </si>
  <si>
    <t>Northeast</t>
  </si>
  <si>
    <t>Northwest</t>
  </si>
  <si>
    <t>South</t>
  </si>
  <si>
    <t>Southeast</t>
  </si>
  <si>
    <t>Uncertain</t>
  </si>
  <si>
    <t>West</t>
  </si>
  <si>
    <t>Literature Source -Lookup picker</t>
  </si>
  <si>
    <t>Citation Title</t>
  </si>
  <si>
    <t>Author(s) Name</t>
  </si>
  <si>
    <t>Citation Year</t>
  </si>
  <si>
    <t>Reference</t>
  </si>
  <si>
    <t>Example Row - Not uploaded to Grin</t>
  </si>
  <si>
    <t>Citation ID</t>
  </si>
  <si>
    <t>Literature Source</t>
  </si>
  <si>
    <t>DOI Reference</t>
  </si>
  <si>
    <t>URL</t>
  </si>
  <si>
    <t>Reference Title</t>
  </si>
  <si>
    <t>Reference Description</t>
  </si>
  <si>
    <t>Method</t>
  </si>
  <si>
    <t>Taxonomy Species</t>
  </si>
  <si>
    <t>Extended Genus</t>
  </si>
  <si>
    <t>Accepted Extended Family</t>
  </si>
  <si>
    <t>Accession IPR</t>
  </si>
  <si>
    <t>Accession Pedigree</t>
  </si>
  <si>
    <t>Genetic Marker</t>
  </si>
  <si>
    <t>Type</t>
  </si>
  <si>
    <t>Unique Key</t>
  </si>
  <si>
    <t>Associated Species</t>
  </si>
  <si>
    <t>Collecting or Acquisition Source - List</t>
  </si>
  <si>
    <t>Let Jeff/Stacey know if you have any problems.</t>
  </si>
  <si>
    <t>Location Section 1</t>
  </si>
  <si>
    <t>Accession Suffix</t>
  </si>
  <si>
    <t>Origin</t>
  </si>
  <si>
    <t>Maintenance Site</t>
  </si>
  <si>
    <t>Is Core?</t>
  </si>
  <si>
    <t>Is Backed Up?</t>
  </si>
  <si>
    <t>Backup Location 1</t>
  </si>
  <si>
    <t>Backup Location 2</t>
  </si>
  <si>
    <t>Status</t>
  </si>
  <si>
    <t>Created Date</t>
  </si>
  <si>
    <t>Created By</t>
  </si>
  <si>
    <t>Modified Date</t>
  </si>
  <si>
    <t>Modified By</t>
  </si>
  <si>
    <t>Owned Date</t>
  </si>
  <si>
    <t>Owned By</t>
  </si>
  <si>
    <t>Active</t>
  </si>
  <si>
    <t>Column1</t>
  </si>
  <si>
    <r>
      <t xml:space="preserve">"Refresh Data"
in GRIN CT
</t>
    </r>
    <r>
      <rPr>
        <sz val="36"/>
        <color rgb="FFFF0000"/>
        <rFont val="Calibri"/>
        <family val="2"/>
        <scheme val="minor"/>
      </rPr>
      <t>so you can load child records</t>
    </r>
  </si>
  <si>
    <t>Name Group (Identifier 2) - Lookup Picker</t>
  </si>
  <si>
    <t>Name Group (Identifier 1) -Lookup Picker</t>
  </si>
  <si>
    <t>Accession Name Category (Identifier 2) -Lookup Picker</t>
  </si>
  <si>
    <t>After GRIN assigns numbers: 
1. "Drag &amp; drop" the accession dataview into the next sheet
2.  "Copy &amp; Paste" the accession numbers into the "Master File" sheet</t>
  </si>
  <si>
    <t>SOIL TEXTURE - lookup picker</t>
  </si>
  <si>
    <t>Level of Improvement</t>
  </si>
  <si>
    <t>Accession Name Category (Identifier #)</t>
  </si>
  <si>
    <t>Accession Prefix (NPGS)</t>
  </si>
  <si>
    <t>Notify them the NPGS numbers have been assigned, where the seed is located, where paperwork can be found</t>
  </si>
  <si>
    <t>Voucher Date</t>
  </si>
  <si>
    <t>GERMS from DONOR (viability)</t>
  </si>
  <si>
    <t>GERMS from DONOR (test date)</t>
  </si>
  <si>
    <t>Inventory Viability ID</t>
  </si>
  <si>
    <t>Inventory Viability Rule</t>
  </si>
  <si>
    <t>Test Date Format</t>
  </si>
  <si>
    <t>Tested Date</t>
  </si>
  <si>
    <t>Percent Normal</t>
  </si>
  <si>
    <t>Percent Abnormal</t>
  </si>
  <si>
    <t>Percent Dormant</t>
  </si>
  <si>
    <t>Percent Viable</t>
  </si>
  <si>
    <t>Vigor Rating</t>
  </si>
  <si>
    <t>Sample Count</t>
  </si>
  <si>
    <t>Replication Count</t>
  </si>
  <si>
    <t>Percent Hard</t>
  </si>
  <si>
    <t>Percent Empty</t>
  </si>
  <si>
    <t>Percent Infested</t>
  </si>
  <si>
    <t>Percent Dead</t>
  </si>
  <si>
    <t>Percent Unknown</t>
  </si>
  <si>
    <t>Genus</t>
  </si>
  <si>
    <t>Date Collected or Developed</t>
  </si>
  <si>
    <t>Date Harvested/Developed</t>
  </si>
  <si>
    <t>**LEAVE ACCESSSION INFORMATION BLANK</t>
  </si>
  <si>
    <t>INVENTORY - Multiple Lots</t>
  </si>
  <si>
    <t>do NOT fill in Accession information</t>
  </si>
  <si>
    <t>ONLY fill in these columns:</t>
  </si>
  <si>
    <t>Inventory Name (Identifier 1)</t>
  </si>
  <si>
    <t>Inventory Name Category (Identifier 1) -Lookup Picker</t>
  </si>
  <si>
    <t>Inventory Name Cooperator (Identifier 1) -name, organization</t>
  </si>
  <si>
    <t>Inventory Name Group (Identifier 1) - Lookup Picker</t>
  </si>
  <si>
    <t>Multiple Inventory Lot Loading</t>
  </si>
  <si>
    <t>When filling in "Lookup Picker" fields, use the in-cell drop downs</t>
  </si>
  <si>
    <t>CALCULATED</t>
  </si>
  <si>
    <t>If known</t>
  </si>
  <si>
    <t>Upload all documentation to GRIN via the Inventory Attachment Wizard (Group Attach)</t>
  </si>
  <si>
    <t>under development</t>
  </si>
  <si>
    <t>same files as above</t>
  </si>
  <si>
    <t>Sort No.</t>
  </si>
  <si>
    <t>Inventory Name Cooperator -name, organization</t>
  </si>
  <si>
    <t>Inventory Name Group - Lookup Picker</t>
  </si>
  <si>
    <t>Inventory Name Category -Lookup Picker</t>
  </si>
  <si>
    <t>Inventory Name</t>
  </si>
  <si>
    <t>Collection/Developer Number</t>
  </si>
  <si>
    <t>FILE FORMAT: Date Received_Donor_Accession et al</t>
  </si>
  <si>
    <t>Inventory Maintenance Site - W6 OR GSPI</t>
  </si>
  <si>
    <t>gspi</t>
  </si>
  <si>
    <t>w6_alfalfa</t>
  </si>
  <si>
    <t>w6_beans</t>
  </si>
  <si>
    <t>w6_lettuce</t>
  </si>
  <si>
    <t>w6_grass</t>
  </si>
  <si>
    <t>w6_safflower</t>
  </si>
  <si>
    <t>w6_cicer</t>
  </si>
  <si>
    <t>w6_pea</t>
  </si>
  <si>
    <t>w6_allium</t>
  </si>
  <si>
    <t>w6_beta</t>
  </si>
  <si>
    <t>w6_clover</t>
  </si>
  <si>
    <t>w6_legumes</t>
  </si>
  <si>
    <t>w6_lens</t>
  </si>
  <si>
    <t>w6_vicia</t>
  </si>
  <si>
    <t>w6_lotus</t>
  </si>
  <si>
    <t>w6_misc</t>
  </si>
  <si>
    <t>w6_native</t>
  </si>
  <si>
    <t>w6_alfalfa_checks</t>
  </si>
  <si>
    <t>w6_grass_checks</t>
  </si>
  <si>
    <t>w6_palmer</t>
  </si>
  <si>
    <t>w6_inactive</t>
  </si>
  <si>
    <t>w6_archive</t>
  </si>
  <si>
    <t>w6_null</t>
  </si>
  <si>
    <t>w6_transfer</t>
  </si>
  <si>
    <t>gspi_null</t>
  </si>
  <si>
    <t>w6_brachypodium_t-dna</t>
  </si>
  <si>
    <t>2019o</t>
  </si>
  <si>
    <t>Unknown/Blank</t>
  </si>
  <si>
    <t>None</t>
  </si>
  <si>
    <t>NAD83</t>
  </si>
  <si>
    <t>Inventory Maintenance Site -W6</t>
  </si>
  <si>
    <t>Klamath Mountains</t>
  </si>
  <si>
    <t>Mojave Basin and Range</t>
  </si>
  <si>
    <t>Snake River Plain</t>
  </si>
  <si>
    <t>Middle Rockies</t>
  </si>
  <si>
    <t>Willamette Valley</t>
  </si>
  <si>
    <t>Columbia Plateau</t>
  </si>
  <si>
    <t>Central Basin and Range</t>
  </si>
  <si>
    <t>Aberdeen Plains</t>
  </si>
  <si>
    <t>Abitibi Plains and Riviere Rupert Plateau</t>
  </si>
  <si>
    <t>Acadian Plains and Hills</t>
  </si>
  <si>
    <t>Ahklun and Kilbuck Mountains</t>
  </si>
  <si>
    <t>Alaska Peninsula Mountains</t>
  </si>
  <si>
    <t>Alaska Range</t>
  </si>
  <si>
    <t>Aleution Islands</t>
  </si>
  <si>
    <t>Algonquin/Southern Laurentians</t>
  </si>
  <si>
    <t>Amundsen Plains</t>
  </si>
  <si>
    <t>Arctic Coastal Plain</t>
  </si>
  <si>
    <t>Arctic Foothills</t>
  </si>
  <si>
    <t>Arizona/New Mexico Mountains</t>
  </si>
  <si>
    <t>Arizona/New Mexico Plateau</t>
  </si>
  <si>
    <t>Arkansas Valley</t>
  </si>
  <si>
    <t>Aspen Parkland/Northern Glaciated Plains</t>
  </si>
  <si>
    <t>Athabasca Plain and Churchill River Upland</t>
  </si>
  <si>
    <t>Atlantic Coastal Pine Barrens</t>
  </si>
  <si>
    <t>Baffin and Torngat Mountains</t>
  </si>
  <si>
    <t>Baffin Uplands</t>
  </si>
  <si>
    <t>Baja Californian Desert</t>
  </si>
  <si>
    <t>Balsas Depression with Low Tropical Deciduous Forest and Xerophytic Shrub</t>
  </si>
  <si>
    <t>Banks Island and Amundsen Gulf Lowlands</t>
  </si>
  <si>
    <t>Blue Mountains</t>
  </si>
  <si>
    <t>Blue Ridge</t>
  </si>
  <si>
    <t>Boston Mountains</t>
  </si>
  <si>
    <t>Bristol Bay-Nushagak Lowlands</t>
  </si>
  <si>
    <t>Brooks Range/Richardson Mountains</t>
  </si>
  <si>
    <t>California Coastal Sage, Chaparral, and Oak Woodlands</t>
  </si>
  <si>
    <t>Canadian Rockies</t>
  </si>
  <si>
    <t>Cascades</t>
  </si>
  <si>
    <t>Central American Sierra Madre with Conifer, Oak, and Mixed Forests</t>
  </si>
  <si>
    <t>Central Appalachians</t>
  </si>
  <si>
    <t>Central California Valley</t>
  </si>
  <si>
    <t>Central Corn Belt Plains</t>
  </si>
  <si>
    <t>Central Great Plains</t>
  </si>
  <si>
    <t>Central Irregular Plains</t>
  </si>
  <si>
    <t>Central Laurentians and Mecatina Plateau</t>
  </si>
  <si>
    <t>Central Ungava Peninsula and Ottawa and Belcher Islands</t>
  </si>
  <si>
    <t>Chiapas Depression with Low Deciduous and Medium Semi-Deciduous Tropical Forest</t>
  </si>
  <si>
    <t>Chiapas Highlands with Conifer, Oak, and Mixed Forest</t>
  </si>
  <si>
    <t>Chihuahuan Desert</t>
  </si>
  <si>
    <t>Chilcotin Ranges and Fraser Plateau</t>
  </si>
  <si>
    <t>Clear Hills and Western Alberta Upland</t>
  </si>
  <si>
    <t>Coast Range</t>
  </si>
  <si>
    <t>Coastal Hudson Bay Lowland</t>
  </si>
  <si>
    <t>Coastal Plain and Hills with High and Medium-High Evergreen Tropical Forest and Wetlands</t>
  </si>
  <si>
    <t>Coastal Plain with Low Tropical Deciduous Forest</t>
  </si>
  <si>
    <t>Coastal Western Hemlock-Sitka Spruce Forests</t>
  </si>
  <si>
    <t>Colorado Plateaus</t>
  </si>
  <si>
    <t>Columbia Mountains/Northern Rockies</t>
  </si>
  <si>
    <t>Cook Inlet</t>
  </si>
  <si>
    <t>Copper Plateau</t>
  </si>
  <si>
    <t>Coppermine River and Tazin Lake Uplands</t>
  </si>
  <si>
    <t>Cross Timbers</t>
  </si>
  <si>
    <t>Cypress Upland</t>
  </si>
  <si>
    <t>Driftless Area</t>
  </si>
  <si>
    <t>East Central Texas Plains</t>
  </si>
  <si>
    <t>Eastern Cascades Slopes and Foothills</t>
  </si>
  <si>
    <t>Eastern Corn Belt Plains</t>
  </si>
  <si>
    <t>Eastern Great Lakes Lowlands</t>
  </si>
  <si>
    <t>Edwards Plateau</t>
  </si>
  <si>
    <t>Ellesmere and Devon Islands Ice Caps</t>
  </si>
  <si>
    <t>Ellesmere Mountains and Eureka Hills</t>
  </si>
  <si>
    <t>Erie Drift Plain</t>
  </si>
  <si>
    <t>Flint Hills</t>
  </si>
  <si>
    <t>Foxe Uplands</t>
  </si>
  <si>
    <t>Great Bear Plains</t>
  </si>
  <si>
    <t>Gulf of Boothia and Foxe Basin Plains</t>
  </si>
  <si>
    <t>Gulf of Mexico Coastal Plain with Wetlands and High Tropical Rain Forest</t>
  </si>
  <si>
    <t>Hay and Slave River Lowlands</t>
  </si>
  <si>
    <t>Hayes River Upland and Big Trout Lake</t>
  </si>
  <si>
    <t>High Plains</t>
  </si>
  <si>
    <t>Hills and Interior Plains with Xeric Shrub and Mesquite Low Forest</t>
  </si>
  <si>
    <t>Hills and Sierra with Low Tropical Deciduous Forest and Oak Forest</t>
  </si>
  <si>
    <t>Hills and Sierras with Conifer, Oak, and Mixed Forests</t>
  </si>
  <si>
    <t>Hills with High and Medium Semi-Evergreen Tropical Forest</t>
  </si>
  <si>
    <t>Hills with Medium and High Evergreen Tropical Forest</t>
  </si>
  <si>
    <t>Hudson Bay and James Bay Lowlands</t>
  </si>
  <si>
    <t>Huron/Erie Lake Plains</t>
  </si>
  <si>
    <t>Idaho Batholith</t>
  </si>
  <si>
    <t>Interior Bottomlands</t>
  </si>
  <si>
    <t>Interior Forested Lowlands and Uplands</t>
  </si>
  <si>
    <t>Interior Highlands and Klondike Plateau</t>
  </si>
  <si>
    <t>Interior Plains and Piedmonts with Grasslands and Xeric Shrub</t>
  </si>
  <si>
    <t>Interior Plateau</t>
  </si>
  <si>
    <t>Interior River Valleys and Hills</t>
  </si>
  <si>
    <t>Jalisco and Nayarit Hills and Plains with Medium Semi-Evergreen Tropical Forest</t>
  </si>
  <si>
    <t>Kazan River and Selwyn Lake Uplands</t>
  </si>
  <si>
    <t>La Grande Hills and New Quebec Central Plateau</t>
  </si>
  <si>
    <t>La Laguna Mountains with Oak and Conifer Forest</t>
  </si>
  <si>
    <t>Lake Erie Lowland</t>
  </si>
  <si>
    <t>Lake Manitoba and Lake Agassiz Plain</t>
  </si>
  <si>
    <t>Lake Nipigon and Lac Seul Upland</t>
  </si>
  <si>
    <t>Lancaster and Borden Peninsula Plateaus</t>
  </si>
  <si>
    <t>Los Cabos Plains and Hills with Low Tropical Deciduous Forest and Xeric Shrub</t>
  </si>
  <si>
    <t>Los Tuxtlas Sierra with High Evergreen Tropical Forest</t>
  </si>
  <si>
    <t>Mackenzie and Selwyn Mountains</t>
  </si>
  <si>
    <t>Madrean Archipelago</t>
  </si>
  <si>
    <t>Maritime Lowlands</t>
  </si>
  <si>
    <t>Mid-Boreal Lowland and Interlake Plain</t>
  </si>
  <si>
    <t>Mid-Boreal Uplands and Peace-Wabaska Lowlands</t>
  </si>
  <si>
    <t>Middle Atlantic Coastal Plain</t>
  </si>
  <si>
    <t>Mississippi Alluvial Plain</t>
  </si>
  <si>
    <t>Mississippi Valley Loess Plains</t>
  </si>
  <si>
    <t>Nayarit and Sinaloa Plain with Low Thorn Tropical Forest</t>
  </si>
  <si>
    <t>Nebraska Sand Hills</t>
  </si>
  <si>
    <t>Newfoundland Island</t>
  </si>
  <si>
    <t>North Cascades</t>
  </si>
  <si>
    <t>North Central Appalachians</t>
  </si>
  <si>
    <t>North Central Hardwood Forests</t>
  </si>
  <si>
    <t>Northeastern Coastal Zone</t>
  </si>
  <si>
    <t>Northern Allegheny Plateau</t>
  </si>
  <si>
    <t>Northern Appalachian and Atlantic Maritime Highlands</t>
  </si>
  <si>
    <t>Northern Basin and Range</t>
  </si>
  <si>
    <t>Northern Lakes and Forests</t>
  </si>
  <si>
    <t>Northern Minnesota Wetlands</t>
  </si>
  <si>
    <t>Northern Piedmont</t>
  </si>
  <si>
    <t>Northwestern Glaciated Plains</t>
  </si>
  <si>
    <t>Northwestern Great Plains</t>
  </si>
  <si>
    <t>Northwestern Yucatan Plain with Low Tropical Deciduous Forest</t>
  </si>
  <si>
    <t>Ogilvie Mountains</t>
  </si>
  <si>
    <t>Ouachita Mountains</t>
  </si>
  <si>
    <t>Ozark Highlands</t>
  </si>
  <si>
    <t>Pacific and Nass Ranges</t>
  </si>
  <si>
    <t>Pacific Coastal Mountains</t>
  </si>
  <si>
    <t>Parry Islands Plateau</t>
  </si>
  <si>
    <t>Peel River and Nahanni Plateaus</t>
  </si>
  <si>
    <t>Piedmont</t>
  </si>
  <si>
    <t>Piedmonts and Plains with Grasslands, Xeric Shrub, and Oak and Conifer Forests</t>
  </si>
  <si>
    <t>Plain with Low and Medium Deciduous Tropical Forest</t>
  </si>
  <si>
    <t>Plain with Medium and High Semi-Evergreen Tropical Forest</t>
  </si>
  <si>
    <t>Queen Maud Gulf and Chantrey Inlet Lowlands</t>
  </si>
  <si>
    <t>Ridge and Valley</t>
  </si>
  <si>
    <t>Seward Peninsula</t>
  </si>
  <si>
    <t>Sierra Madre Occidental with Conifer, Oak, and Mixed Forests</t>
  </si>
  <si>
    <t>Sierra Madre Oriental with Conifer, Oak, and Mixed Forests</t>
  </si>
  <si>
    <t>Sierra Nevada</t>
  </si>
  <si>
    <t>Sierras of Guerrero and Oaxaca with Conifer, Oak, and Mixed Forests</t>
  </si>
  <si>
    <t>Sierras of Jalisco and Michoacan with Conifer, Oak, and Mixed Forests</t>
  </si>
  <si>
    <t>Sinaloa and Sonora Hills and Canyons with Xeric Shrub and Low Tropical Deciduous Forest</t>
  </si>
  <si>
    <t>Sinaloa Coastal Plain with Low Thorn Tropical Forest and Wetlands</t>
  </si>
  <si>
    <t>Skeena-Omineca-Central Canadian Rocky Mountains</t>
  </si>
  <si>
    <t>Smallwood Uplands</t>
  </si>
  <si>
    <t>Sonoran Desert</t>
  </si>
  <si>
    <t>South Central Plains</t>
  </si>
  <si>
    <t>South Pacific Hills and Piedmonts with Low Tropical Deciduous Forest</t>
  </si>
  <si>
    <t>Southeastern Plains</t>
  </si>
  <si>
    <t>Southeastern Wisconsin Till Plains</t>
  </si>
  <si>
    <t>Southern and Baja California Pine-Oak Mountains</t>
  </si>
  <si>
    <t>Southern Coastal Plain</t>
  </si>
  <si>
    <t>Southern Florida Coastal Plain</t>
  </si>
  <si>
    <t>Southern Michigan/Northern Indiana Drift Plains</t>
  </si>
  <si>
    <t>Southern Rockies</t>
  </si>
  <si>
    <t>Southern Texas Plains/Interior Plains and Hills with Xerophytic Shrub and Oak Forest</t>
  </si>
  <si>
    <t>Southwestern Appalachians</t>
  </si>
  <si>
    <t>Southwestern Tablelands</t>
  </si>
  <si>
    <t>Strait of Georgia/Puget Lowland</t>
  </si>
  <si>
    <t>Subarctic Coastal Plains</t>
  </si>
  <si>
    <t>Sverdrup Islands Lowland</t>
  </si>
  <si>
    <t>Tehuantepec Canyon and Plain with Low Tropical Deciduous Forest and Low Thorn Tropical Forest</t>
  </si>
  <si>
    <t>Texas Blackland Prairies</t>
  </si>
  <si>
    <t>Thompson-Okanogan Plateau</t>
  </si>
  <si>
    <t>Ungava Bay Basin and George Plateau</t>
  </si>
  <si>
    <t>Valleys and Depressions with Xeric Shrub and Low Tropical Deciduous Forest</t>
  </si>
  <si>
    <t>Victoria Island Lowlands</t>
  </si>
  <si>
    <t>Wasatch and Uinta Mountains</t>
  </si>
  <si>
    <t>Water</t>
  </si>
  <si>
    <t>Watson Highlands</t>
  </si>
  <si>
    <t>Western Allegheny Plateau</t>
  </si>
  <si>
    <t>Western Corn Belt Plains</t>
  </si>
  <si>
    <t>Western Gulf Coastal Plain</t>
  </si>
  <si>
    <t>Wrangell and St. Elias Mountains</t>
  </si>
  <si>
    <t>Wyoming Basin</t>
  </si>
  <si>
    <t>Yukon Flats</t>
  </si>
  <si>
    <t>Yukon-Stikine Highlands/Boreal Mountains and Plateaus</t>
  </si>
  <si>
    <t>Coded Value (Source Descriptor ECOREGION)</t>
  </si>
  <si>
    <t>ECOREGION - Lookup picker</t>
  </si>
  <si>
    <t>Custom Category</t>
  </si>
  <si>
    <t>ECOREGION - lookup picker</t>
  </si>
  <si>
    <t>Ecoregion Original Value</t>
  </si>
  <si>
    <t>Total</t>
  </si>
  <si>
    <t>Taylor, Lisa, USDA-ARS</t>
  </si>
  <si>
    <t>Accession Name (Identifier 3)</t>
  </si>
  <si>
    <t>Accession Name Category (Identifier 3) -Lookup Picker</t>
  </si>
  <si>
    <t>Accession Name Cooperator (Identifier 3) -name, organization</t>
  </si>
  <si>
    <t>Note2</t>
  </si>
  <si>
    <t>Geography (Collection) -Lookup Picker in GRIN</t>
  </si>
  <si>
    <t>Geography (Donor)  -Lookup Picker in GRIN</t>
  </si>
  <si>
    <t>Taxon -Lookup Picker in GRIN</t>
  </si>
  <si>
    <t>Re-identification</t>
  </si>
  <si>
    <t>Archived</t>
  </si>
  <si>
    <t>Accessions availablility comment</t>
  </si>
  <si>
    <t>Reply from seed requestor</t>
  </si>
  <si>
    <t>Accessions data was added</t>
  </si>
  <si>
    <t>Accessions data was deleted</t>
  </si>
  <si>
    <t>Directions for regeneration</t>
  </si>
  <si>
    <t>Only herbarium sample collected</t>
  </si>
  <si>
    <t>Locality not shown to the public</t>
  </si>
  <si>
    <t>Inactivated Accession</t>
  </si>
  <si>
    <t>New geographic data added</t>
  </si>
  <si>
    <t>Geographic data corrected</t>
  </si>
  <si>
    <t>Geographic data verified</t>
  </si>
  <si>
    <t>Passport locality from PIO books</t>
  </si>
  <si>
    <t>Observation data was deleted</t>
  </si>
  <si>
    <t>PASS_ADD</t>
  </si>
  <si>
    <t>Passport attention needed</t>
  </si>
  <si>
    <t>Brief passport check only</t>
  </si>
  <si>
    <t>Passport data corrected</t>
  </si>
  <si>
    <t>Initial passport data entered</t>
  </si>
  <si>
    <t>Passport data completed</t>
  </si>
  <si>
    <t>Passport data verified</t>
  </si>
  <si>
    <t>Passport data received from donor</t>
  </si>
  <si>
    <t>Skeleton passport record added</t>
  </si>
  <si>
    <t>PINUMBERED</t>
  </si>
  <si>
    <t>Reviewed latitude and longitude data.</t>
  </si>
  <si>
    <t>Site received the accessions</t>
  </si>
  <si>
    <t>Split into several accessions</t>
  </si>
  <si>
    <t>Accession split into sublines</t>
  </si>
  <si>
    <t>Backed up at Svalbard Global Seed Vault</t>
  </si>
  <si>
    <t>Changed the taxonomy or received</t>
  </si>
  <si>
    <t>Township collected</t>
  </si>
  <si>
    <t>Accession has site narrative</t>
  </si>
  <si>
    <t>Country and/or State</t>
  </si>
  <si>
    <t>Accession data was changed</t>
  </si>
  <si>
    <t>Duplicate Check</t>
  </si>
  <si>
    <t>Why duplicate accession</t>
  </si>
  <si>
    <t xml:space="preserve">Genetically engineered organism </t>
  </si>
  <si>
    <t>Latitude not shown on web</t>
  </si>
  <si>
    <t>Longitude not shown on the web</t>
  </si>
  <si>
    <t>Historic documents</t>
  </si>
  <si>
    <t>Latitude and Longitude on 2010</t>
  </si>
  <si>
    <t xml:space="preserve">Latitude and Longitude obtained </t>
  </si>
  <si>
    <t>Locality from IRRI</t>
  </si>
  <si>
    <t>Locality on 2010</t>
  </si>
  <si>
    <t>Description of NC7 ornamental trials</t>
  </si>
  <si>
    <t>Passport comment</t>
  </si>
  <si>
    <t>Passport file to view</t>
  </si>
  <si>
    <t>Photoperiod response</t>
  </si>
  <si>
    <t>Reactivated accession</t>
  </si>
  <si>
    <t>Seeds of Success</t>
  </si>
  <si>
    <t>PDF file of the passport data</t>
  </si>
  <si>
    <t>Transferred in from another site</t>
  </si>
  <si>
    <t>Transferred out to another site</t>
  </si>
  <si>
    <t>Universal transverse mercator</t>
  </si>
  <si>
    <t>Habitat not shown on web</t>
  </si>
  <si>
    <t>Information not yet publicly available</t>
  </si>
  <si>
    <t>IPR Distribution Permission Notes</t>
  </si>
  <si>
    <t>Longitude of the accession</t>
  </si>
  <si>
    <t>Summary of the ten year performance</t>
  </si>
  <si>
    <t>Observation data added</t>
  </si>
  <si>
    <t>Standard Material Transfer Agreement</t>
  </si>
  <si>
    <t>SOS Accession accepted</t>
  </si>
  <si>
    <t>Accessions is a Table Beet</t>
  </si>
  <si>
    <t xml:space="preserve">Taxonomic determination </t>
  </si>
  <si>
    <t>Non Genetically-Engineered Organism</t>
  </si>
  <si>
    <t>Unknown Genetically-Engineered Organism Status</t>
  </si>
  <si>
    <t>SLOPE Original Value</t>
  </si>
  <si>
    <t>ASPECT Original Value</t>
  </si>
  <si>
    <t>Soil TEXTURE Original Value</t>
  </si>
  <si>
    <t>Linum kingii</t>
  </si>
  <si>
    <t>(General remarks about Accession.)</t>
  </si>
  <si>
    <t>United States, Wyoming, Fremont</t>
  </si>
  <si>
    <t>United States, Oregon</t>
  </si>
  <si>
    <t>Sparsely Vegetated Grassland Slopes</t>
  </si>
  <si>
    <t>Comandra umbellata:Psoralidium lanceolatum:Yermo xanthocephalus:Astragalus spatulatus:Draba sp.</t>
  </si>
  <si>
    <t>Collectors: R. Cross, E. Freeland, D. Tevlin</t>
  </si>
  <si>
    <t>United States Forest Service (Bend)</t>
  </si>
  <si>
    <t>Bureau of Land Management, SOS project</t>
  </si>
  <si>
    <t>, , USDA-ARS, Western Regional Plant Introduction Station</t>
  </si>
  <si>
    <t>WY050-182</t>
  </si>
  <si>
    <t>, , Bureau of Land Management, SOS project</t>
  </si>
  <si>
    <t>LIKI2-SOS-WY050-182-FREMONT-18</t>
  </si>
  <si>
    <t>Seeds Of Success , , United States Forest Service (Bend)</t>
  </si>
  <si>
    <t>W6 57036</t>
  </si>
  <si>
    <t>Stout, Dave, USDA, ARS, WRPIS</t>
  </si>
  <si>
    <t>(Today's date)</t>
  </si>
  <si>
    <t>NAME</t>
  </si>
  <si>
    <t>Cyperus grayi</t>
  </si>
  <si>
    <t>Juncus secundus</t>
  </si>
  <si>
    <t>Pityopsis falcata</t>
  </si>
  <si>
    <t>Schizachyrium littorale</t>
  </si>
  <si>
    <t>Scirpus cyperinus</t>
  </si>
  <si>
    <t>Eupatorium hyssopifolium</t>
  </si>
  <si>
    <t>Solidago sempervirens</t>
  </si>
  <si>
    <t>Sorghastrum nutans</t>
  </si>
  <si>
    <t>Kalmia angustifolia</t>
  </si>
  <si>
    <t>Cephalanthus occidentalis</t>
  </si>
  <si>
    <t>Salicornia depressa</t>
  </si>
  <si>
    <t>Euthamia caroliniana</t>
  </si>
  <si>
    <t>Lespedeza capitata</t>
  </si>
  <si>
    <t>Andropogon glomeratus</t>
  </si>
  <si>
    <t>Carex stricta</t>
  </si>
  <si>
    <t>Danthonia spicata</t>
  </si>
  <si>
    <t>Carex atlantica</t>
  </si>
  <si>
    <t>Hudsonia ericoides</t>
  </si>
  <si>
    <t>Plantago aristata</t>
  </si>
  <si>
    <t>Carex crinita</t>
  </si>
  <si>
    <t>Scirpus atrovirens</t>
  </si>
  <si>
    <t>Carex lupulina</t>
  </si>
  <si>
    <t>Carex lurida</t>
  </si>
  <si>
    <t>Elymus virginicus var. virginicus</t>
  </si>
  <si>
    <t>Tripsacum dactyloides</t>
  </si>
  <si>
    <t>Heterotheca subaxillaris</t>
  </si>
  <si>
    <t>Cakile edentula</t>
  </si>
  <si>
    <t>Chasmanthium laxum</t>
  </si>
  <si>
    <t>Rhexia mariana</t>
  </si>
  <si>
    <t>Rhus copallinum</t>
  </si>
  <si>
    <t>Monarda fistulosa</t>
  </si>
  <si>
    <t>Typha latifolia</t>
  </si>
  <si>
    <t>Cenchrus tribuloides</t>
  </si>
  <si>
    <t>Iva frutescens</t>
  </si>
  <si>
    <t>Triadenum virginicum</t>
  </si>
  <si>
    <t>Eubotrys racemosa</t>
  </si>
  <si>
    <t>Lyonia mariana</t>
  </si>
  <si>
    <t>Kalmia latifolia</t>
  </si>
  <si>
    <t>Deschampsia flexuosa</t>
  </si>
  <si>
    <t>Teucrium canadense</t>
  </si>
  <si>
    <t>Rhexia virginica</t>
  </si>
  <si>
    <t>Pluchea odorata</t>
  </si>
  <si>
    <t>Spartina x caespitosa</t>
  </si>
  <si>
    <t>Juncus effusus</t>
  </si>
  <si>
    <t>Schoenoplectus americanus</t>
  </si>
  <si>
    <t>Panicum anceps</t>
  </si>
  <si>
    <t>Tridens flavus</t>
  </si>
  <si>
    <t>Zizania aquatica</t>
  </si>
  <si>
    <t>Andropogon gerardii</t>
  </si>
  <si>
    <t>Symphyotrichum subulatum</t>
  </si>
  <si>
    <t>Rhus glabra</t>
  </si>
  <si>
    <t>Cladium mariscoides</t>
  </si>
  <si>
    <t>Symphyotrichum tenuifolium</t>
  </si>
  <si>
    <t>Baccharis halimifolia</t>
  </si>
  <si>
    <t>Euthamia graminifolia</t>
  </si>
  <si>
    <t>Mikania scandens</t>
  </si>
  <si>
    <t>Solidago canadensis</t>
  </si>
  <si>
    <t>Apocynum cannabinum</t>
  </si>
  <si>
    <t>Clethra alnifolia</t>
  </si>
  <si>
    <t>Tephrosia virginiana</t>
  </si>
  <si>
    <t>Verbena hastata</t>
  </si>
  <si>
    <t>DESCRIPTION</t>
  </si>
  <si>
    <t>Inflorescence looks like fireworks, bulbous root growths. Grows in clumps.</t>
  </si>
  <si>
    <t>Plants are in seed. The inflorescences are straw colored. The inflorescences are at the top of the stem, not spreading. It is taller than Juncus tenuis.</t>
  </si>
  <si>
    <t>Yellow flowers, thin sickle-shaped leaves</t>
  </si>
  <si>
    <t>erect perennial, leaves with narrow flat blades, leaves at the base frequently dry and curly. Inflorescence terminal, few flowered contacted panicle of large spikelets</t>
  </si>
  <si>
    <t>Dense tufts. Leaves born mostly near base, blades curly. lower sheaths often contain cleistogamous spikelets. inflorescence contracted, racemiform.</t>
  </si>
  <si>
    <t>Multiple stellate seed heads per stem. stems scabrous on the angles above. perigynia greeen, usually several-nerved ventrally.</t>
  </si>
  <si>
    <t>Small, low, shrub. Forms dense mat. needle-like leaves only a few mm long. Pale orange- tan fruit.</t>
  </si>
  <si>
    <t>taprooted, thinly hairy. leaves linear to 18 cm. infl. cylindrical spikes. linear bracts conspicuously long-exsert. seeds 2, brown, elliptic.</t>
  </si>
  <si>
    <t>Densely tufted, 4-16 dm. stems surpassing the leaves. spikes loosely spreading to drooping on slender peduncles. perigynia silky green, 2-ribbed. achene lenticular.</t>
  </si>
  <si>
    <t>1.5 m from short tough rhizomes. main leaves to 18 mm wide, mostly on lower half of stem. spikelets ovoid or short-cylindric, 2-8 mm, densely crowded in subglobose heads. scales 1.4-2.1 mm, brownish or blackish with pale midvein.</t>
  </si>
  <si>
    <t>slender perennial with corm. leaves folded. loose spikelets radiating in all directions. achenes trigonous with flat sides. scales ovate.</t>
  </si>
  <si>
    <t>stems 2-13 dm, smooth, solitary or few together from long, dark, scaly, sympodial rhizomes.basal sheaths reddish to brownish. terminal spike staminate. pistillate spikes 2-5, ascending, ovoid to cylindric. perigynia smooth and shiny, strongly 13-22-nerved.</t>
  </si>
  <si>
    <t>stem leaf blade widthû4â€“13 mmûLowest bract sheathûthe lowest bract has a sheath longer than four millimetersûthe lowest bract has no sheath (or a very short sheath up to four millimeters in length)ûSpike on stalkûthe lowest spike on the plant has a peduncleûTop spikeûthe uppermost spike contains only staminate flowersûPerigynium hairsûthe perigynium has no hairsûPerigynium lengthû6â€“10.8 mmûLeaf sheath colorûthe leaf sheath is tinted pink, red or purpleûLeaf blade textureûthe leaf blade is smooth and hairless, or rough and sandpaperyûPerigynium beak teethûthe perigynium beak is divided at the top into two teeth</t>
  </si>
  <si>
    <t>Tufted perennial 5-12 dm, lvs mostly 6-10 per stem, scabrous on both sides. spikes rigidly erect. spikelets mostly paired, disarticulating below the glumes. glumes subequal, 10-30 mm, firm, bowed-out at the base. long awned up to 4 cm.</t>
  </si>
  <si>
    <t>Habitat: terrestrial wetlands ûLeaf blade width: 9Ã¢âú¬â€œ45 mmûInflorescence branches: The flowers are attached to branches rather than to the main axis of the inflorescence.There are no branch points between the base of the inflorescence axis and the flowers, or they are not obvious.ûSpikelet length: 6Ã¢âú¬â€œ8 mmûGlume relative length: both glumes are as long or longer than all of the florets.ûAwn on glume: the glume has no awn.ûOne or more florets: there is one floret per spikelet.ûLemma awn length: 0 mmûLeaf ligule length: 1Ã¢âú¬â€œ3 mm</t>
  </si>
  <si>
    <t>Habitat: terrestrial.ûLeaf type:û leaves are simple (i.e., lobed or unlobed but not separated into leaflets) ûLeaf arrangement:û alternate: there is one leaf per node along the stemû basal: the leaves are growing only at the base of the plant.ûLeaf blade edges: the edge of the leaf blade has no teeth or lobes/the edge of the leaf blade has teeth.ûFlower type in flower heads: the flower head has tubular disk flowers in the center and ray flowers, these often strap-shaped, around the periphery.ûRay flower color: yellow.ûTuft or plume on fruit: at least a part of the plume is made up of fine bristles. There is no plume, or the plume is made up of scales, awns, a crown, or a rim.ûSpines on plant: the plant has no spines.ûLeaf blade length: 10Ã¢âú¬â€œ70 mmûDisk flower number: 21-50/more than 50</t>
  </si>
  <si>
    <t>Habitat: terrestrial wetlands.ûFlower petal color: blue to purple or pink to red or whiteûLeaf type: the leaves are simple (i.e., lobed or unlobed but not separated into leaflets) ûLeaf arrangement:û alternate: there is one leaf per node along the stem.ûLeaf blade edges: the edge of the leaf blade has lobes, or it has both teeth and lobes/the edge of the leaf blade has teeth/the edge of the leaf blade is entire (has no teeth or lobes).ûFlower symmetry: there are two or more ways to evenly divide the flower (the flower is radially symmetrical).ûNumber of sepals, petals or tepals: there are four petals, sepals, or tepals in the flower.ûFusion of sepals and petals: both the petals and sepals are separate and not fused.ûStamen number: 6.ûFruit type (general): the fruit is dry but does not split open when ripe.ûFruit length: 12Ã¢âú¬â€œ29 mm</t>
  </si>
  <si>
    <t>forms dense tussocks on short rhizomes. leaf blades dark green, 3-10mm wide. glomerular inflorescence of orange, wooly spikelets. seeds very small, white.</t>
  </si>
  <si>
    <t>tufted on short rhizomes. sheaths glabrous with ciliate margins. virgate inflorescence. spikelets v-shaped. widely spreading lemmas and paleas at maturity.</t>
  </si>
  <si>
    <t>Flower petal colorûblue to purpleûwhiteûLeaf typeûthe leaves are simple (i.e., lobed or unlobed but not separated into leaflets)ûLeaf arrangementûopposite: there are two leaves per node along the stemûLeaf blade edgesûthe edge of the leaf blade is entire (has no teeth or lobes)ûFlower symmetryûthere are two or more ways to evenly divide the flower (the flower is radially symmetrical)ûthere is only one way to evenly divide the flower (the flower is bilaterally symmetrical)ûNumber of sepals, petals or tepalsûthere are four petals, sepals, or tepals in the flowerûFusion of sepals and petalsûboth the petals and sepals are separate and not fusedûthe petals or the sepals are fused into a cup or tubeûStamen numberû8ûFruit type (general)ûthe fruit is dry and splits open when ripe</t>
  </si>
  <si>
    <t>Growth formûthe plant is a shrub ûLeaf typeûthe leaf blade is compound ûLeaves per nodeûthere is one leaf per node along the stemûLeaf blade edgesûthe edge of the leaf blade has no teeth or lobesûthe edge of the leaf blade has teethûLeaf durationûthe leaves drop off in winter (or they wither but persist on the plant)ûarmature on plantûthe plant does not have spines, prickles, or thornsûLeaf blade lengthû150â€“350 mmûLeaf stalkûthe leaves have leaf stalksûFruit type (general)ûthe fruit is dry but does not split open when ripeûBark textureûthe bark of an adult plant is thin and smoothûTwig winter colorûbrownûpurpleûredûBud scale numberûthere are no scales on the winter buds</t>
  </si>
  <si>
    <t>Flower petal colorûblue to purpleûpink to redûLeaf typeûthe leaves are simple (i.e., lobed or unlobed but not separated into leaflets)ûLeaf arrangementûopposite: there are two leaves per node along the stemûLeaf blade edgesûthe edge of the leaf blade has teethûFlower symmetryûthere is only one way to evenly divide the flower (the flower is bilaterally symmetrical)ûNumber of sepals, petals or tepalsûthere are four petals, sepals, or tepals in the flowerûFusion of sepals and petalsûthe petals or the sepals are fused into a cup or tubeûStamen numberû1 or 2ûFruit type (general)ûthe fruit is dry but does not split open when ripe</t>
  </si>
  <si>
    <t>Stem shape in cross-sectionûthe stem is round or oval in cross-sectionûLeaf blade widthû5â€“29 mmûLeaf blade cross-sectionûthe leaf blade is flat or rolled in at the edgesûInflorescence positionûthe inflorescence is at the tip of the plantûInflorescence branchingûthe inflorescence is on one or more stems with no branchesûFruit type (general)ûthe fruit is like a seed, and surrounded by hairsûFruit lengthû10â€“15 mmûLeaf position on plantûsome leaf attachment points are above the midpoint of the stemûPerianth compositionûthere are long, thin hairs attached at the base of the acheneûthere are three bristles and three scales on narrow stalks, attached at the base of the acheneûFruit cross-sectionûthe fruit is triangular to terete (circular) in cross-section</t>
  </si>
  <si>
    <t>Growth formûthe plant is a shrub (i.e., a woody plant with several stems growing from the base)ûLeaf typeûthe leaf blade is simple (i.e., lobed or unlobed but not separated into leaflets)ûLeaves per nodeûthere are three leaves per node along the stemûthere are two leaves per node along the stemûLeaf blade edgesûthe edge of the leaf blade has teethûLeaf durationûthe leaves drop off in winter (or they wither but persist on the plant)ûarmature on plantûthe plant does not have spines, prickles, or thornsûLeaf blade lengthû80â€“150 mmûLeaf blade widthû23â€“150 mmûLeaf stalkûthe leaves have leaf stalksûFruit type (general)ûthe fruit is dry but does not split open when ripeûBark textureûthe bark of an adult plant is ridged or platedûthe bark of an adult plant is thin and smoothûTwig winter colorûbrownûgrayûredûBud scale numberûthere are no scales on the winter buds</t>
  </si>
  <si>
    <t>Stem shape in cross-sectionûthe stem is roughly triangular in cross-sectionûthe stem is round or oval in cross-sectionûLeaf blade widthû3â€“10 mmûLeaf blade cross-sectionûthe leaf blade is flat or rolled in at the edgesûInflorescence positionûthe inflorescence is at the tip of the plantûInflorescence branchingûthe inflorescence is branchedûFruit type (general)ûthe fruit is like a seed, and surrounded by hairsûthe fruit is like a seed, and surrounded by scalesûFruit lengthû0.6â€“0.9 mmûLeaf position on plantûsome leaf attachment points are above the midpoint of the stemûthe attachment points of all the leaves are at or near the base of the plantûPerianth compositionûthere are bristles attached at the base of the acheneûFruit cross-sectionûthe fruit is lenticular (lens-shaped) in cross-sectionûthe fruit is triangular to terete (circular) in cross-section</t>
  </si>
  <si>
    <t>prawling perennial or annual rooting at the nodes; culm branches 1-7 dm long. Blades to 20 cm long, 3-10 cm broad. Scaberulous above, glabrous beneath; ligules 1 mm long. Raceme 2.5-9 cm long, 2 cm broad. Involucre ovoid to subglobose densely vill ous, body 5-8 mm broad, deeply cleft on one side; spines densely villous basally, 5-9 mm long. Spikelets 6-8 mm long, one per involucral bur. First glume 3-4 mm long, 2nd glume and sterile lemma 6-8 mm long; fertile lemma and palea occasionally scaberulo us, 6-8 mm long. Grain 3.5-4 mm long. (n=17). August-October. Dunes, sandy fields and woods; outer coastal plain. [Va., Ga., Fla., Ala., Miss.]</t>
  </si>
  <si>
    <t>Leaf blade widthû3.5â€“6.5 mmûInflorescence branchesûthe flowers are attached to branches rather than to the main axis of the inflorescenceûthere are no branch points between the base of the inflorescence axis and the flowers, or they are not obviousûSpikelet lengthû1.5â€“10 mmûGlume relative lengthûboth glumes are as long or longer than all of the floretsûAwn on glumeûthe glume has an awnûthe glume has no awnûOne or more floretsûthere is one floret per spikeletûLemma awn lengthû0â€“20 mmûLeaf ligule lengthû1.5â€“2 mm</t>
  </si>
  <si>
    <t>simple, fleshy, serrate, opposite leaves, small white flowers</t>
  </si>
  <si>
    <t>Leaf blade widthû2.9â€“9.5 mmûInflorescence branchesûthe flowers are attached to branches rather than to the main axis of the inflorescenceûSpikelet lengthû3â€“5 mmûGlume relative lengthûboth glumes are as long or longer than all of the floretsûAwn on glumeûthe glume has no awnûOne or more floretsûthere is one floret per spikeletûLemma awn lengthû6â€“19 mmûLeaf ligule lengthû0.6â€“2.2 mmûAnther lengthû0.5â€“1.5 mm</t>
  </si>
  <si>
    <t>Flower petal colorûotherûpink to redûLeaf typeûthe leaves are simple (i.e., lobed or unlobed but not separated into leaflets)ûLeaf arrangementûopposite: there are two leaves per node along the stemûLeaf blade edgesûthe edge of the leaf blade is entire (has no teeth or lobes)ûFlower symmetryûthere are two or more ways to evenly divide the flower (the flower is radially symmetrical)ûNumber of sepals, petals or tepalsûthere are five petals, sepals, or tepals in the flowerûFusion of sepals and petalsûboth the petals and sepals are separate and not fusedûStamen numberû9ûFruit type (general)ûthe fruit is dry and splits open when ripeûFruit lengthû8â€“12 mm</t>
  </si>
  <si>
    <t>Growth formûthe plant is a shrub (i.e., a woody plant with several stems growing from the base)ûLeaf typeûthe leaf blade is simple (i.e., lobed or unlobed but not separated into leaflets)ûLeaves per nodeûthere are three leaves per node along the stemûthere are two leaves per node along the stemûLeaf blade edgesûthe edge of the leaf blade has no teeth or lobesûLeaf durationûthe leaves remain green all winterûarmature on plantûthe plant does not have spines, prickles, or thornsûLeaf blade lengthû30Ã¢âú¬â€œ50 mmûLeaf blade widthû7Ã¢âú¬â€œ25 mmûLeaf stalkûthe leaves have leaf stalksûFruit type (general)ûthe fruit is dry and splits open when ripeûBark textureûthe bark of an adult plant is thin and smoothûTwig winter colorûbrownûBud scale numberûthere are two scales on the winter bud, and their edges meet</t>
  </si>
  <si>
    <t>Growth formûthe plant is a shrub (i.e., a woody plant with several stems growing from the base)ûLeaf typeûthe leaf blade is simple (i.e., lobed or unlobed but not separated into leaflets)ûLeaves per nodeûthere is one leaf per node along the stemûLeaf blade edgesûthe edge of the leaf blade has teethûLeaf durationûthe leaves drop off in winter (or they wither but persist on the plant)ûarmature on plantûthe plant does not have spines, prickles, or thornsûLeaf blade lengthû20â€“80 mmûLeaf blade widthû10â€“40 mmûLeaf stalkûthe leaves have leaf stalksûFruit type (general)ûthe fruit is dry and splits open when ripeûBark textureûthe bark of an adult plant is thin and smoothûTwig winter colorûgreenûredûBud scale numberûthere are three or more scales on the winter bud, and they overlap like shingles, with one edge covered and the other edge exposed</t>
  </si>
  <si>
    <t>Growth formûthe plant is a shrub (i.e., a woody plant with several stems growing from the base)ûLeaf typeûthe leaf blade is simple (i.e., lobed or unlobed but not separated into leaflets)ûLeaves per nodeûthere is one leaf per node along the stemûLeaf blade edgesûthe edge of the leaf blade has no teeth or lobesûLeaf durationûthe leaves drop off in winter (or they wither but persist on the plant)ûarmature on plantûthe plant does not have spines, prickles, or thornsûLeaf blade lengthû25â€“105 mmûLeaf blade widthû10â€“50 mmûLeaf stalkûthe leaves have leaf stalksûFruit type (general)ûthe fruit is dry and splits open when ripeûBark textureûthe bark of an adult plant is thin and smoothûthe bark of an adult plant peels off easily or hangs offûTwig winter colorûgrayûBud scale numberûthere are two scales on the winter bud, and their edges meet</t>
  </si>
  <si>
    <t>Leaf typeûleaves are simple (i.e., lobed or unlobed but not separated into leaflets)ûLeaf arrangementûalternate: there is one leaf per node along the stemûLeaf blade edgesûthe edge of the leaf blade has no teeth or lobesûFlower type in flower headsûthe flower head has tubular disk flowers in the center and ray flowers, these often strap-shaped, around the peripheryûRay flower colorûyellowûTuft or plume on fruitûat least a part of the plume is made up of fine bristlesûSpines on plantûthe plant has no spinesûLeaf blade lengthû24â€“70 mmûDisk flower numberû1-5û11-20û21-50û6-10</t>
  </si>
  <si>
    <t>Growth formûthe plant is a shrub (i.e., a woody plant with several stems growing from the base)ûLeaf typeûthe leaf blade is simple (i.e., lobed or unlobed but not separated into leaflets)ûLeaves per nodeûthere is one leaf per node along the stemûLeaf blade edgesûthe edge of the leaf blade has no teeth or lobesûLeaf durationûthe leaves remain green all winterûarmature on plantûthe plant does not have spines, prickles, or thornsûLeaf blade lengthû50â€“100 mmûLeaf blade widthû15â€“50 mmûLeaf stalkûthe leaves have leaf stalksûFruit type (general)ûthe fruit is dry and splits open when ripeûBark textureûthe bark of an adult plant is ridged or platedûthe bark of an adult plant peels off easily or hangs offûTwig winter colorûbrownûgreenûredûBud scale numberûthere are two scales on the winter bud, and their edges meet</t>
  </si>
  <si>
    <t>Round stem, inflorescence with thin wiry branches and tan seed. Large tufts of straight, wiry basal leaves.</t>
  </si>
  <si>
    <t>Round stem, narrow inflorescence with tan seed, inflorescence branches point upwards and hug the stem. Tufts of curly basal leaves.</t>
  </si>
  <si>
    <t>Triangular stem with long, many-seeded, drooping infloresences</t>
  </si>
  <si>
    <t>Triangular stem, branches fork from one point at the top of the stem, flat, feather-like inflorescences, bulbous root nodules.</t>
  </si>
  <si>
    <t>Square stem, opposite toothed leaves, light purple/pink zygomorphic flowers</t>
  </si>
  <si>
    <t>Whrorled, entire, linear leaves. Discoid white flower heads.</t>
  </si>
  <si>
    <t>Opposite simple leaves, flowers with four purple/pink petals and 8 protruding yellow stamens</t>
  </si>
  <si>
    <t>Simple, opposite leaves, flowers with 5 light pink petals and 9 stamens</t>
  </si>
  <si>
    <t>Simple alternate leaves. Fragrant, pink, discoid heads.</t>
  </si>
  <si>
    <t>Fleshy, alternate, simple leaves. Flowers with four white/pink petals and 8 stamens. Flower heads contain one seed and the whole plant dries up when the seed is ripe.</t>
  </si>
  <si>
    <t>Simple, entire, alternate linear leaves. Radiate heads with yellow rays.</t>
  </si>
  <si>
    <t>Round stem, wide cylindrical infloresences at the tip of the stem</t>
  </si>
  <si>
    <t>Vaguely triangular stem, branches radiate from one point at the top of the stem, flowers are in three-dimensional, woolly egg-shaped clusters. The end stalks of the flower clusters droop and the inflorescence has long leafy bracts.</t>
  </si>
  <si>
    <t>Round stem, flower branches arranged vertically, seed arranged tightly on one side of each branch. Purple/red rhizomes.</t>
  </si>
  <si>
    <t>Round stemmed rush with flower head sticking out from the side of the stem. Circular seeds/ seed heads.</t>
  </si>
  <si>
    <t>Triangular, concave stem with orange/greyish/brown inflorescence on side stem. Near top of stem.</t>
  </si>
  <si>
    <t>Grass with branching, drooping, inflorescence. Brown inflorescence with white seeds.</t>
  </si>
  <si>
    <t>Short sedge, spiny inflorescence.</t>
  </si>
  <si>
    <t>Tall green stem (reed-like) with long, thick, brown, cat-tail like inflorescence.</t>
  </si>
  <si>
    <t>Green, glabrous culm. Up to 8 alternate leaves along culm, yellowish green to dark green. Inflorescence composed of 1-3 compound umbels of spiklets. 3 more more leafy bracts under inflorescence. Inflorescence, reddish brown.</t>
  </si>
  <si>
    <t>Perennial sedge with attractive, copper-colored, woolly inflorescences. It grows in dense tussocks and has white flowers. When seeds are ready, inflorescences turn dark and woolly, with small orange seeds.</t>
  </si>
  <si>
    <t>Small grass that has triangle shaped seed heads lining the upper stem.</t>
  </si>
  <si>
    <t>Rhizomatous perennial grass, stems up to 4 feet tall, blades are erect, inflorescence is a panicle bearing pale green or yellowish spikelets.</t>
  </si>
  <si>
    <t>Bunchgrass with purple/ reddish panicle inflorescence.</t>
  </si>
  <si>
    <t>Woody plant with compound leaves and wings along rachis. Leaves are dark green and bark is dark brown. Terminal panicle with showy red flower cluster and later sticky, dark red fruit.</t>
  </si>
  <si>
    <t>Tall grass with terminal, Fan-shaped inflorescence. Culms tall, erect and hallow. Flat leaves up to 1 m long, 4 cm, wide with purple markings.</t>
  </si>
  <si>
    <t>Grows 1-3 meters tall. bunchgrass with bluish/purple stems when mature. Terminal seed heads with three spike-like, turkey-foot-shaped projections.</t>
  </si>
  <si>
    <t>Upright perennial with white flowers. It has long narrow leaves.</t>
  </si>
  <si>
    <t>Large grass with dark purple seeds. The seeds are also oily and droop. Branching is opposite.</t>
  </si>
  <si>
    <t>Tall grass with bright yellow and orange flowers. It has a "rifle-sight" ligule where the leaf blade attaches to the leaf sheath. It grows pretty straight with branching panicles.</t>
  </si>
  <si>
    <t>Multi-stemmed shrub. Leaves in pairs or in threes, petiolate. Long, ovate narrow leaves with pointed tip and rounded to tapered at base. Small white flowers born in distinctive round clusters.</t>
  </si>
  <si>
    <t>Round stem, flower branches arranged vertically, seed arranged tightly on one side of each branch. Purple/red rhizomes.û</t>
  </si>
  <si>
    <t>Simple, opposite, entire leaves that turn yellow/orange/red in fall. Succulent. Floral parts embedded in leaf tips.</t>
  </si>
  <si>
    <t>Simple, alternate, toothed leaves. White flowers that become conspicuously fluffy when ripe.</t>
  </si>
  <si>
    <t>Simple, entire, alternate, linear leaves, 3-12 mm wide. Radiate yelow flower heads.û</t>
  </si>
  <si>
    <t>Alternate, simple, entire, waxy, fleshy leaves. Radiate yellow flower heads.û</t>
  </si>
  <si>
    <t>Simple, alternate, toothed leaves. White flowers that become conscpicuously fluffy when ripe.</t>
  </si>
  <si>
    <t>Alternate, simple, entire, waxy, fleshy leaves. Radiate yellow flower heads.</t>
  </si>
  <si>
    <t>Succulent branched plant. Bright red/ yellowish. Brown and dry when seeds ripen. Opposite, simple leaves.</t>
  </si>
  <si>
    <t>Creeping glasswort that is yellow to reddish orange. When seeds are ready to collect, the plant is brown and slightly dried. The plant can form mats.</t>
  </si>
  <si>
    <t>Leaf typeûleaves are simple (i.e., lobed or unlobed but not separated into leaflets)ûLeaf arrangementûopposite: there are two leaves per node along the stemûLeaf blade edgesûthe edge of the leaf blade has no teeth or lobesûthe edge of the leaf blade has teethûFlower type in flower headsûthe flower head has disk flowers only, and lacks the strap-shaped flowersûRay flower colorûNAûTuft or plume on fruitûat least a part of the plume is made up of fine bristlesûSpines on plantûthe plant has no spinesûLeaf blade lengthû30â€“150 mmûDisk flower numberû1-5</t>
  </si>
  <si>
    <t>Leaf typeûleaves are simple (i.e., lobed or unlobed but not separated into leaflets)ûLeaf arrangementûalternate: there is one leaf per node along the stemûLeaf blade edgesûthe edge of the leaf blade has no teeth or lobesûthe edge of the leaf blade has teethûFlower type in flower headsûthe flower head has tubular disk flowers in the center and ray flowers, these often strap-shaped, around the peripheryûRay flower colorûyellowûTuft or plume on fruitûat least a part of the plume is made up of fine bristlesûSpines on plantûthe plant has no spinesûLeaf blade lengthû30â€“190 mmûDisk flower numberû1-5û6-10</t>
  </si>
  <si>
    <t>Leaf typeûleaves are simple (i.e., lobed or unlobed but not separated into leaflets)ûLeaf arrangementûalternate: there is one leaf per node along the stemûLeaf blade edgesûthe edge of the leaf blade has no teeth or lobesûFlower type in flower headsûthe flower head has tubular disk flowers in the center and ray flowers, these often strap-shaped, around the peripheryûRay flower colorûyellowûTuft or plume on fruitûat least a part of the plume is made up of fine bristlesûSpines on plantûthe plant has no spinesûLeaf blade lengthû37â€“130 mmûDisk flower numberû1-5û11-20û6-10</t>
  </si>
  <si>
    <t>Flower petal colorûgreen to brownûwhiteûyellowûLeaf typeûthe leaves are simple (i.e., lobed or unlobed but not separated into leaflets)ûLeaf arrangementûopposite: there are two leaves per node along the stemûLeaf blade edgesûthe edge of the leaf blade is entire (has no teeth or lobes)ûFlower symmetryûthere are two or more ways to evenly divide the flower (the flower is radially symmetrical)ûNumber of sepals, petals or tepalsûthere are five petals, sepals, or tepals in the flowerûFusion of sepals and petalsûthe petals or the sepals are fused into a cup or tubeûStamen numberû5ûFruit type (general)ûthe fruit is dry and splits open when ripeûFruit lengthû50â€“200 mm</t>
  </si>
  <si>
    <t>Growth formûthe plant is a shrub (i.e., a woody plant with several stems growing from the base)ûLeaf typeûthe leaf blade is simple (i.e., lobed or unlobed but not separated into leaflets)ûLeaves per nodeûthere is one leaf per node along the stemûLeaf blade edgesûthe edge of the leaf blade has teethûLeaf durationûthe leaves drop off in winter (or they wither but persist on the plant)ûarmature on plantûthe plant does not have spines, prickles, or thornsûLeaf blade lengthû35â€“100 mmûLeaf blade widthû20â€“55 mmûLeaf stalkûthe leaves have leaf stalksûFruit type (general)ûthe fruit is dry and splits open when ripeûBark textureûthe bark of an adult plant is thin and smoothûTwig winter colorûbrownûgrayûBud scale numberûthere are no scales on the winter buds</t>
  </si>
  <si>
    <t>Pink and white irregular flower on prostrate terminal racemes, glaucous compound leaves. Herbaceous with extensive root system.</t>
  </si>
  <si>
    <t>Hybrid of Spartina patens and Spartina pectinata</t>
  </si>
  <si>
    <t>Succulent green jointed stems with no apparent leaves, stems may be woody at base. Stems turn orange to red in fall. Mature fruits turn brown and desiccate at tip of stem.</t>
  </si>
  <si>
    <t>Perrenial; stems 4 -15 dm, branched above, rough-hairy, with short spreading or antrorse hairs; leaves laneolate to lance-oblong or lance-ovate, 4 -18 cm, gradually acuminate, petiolate, coursely serrate or incised, often hastately 3-lobed at base, glabrous or strigillose on both sides; spikes strict, usually many in a terminate panicle, short and compact. Moist fields, meadows, prairies and swamps.</t>
  </si>
  <si>
    <t>COLL_DT</t>
  </si>
  <si>
    <t>COUNTRY_CODE/SUB_CNT1/SUB_CNT2</t>
  </si>
  <si>
    <t>United States, Delaware, Sussex</t>
  </si>
  <si>
    <t>United States, New York, Richmond</t>
  </si>
  <si>
    <t>United States, New York, Suffolk</t>
  </si>
  <si>
    <t>United States, New Jersey, Cumberland</t>
  </si>
  <si>
    <t>United States, New Jersey, Burlington</t>
  </si>
  <si>
    <t>United States, New York, Nassau</t>
  </si>
  <si>
    <t>United States, New Jersey, Cape May</t>
  </si>
  <si>
    <t>United States, New Jersey, Ocean</t>
  </si>
  <si>
    <t>United States, New Jersey, Atlantic</t>
  </si>
  <si>
    <t>United States, New Jersey, Monmouth</t>
  </si>
  <si>
    <t>United States, New Jersey, Morris</t>
  </si>
  <si>
    <t>United States, New Jersey, Sussex</t>
  </si>
  <si>
    <t>United States, Delaware, New Castle</t>
  </si>
  <si>
    <t>United States, Delaware, Kent</t>
  </si>
  <si>
    <t>COLLECTION_MISC</t>
  </si>
  <si>
    <t>ASSOCIATED_TAXA_FULL</t>
  </si>
  <si>
    <t>Juniperus virginiana:Pinus rigida:Pinus virginiana:Morella pensylvanica:Prunus serotina:Panicum amarum var. amarulum:Panicum amarum var. amarum:Hudsonia tomentosa:Dichanthelium ovale var. ovale:Schizachyrium littorale</t>
  </si>
  <si>
    <t>Robinia pseudoacacia:Populus deltoides:Quercus rubra:Betula populifolia:Morella pensylvanica:Rhus copallinum:Morus alba:Populus alba:Rudbeckia hirta:Salix sp.:Lythrum salicaria:Lespedeza capitata:Panicum virgatum:Eupatorium hyssopifolium:Schizachyrium scoparium:Cyperus echinatus</t>
  </si>
  <si>
    <t>Quercus prinus:Quercus velutina:Quercus alba:Nyssa sylvatica:Carya glabra:Sassafras albidum:Gaylussacia baccata:Vaccinium corymbosum:Vaccinium angustifolium:Vaccinium pallidum:Kalmia latifolia:Clethra alnifolia:Comptonia peregrina:Euthamia caroliniana:Lespedeza hirta:Schizachyrium scoparium:Polygonella articulata:Ionactis linariifolius</t>
  </si>
  <si>
    <t>Prunus maritima:Juniperus virginiana:Opuntia humifusa:Juncus gerardii:Spartina patens:Panicum virgatum:Rosa virginiana:Toxicodendron radicans:Limonium carolinianum:Salicornia depressa:Hudsonia tomentosa</t>
  </si>
  <si>
    <t>Pinus rigida:Quercus ilicifolia:Kalmia latifolia:Kalmia latifolia:Lyonia mariana:Lespedeza sp.:Gaylussacia sp.:Cirsium sp.:Rubus hispidus:Panicum virgatum:Schizachyrium scoparium:Andropogon virginicus</t>
  </si>
  <si>
    <t>Pinus rigida:Quercus ilicifolia:Gaylussacia sp.:Lyonia mariana:Clethra alnifolia:Euthamia caroliniana:Comptonia peregrina:Diodia teres:Tridens flavus:Sorghastrum nutans:Andropogon virginicus:Schizachyrium scoparium</t>
  </si>
  <si>
    <t>Prunus maritima:Prunus serotina:Juniperus virginiana:Morella pensylvanica:Rubus sp.:Toxicodendron radicans:Solidago sempervirens:Ammophila breviligulata:Schizachyrium littorale</t>
  </si>
  <si>
    <t>Pinus rigida:Quercus ilicifolia:Gaylussacia sp.:Lyonia mariana:Clethra alnifolia:Euthamia caroliniana:Eupatorium hyssopifolium:Comptonia peregrina:Diodia teres:Schizachyrium scoparium:Tridens flavus:Andropogon virginicus</t>
  </si>
  <si>
    <t>Pinus rigida:Quercus ilicifolia:Lyonia sp.:Euthamia caroliniana:Gaylussacia sp.:Rhexia mariana:Schizachyrium scoparium:Chasmanthium laxum:Andropogon glomeratus</t>
  </si>
  <si>
    <t>Acer rubrum:Eubotrys racemosa:Rhexia virginica:Lachnanthes caroliniana:Smilax rotundifolia:Vaccinium macrocarpon:Cyperus sp.:Cyperus sp.:Panicum virgatum:Scirpus cyperinus</t>
  </si>
  <si>
    <t>Spartina alterniflora:Distichlis spicata:Spartina patens:Limonium carolinianum</t>
  </si>
  <si>
    <t>Prunus serotina:Rhus copallinum:Hibiscus moscheutos:Kosteletzkya virginica:Eupatorium hyssopifolium:Euthamia graminifolia:Euthamia graminifolia:Lespedeza capitata:Phragmites australis</t>
  </si>
  <si>
    <t>Prunus serotina:Rhus copallinum:Hibiscus moscheutos:Kosteletzkya virginica:Eupatorium hyssopifolium:Euthamia graminifolia:Euthamia caroliniana:Phragmites australis</t>
  </si>
  <si>
    <t>Pinus rigida:Acer rubrum:Acer rubrum:Quercus alba:Quercus velutina:Clethra alnifolia:Gaylussacia frondosa:Lyonia mariana:Andropogon virginicus:Andropogon gerardii:Schizachyrium scoparium:Helianthemum canadense:Euthamia caroliniana:Smilax sp.</t>
  </si>
  <si>
    <t>Juniperus virginiana:Prunus maritima:Morella pensylvanica:Spartina alterniflora:Spartina patens:Distichlis spicata:Solidago sempervirens:Schizachyrium littorale:Panicum virgatum</t>
  </si>
  <si>
    <t>Vaccinium sp.:Decodon verticillatus:Eriophorum virginicum:Glyceria obtusa:Panicum virgatum:Phragmites australis:Phragmites australis:Chasmanthium laxum:Sphagnum sp.</t>
  </si>
  <si>
    <t>Morella pensylvanica:Rhus copallinum:Smilax sp.:Symplocarpus foetidus:Quercus sp.</t>
  </si>
  <si>
    <t>Quercus alba:Quercus rubra:Pinus echinata:Pinus rigida:Gaylussacia baccata:Gaylussacia frondosa:Vaccinium pallidum:Andropogon virginicus:Danthonia compressa:Kalmia latifolia</t>
  </si>
  <si>
    <t>Quercus rubra:Quercus falcata:Quercus alba:Acer rubrum:Ilex opaca:Nyssa sylvatica:Nyssa sylvatica:Gaylussacia frondosa:Rubus cuneifolius:Kalmia latifolia:Danthonia compressa:Baptisia tinctoria:Chasmanthium laxum:Schizachyrium scoparium:Smilax rotundifolia</t>
  </si>
  <si>
    <t>Liquidambar styraciflua:Ilex verticillata:Microstegium vimineum:Symplocarpus foetidus:Arisaema triphyllum:Vitis sp.:Carex stricta:Smilax sp.:Carex intumescens:Glyceria striata</t>
  </si>
  <si>
    <t>Acer rubrum:Vaccinium fuscatum:Vaccinium corymbosum:Clethra alnifolia:Ilex opaca</t>
  </si>
  <si>
    <t>Pinus rigida:Quercus marilandica:Vaccinium virgatum:Vaccinium corymbosum:Gaylussacia frondosa</t>
  </si>
  <si>
    <t>Plantago lanceolata:Poa pratensis:Cenchrus tribuloides:Trifolium arvense</t>
  </si>
  <si>
    <t>Quercus rubra:Rosa multiflora:Carex longii:Carex lurida:Carex lupulina:Lobelia cardinalis:Mikania scandens</t>
  </si>
  <si>
    <t>Acer rubrum:Juncus tenuis:Cladium mariscoides</t>
  </si>
  <si>
    <t>Pinus rigida:Pinus virginiana:Solidago odora:Hudsonia ericoides</t>
  </si>
  <si>
    <t>Mikania scandens:Lobelia cardinalis:Carex lurida:Carex longii:Sparganium sp.:Polygonum pensylvanicum</t>
  </si>
  <si>
    <t>Quercus rubra:Rosa multiflora:Carex longii:Carex lupulina:Lobelia cardinalis:Mikania scandens</t>
  </si>
  <si>
    <t>Phragmites australis:Typha latifolia:Eupatorium hyssopifolium:Andropogon glomeratus:Dichanthelium scoparium</t>
  </si>
  <si>
    <t>Rosa palustris:Panicum virgatum:Parthenocissus quinquefolia:Morella pensylvanica:Baccharis halimifolia</t>
  </si>
  <si>
    <t>Monarda punctata:Sassafras albidum:Toxicodendron radicans:Morella pensylvanica:Cenchrus tribuloides</t>
  </si>
  <si>
    <t>Cenchrus tribuloides:Ammophila breviligulata:Lathyrus japonicus</t>
  </si>
  <si>
    <t>Phragmites australis:Typha latifolia:Eupatorium hyssopifolium:Chasmanthium laxum:Dichanthelium scoparium</t>
  </si>
  <si>
    <t>Rosa palustris:Parthenocissus quinquefolia:Tripsacum dactyloides:Phragmites australis:Iva frutescens</t>
  </si>
  <si>
    <t>Juglans nigra:Carya ovata:Microstegium vimineum:Elymus riparius:Elymus riparius</t>
  </si>
  <si>
    <t>Liquidambar styraciflua:Quercus rubra:Bidens laevis:Scirpus cyperinus</t>
  </si>
  <si>
    <t>Liquidambar styraciflua:Quercus rubra:Bidens laevis:Rosa palustris:Typha latifolia</t>
  </si>
  <si>
    <t>Liquidambar styraciflua:Quercus rubra:Bidens laevis:Cephalanthus occidentalis:Typha latifolia</t>
  </si>
  <si>
    <t>Monarda punctata:Schizachyrium littorale:Heterotheca subaxillaris:Prunus serotina:Morella pensylvanica:Opuntia humifusa</t>
  </si>
  <si>
    <t>Monarda punctata:Cenchrus tribuloides:Cakile edentula:Morella pensylvanica</t>
  </si>
  <si>
    <t>Phragmites australis:Juniperus virginiana:Morella pensylvanica:Juncus gerardii</t>
  </si>
  <si>
    <t>Schizachyrium scoparium:Liquidambar styraciflua:Rhynchospora capitellata:Solidago nemoralis:Eupatorium hyssopifolium</t>
  </si>
  <si>
    <t>Ilex glabra:Schizachyrium scoparium:Schizachyrium scoparium:Andropogon glomeratus:Chasmanthium laxum:Panicum virgatum var. spissum:Panicum virgatum:Panicum virgatum:Panicum virgatum:Panicum virgatum:Panicum virgatum</t>
  </si>
  <si>
    <t>Pinus rigida:Kalmia latifolia:Vaccinium corymbosum:Gaylussacia baccata:Vaccinium pallidum</t>
  </si>
  <si>
    <t>Chamaecyparis thyoides:Chamaedaphne calyculata:Vaccinium corymbosum:Hieracium kalmii:Kalmia angustifolia:Kalmia angustifolia</t>
  </si>
  <si>
    <t>Juncus canadensis:Rhexia mariana:Chamaedaphne calyculata:Eubotrys racemosa</t>
  </si>
  <si>
    <t>Juncus canadensis:Triadenum virginicum:Chamaedaphne calyculata:Chamaedaphne calyculata:Eubotrys racemosa:Chamaecyparis thyoides</t>
  </si>
  <si>
    <t>Pinus rigida:Vaccinium corymbosum:Kalmia angustifolia:Lyonia mariana:Scirpus cyperinus</t>
  </si>
  <si>
    <t>Pinus rigida:Eubotrys racemosa:Kalmia angustifolia:Clethra alnifolia</t>
  </si>
  <si>
    <t>Nymphaea odorata:Eubotrys racemosa:Kalmia angustifolia:Vaccinium corymbosum</t>
  </si>
  <si>
    <t>:Panicum virgatum:Panicum virgatum:Panicum virgatum:Eragrostis spectabilis:Apocynum cannabinum:Asclepias syriaca</t>
  </si>
  <si>
    <t>Quercus alba:Liriodendron tulipifera:Tsuga canadensis:Clethra alnifolia:Lyonia ligustrina:Lyonia ligustrina:Eubotrys racemosa:Eubotrys racemosa</t>
  </si>
  <si>
    <t>Quercus sp.:Carya sp.:Rubus sp.:Pinus rigida:Prunus serotina:Gaylussacia baccata:Vaccinium corymbosum:Parthenocissus quinquefolia:Danthonia compressa:Danthonia spicata:Danthonia spicata:Smilax rotundifolia:Morella pensylvanica</t>
  </si>
  <si>
    <t>Quercus sp.:Pinus rigida:Danthonia compressa:Euthamia caroliniana:Potentilla canadensis:Rubus sp.</t>
  </si>
  <si>
    <t>Acer rubrum:Quercus sp.:Rhododendron viscosum:Vaccinium sp.:Clethra alnifolia:Symplocarpus foetidus:Carex atlantica:Carex stricta:Carex intumescens</t>
  </si>
  <si>
    <t>Morella pensylvanica:Prunus maritima:Toxicodendron radicans:Solidago sempervirens:Oenothera biennis:Pityopsis falcata:Ammophila breviligulata</t>
  </si>
  <si>
    <t>Iva frutescens:Baccharis halimifolia:Panicum virgatum:Pluchea odorata:Schizachyrium scoparium:Andropogon virginicus:Phragmites australis:Smilax sp.</t>
  </si>
  <si>
    <t>Nyssa sylvatica:Quercus sp.:Phragmites australis:Panicum virgatum:Morella pensylvanica:Smilax sp.:Pluchea odorata:Baccharis halimifolia:Iva frutescens</t>
  </si>
  <si>
    <t>Schizachyrium scoparium:Rubus sp.:Panicum virgatum:Smilax sp.:Andropogon gerardii:Euthamia caroliniana</t>
  </si>
  <si>
    <t>Triadenum virginicum:Lyonia ligustrina:Vaccinium angustifolium:Cyperus sp.:Juncus effusus:Juniperus virginiana:Decodon verticillatus</t>
  </si>
  <si>
    <t>Rhexia virginica:Lyonia ligustrina:Vaccinium angustifolium:Cyperus sp.:Juncus effusus:Juniperus virginiana:Decodon verticillatus:Decodon verticillatus:Decodon verticillatus</t>
  </si>
  <si>
    <t>Quercus sp.:Nyssa sylvatica:Phragmites australis:Solidago sp.:Rubus sp.:Mikania scandens:Mikania scandens:Eutrochium fistulosum:Viburnum dentatum:Acer rubrum</t>
  </si>
  <si>
    <t>Ammophila breviligulata:Solidago sempervirens:Schizachyrium littorale:Cyperus grayi:Spartina x caespitosa:Schoenoplectus pungens:Cenchrus tribuloides</t>
  </si>
  <si>
    <t>Pinus rigida:Hudsonia ericoides:Andropogon virginicus:Diodia teres:Carex pensylvanica:Comptonia peregrina:Quercus sp.:Aristida tuberculosa</t>
  </si>
  <si>
    <t>Phragmites australis:Hibiscus moscheutos:Panicum virgatum:Symphyotrichum subulatum:Symphyotrichum tenuifolium:Triadenum virginicum:Schoenoplectus pungens:Schoenoplectus americanus:Schoenoplectus tabernaemontani:Schoenoplectus robustus:Scirpus cyperinus</t>
  </si>
  <si>
    <t>Phragmites australis:Typha latifolia:Hibiscus moscheutos:Panicum virgatum:Baccharis halimifolia:Iva frutescens:Triadenum virginicum:Solidago sempervirens:Pluchea odorata</t>
  </si>
  <si>
    <t>Iva frutescens:Spartina alterniflora:Spartina patens:Distichlis spicata:Solidago sempervirens:Limonium carolinianum</t>
  </si>
  <si>
    <t>Morella pensylvanica:Phragmites australis:Baccharis halimifolia:Solidago sempervirens:Spartina x caespitosa:Spartina alterniflora:Distichlis spicata:Spartina patens:Limonium carolinianum:Iva frutescens</t>
  </si>
  <si>
    <t>Dichanthelium scoparium:Panicum virgatum:Liquidambar styraciflua:Andropogon virginicus:Rubus pensilvanicus:Carex intumescens:Carex lurida</t>
  </si>
  <si>
    <t>Schoenoplectus tabernaemontani:Phragmites australis:Hibiscus moscheutos:Spartina alterniflora</t>
  </si>
  <si>
    <t>Microstegium vimineum:Juncus effusus:Prunus serotina:Liquidambar styraciflua:Euthamia graminifolia</t>
  </si>
  <si>
    <t>Cakile edentula:Ammophila breviligulata:Myrica cerifera:Morella cerifera:Diodia teres:Toxicodendron radicans</t>
  </si>
  <si>
    <t>Ilex opaca:Schoenoplectus tabernaemontani:Clethra alnifolia:Asclepias incarnata:Polygonum sp.</t>
  </si>
  <si>
    <t>Microstegium vimineum:Liquidambar styraciflua:Vitis sp.:Acer saccharinum:Parthenocissus quinquefolia:Toxicodendron radicans:Smilax sp.</t>
  </si>
  <si>
    <t>Liquidambar styraciflua:Panicum virgatum:Chasmanthium laxum:Rubus pensilvanicus:Carex intumescens:Microstegium vimineum</t>
  </si>
  <si>
    <t>Liquidambar styraciflua:Rubus pensilvanicus:Microstegium vimineum</t>
  </si>
  <si>
    <t>Microstegium vimineum:Juncus effusus:Liquidambar styraciflua:Tridens flavus:Rubus sp.:Scirpus atrovirens</t>
  </si>
  <si>
    <t>Panicum anceps:Rubus sp.:Liquidambar styraciflua:Microstegium vimineum:Scirpus atrovirens</t>
  </si>
  <si>
    <t>Rubus sp.:Phragmites australis:Sorghastrum nutans:Solidago juncea:Microstegium vimineum:Viburnum dentatum</t>
  </si>
  <si>
    <t>Typha angustifolia:Polygonum sp.:Hibiscus moscheutos</t>
  </si>
  <si>
    <t>Schizachyrium littorale:Rubus sp.:Pinus sp.:Acer rubrum:Lonicera japonica</t>
  </si>
  <si>
    <t>Phragmites australis:Spartina alterniflora:Spartina patens:Distichlis spicata:Pluchea odorata</t>
  </si>
  <si>
    <t>Phragmites australis:Solidago sempervirens:Distichlis spicata:Spartina patens:Pluchea odorata:Spartina alterniflora</t>
  </si>
  <si>
    <t>Elymus sp.:Quercus shumardii:Panicum rigidulum</t>
  </si>
  <si>
    <t>Fraxinus sp.:Tridens flavus:Schizachyrium scoparium:Asclepias syriaca</t>
  </si>
  <si>
    <t>Tridens flavus:Andropogon virginicus:Rubus sp.:Quercus sp.:Quercus sp.:Pinus sp.</t>
  </si>
  <si>
    <t>Rubus sp.:Polygonum sp.:Quercus sp.:Acer rubrum:Microstegium vimineum:Microstegium vimineum</t>
  </si>
  <si>
    <t>Pinus rigida:Quercus ilicifolia:Arctostaphylos uva-ursi:Carex pensylvanica:Helianthemum canadense:Vaccinium pallidum:Gaylussacia baccata</t>
  </si>
  <si>
    <t>Prunus serotina:Rhus copallinum:Aralia elata:Toxicodendron radicans:Morella pensylvanica:Lonicera japonica:Parthenocissus quinquefolia</t>
  </si>
  <si>
    <t>Acer rubrum:Chamaedaphne calyculata:Vaccinium macrocarpon:Juncus canadensis:Xyris sp.:Rhynchospora macrostachya:Panicum flexile</t>
  </si>
  <si>
    <t>Ammophila breviligulata:Schizachyrium littorale:Morella pensylvanica:Lechea maritima</t>
  </si>
  <si>
    <t>Spartina patens:Distichlis spicata:Salicornia depressa</t>
  </si>
  <si>
    <t>Spartina alterniflora:Ammophila breviligulata:Cenchrus tribuloides:Cakile edentula:Morella pensylvanica:Parthenocissus quinquefolia:Salicornia depressa:Salicornia sp.</t>
  </si>
  <si>
    <t>Iva frutescens:Juniperus virginiana:Spartina alterniflora:Distichlis spicata:Spartina patens:Spartina x caespitosa:Limonium carolinianum:Salicornia sp.:Ammophila breviligulata</t>
  </si>
  <si>
    <t>Spartina alterniflora:Phragmites australis:Limonium carolinianum:Limonium carolinianum:Limonium carolinianum:Spartina patens:Distichlis spicata:Distichlis spicata:Iva frutescens:Iva frutescens:Iva frutescens</t>
  </si>
  <si>
    <t>Euthamia graminifolia:Rubus sp.:Smilax sp.:Panicum virgatum:Teucrium canadense:Andropogon virginicus:Juncus gerardii:Phragmites australis</t>
  </si>
  <si>
    <t>Baccharis halimifolia:Rubus sp.:Smilax sp.:Panicum virgatum:Teucrium canadense</t>
  </si>
  <si>
    <t>Cakile edentula:Ammophila breviligulata:Spartina x caespitosa:Schizachyrium littorale:Morella pensylvanica:Polygonum arifolium:Phragmites australis</t>
  </si>
  <si>
    <t>Juniperus virginiana:Quercus sp.:Rosa carolina:Panicum sp.:Schizachyrium sp.:Schizachyrium sp.:Solidago sempervirens:Euthamia graminifolia:Spartina x caespitosa</t>
  </si>
  <si>
    <t>Juniperus virginiana:Quercus sp.:Rosa carolina:Panicum sp.:Schizachyrium sp.:Solidago sempervirens:Euthamia graminifolia:Spartina x caespitosa</t>
  </si>
  <si>
    <t>Baccharis halimifolia:Spartina alterniflora:Solidago sempervirens:Distichlis spicata:Distichlis spicata:Iva frutescens:Phragmites australis</t>
  </si>
  <si>
    <t>Spartina alterniflora:Spartina patens:Iva frutescens:Baccharis halimifolia</t>
  </si>
  <si>
    <t>Typha latifolia:Rosa palustris:Phragmites australis:Cephalanthus occidentalis</t>
  </si>
  <si>
    <t>Euthamia graminifolia:Apocynum cannabinum:Elaeagnus umbellata</t>
  </si>
  <si>
    <t>Solidago canadensis:Apocynum cannabinum:Elaeagnus umbellata</t>
  </si>
  <si>
    <t>Euthamia graminifolia:Solidago canadensis:Elaeagnus umbellata</t>
  </si>
  <si>
    <t>Typha latifolia:Carex stricta:Rosa palustris:Ilex verticillata</t>
  </si>
  <si>
    <t>Quercus alba:Liriodendron tulipifera:Tsuga canadensis:Kalmia latifolia</t>
  </si>
  <si>
    <t>Pinus rigida:Quercus rubra:Acer rubrum:Panicum virgatum:Baptisia tinctoria:Euthamia graminifolia</t>
  </si>
  <si>
    <t>Spartina alterniflora:Spartina patens:Distichlis spicata:Limonium carolinianum</t>
  </si>
  <si>
    <t>Mimulus ringens:Carex lurida:Sparganium americanum:Carex comosa</t>
  </si>
  <si>
    <t>LATITUDE_DECIMAL</t>
  </si>
  <si>
    <t>LONGITUDE_DECIMAL</t>
  </si>
  <si>
    <t>GPS_DATUM</t>
  </si>
  <si>
    <t>ALTITUDE_M</t>
  </si>
  <si>
    <t>COLL_ID</t>
  </si>
  <si>
    <t>MARSB</t>
  </si>
  <si>
    <t>undulating</t>
  </si>
  <si>
    <t>0-5</t>
  </si>
  <si>
    <t>0-2</t>
  </si>
  <si>
    <t>0 -2</t>
  </si>
  <si>
    <t>30+</t>
  </si>
  <si>
    <t>0-10</t>
  </si>
  <si>
    <t>0-20</t>
  </si>
  <si>
    <t>NE</t>
  </si>
  <si>
    <t>S</t>
  </si>
  <si>
    <t>SE, S</t>
  </si>
  <si>
    <t>SOIL_TYPE</t>
  </si>
  <si>
    <t>Silt, Sand</t>
  </si>
  <si>
    <t>: Peat</t>
  </si>
  <si>
    <t>Other : Sandy Loam</t>
  </si>
  <si>
    <t>Other : Sandy loam</t>
  </si>
  <si>
    <t>Other : muck</t>
  </si>
  <si>
    <t>Silt, Other : loam</t>
  </si>
  <si>
    <t>Other : loam</t>
  </si>
  <si>
    <t>: Sandy Clay</t>
  </si>
  <si>
    <t>: silty clay</t>
  </si>
  <si>
    <t>Other : silty clay</t>
  </si>
  <si>
    <t>Other : sandy-silt</t>
  </si>
  <si>
    <t>Other : Clay sand</t>
  </si>
  <si>
    <t>: Mucky Sand</t>
  </si>
  <si>
    <t>Other : Muck</t>
  </si>
  <si>
    <t>ACC_NUM</t>
  </si>
  <si>
    <t>MARSB-176</t>
  </si>
  <si>
    <t>MARSB-215</t>
  </si>
  <si>
    <t>MARSB-240</t>
  </si>
  <si>
    <t>MARSB-275</t>
  </si>
  <si>
    <t>MARSB-339</t>
  </si>
  <si>
    <t>MARSB-349</t>
  </si>
  <si>
    <t>MARSB-354</t>
  </si>
  <si>
    <t>MARSB-368</t>
  </si>
  <si>
    <t>MARSB-371</t>
  </si>
  <si>
    <t>MARSB-374</t>
  </si>
  <si>
    <t>MARSB-384</t>
  </si>
  <si>
    <t>MARSB-385</t>
  </si>
  <si>
    <t>MARSB-386</t>
  </si>
  <si>
    <t>MARSB-407</t>
  </si>
  <si>
    <t>MARSB-414</t>
  </si>
  <si>
    <t>MARSB-420</t>
  </si>
  <si>
    <t>MARSB-447</t>
  </si>
  <si>
    <t>MARSB-449</t>
  </si>
  <si>
    <t>MARSB-450</t>
  </si>
  <si>
    <t>MARSB-451</t>
  </si>
  <si>
    <t>MARSB-452</t>
  </si>
  <si>
    <t>MARSB-454</t>
  </si>
  <si>
    <t>MARSB-456</t>
  </si>
  <si>
    <t>MARSB-457</t>
  </si>
  <si>
    <t>MARSB-458</t>
  </si>
  <si>
    <t>MARSB-465</t>
  </si>
  <si>
    <t>MARSB-466</t>
  </si>
  <si>
    <t>MARSB-470</t>
  </si>
  <si>
    <t>MARSB-471</t>
  </si>
  <si>
    <t>MARSB-478</t>
  </si>
  <si>
    <t>MARSB-480</t>
  </si>
  <si>
    <t>MARSB-481</t>
  </si>
  <si>
    <t>MARSB-484</t>
  </si>
  <si>
    <t>MARSB-485</t>
  </si>
  <si>
    <t>MARSB-487</t>
  </si>
  <si>
    <t>MARSB-489</t>
  </si>
  <si>
    <t>MARSB-494</t>
  </si>
  <si>
    <t>MARSB-496</t>
  </si>
  <si>
    <t>MARSB-497</t>
  </si>
  <si>
    <t>MARSB-498</t>
  </si>
  <si>
    <t>MARSB-506</t>
  </si>
  <si>
    <t>MARSB-507</t>
  </si>
  <si>
    <t>MARSB-510</t>
  </si>
  <si>
    <t>MARSB-523</t>
  </si>
  <si>
    <t>MARSB-527</t>
  </si>
  <si>
    <t>MARSB-534</t>
  </si>
  <si>
    <t>MARSB-535</t>
  </si>
  <si>
    <t>MARSB-537</t>
  </si>
  <si>
    <t>MARSB-538</t>
  </si>
  <si>
    <t>MARSB-540</t>
  </si>
  <si>
    <t>MARSB-542</t>
  </si>
  <si>
    <t>MARSB-544</t>
  </si>
  <si>
    <t>MARSB-547</t>
  </si>
  <si>
    <t>MARSB-550</t>
  </si>
  <si>
    <t>MARSB-553</t>
  </si>
  <si>
    <t>MARSB-554</t>
  </si>
  <si>
    <t>MARSB-560</t>
  </si>
  <si>
    <t>MARSB-580</t>
  </si>
  <si>
    <t>MARSB-583</t>
  </si>
  <si>
    <t>MARSB-585</t>
  </si>
  <si>
    <t>MARSB-588</t>
  </si>
  <si>
    <t>MARSB-598</t>
  </si>
  <si>
    <t>MARSB-599</t>
  </si>
  <si>
    <t>MARSB-601</t>
  </si>
  <si>
    <t>MARSB-603</t>
  </si>
  <si>
    <t>MARSB-605</t>
  </si>
  <si>
    <t>MARSB-608</t>
  </si>
  <si>
    <t>MARSB-609</t>
  </si>
  <si>
    <t>MARSB-624</t>
  </si>
  <si>
    <t>MARSB-626</t>
  </si>
  <si>
    <t>MARSB-632</t>
  </si>
  <si>
    <t>MARSB-638</t>
  </si>
  <si>
    <t>MARSB-641</t>
  </si>
  <si>
    <t>MARSB-643</t>
  </si>
  <si>
    <t>MARSB-645</t>
  </si>
  <si>
    <t>MARSB-647</t>
  </si>
  <si>
    <t>MARSB-653</t>
  </si>
  <si>
    <t>MARSB-654</t>
  </si>
  <si>
    <t>MARSB-664</t>
  </si>
  <si>
    <t>MARSB-665</t>
  </si>
  <si>
    <t>MARSB-668</t>
  </si>
  <si>
    <t>MARSB-681</t>
  </si>
  <si>
    <t>MARSB-683</t>
  </si>
  <si>
    <t>MARSB-685</t>
  </si>
  <si>
    <t>MARSB-690</t>
  </si>
  <si>
    <t>MARSB-693</t>
  </si>
  <si>
    <t>MARSB-694</t>
  </si>
  <si>
    <t>MARSB-696</t>
  </si>
  <si>
    <t>MARSB-698</t>
  </si>
  <si>
    <t>MARSB-702</t>
  </si>
  <si>
    <t>MARSB-709</t>
  </si>
  <si>
    <t>MARSB-713</t>
  </si>
  <si>
    <t>MARSB-715</t>
  </si>
  <si>
    <t>MARSB-725</t>
  </si>
  <si>
    <t>MARSB-735</t>
  </si>
  <si>
    <t>MARSB-742</t>
  </si>
  <si>
    <t>MARSB-744</t>
  </si>
  <si>
    <t>MARSB-745</t>
  </si>
  <si>
    <t>MARSB-746</t>
  </si>
  <si>
    <t>MARSB-748</t>
  </si>
  <si>
    <t>MARSB-749</t>
  </si>
  <si>
    <t>MARSB-750</t>
  </si>
  <si>
    <t>MARSB-754</t>
  </si>
  <si>
    <t>MARSB-758</t>
  </si>
  <si>
    <t>MARSB-762</t>
  </si>
  <si>
    <t>MARSB-763</t>
  </si>
  <si>
    <t>MARSB-764</t>
  </si>
  <si>
    <t>MARSB-765</t>
  </si>
  <si>
    <t>MARSB-766</t>
  </si>
  <si>
    <t>MARSB-768</t>
  </si>
  <si>
    <t>MARSB-789</t>
  </si>
  <si>
    <t>MARSB-820</t>
  </si>
  <si>
    <t>MARSB-868</t>
  </si>
  <si>
    <t>MARSB-877</t>
  </si>
  <si>
    <t>63E: Middle Atlantic Coastal Plains (Omernik)</t>
  </si>
  <si>
    <t>64E: Northern Piedmont (Omernik)</t>
  </si>
  <si>
    <t>84E: Atlantic Coastal Pine Barrens (Omernik)</t>
  </si>
  <si>
    <t>67E: Ridge and Valley (Omernik)</t>
  </si>
  <si>
    <t>58E: Northeastern Highlands (Omernik)</t>
  </si>
  <si>
    <t>59E: Northeastern Coastal Zone (Omernik)</t>
  </si>
  <si>
    <t>PHYTOREGION_FULL</t>
  </si>
  <si>
    <t>United States, Idaho</t>
  </si>
  <si>
    <t>USER2</t>
  </si>
  <si>
    <t>Burned</t>
  </si>
  <si>
    <t>ATV use</t>
  </si>
  <si>
    <t>Mowed</t>
  </si>
  <si>
    <t>Some areas restored</t>
  </si>
  <si>
    <t>Flooded</t>
  </si>
  <si>
    <t>Mowed:Flooded:Trampled</t>
  </si>
  <si>
    <t>mined</t>
  </si>
  <si>
    <t>Mowed:Flooded:Seeded</t>
  </si>
  <si>
    <t>Mowed:Flooded</t>
  </si>
  <si>
    <t>Insect herbivory</t>
  </si>
  <si>
    <t>Trampled</t>
  </si>
  <si>
    <t>Mowed:Trampled</t>
  </si>
  <si>
    <t>COLLECTED_WITH</t>
  </si>
  <si>
    <t>Collectors: Carncross, P.; Weinman, L.</t>
  </si>
  <si>
    <t>Collectors: HL, KR, LF</t>
  </si>
  <si>
    <t>Collectors: Russell, K.; Feinberg, L.</t>
  </si>
  <si>
    <t>Collectors: KR, LF</t>
  </si>
  <si>
    <t>Collectors: Santel, M., Over, P.</t>
  </si>
  <si>
    <t>Collectors: Feinberg, L., Russell, K.</t>
  </si>
  <si>
    <t>Collectors: Over, P., Santel, M.</t>
  </si>
  <si>
    <t>Collectors: C. Holmes, H. Liljengren and MARSB 2016 interns</t>
  </si>
  <si>
    <t>Collectors: C. Holmes, H. Liljengren and MARSB interns</t>
  </si>
  <si>
    <t>Collectors: C. Holmes, H. Liljengren</t>
  </si>
  <si>
    <t>Collectors: C. Holmes, H. Liljengren and MARSB Interns</t>
  </si>
  <si>
    <t>Collectors: Robert KRetz, Michael Giambalvo</t>
  </si>
  <si>
    <t>Collectors: Robert Kretz, Michael Giambalvo, Clara Holmes</t>
  </si>
  <si>
    <t>Collectors: Robert Kretz</t>
  </si>
  <si>
    <t>Collectors: Robert Kretz, Michael Giambalvo</t>
  </si>
  <si>
    <t>Collectors: R. Kretz, M. Giambalvo, C. Holmes, P. Over</t>
  </si>
  <si>
    <t>Collectors: Robert Kretz, Michael Giambalvo, Clara Holmes, Patrick Over</t>
  </si>
  <si>
    <t>Collectors: R. Kretz, M. Giambalvo</t>
  </si>
  <si>
    <t>Collectors: Michael Giambalvo, Robert Kretz</t>
  </si>
  <si>
    <t>Collectors: R. KRetz, M. Giambalvo</t>
  </si>
  <si>
    <t>Collectors: L. Shriver, E. Kottler</t>
  </si>
  <si>
    <t>Collectors: E. Kottler, L. Shriver</t>
  </si>
  <si>
    <t>Collectors: E. Kottler. L. Shriver</t>
  </si>
  <si>
    <t>Collectors: E. Kottler, L. Shriver, G. Tomat-Kelly</t>
  </si>
  <si>
    <t>Collectors: Triadenum virginicum</t>
  </si>
  <si>
    <t>Collectors: L. Shriver</t>
  </si>
  <si>
    <t>Collectors: GTK and BG</t>
  </si>
  <si>
    <t>Collectors: BG and GTK</t>
  </si>
  <si>
    <t>Collectors: BG &amp; GTK</t>
  </si>
  <si>
    <t>Collectors: C. Holmes</t>
  </si>
  <si>
    <t xml:space="preserve">Collectors: </t>
  </si>
  <si>
    <t>Collectors: Michael Giambalvo, Sarah Follet</t>
  </si>
  <si>
    <t>Collectors: S. Follett</t>
  </si>
  <si>
    <t>Collectors: Michael Giambalvo</t>
  </si>
  <si>
    <t>SUB_CNT3 / GEOG_AREA / LOCALITY</t>
  </si>
  <si>
    <t>Cape Henlopen State Park / Dune system near Herring Point and off of beach access raod near Bidens Environmental Center, and Great Dune. / Enter park from Cape Henlopen Drive off of Rt. 9. Population grows on back dunes throughout the park. Beach access road is off the main road north of the Bidens Environmental Center, dunes are accessible from there. Drive past Bidens Environmental Center to Herring Point to access dunes in that area. To access the Great Dune, take the connector trail from the campground parking area towards the observation tower.</t>
  </si>
  <si>
    <t>Ocean Breeze City Park/Trails not named/Take Victory Blvd. northeast from Greenbelt Native Plant Center. Take a right onto Todt Hill Rd. Make a left onto Four Corners and another left onto Richmond Rd. Take a right onto Burgher Ave. The park is at the end of the avenue.</t>
  </si>
  <si>
    <t>Long Pond Greenbelt/Main trail, powerline cut/Drive South on Main St. in Sag Harbor. After Otter Pond, enter Mashashimuet Park. The population is along the Long Pond Greenbelt.</t>
  </si>
  <si>
    <t>Sammys Beach/Beaches/From Northwest Harbor, take Northwest Rd North. Turn right on Ely Brook Road, left on Old House Landing Road and right on Sammys Beach Road. Park in the lot and collect.</t>
  </si>
  <si>
    <t>Edward G. Bevan WMA//From NJ Turnpike South, take exit 3 toward Camden. Take NJ-42 S and merge onto NJ-55 S. Take exit 27 toward Millville. Take Sharp St, S Race St, Dividing Creek Rd and Dividing Creek-Millville Rd/Narrow Lane Rd to Spring Garden Rd. Collection began east of field on right side of entrance road.</t>
  </si>
  <si>
    <t>Stafford Forge WMA/Fields/Take Garden State Parkway to exit 58. Turn right on CR 539 N. Destination is on right.</t>
  </si>
  <si>
    <t>Jones Beach State park/Beach &amp; Bike path along road/In Jones Beach State Park, park in field 6. Hike East along the dunes.</t>
  </si>
  <si>
    <t>Belleplain State Forest/Old Cape Trail/Take Garden State Parkway to exit 25 and turn right onto US 9 S. Turn right onto NJ-50 N, left on NJ-49 W, left onto Weatherby Rd, left on Belleplain Rd. Powerline cut will be on left.</t>
  </si>
  <si>
    <t>Double Trouble State Park/Cranberry Bogs/Take Garden State Parkway to exit 77. Continue on Double Trouble Rd to park. Follow trail to left, population begins in bogs.</t>
  </si>
  <si>
    <t>The Wetlands Institute//From parking log follow gravel trail to marsh. Population is on both sides of the trail.</t>
  </si>
  <si>
    <t>Tuckahoe WMA//Take Garden State Parkway south to exit 25. Turn right onto US 9S, merge onto Tuckahoe Rd, turn right onto Woods Rd and slight left on Meadow Rd.</t>
  </si>
  <si>
    <t>Connetquot River State Park/Red Trail/Park in Connetquot River State Park. Hike North along the river. The population is in a meadow along the Red Trail</t>
  </si>
  <si>
    <t>Orient Point State park/Beaches, Marsh/Enter Orient Point State Park. Park in the lot at the end, and walk along beaches.</t>
  </si>
  <si>
    <t>Connetquot State Park/Green trail north end and fish hatchery/I-495 East to exit 53, Sagtikos Parkway. Continue on Sagtikos parkway to exit S4, Southern State.Hecksher Parkway. Continue on Southern State/Hecksher parkway to exit 44E for NY-27. Continue on NY-27 to exit 47A, basically make a turn to get back on NY-27 going West. Once on NY-27W take the exit for Connetquot state park.</t>
  </si>
  <si>
    <t>Peasley WMA/Railroad tracks under south Tuckahoe road/From Corbin City, take route 50 North to Tuckahoe Road. Take a left and continue to the overpass of the railroad. Population is on the railroad grade south of Tuckahoe Road.</t>
  </si>
  <si>
    <t>Peasley WMA/First Avenue between route 49 and cape may avenue/From Tuckahoe, take route 49 west to first avenue. Take a right on First Ave, population begins here and continues to Cape May Avenue</t>
  </si>
  <si>
    <t>Turkey Swamp County Park/Bog Downhill of Boy scout camp/Drive North on Nomoco Road into Turkey Swamp Co. Park. Take a right onto Turkey Swamp Park Activity area (just before the north branch of the Metedeconk River). Drive as far east as you can into the boy scout camp. population is along both sides of the river between Nomoco Road and Pittenger Pond Road</t>
  </si>
  <si>
    <t>Peaslee WMA/Trail off 1st Avenue/From Tuckerton, drive west on Hwy 49 for about 5 miles, turn right on First Avenue. Drive about a quarter mile. There is a small path on the left side on the road that can be followed for about 0.3 miles. Population is to the left of the path.</t>
  </si>
  <si>
    <t>Forked River Mountain WMA/Long ridge Road/From Ocean township, drive west on Wells Mills road. Turn right onto Bryant road. Slight Right onto longridge road. Follow Longridge road past powerlines. Population begins when trees become more sparse and extends to parkway.</t>
  </si>
  <si>
    <t>Cape May NWR/Two Mile beach/Head South on pacific avenue from Wildwood. Make right onto USCG entrance street. Population begins where road turns right.</t>
  </si>
  <si>
    <t>GReat Swamp NWR/Blue Trail/FRom New Vernon, drive SW on Lee's Hill Road for about .1 Miles. Turn left on Long hill road and drive south for 1 Miles. PArking lot for blue trail is on left. Population is on the banks of the GReat BRook where the blue trail crosses over it.</t>
  </si>
  <si>
    <t>Black River WMA/Patirots Path/Drive North on Hillside road from Chester, NJ in .5 miles bear right onto pleasant hill road. In .5 mile patriots path is on right. Population is .2 miles east on patriots path.</t>
  </si>
  <si>
    <t>Menantico Ponds WMA//From Millville, take E. Main St. about 1.5 miles east of Hwy 55. Turn right on an unnamed road marked as Menantico Ponds WMA. Follow road for almost a mile until it dead ends in a parking lot.</t>
  </si>
  <si>
    <t>GReat Swamp/Blue Trail/FRom New Vernon, drive SW on Lee's Hill Road for about .1 Miles. Turn left on Long hill road and drive south for 1 Miles. PArking lot for blue trail is on left. Population is on the banks of the GReat BRook where the blue trail crosses over it.</t>
  </si>
  <si>
    <t>Great Swamp NWR/Blue Trail/From New Vernon, drive SW on Lees Hill Rd for 0.1 miles. Turn left on Long Hill Rd and drive South for 1 mile. Parking lot for Blue Trail is on left. Population is on banks of Great Brook.</t>
  </si>
  <si>
    <t>Cape May NWR/Cedar Swamp Division/From peters burg take Tuckahoe road east about 1.3 miles to Butter Road. Drive SE on Butter Road for about 1,000 feet to the powerline cut. Walk south along powerline cut to populatiobn</t>
  </si>
  <si>
    <t>Manahawkin Wildlife MAnagement Area/Edwin B. Forsythe National Wildlife Refuge//From Manahawkin, drive East on Stafford Avenue for 1.7 miles. Population begins on trail to the right off Stafford Avenue.</t>
  </si>
  <si>
    <t>Cape May National Wildlife Refuge/Two-Mile Beach/Head South on pacific avenue from wildwood. Make a right onto USCG entrance street. Population begins straight ahead on trail bordering fence.</t>
  </si>
  <si>
    <t>Cape May National Wildlife Refuge/Two-Mile Beach/Head South on pacific avenue from wildwood. Make a right onto USCG entrance street. Population begins on front of primary sanddune facing the atlantic ocean.</t>
  </si>
  <si>
    <t>Cape May NWR/Cedar Swamp/From Petersburg, take Tuckahoe Rd east about 1.3 miles to Butter Rd. Drive SE on Butter Rd for about 1000 ft to the powerline cut. Walk south along cut to population.</t>
  </si>
  <si>
    <t>Cape May NWR/Cedar Swamp/From Petersburg, take Tuckahoe Rd east about 1.3 miles to Butter Rd. Drive SE on Butter Rd for about 1000 ft to powerline cut. walk south along cut to population.</t>
  </si>
  <si>
    <t>Cape May NWR/Cedar Swamp/From Petersburg, take Tuckahoe Rd east about 1.3 miles to Butter Rd. Drive SE on Butter Rd for about 1000 feet to powerline cut. Walk south along cut to population.</t>
  </si>
  <si>
    <t>Edwin B. Forsythe NWR//From Manahawkin, take Stafford Ave. east for 2 miles. population is along trail on right side of road.</t>
  </si>
  <si>
    <t>Flatbrook WMA//From Branchville, drive north on Hwy 206 for about 4 miles. Turn left on Hwy 560. Drive west about 0.7 miles to Brook Rd. Turn left on Brook Rd and drive in about 1 mile to a trail on the right that will lead to the population.</t>
  </si>
  <si>
    <t>Great Swamp NWR//From New Vernon, drive SW on Lees Hill Rd for about 0.1 miles. Turn left on Longhill Rd and drive south for about a mile. The Great Swamp parking lot is on left. Follow Blue and Beige trails to population.</t>
  </si>
  <si>
    <t>Cape May NWR/Two-Mile Beach/From Wildwood, head south on Pacific Ave. Make a right onto USCG enterance street. Population begins on dune trail at secondary dune.</t>
  </si>
  <si>
    <t>Cape May NWR/Two-Mile Beach/From Wildwood, head south on Pacific Ave. Make a right on USCG entrance street. Drive to NWR parking lot. Population is on primary dune.</t>
  </si>
  <si>
    <t>Egg Island WMA / Glades WR/Turkey Point Rd./From Dividing Creek take Hwy 664 west to Turkey Point Rd. Drive south on Turkey Point until it ends at Johnson's Ditch. The population is across bridge and along the Glades trails.</t>
  </si>
  <si>
    <t>Cape May NWR/Cedar Swamp/From Petersburg, take Tuckahoe Rd east about 1.3 miles to Butter Rd. Drive SE on Butter Rd for about 1000 ft to power line cut. Walk south to population.</t>
  </si>
  <si>
    <t>Tuckahoe WMA//From Tuckahoe, take route 50 north to Mosquito Landing Rd. Drive down Mosquito Landing Rd to Middle Town Rd. Make a right onto Meadow Rd. Population is in power line cut.</t>
  </si>
  <si>
    <t>Colliers Mills WMA//From New Egypt, drive east on Lakewood Rd. for about 4 miles. Continue straight onto W Veterans Hwy for about 0.5 miles to admit road entrance to Colliers Mills. Population is on both sides of Hwy throughout trail network.</t>
  </si>
  <si>
    <t>Colliers Mills WMA//From New Egypt, drive east on Lakewood Rd. for about 4 miles to Hawkin Rd. Drive north on Hawkin Rd for about .75 miles to an unnamed dirt road. Drive east on dirt road for about 500 ft. to a dried pond. Population is around edge of pond bed.</t>
  </si>
  <si>
    <t>Colliers Mills WMA//From New Egypt, drive east on Lakewood Rd for about 4 miles to Hawkin Rd. Drive north on Hawkin Rd for about .75 miles. Turn right on an unnamed dirt road. Drive for about 500 ft. to a dried pond. Population is in pond bed.</t>
  </si>
  <si>
    <t>Colliers Mills WMA//From New Egypt, drive east on Lakewood Rd for about 4 miles to Hawkin Rd. Drive north on Hawkin Rd for about .75 miles. Turn right on an unnamed dirt road. Drive for about 500 ft to a dried pond. Population is in pond bed.</t>
  </si>
  <si>
    <t>Forked River WMA//From Ocean Twnship, drive west on Wells Mills Rd for about 2 miles to Bryant Rd. Drive north on Bryant Rd for about .25 miles and take a slight right onto Longridge Rd. Follow Longridge Rd to power line cut. Follow power line cut south to pond on right with population.</t>
  </si>
  <si>
    <t>Forked River WMA//From Ocean Twnship, drive west on Wells Mills Rd for about 2 miles to bryant Rd. Drive north on Bbryant Rd for about .25 miles. Slight right onto Longridge Rd. Drive down Longridge to power line cut. Follow power line cut south to pond on right with population.</t>
  </si>
  <si>
    <t>Manchester WMA//From Lakehurst, drive about .5 miles west on Hwy 70 to Beckerville Rd. Then drive about 3 miles west on Beckerville Rd/Horicon Ave to a trail on the left side of the road. The population is in two fields that can be accessed from the trail.</t>
  </si>
  <si>
    <t>Bear Swamp WMA/E Shor Lake Owassa Rd/From Branchville, head west for .5 miles on Main St towards Kemah Lake Rd. Turn right onto US-206 N. In 1.6 miles, turn left onto Culvermere Rd. Drive to dead end of E Shore Lake Owassa Rd.</t>
  </si>
  <si>
    <t>Connetquot River State Park/Yellow trail and others/Drive east on Sunrise highway. There is a sharp right directly off the highway that takes you into the park entrance. The population is along the path edge throughout the park.</t>
  </si>
  <si>
    <t>Linda Gronlund Memorial Nature Preserve/Wetland off right side of highway/Drive east on Barcelona Neck Road until it turns into Trustees Rd. Park in the first pull off on your left. Walk into the woods on your right and collect along the stream banks.</t>
  </si>
  <si>
    <t>Sunken Meadow State Park/Boardwalk, Peninsula/From Sagtikos State Parkway, turn left onto NY-25A W then turn right onto Sunken Meadow Rd. Park in the parking lot and walk along the boardwalks and out onto the Penninsula.</t>
  </si>
  <si>
    <t>Merrill Lake Sanctuary/Fields and salt marsh boarder/From Hampton Bays, take 27E. Turn left onto N Main St, slight right onto Springs Fireplace Rd. Park next to the Nature Conservancy's Merrill Lake Sanctuary sign, 0.2 miles down the road. The population boarders the marsh, with a few individuals in the first field towards the road.</t>
  </si>
  <si>
    <t>Hubbard County Park/salt marsh edges/From Riverhead, take 24E. Turn left onto Red Creek Rd. The population is spread around the salt marshes in the inlets.</t>
  </si>
  <si>
    <t>Conscience Point National Wildlife Refuge//From Hampton Bays, take NY 27-E then turn left onto Sandy Hollow Rd. Turn left onto N Sea Rd and park near the park's sign. The population is in the large field next to the road.</t>
  </si>
  <si>
    <t>Sears Bellows County Park//From NY-24 N/Riverhead-Hampton Bays Rd, turn left onto Bellows Pond Rd, turn right to stay on Bellows Pond Rd, then the park entrance will be on your right. The population is around Bellows Pond, Grass Pond, and House Pond.</t>
  </si>
  <si>
    <t>Sears Bellows County Park//From NY-24 N/Riverhead-Hampton Bays Rd, turn left onto Bellows Pond Rd, turn right to stay on Bellows Pond Rd, then the park entrance will be on your right. Population surrounds Bellows Pond, Grass Pond, and House Pond.</t>
  </si>
  <si>
    <t>Gardiner County Park//From Robert Moses Causeway, take exit RM2E for NY 27A E toward Bay Shore. Turn right onto Manor Ln after 1 mile, park in in the parking lot, and collect from all the trails in the forest. Population is at salt marsh edges.</t>
  </si>
  <si>
    <t>Nickerson Beach//From Meadowbrook State Parkway S, take exit M10 for Loop Parkway. Exit towards Long Beach, merge onto Lido Blvd, and turn left onto Donna Ln. The Beach is on your left and the population spreads along the dune edge closest towards the beach.</t>
  </si>
  <si>
    <t>Robert Cushman Murphey Park//From NY-24 N, turn left onto River Rd. Drive ~1.3 miles to a parking lot on your left. Walk the full loop trail that starts in the parking lot.</t>
  </si>
  <si>
    <t>Wertheim National Wildlife Refuge//From Montauk Hwy (NY 80 E), turn right onto Smith Rd. Drive past the main entrance on your right to the maintenance entrance (the next right). Unlock the gate and drive on the main road until you reach the salt marsh. Population is throughout the salt marsh and surrounds the large pond on the left.</t>
  </si>
  <si>
    <t>Wertheim National Wildlife Refuge//From Montauk Hwy (NY 80 E), turn right onto Smith Rd. Drive past the main entrance on your right to the maintenance entrance (the next right). Unlock the gate and drive on the main road until you reach the salt marsh. The population is intermingled with Phragmites surrounding the large pond on the left and on the edges of the main road through the salt marsh.</t>
  </si>
  <si>
    <t>Cupsogue Beach County Park//From Westhampton Beach, take Jessup Ln across the bridge to the island, then turn right onto Dune Rd. Drive west on Dune Rd until you reach Cupsogue Beach County Park. Park in the first lot and walk West into the park. The population boarders the salt marsh on the north shore.</t>
  </si>
  <si>
    <t>Shinnecock County Park West//Drive south over the Ponquogue Bridge and take a right on Dune Rd. Park on Road L or K. The population is on the salt marsh edge on the north side of Dune Rd.</t>
  </si>
  <si>
    <t>Lums Pond State Park/Little Jersey Trail/From 301 South, turn left onto Howell School Road, then turn right ontp Buck Jersey Road. Turn right onto road with sign for Lums Pond State Park. Park in the nature center/ visitors center parking lot (before toll booth). Follow road past toll booth until you reach a power-cut line. The population is located on both sides of the power cut line, but primarily to the left.</t>
  </si>
  <si>
    <t>Pea Patch Island/Fort DE State Park/Park in parking lot at 45 Clinton Street. Take ferry to Pea Patch Island. Walk to end of dock. Population extends to the left and right of the dock throughout the salt marsh.</t>
  </si>
  <si>
    <t>White Clay Creek State park/Paved road by house/From University of DE, travel north on S Maine ST. Continue onto New London Road (896N), then turn right onto Wedgwood road. Continue until parking lot at end of road. Follow Mill Pace Road trail onto Creekside Road Trail. Trail will intersect with paved road. Walk up paved road until you reach residential house with parking lot designated for hunters. Fields behind house contains the population.</t>
  </si>
  <si>
    <t>Fenwick Island State Park/Behind first dune/Drive south on DE-1 S down Fenwick Island. Continue south following signs for Fenwick Island State Park. Turn east into Fenwick Island State Park.</t>
  </si>
  <si>
    <t>Tidbury Park/marsh/Moving south on DE-1, passed Dover, then turn off onto the Puncheon Run Connector. Turn right onto US-13 N, then turn right onto S State ST. Then turn left into Tidbury Park. From parking lot, follow west trail until you reach the marsh. Follow the trail along the marsh, over a steep dirt bike hill, until you reach an opening to the marsh on the right.</t>
  </si>
  <si>
    <t>Bechtel Park/Behind Tennis Courts/From I-95, drive west on Naamans Rd (92) until you reach Betchtel Park (entrance on right). Enter park, driving along looped road until you are behind the Tennis Courts. Population is along the road on the forests edge.</t>
  </si>
  <si>
    <t>Lums Pond State Park/Little Jersey Trail/From 301 south (moving south) turn left (east) onto Buck Jersey Road, then turn right (south) onto Lums Pond State Park (look for sign). Park in Nature Center parking lot, walk south on road past park entrance toll booth until you reach power-cut line. Population extends along power-cut line toward the left for about a mile.</t>
  </si>
  <si>
    <t>White Clay Creek State Park/Farm house at end of Creekside trail/From University of DE, travel north on South Main Street, continue onto New London Road (896N). Turn right onto Wedgewood Road. Continue until you reach parking lot. Walk down north park road and turn off onto Creekside trail. Follow trail until you reach clearing and farm house. Population located in field adjacent to the white farm house.</t>
  </si>
  <si>
    <t>White Clay Creek State Park/Farm House at end of Creekside Trail/From University of Delaware, travel south on Main Street and continue onto New London Road (896N). Turn right onto Wedgewood Road and continue until you reach parking lot at the end of the road. On foot, follow Mill Road and turn onto Creekside Trail. Follow Creekside trail until you reach clearing/ farm house. Population located in field adjacent to white farm house.</t>
  </si>
  <si>
    <t>Cedar Swamp Wildlife Management Area/Reichart tract/ Thorough Neck Road/From Odessa, travel south on route 9 until you reach Thorough Neck Road. Turn onto Thurough Neck Road into Cedar Swamp. Population is located on both sides of Thorough Neck Road starting passed the House and continuing until the end of the road.</t>
  </si>
  <si>
    <t>Russel Peterson Urban Wildlife Refuge/Board Walk and marsh/From DE Memorial Bridge, continue on 295 S and take the I-95 exit toward Wilmington. Take exit 6 for DE-4/ Maryland Ave. Turn left onto DE-4 w/ Maryland Ave then again onto Beech St. Follow signs for Russel Peterson Urban Wildlife Refuge. From Parking lot, walk over bridge to the education center and walk down to the second floor. Walk onto marsh boardwalk. Population located throughout marsh and along boardwalk.</t>
  </si>
  <si>
    <t>Assawoman Bay Wildlife Management Area/Deer stand 13 near entrance/Follow State road 20, continue then turn left (North-east) onto Daisy RD. Then turn left onto Bayard RD, onto Doublebridge RD. Then follow Camp Barnes RD into Assawoman Bay WMA. Before turning onto Mullberry landing/ main entrance, turn off behind the large map/ billboard of the property. Population is located in the field adjacent to map of the site.</t>
  </si>
  <si>
    <t>Assawoman Bay Wildlife Management Area/Strawberry Landing/Follow State RD 20. Continue then turn left (North-east) onto Daisy RD. Turn left onto Bayard RD, then turn onto Doublebridges RD. Follow Camp Bayard RD into Assawoman WMA. Drive down Strawberry landing (follow signs) From parking lot, walk toward dock and follow trail on right into the marsh. Population located throughout marsh.</t>
  </si>
  <si>
    <t>Little Creek Wildlife Management Area/Port Mahon Road/Traveling north on Roue 9 From Dover, turn east (left) onto Port Mahon Road. Follow road for about two miles until in Little Creek Property. The population is located on both sides of road in marsh for about 0.5 miles.</t>
  </si>
  <si>
    <t>Coverdale Farm Preserve/Field near Way Road in front of preserve/From Greenville Place neighborhood on Kennett Pike Road (52 North), go north for about 2.3 miles. Then turn left onto Old Kennett Road and continue for about one mile. Turn left onto Way Road and in half of a mile, turn right into preserve. Population is in field on southeast part of the preserve, next to Way Road.</t>
  </si>
  <si>
    <t>Ahsland Nature Center/Field by nature center/From the intersection of limestone RD and NEw Port Gap Highway, go on New Port Gap Pike for about 2.6 miles, then turn right onto Loveville RD. Go about 1 mile, turn right on to Willmington RD, then in .5 miles turn right onto Drackenville RD. then in 1 mile turn left onto Barely Mill RD and into the Nature Center parking lot. from the parking lot, follow the stairs leading to the Nature Center. Continue on path past nature center until you reach the open fields. Population is located throughout those fields.</t>
  </si>
  <si>
    <t>Delaware Seashore State park Fresh Ponds/parking lot/From the intersection of Hudson Rd and Central Ave, go north on central ave for about 1 mile, then turn right onto Hickman RD. Continue on Hickman RD for .5 miles until it ends at a parking lot for the State park. From the parking lot, the population is located in the field on both sides of the parking lot.</t>
  </si>
  <si>
    <t>Bombay Hook WMA/Fennis Pool/From Leipsic, travel north on route 9 then turn right (east) onto Whitehall Neck RD. Travel straight until the end of the road into Bombay Hook WMA entrance. Travel down road passed Main Office until end of road, then turn left. Follow signs for Finis Pool. Population located within and around the boarder of Finis Pool</t>
  </si>
  <si>
    <t>Peconic Bog County Park/Power line ROW/I-495 East to Exit 71 for Rt 24/Nugent Drive. Go east on Rt. 24 to Pinehurst Blvd. Take a left onto Pinehurst and follow to S. River Road. Take a right onto S River Rd and continue to end of Street where trail begins. Hike on trail, take first right and follow to Powerline cut</t>
  </si>
  <si>
    <t>//</t>
  </si>
  <si>
    <t>Peaslee WMA/1st ave/Route 49 pond/Garden State Parkway to Exit 20. Take Route 50W to Tuckahoe. In Tuckahoe, Turn left onto Route 49 and continue 6.5 miles to 1st Ave. Turn Right on 1st ave and population is in the swamp on the west side of the road.</t>
  </si>
  <si>
    <t>Nickerson Beach//I-495 East to exit 38 for Northern State Parkway E toward Hauppauge.Merge onto Northern State Pkwy. Use the right 2 lanes to take exit 31A for Meadowbrook State Pkwy toward Jones Beach, Continue onto Meadowbrook State Pkwy S. Take exit M10 for Loop Parkway. Continue onto Loop Parkway. Use the right 2 lanes to take the exit toward Long Beach. Nickerson Beach is on the south side of the road.</t>
  </si>
  <si>
    <t>Hubbard County Park/White Column Entrance/Take I-495 East to exit 71 for NY-24 toward Hampton Bays/Calverton. Turn right onto NY-24 S/Edwards Ave S. Continue to follow NY-24 S. Keep right to continue on Nugent Dr. At the traffic circle, take the 3rd exit onto Flanders Rd. Continue about 5 miles to the white column entrance to Hubbard County Park on the Left side of the road.</t>
  </si>
  <si>
    <t>Jones Beach State Park//From Southern State Parkway, take exit 22S toward Jones Beach/NY M S. Merge onto Meadowbrook State Parkway S. Continue onto Ocean Parkway E, then park in Lot 4. Population is along the shore of Zach's Bay ( in sight of the Nikon Theater).</t>
  </si>
  <si>
    <t>Accabonauc Harbor/Gerard Drive/From NY27-E turn left onto Main st. Continue on N Main St which becomes Springs Fireplace Rd. Turn right on Old Fireplace Road which becomes Gerard Dr. Take Gerard Drive to end of peninsula on Accabonac Harbor (where the road ends). Population is in dune at the end of the peninsula and on the edges of the marsh along the west side of the peninsula. There are private houses on the road, but the marsh land is owned by East Hampton Town Parks.</t>
  </si>
  <si>
    <t>Cow Meadow Park//From S Main St in Merrick, turn left onto Mill Rd. Turn left onto S Main St and the destination is at the end of the road on your left. Walk down the nature path until you reach the salt marsh entrance (next to the wooden view tower). The population is in the salt marsh.</t>
  </si>
  <si>
    <t>Seatuck National Wildlife Refuge//From Sunrise Highway North Service Rd, turn right onto Islip Blvs, then left onto Main St, then right onto St. MarkÃ¢âú¬âü¢s Lane. Drive to the end of St. MarkÃ¢âú¬âü¢s Lane and into the park. The population is along the salt marsh edge, off the main path.</t>
  </si>
  <si>
    <t>Seatuck National Wildlife Refuge//From Sunrise Highway North Service Rd, turn right onto Islip Blvs, then left onto Main St, then right onto St. Markâ€™s Lane. Drive to the end of St. Markâ€™s Lane and into the park. The population is on the edges of the main trail and along the salt marsh edges.</t>
  </si>
  <si>
    <t>Nickerson Beach County Park//From Meadowbrook State Parkway S, take exit M10 for Loop Parkway. Exit towards Long Beach, merge onto Lido Blvd, and turn left onto Donna Ln. The Beach is on your left and the population is spread throughout the dunes and beach.</t>
  </si>
  <si>
    <t>Scallop Pond Preserve//From NY 27 E, turn left onto Sandy Hollow Rd, left onto N Sea Rd, left onto Millstone Brook Rd, right onto Scott Rd. Take the first left onto an unmarked dirt road after passing Harris Rd and Jennings Lane on your right. The population is along the edges of the road and salt marshes.</t>
  </si>
  <si>
    <t>Scallop Pond Preserve//From NY 27 E, turn left onto Sandy Hollow Rd, left onto N Sea Rd, left onto Millstone Brook Rd, right onto Scott Rd. Take the first left onto an unmarked dirt road after passing Harris Rd and Jennings Lane on your right. The population is along the road edges and beach at the end of the road.</t>
  </si>
  <si>
    <t>Delaware Seashore State park/Campground Marsh/Follow route 1 south along the coastal highway toward Fenwick Island. Pass over bridge, then immediately turn right (west) into the DE Seashore Camp Ground. Park in the camp store parking lot. Population located in marsh behind camp store/ campground (facing south)</t>
  </si>
  <si>
    <t>Cape Henlopen State Park/Gordon's Path/At intersection of Route 9 and Cape Henlopen Drive, turn right (east) onto Cape Henlopen Drive. Continue straight until you enter the Cape Henlopen State Park entrance. Continue onto Engineer Road (following signs for Biden Environmental Center). Continue onto Dune Road for about 1.5 miles. Enter parking lot on the right. Park and follow the boardwalk trail. Population is immediately past the boardwalk, and in the marsh area about 0.75 miles from the parking lot. Population is mostly on the right hand side coming from the boardwalk.</t>
  </si>
  <si>
    <t>Great Swamp NWR/Blue Trail/From Green Village, drive west on Greenvillage Rd for .5 miles. Turn left on Meyersville Rd. After 1000 ft, turn right on Woodland Rd and follow it until it dead-ends in Great Swamp NWR.</t>
  </si>
  <si>
    <t>Black River WMA/Patriot's Path/From Chester, drive NE on North Rd for about .5 miles to Black River Recreation fields on left. Follow Patriots Path to population.</t>
  </si>
  <si>
    <t>Black River WMA/Patriot's Path/From Chester, drive NE on North Rd for about .5 miles to Black River Recreation Fields on Left. Follow Patriots Path to population.</t>
  </si>
  <si>
    <t>Black River WMA//From Chester, drive NE on North Rd for about .5 miles to Black River Recreation Fields on Left. Follow Patriots Path to population.</t>
  </si>
  <si>
    <t>Black River WMA//From Chester, drive north on Pleasant Hill Rd for about .75 miles to a parking lot for the WMA on the right. Population is to the left of the trail.</t>
  </si>
  <si>
    <t>Bear Swamp WMA/E Shore Lake Owassa Rd/From Branchville take Main St west toward Kenah Lake Rd. Turn right onto US-206 N. In 1.6 miles turn left onto Culvermere Rd. Drive to dead end of E Shore LAke Owassa Rd. Population is along edge of forest/marsh.</t>
  </si>
  <si>
    <t>Edward Bevan Wildlife Management Area/Battle Lane/From Millville Executive Airport, travel South-West on Dividing Creek Road for 3 miles. Turn right onto Whitehead Road. Continue down whitehead road for about 1,500 feet. Turn left onto Battle lane. Population begins on right in .5 mile.</t>
  </si>
  <si>
    <t>Jones Beach SP/West End Boat Basin/From Sunrise Highway/RT-27 Eastbound in Freeport, NY, take exit for Jones Beach/Meadowbrook State Parkway South. Continue on Meadowbook Pkwy for 4.5 miles and take exit for Bay Parkway toward West End Beaches. Proceed approx 1 mile and take exit on right following sign for West End Boat Basin US Coast Guard. Make first right onto road and proceed to parking area next to bathrooms. Walk east until end of paved road and population begins in the marsh areas adjacent to the dunes.</t>
  </si>
  <si>
    <t>Caumsett State Park/Fisherman's Beach Marsh/From Main St/RT 25A in Cold Spring, head east on Main St approx 1.5 miles. Turn left on West Neck Rd and proceed 4.7 miles. Continue on Lloyd Harbor Road for another 3/4 miles ad turn left onto park entrance road. Proceed to visitor lot, pass guard booth and turn left into next driveway. Proceed past stables and follow signs for Fisherman's Beach. At end of acccess road follow path from west side of parking area toward Marsh/Dune.</t>
  </si>
  <si>
    <t>Berkshire Valley Wildlife Management Area/Gordon Road/From Roxbury Fire Co.3 drive west for 1,500 feet to the end of Gordon road. Take trail that leads south. Population is throughout wet meadow 200 feet down trail.</t>
  </si>
  <si>
    <t>USER4</t>
  </si>
  <si>
    <t>Clara Holmes - MARSB:From pressed specimen on another date:20 NOV 2015</t>
  </si>
  <si>
    <t>::</t>
  </si>
  <si>
    <t>Clara Holm:In Field:17 MAY 2016</t>
  </si>
  <si>
    <t>Clara Holmes:In Field:19 JUN 2016</t>
  </si>
  <si>
    <t>Heather Liljengren:In Field:20 JUN 2016</t>
  </si>
  <si>
    <t>Clara Holmes:In Field:22 JUN 2016</t>
  </si>
  <si>
    <t>Clara Holmes:In Field:17 JUN 2016</t>
  </si>
  <si>
    <t>Clara Holmes:In Field:16 JUN 2016</t>
  </si>
  <si>
    <t>Clara Holmes:From pressed specimen on another date:18 JUL 2016</t>
  </si>
  <si>
    <t>Clara Holmes:From pressed specimen on another date:15 AUG 2016</t>
  </si>
  <si>
    <t>Clara Holmes:From photograph:21 JUL 2016</t>
  </si>
  <si>
    <t>Clara Holmes:In Field:17 AUG 2016</t>
  </si>
  <si>
    <t>Clara Holmes:In Field:18 AUG 2016</t>
  </si>
  <si>
    <t>CLara Holmes:In Field:18 AUG 2016</t>
  </si>
  <si>
    <t>Clara Holmes:From photograph:31 AUG 2016</t>
  </si>
  <si>
    <t>Clara Holmes:From pressed specimen on another date:19 SEP 2016</t>
  </si>
  <si>
    <t>Clara Holmes:From pressed specimen on another date:26 SEP 2016</t>
  </si>
  <si>
    <t>Clara Holmes:From pressed specimen on another date:03 OCT 2016</t>
  </si>
  <si>
    <t>Clara Holmes:From pressed specimen on another date:14 NOV 2016</t>
  </si>
  <si>
    <t>Clara Holmes:From pressed specimen on another date:16 NOV 2016</t>
  </si>
  <si>
    <t>Clara Holmes:In Field:23 JUN 2016</t>
  </si>
  <si>
    <t>clara Holmes:From pressed specimen on another date:16 NOV 2016</t>
  </si>
  <si>
    <t>Clara Holmes:From pressed specimen on another date:15 NOV 2016</t>
  </si>
  <si>
    <t>Clara Holmes: MARSB:From pressed specimen on another date:15 NOV 2016</t>
  </si>
  <si>
    <t>C. Holmes:In Field:06 JUL 2016</t>
  </si>
  <si>
    <t>H. Liljengren:In Field:19 JUN 2016</t>
  </si>
  <si>
    <t>C. Holmes:In Field:26 SEP 2016</t>
  </si>
  <si>
    <t>C. Holmes:In Field:25 OCT 2016</t>
  </si>
  <si>
    <t>Clara Holmes:From photograph:09 NOV 2016</t>
  </si>
  <si>
    <t>Clara Holmes:From pressed specimen on another date:16 NOV 2017</t>
  </si>
  <si>
    <t>C. Holmes :In Field:12 SEP 2017</t>
  </si>
  <si>
    <t>C. Holmes:From pressed specimen on another date:15 NOV 2017</t>
  </si>
  <si>
    <t>Clara Holmes:From pressed specimen on another date:</t>
  </si>
  <si>
    <t>SECONDARY_ID</t>
  </si>
  <si>
    <t>SAN 10123</t>
  </si>
  <si>
    <t>SAN10555</t>
  </si>
  <si>
    <t>SAN10556</t>
  </si>
  <si>
    <t>SAN10588</t>
  </si>
  <si>
    <t>SAN10683</t>
  </si>
  <si>
    <t>SAN10686</t>
  </si>
  <si>
    <t>SAN10688</t>
  </si>
  <si>
    <t>SAN 10704</t>
  </si>
  <si>
    <t>SAN 10744</t>
  </si>
  <si>
    <t>SAN 10745</t>
  </si>
  <si>
    <t>SAN 10747</t>
  </si>
  <si>
    <t>SAN 10755</t>
  </si>
  <si>
    <t>SAN 10789</t>
  </si>
  <si>
    <t>SAN 10782</t>
  </si>
  <si>
    <t>SAN 10793</t>
  </si>
  <si>
    <t>SAN 10878</t>
  </si>
  <si>
    <t>SAN 10880</t>
  </si>
  <si>
    <t>SAN 10955</t>
  </si>
  <si>
    <t>SAN 10962</t>
  </si>
  <si>
    <t>SAN 10964</t>
  </si>
  <si>
    <t>SAN 10996</t>
  </si>
  <si>
    <t>SAN 10997</t>
  </si>
  <si>
    <t>SAN 10999</t>
  </si>
  <si>
    <t>SAN 11000</t>
  </si>
  <si>
    <t>SAN 1101</t>
  </si>
  <si>
    <t>USER5</t>
  </si>
  <si>
    <t>Voucher1</t>
  </si>
  <si>
    <t>Voucher2</t>
  </si>
  <si>
    <t>Smithsonian (US)</t>
  </si>
  <si>
    <t>Mid-Atlantic Regional Seed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</si>
</sst>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
    <numFmt numFmtId="167" formatCode="#.######"/>
    <numFmt numFmtId="168" formatCode="##.#####"/>
    <numFmt numFmtId="169" formatCode="0.0000"/>
  </numFmts>
  <fonts count="28"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u/>
      <sz val="11"/>
      <color theme="1"/>
      <name val="Calibri"/>
      <family val="2"/>
      <scheme val="minor"/>
    </font>
    <font>
      <b/>
      <u/>
      <sz val="12"/>
      <color theme="1"/>
      <name val="Calibri"/>
      <family val="2"/>
      <scheme val="minor"/>
    </font>
    <font>
      <b/>
      <i/>
      <sz val="12"/>
      <color theme="1"/>
      <name val="Calibri"/>
      <family val="2"/>
      <scheme val="minor"/>
    </font>
    <font>
      <sz val="11"/>
      <color rgb="FF1F497D"/>
      <name val="Calibri"/>
      <family val="2"/>
      <scheme val="minor"/>
    </font>
    <font>
      <sz val="11"/>
      <name val="Calibri"/>
      <family val="2"/>
      <scheme val="minor"/>
    </font>
    <font>
      <sz val="11"/>
      <color theme="1"/>
      <name val="Calibri"/>
      <family val="2"/>
      <scheme val="minor"/>
    </font>
    <font>
      <sz val="11"/>
      <color theme="0"/>
      <name val="Calibri"/>
      <family val="2"/>
      <scheme val="minor"/>
    </font>
    <font>
      <sz val="12"/>
      <color theme="0"/>
      <name val="Calibri"/>
      <family val="2"/>
      <scheme val="minor"/>
    </font>
    <font>
      <b/>
      <sz val="9"/>
      <color indexed="81"/>
      <name val="Tahoma"/>
      <family val="2"/>
    </font>
    <font>
      <sz val="9"/>
      <color indexed="81"/>
      <name val="Tahoma"/>
      <family val="2"/>
    </font>
    <font>
      <sz val="36"/>
      <color rgb="FFFF0000"/>
      <name val="Calibri"/>
      <family val="2"/>
      <scheme val="minor"/>
    </font>
    <font>
      <sz val="72"/>
      <color rgb="FFFF0000"/>
      <name val="Calibri"/>
      <family val="2"/>
      <scheme val="minor"/>
    </font>
    <font>
      <sz val="22"/>
      <color theme="1"/>
      <name val="Calibri"/>
      <family val="2"/>
      <scheme val="minor"/>
    </font>
    <font>
      <sz val="11"/>
      <color theme="1"/>
      <name val="Calibri"/>
      <family val="2"/>
      <scheme val="minor"/>
    </font>
    <font>
      <sz val="20"/>
      <color rgb="FFFF0000"/>
      <name val="Calibri"/>
      <family val="2"/>
      <scheme val="minor"/>
    </font>
    <font>
      <sz val="48"/>
      <color theme="1"/>
      <name val="Calibri"/>
      <family val="2"/>
      <scheme val="minor"/>
    </font>
    <font>
      <sz val="11"/>
      <color rgb="FF201F1E"/>
      <name val="Calibri"/>
      <family val="2"/>
      <scheme val="minor"/>
    </font>
    <font>
      <sz val="8"/>
      <name val="Calibri"/>
      <family val="2"/>
      <scheme val="minor"/>
    </font>
    <font>
      <sz val="11"/>
      <color theme="1"/>
      <name val="Calibri"/>
      <family val="2"/>
      <scheme val="minor"/>
    </font>
    <font>
      <b/>
      <sz val="12"/>
      <color theme="0"/>
      <name val="Calibri"/>
      <family val="2"/>
      <scheme val="minor"/>
    </font>
    <font>
      <sz val="11"/>
      <color theme="1"/>
      <name val="Calibri"/>
      <family val="2"/>
      <scheme val="minor"/>
    </font>
    <font>
      <i/>
      <sz val="11"/>
      <color theme="1"/>
      <name val="Calibri"/>
      <family val="2"/>
      <scheme val="minor"/>
    </font>
  </fonts>
  <fills count="22">
    <fill>
      <patternFill patternType="none"/>
    </fill>
    <fill>
      <patternFill patternType="gray125"/>
    </fill>
    <fill>
      <patternFill patternType="solid">
        <fgColor theme="5" tint="0.39997558519241921"/>
        <bgColor indexed="64"/>
      </patternFill>
    </fill>
    <fill>
      <patternFill patternType="solid">
        <fgColor rgb="FFFF0000"/>
        <bgColor indexed="64"/>
      </patternFill>
    </fill>
    <fill>
      <patternFill patternType="solid">
        <fgColor theme="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1"/>
        <bgColor indexed="64"/>
      </patternFill>
    </fill>
    <fill>
      <patternFill patternType="solid">
        <fgColor theme="9"/>
        <bgColor indexed="64"/>
      </patternFill>
    </fill>
    <fill>
      <patternFill patternType="solid">
        <fgColor rgb="FFC00000"/>
        <bgColor indexed="64"/>
      </patternFill>
    </fill>
    <fill>
      <patternFill patternType="solid">
        <fgColor rgb="FFFFFF00"/>
        <bgColor indexed="64"/>
      </patternFill>
    </fill>
    <fill>
      <patternFill patternType="solid">
        <fgColor rgb="FFFF00FF"/>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bgColor theme="4"/>
      </patternFill>
    </fill>
  </fills>
  <borders count="8">
    <border>
      <left/>
      <right/>
      <top/>
      <bottom/>
      <diagonal/>
    </border>
    <border>
      <left/>
      <right/>
      <top/>
      <bottom style="medium">
        <color indexed="64"/>
      </bottom>
      <diagonal/>
    </border>
    <border>
      <left/>
      <right/>
      <top/>
      <bottom style="thin">
        <color indexed="64"/>
      </bottom>
      <diagonal/>
    </border>
    <border>
      <left/>
      <right/>
      <top style="thin">
        <color theme="1"/>
      </top>
      <bottom style="thin">
        <color theme="1"/>
      </bottom>
      <diagonal/>
    </border>
    <border>
      <left style="thin">
        <color theme="4" tint="0.39997558519241921"/>
      </left>
      <right style="thin">
        <color theme="4" tint="0.39997558519241921"/>
      </right>
      <top/>
      <bottom style="thin">
        <color indexed="64"/>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style="thin">
        <color theme="4" tint="0.39997558519241921"/>
      </right>
      <top/>
      <bottom style="thin">
        <color theme="4" tint="0.39997558519241921"/>
      </bottom>
      <diagonal/>
    </border>
  </borders>
  <cellStyleXfs count="1">
    <xf numFmtId="0" fontId="0" fillId="0" borderId="0"/>
  </cellStyleXfs>
  <cellXfs count="253">
    <xf numFmtId="0" fontId="0" fillId="0" borderId="0" xfId="0"/>
    <xf numFmtId="0" fontId="2" fillId="0" borderId="0" xfId="0" applyFont="1" applyFill="1"/>
    <xf numFmtId="14" fontId="0" fillId="0" borderId="0" xfId="0" applyNumberFormat="1"/>
    <xf numFmtId="22" fontId="0" fillId="0" borderId="0" xfId="0" applyNumberFormat="1"/>
    <xf numFmtId="1" fontId="0" fillId="0" borderId="0" xfId="0" applyNumberFormat="1"/>
    <xf numFmtId="164" fontId="0" fillId="0" borderId="0" xfId="0" applyNumberFormat="1"/>
    <xf numFmtId="0" fontId="0" fillId="0" borderId="0" xfId="0" applyAlignment="1">
      <alignment wrapText="1"/>
    </xf>
    <xf numFmtId="0" fontId="0" fillId="0" borderId="0" xfId="0"/>
    <xf numFmtId="22" fontId="0" fillId="0" borderId="0" xfId="0" applyNumberFormat="1"/>
    <xf numFmtId="0" fontId="0" fillId="0" borderId="0" xfId="0" applyFill="1"/>
    <xf numFmtId="0" fontId="0" fillId="0" borderId="0" xfId="0" applyAlignment="1">
      <alignment horizontal="center"/>
    </xf>
    <xf numFmtId="0" fontId="2" fillId="0" borderId="0" xfId="0" applyFont="1" applyFill="1" applyAlignment="1">
      <alignment horizontal="center"/>
    </xf>
    <xf numFmtId="0" fontId="0" fillId="4" borderId="0" xfId="0" applyFill="1"/>
    <xf numFmtId="0" fontId="0" fillId="0" borderId="0" xfId="0" applyFill="1" applyBorder="1"/>
    <xf numFmtId="0" fontId="0" fillId="0" borderId="0" xfId="0" applyAlignment="1">
      <alignment horizontal="left"/>
    </xf>
    <xf numFmtId="0" fontId="0" fillId="7" borderId="0" xfId="0" applyFill="1"/>
    <xf numFmtId="0" fontId="0" fillId="6" borderId="0" xfId="0" applyFill="1"/>
    <xf numFmtId="0" fontId="0" fillId="8" borderId="0" xfId="0" applyFill="1"/>
    <xf numFmtId="0" fontId="0" fillId="9" borderId="0" xfId="0" applyFill="1"/>
    <xf numFmtId="0" fontId="0" fillId="10" borderId="0" xfId="0" applyFill="1"/>
    <xf numFmtId="0" fontId="0" fillId="2" borderId="0" xfId="0" applyFill="1"/>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2" borderId="0" xfId="0" applyFill="1" applyAlignment="1">
      <alignment horizontal="center"/>
    </xf>
    <xf numFmtId="0" fontId="0" fillId="8" borderId="0" xfId="0" applyFill="1" applyAlignment="1">
      <alignment horizontal="center"/>
    </xf>
    <xf numFmtId="0" fontId="0" fillId="10" borderId="0" xfId="0" applyFill="1" applyAlignment="1">
      <alignment horizontal="center"/>
    </xf>
    <xf numFmtId="0" fontId="0" fillId="0" borderId="0" xfId="0" applyAlignment="1">
      <alignment horizontal="center" wrapText="1"/>
    </xf>
    <xf numFmtId="0" fontId="0" fillId="0" borderId="0" xfId="0" applyAlignment="1">
      <alignment horizontal="left" wrapText="1"/>
    </xf>
    <xf numFmtId="0" fontId="0" fillId="3" borderId="0" xfId="0" applyFill="1"/>
    <xf numFmtId="0" fontId="0" fillId="0" borderId="0" xfId="0" applyFont="1" applyFill="1" applyBorder="1"/>
    <xf numFmtId="0" fontId="0" fillId="0" borderId="0" xfId="0" quotePrefix="1"/>
    <xf numFmtId="0" fontId="0" fillId="4" borderId="0" xfId="0" applyFill="1" applyAlignment="1">
      <alignment horizontal="center"/>
    </xf>
    <xf numFmtId="0" fontId="0" fillId="0" borderId="0" xfId="0" applyFill="1" applyAlignment="1">
      <alignment horizontal="center"/>
    </xf>
    <xf numFmtId="0" fontId="0" fillId="7" borderId="0" xfId="0" applyFont="1" applyFill="1" applyAlignment="1">
      <alignment horizontal="center"/>
    </xf>
    <xf numFmtId="0" fontId="0" fillId="0" borderId="0" xfId="0" applyFont="1"/>
    <xf numFmtId="0" fontId="0" fillId="6" borderId="0" xfId="0" applyFont="1" applyFill="1" applyAlignment="1">
      <alignment horizontal="center"/>
    </xf>
    <xf numFmtId="0" fontId="0" fillId="9" borderId="0" xfId="0" applyFont="1" applyFill="1" applyAlignment="1">
      <alignment horizontal="center"/>
    </xf>
    <xf numFmtId="0" fontId="0" fillId="4" borderId="0" xfId="0" applyFont="1" applyFill="1" applyAlignment="1">
      <alignment horizontal="center"/>
    </xf>
    <xf numFmtId="14" fontId="0" fillId="0" borderId="0" xfId="0" applyNumberFormat="1" applyFont="1" applyFill="1" applyBorder="1"/>
    <xf numFmtId="0" fontId="0" fillId="0" borderId="0" xfId="0" applyFont="1" applyFill="1"/>
    <xf numFmtId="14" fontId="0" fillId="0" borderId="0" xfId="0" applyNumberFormat="1" applyFill="1" applyAlignment="1">
      <alignment horizontal="center"/>
    </xf>
    <xf numFmtId="0" fontId="2" fillId="0" borderId="0" xfId="0" applyNumberFormat="1" applyFont="1" applyFill="1" applyAlignment="1">
      <alignment horizontal="left"/>
    </xf>
    <xf numFmtId="0" fontId="5" fillId="0" borderId="0" xfId="0" applyNumberFormat="1" applyFont="1" applyFill="1" applyAlignment="1">
      <alignment horizontal="left"/>
    </xf>
    <xf numFmtId="0" fontId="0" fillId="0" borderId="0" xfId="0" applyNumberFormat="1" applyFill="1" applyAlignment="1">
      <alignment horizontal="left"/>
    </xf>
    <xf numFmtId="0" fontId="0" fillId="0" borderId="0" xfId="0" applyNumberFormat="1"/>
    <xf numFmtId="0" fontId="0" fillId="2" borderId="0" xfId="0" applyFont="1" applyFill="1" applyAlignment="1">
      <alignment horizontal="center"/>
    </xf>
    <xf numFmtId="0" fontId="0" fillId="8" borderId="0" xfId="0" applyFont="1" applyFill="1" applyAlignment="1">
      <alignment horizontal="center"/>
    </xf>
    <xf numFmtId="0" fontId="0" fillId="10" borderId="0" xfId="0" applyFont="1" applyFill="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8" fillId="0" borderId="0" xfId="0" applyFont="1" applyAlignment="1">
      <alignment horizontal="center"/>
    </xf>
    <xf numFmtId="0" fontId="9" fillId="0" borderId="0" xfId="0" applyFont="1"/>
    <xf numFmtId="0" fontId="10" fillId="0" borderId="0" xfId="0" applyFont="1"/>
    <xf numFmtId="0" fontId="3" fillId="3" borderId="0" xfId="0" applyFont="1" applyFill="1" applyAlignment="1">
      <alignment horizontal="center"/>
    </xf>
    <xf numFmtId="166" fontId="0" fillId="0" borderId="0" xfId="0" applyNumberFormat="1"/>
    <xf numFmtId="167" fontId="0" fillId="0" borderId="0" xfId="0" applyNumberFormat="1" applyFont="1" applyFill="1" applyBorder="1"/>
    <xf numFmtId="167" fontId="0" fillId="0" borderId="0" xfId="0" applyNumberFormat="1" applyFill="1" applyBorder="1"/>
    <xf numFmtId="0" fontId="11" fillId="0" borderId="0" xfId="0" applyFont="1" applyFill="1" applyBorder="1"/>
    <xf numFmtId="167" fontId="11" fillId="0" borderId="0" xfId="0" applyNumberFormat="1" applyFont="1" applyFill="1" applyBorder="1"/>
    <xf numFmtId="0" fontId="11" fillId="0" borderId="0" xfId="0" applyNumberFormat="1" applyFont="1" applyFill="1" applyBorder="1"/>
    <xf numFmtId="14" fontId="11" fillId="0" borderId="0" xfId="0" applyNumberFormat="1" applyFont="1" applyFill="1" applyBorder="1"/>
    <xf numFmtId="0" fontId="11" fillId="0" borderId="0" xfId="0" applyFont="1" applyFill="1"/>
    <xf numFmtId="0" fontId="5" fillId="0" borderId="0" xfId="0" applyFont="1" applyFill="1"/>
    <xf numFmtId="0" fontId="5" fillId="0" borderId="0" xfId="0" applyFont="1" applyFill="1" applyAlignment="1">
      <alignment horizontal="left"/>
    </xf>
    <xf numFmtId="0" fontId="5" fillId="0" borderId="0" xfId="0" applyFont="1" applyFill="1" applyAlignment="1">
      <alignment horizontal="center"/>
    </xf>
    <xf numFmtId="0" fontId="0" fillId="0" borderId="0" xfId="0" applyAlignment="1">
      <alignment horizontal="left" vertical="center" wrapText="1"/>
    </xf>
    <xf numFmtId="0" fontId="11" fillId="5" borderId="0" xfId="0" applyFont="1" applyFill="1" applyAlignment="1">
      <alignment vertical="center" wrapText="1"/>
    </xf>
    <xf numFmtId="0" fontId="0" fillId="11" borderId="0" xfId="0" applyFont="1" applyFill="1" applyAlignment="1">
      <alignment horizontal="center"/>
    </xf>
    <xf numFmtId="0" fontId="0" fillId="12" borderId="0" xfId="0" applyFont="1" applyFill="1" applyAlignment="1">
      <alignment horizontal="center"/>
    </xf>
    <xf numFmtId="0" fontId="12" fillId="14" borderId="0" xfId="0" applyFont="1" applyFill="1" applyAlignment="1">
      <alignment horizontal="center"/>
    </xf>
    <xf numFmtId="0" fontId="0" fillId="15" borderId="0" xfId="0" applyFont="1" applyFill="1" applyAlignment="1">
      <alignment horizontal="center"/>
    </xf>
    <xf numFmtId="0" fontId="13" fillId="16" borderId="0" xfId="0" applyFont="1" applyFill="1" applyAlignment="1">
      <alignment horizontal="center"/>
    </xf>
    <xf numFmtId="0" fontId="0" fillId="17" borderId="0" xfId="0" applyFont="1" applyFill="1" applyAlignment="1">
      <alignment horizontal="center"/>
    </xf>
    <xf numFmtId="0" fontId="0" fillId="11" borderId="0" xfId="0" applyFont="1" applyFill="1" applyAlignment="1">
      <alignment vertical="center" wrapText="1"/>
    </xf>
    <xf numFmtId="0" fontId="0" fillId="13" borderId="0" xfId="0" applyFont="1" applyFill="1" applyAlignment="1">
      <alignment vertical="center" wrapText="1"/>
    </xf>
    <xf numFmtId="0" fontId="0" fillId="8" borderId="0" xfId="0" applyNumberFormat="1" applyFill="1"/>
    <xf numFmtId="14" fontId="0" fillId="8" borderId="0" xfId="0" applyNumberFormat="1" applyFill="1"/>
    <xf numFmtId="0" fontId="0" fillId="8" borderId="0" xfId="0" applyFont="1" applyFill="1" applyBorder="1"/>
    <xf numFmtId="0" fontId="11" fillId="8" borderId="0" xfId="0" applyFont="1" applyFill="1" applyBorder="1"/>
    <xf numFmtId="1" fontId="0" fillId="8" borderId="0" xfId="0" applyNumberFormat="1" applyFont="1" applyFill="1" applyBorder="1"/>
    <xf numFmtId="1" fontId="11" fillId="8" borderId="0" xfId="0" applyNumberFormat="1" applyFont="1" applyFill="1" applyBorder="1"/>
    <xf numFmtId="0" fontId="0" fillId="0" borderId="0" xfId="0" applyAlignment="1">
      <alignment horizontal="center" vertical="center" wrapText="1"/>
    </xf>
    <xf numFmtId="0" fontId="1" fillId="0" borderId="1" xfId="0" applyFont="1" applyBorder="1" applyAlignment="1">
      <alignment horizontal="center" wrapText="1"/>
    </xf>
    <xf numFmtId="0" fontId="0" fillId="5" borderId="0" xfId="0" applyFont="1" applyFill="1" applyAlignment="1">
      <alignment vertical="center" wrapText="1"/>
    </xf>
    <xf numFmtId="0" fontId="11" fillId="3" borderId="0" xfId="0" applyFont="1" applyFill="1" applyAlignment="1">
      <alignment vertical="center" wrapText="1"/>
    </xf>
    <xf numFmtId="0" fontId="0" fillId="3" borderId="0" xfId="0" applyFont="1" applyFill="1" applyAlignment="1">
      <alignment vertical="center" wrapText="1"/>
    </xf>
    <xf numFmtId="14" fontId="0" fillId="0" borderId="0" xfId="0" applyNumberFormat="1" applyAlignment="1">
      <alignment horizontal="center" vertical="center" wrapText="1"/>
    </xf>
    <xf numFmtId="167" fontId="0" fillId="0" borderId="0" xfId="0" applyNumberFormat="1" applyAlignment="1">
      <alignment horizontal="center" vertical="center" wrapText="1"/>
    </xf>
    <xf numFmtId="0" fontId="0" fillId="0" borderId="0" xfId="0" applyNumberFormat="1" applyAlignment="1">
      <alignment horizontal="left" vertical="center" wrapText="1"/>
    </xf>
    <xf numFmtId="0" fontId="0" fillId="0" borderId="0" xfId="0" applyNumberFormat="1" applyAlignment="1">
      <alignment horizontal="center" vertical="center" wrapText="1"/>
    </xf>
    <xf numFmtId="167" fontId="0" fillId="0" borderId="0" xfId="0" applyNumberFormat="1" applyAlignment="1">
      <alignment horizontal="left" vertical="center" wrapText="1"/>
    </xf>
    <xf numFmtId="0" fontId="1" fillId="3" borderId="0" xfId="0" applyFont="1" applyFill="1" applyBorder="1" applyAlignment="1">
      <alignment horizontal="left" vertical="top" wrapText="1"/>
    </xf>
    <xf numFmtId="0" fontId="1" fillId="5" borderId="0" xfId="0" applyFont="1" applyFill="1" applyBorder="1" applyAlignment="1">
      <alignment horizontal="left" vertical="top" wrapText="1"/>
    </xf>
    <xf numFmtId="1" fontId="1" fillId="7" borderId="0" xfId="0" applyNumberFormat="1" applyFont="1" applyFill="1" applyBorder="1" applyAlignment="1">
      <alignment horizontal="left" vertical="top" wrapText="1"/>
    </xf>
    <xf numFmtId="0" fontId="1" fillId="4" borderId="0" xfId="0" applyFont="1" applyFill="1" applyBorder="1" applyAlignment="1">
      <alignment horizontal="left" vertical="top" wrapText="1"/>
    </xf>
    <xf numFmtId="0" fontId="1" fillId="7" borderId="0" xfId="0" applyFont="1" applyFill="1" applyBorder="1" applyAlignment="1">
      <alignment horizontal="left" vertical="top" wrapText="1"/>
    </xf>
    <xf numFmtId="14" fontId="1" fillId="0" borderId="0" xfId="0" applyNumberFormat="1" applyFont="1" applyBorder="1" applyAlignment="1">
      <alignment horizontal="left" vertical="top" wrapText="1"/>
    </xf>
    <xf numFmtId="0" fontId="3" fillId="0" borderId="0" xfId="0" applyFont="1" applyBorder="1" applyAlignment="1">
      <alignment horizontal="left" vertical="top" wrapText="1"/>
    </xf>
    <xf numFmtId="14" fontId="1" fillId="6" borderId="0" xfId="0" applyNumberFormat="1" applyFont="1" applyFill="1" applyBorder="1" applyAlignment="1">
      <alignment horizontal="left" vertical="top" wrapText="1"/>
    </xf>
    <xf numFmtId="0" fontId="1" fillId="6" borderId="0" xfId="0" applyFont="1" applyFill="1" applyBorder="1" applyAlignment="1">
      <alignment horizontal="left" vertical="top" wrapText="1"/>
    </xf>
    <xf numFmtId="49" fontId="1" fillId="6" borderId="0" xfId="0" applyNumberFormat="1" applyFont="1" applyFill="1" applyBorder="1" applyAlignment="1">
      <alignment horizontal="left" vertical="top" wrapText="1"/>
    </xf>
    <xf numFmtId="0" fontId="1" fillId="9" borderId="0" xfId="0" applyFont="1" applyFill="1" applyBorder="1" applyAlignment="1">
      <alignment horizontal="left" vertical="top" wrapText="1"/>
    </xf>
    <xf numFmtId="167" fontId="1" fillId="4" borderId="0" xfId="0" applyNumberFormat="1" applyFont="1" applyFill="1" applyBorder="1" applyAlignment="1">
      <alignment horizontal="left" vertical="top" wrapText="1"/>
    </xf>
    <xf numFmtId="1" fontId="1" fillId="3" borderId="0" xfId="0" applyNumberFormat="1" applyFont="1" applyFill="1" applyBorder="1" applyAlignment="1">
      <alignment horizontal="left" vertical="top" wrapText="1"/>
    </xf>
    <xf numFmtId="0" fontId="1" fillId="8" borderId="0" xfId="0" applyFont="1" applyFill="1" applyBorder="1" applyAlignment="1">
      <alignment horizontal="left" vertical="top" wrapText="1"/>
    </xf>
    <xf numFmtId="0" fontId="1" fillId="10" borderId="0" xfId="0" applyFont="1" applyFill="1" applyBorder="1" applyAlignment="1">
      <alignment horizontal="left" vertical="top" wrapText="1"/>
    </xf>
    <xf numFmtId="0" fontId="0" fillId="0" borderId="0" xfId="0" applyBorder="1" applyAlignment="1">
      <alignment horizontal="left" vertical="top" wrapText="1"/>
    </xf>
    <xf numFmtId="0" fontId="1" fillId="19" borderId="0" xfId="0" applyFont="1" applyFill="1" applyBorder="1" applyAlignment="1">
      <alignment horizontal="left" vertical="top" wrapText="1"/>
    </xf>
    <xf numFmtId="0" fontId="0" fillId="12" borderId="0" xfId="0" applyFill="1"/>
    <xf numFmtId="0" fontId="0" fillId="0" borderId="0" xfId="0" applyFill="1" applyBorder="1" applyAlignment="1">
      <alignment horizontal="left" wrapText="1"/>
    </xf>
    <xf numFmtId="0" fontId="0" fillId="0" borderId="0" xfId="0" applyFont="1" applyFill="1" applyBorder="1" applyAlignment="1">
      <alignment horizontal="left" wrapText="1"/>
    </xf>
    <xf numFmtId="14" fontId="2" fillId="8" borderId="0" xfId="0" applyNumberFormat="1" applyFont="1" applyFill="1"/>
    <xf numFmtId="14" fontId="5" fillId="8" borderId="0" xfId="0" applyNumberFormat="1" applyFont="1" applyFill="1" applyAlignment="1">
      <alignment horizontal="center"/>
    </xf>
    <xf numFmtId="0" fontId="2" fillId="8" borderId="0" xfId="0" applyFont="1" applyFill="1"/>
    <xf numFmtId="0" fontId="5" fillId="8" borderId="0" xfId="0" applyFont="1" applyFill="1"/>
    <xf numFmtId="0" fontId="0" fillId="0" borderId="0" xfId="0" applyAlignment="1">
      <alignment vertical="center" wrapText="1"/>
    </xf>
    <xf numFmtId="0" fontId="17" fillId="0" borderId="0" xfId="0" applyFont="1" applyAlignment="1">
      <alignment horizontal="center" vertical="center" wrapText="1"/>
    </xf>
    <xf numFmtId="0" fontId="0" fillId="18" borderId="0" xfId="0" applyFill="1" applyAlignment="1">
      <alignment vertical="center" wrapText="1"/>
    </xf>
    <xf numFmtId="0" fontId="0" fillId="0" borderId="0" xfId="0" applyAlignment="1">
      <alignment vertical="center"/>
    </xf>
    <xf numFmtId="0" fontId="0" fillId="18" borderId="0" xfId="0" applyFill="1" applyAlignment="1">
      <alignment horizontal="center" vertical="center" wrapText="1"/>
    </xf>
    <xf numFmtId="0" fontId="0" fillId="0" borderId="0" xfId="0" applyAlignment="1">
      <alignment horizontal="center" vertical="center"/>
    </xf>
    <xf numFmtId="0" fontId="0" fillId="12" borderId="0" xfId="0" applyFill="1" applyAlignment="1">
      <alignment vertical="center" wrapText="1"/>
    </xf>
    <xf numFmtId="0" fontId="0" fillId="12" borderId="0" xfId="0" applyFill="1" applyAlignment="1">
      <alignment horizontal="center" vertical="center" wrapText="1"/>
    </xf>
    <xf numFmtId="0" fontId="1" fillId="0" borderId="0" xfId="0" applyFont="1" applyFill="1" applyBorder="1" applyAlignment="1">
      <alignment vertical="center" wrapText="1"/>
    </xf>
    <xf numFmtId="0" fontId="1" fillId="18" borderId="0" xfId="0" applyFont="1" applyFill="1" applyBorder="1" applyAlignment="1">
      <alignment vertical="center" wrapText="1"/>
    </xf>
    <xf numFmtId="167" fontId="1" fillId="0" borderId="0" xfId="0" applyNumberFormat="1" applyFont="1" applyFill="1" applyBorder="1" applyAlignment="1">
      <alignment vertical="center" wrapText="1"/>
    </xf>
    <xf numFmtId="0" fontId="0" fillId="0" borderId="0" xfId="0" applyFill="1" applyBorder="1" applyAlignment="1">
      <alignment vertical="center" wrapText="1"/>
    </xf>
    <xf numFmtId="14" fontId="0" fillId="0" borderId="0" xfId="0" applyNumberFormat="1" applyAlignment="1">
      <alignment vertical="center" wrapText="1"/>
    </xf>
    <xf numFmtId="0" fontId="0" fillId="0" borderId="0" xfId="0" applyNumberFormat="1" applyAlignment="1">
      <alignment vertical="center" wrapText="1"/>
    </xf>
    <xf numFmtId="166" fontId="0" fillId="0" borderId="0" xfId="0" applyNumberFormat="1" applyAlignment="1">
      <alignment vertical="center" wrapText="1"/>
    </xf>
    <xf numFmtId="0" fontId="1" fillId="0" borderId="0" xfId="0" applyFont="1" applyFill="1" applyAlignment="1">
      <alignment vertical="center" wrapText="1"/>
    </xf>
    <xf numFmtId="0" fontId="18" fillId="0" borderId="0" xfId="0" applyFont="1" applyAlignment="1">
      <alignment horizontal="left" vertical="center" wrapText="1"/>
    </xf>
    <xf numFmtId="0" fontId="2" fillId="0" borderId="0" xfId="0" applyFont="1" applyFill="1" applyAlignment="1">
      <alignment vertical="center" wrapText="1"/>
    </xf>
    <xf numFmtId="0" fontId="2" fillId="18" borderId="0" xfId="0" applyFont="1" applyFill="1" applyAlignment="1">
      <alignment vertical="center" wrapText="1"/>
    </xf>
    <xf numFmtId="0" fontId="2" fillId="0" borderId="0" xfId="0" applyFont="1" applyFill="1" applyAlignment="1">
      <alignment horizontal="center" vertical="center" wrapText="1"/>
    </xf>
    <xf numFmtId="14" fontId="2" fillId="0" borderId="0" xfId="0" applyNumberFormat="1" applyFont="1" applyFill="1" applyAlignment="1">
      <alignment horizontal="center" vertical="center" wrapText="1"/>
    </xf>
    <xf numFmtId="0" fontId="2" fillId="0" borderId="0" xfId="0" applyNumberFormat="1" applyFont="1" applyFill="1" applyAlignment="1">
      <alignment horizontal="left" vertical="center" wrapText="1"/>
    </xf>
    <xf numFmtId="1" fontId="0" fillId="0" borderId="0" xfId="0" applyNumberFormat="1"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Border="1" applyAlignment="1">
      <alignment horizontal="left" vertical="center" wrapText="1"/>
    </xf>
    <xf numFmtId="0" fontId="0" fillId="0" borderId="0" xfId="0"/>
    <xf numFmtId="0" fontId="0" fillId="0" borderId="0" xfId="0" applyFont="1" applyFill="1" applyBorder="1" applyAlignment="1">
      <alignment horizontal="left" vertical="center" wrapText="1"/>
    </xf>
    <xf numFmtId="14" fontId="0" fillId="0" borderId="0" xfId="0" applyNumberFormat="1" applyFont="1" applyFill="1" applyBorder="1" applyAlignment="1">
      <alignment horizontal="left" vertical="center" wrapText="1"/>
    </xf>
    <xf numFmtId="0" fontId="0" fillId="11" borderId="0" xfId="0" applyFont="1" applyFill="1" applyBorder="1" applyAlignment="1">
      <alignment horizontal="left" vertical="center" wrapText="1"/>
    </xf>
    <xf numFmtId="167" fontId="0" fillId="0" borderId="0" xfId="0" applyNumberFormat="1" applyFont="1" applyFill="1" applyBorder="1" applyAlignment="1">
      <alignment horizontal="left" vertical="center" wrapText="1"/>
    </xf>
    <xf numFmtId="168" fontId="0" fillId="0" borderId="0" xfId="0" applyNumberFormat="1" applyFill="1" applyBorder="1" applyAlignment="1">
      <alignment horizontal="left" vertical="center" wrapText="1"/>
    </xf>
    <xf numFmtId="165" fontId="0" fillId="0" borderId="0" xfId="0" applyNumberFormat="1" applyFont="1" applyFill="1" applyBorder="1" applyAlignment="1">
      <alignment horizontal="left" vertical="center" wrapText="1"/>
    </xf>
    <xf numFmtId="14" fontId="2" fillId="8" borderId="0" xfId="0" applyNumberFormat="1" applyFont="1" applyFill="1" applyAlignment="1">
      <alignment horizontal="center"/>
    </xf>
    <xf numFmtId="0" fontId="2" fillId="0" borderId="0" xfId="0" applyNumberFormat="1" applyFont="1" applyFill="1" applyAlignment="1">
      <alignment horizontal="center"/>
    </xf>
    <xf numFmtId="14" fontId="0" fillId="0" borderId="0" xfId="0" applyNumberFormat="1" applyFont="1" applyFill="1"/>
    <xf numFmtId="0" fontId="0" fillId="0" borderId="0" xfId="0" applyNumberFormat="1" applyFont="1" applyFill="1" applyBorder="1"/>
    <xf numFmtId="0" fontId="0" fillId="0" borderId="0" xfId="0" applyNumberFormat="1" applyFill="1"/>
    <xf numFmtId="0" fontId="0" fillId="18" borderId="0" xfId="0" applyFont="1" applyFill="1" applyBorder="1" applyAlignment="1">
      <alignment horizontal="left" vertical="center" wrapText="1"/>
    </xf>
    <xf numFmtId="14" fontId="0" fillId="19" borderId="0" xfId="0" applyNumberFormat="1" applyFont="1" applyFill="1" applyBorder="1"/>
    <xf numFmtId="14" fontId="11" fillId="19" borderId="0" xfId="0" applyNumberFormat="1" applyFont="1" applyFill="1" applyBorder="1"/>
    <xf numFmtId="14" fontId="0" fillId="19" borderId="0" xfId="0" applyNumberFormat="1" applyFont="1" applyFill="1"/>
    <xf numFmtId="14" fontId="0" fillId="18" borderId="0" xfId="0" applyNumberFormat="1" applyFont="1" applyFill="1" applyBorder="1" applyAlignment="1">
      <alignment horizontal="left" vertical="center" wrapText="1"/>
    </xf>
    <xf numFmtId="0" fontId="1" fillId="5" borderId="3"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7" borderId="3" xfId="0" applyFont="1" applyFill="1" applyBorder="1" applyAlignment="1">
      <alignment horizontal="left" vertical="top" wrapText="1"/>
    </xf>
    <xf numFmtId="14" fontId="1" fillId="0" borderId="3" xfId="0" applyNumberFormat="1" applyFont="1" applyBorder="1" applyAlignment="1">
      <alignment horizontal="left" vertical="top" wrapText="1"/>
    </xf>
    <xf numFmtId="167" fontId="1" fillId="4" borderId="3" xfId="0" applyNumberFormat="1" applyFont="1" applyFill="1" applyBorder="1" applyAlignment="1">
      <alignment horizontal="left" vertical="top" wrapText="1"/>
    </xf>
    <xf numFmtId="0" fontId="1" fillId="8" borderId="3" xfId="0" applyFont="1" applyFill="1" applyBorder="1" applyAlignment="1">
      <alignment horizontal="left" vertical="top" wrapText="1"/>
    </xf>
    <xf numFmtId="0" fontId="20" fillId="0" borderId="0" xfId="0" applyFont="1"/>
    <xf numFmtId="0" fontId="1" fillId="0" borderId="0" xfId="0" quotePrefix="1" applyFont="1" applyAlignment="1">
      <alignment horizontal="center"/>
    </xf>
    <xf numFmtId="1" fontId="1" fillId="4" borderId="0" xfId="0" applyNumberFormat="1" applyFont="1" applyFill="1" applyBorder="1" applyAlignment="1">
      <alignment horizontal="left" vertical="top" wrapText="1"/>
    </xf>
    <xf numFmtId="1" fontId="1" fillId="4" borderId="3" xfId="0" applyNumberFormat="1" applyFont="1" applyFill="1" applyBorder="1" applyAlignment="1">
      <alignment horizontal="left" vertical="top" wrapText="1"/>
    </xf>
    <xf numFmtId="0" fontId="0" fillId="3" borderId="0" xfId="0" applyFont="1" applyFill="1" applyBorder="1" applyAlignment="1">
      <alignment horizontal="left" vertical="top" wrapText="1"/>
    </xf>
    <xf numFmtId="0" fontId="0" fillId="7" borderId="0" xfId="0" applyFont="1" applyFill="1" applyBorder="1" applyAlignment="1">
      <alignment horizontal="left" vertical="top" wrapText="1"/>
    </xf>
    <xf numFmtId="1" fontId="0" fillId="7" borderId="0" xfId="0" applyNumberFormat="1" applyFont="1" applyFill="1" applyBorder="1" applyAlignment="1">
      <alignment horizontal="left" vertical="top" wrapText="1"/>
    </xf>
    <xf numFmtId="1" fontId="0" fillId="4" borderId="0" xfId="0" applyNumberFormat="1" applyFont="1" applyFill="1" applyBorder="1" applyAlignment="1">
      <alignment horizontal="left" vertical="top" wrapText="1"/>
    </xf>
    <xf numFmtId="0" fontId="0" fillId="4" borderId="0" xfId="0" applyFont="1" applyFill="1" applyBorder="1" applyAlignment="1">
      <alignment horizontal="left" vertical="top" wrapText="1"/>
    </xf>
    <xf numFmtId="14" fontId="0" fillId="0" borderId="0" xfId="0" applyNumberFormat="1" applyFont="1" applyBorder="1" applyAlignment="1">
      <alignment horizontal="left" vertical="top" wrapText="1"/>
    </xf>
    <xf numFmtId="0" fontId="2" fillId="0" borderId="0" xfId="0" applyFont="1" applyBorder="1" applyAlignment="1">
      <alignment horizontal="left" vertical="top" wrapText="1"/>
    </xf>
    <xf numFmtId="0" fontId="0" fillId="17" borderId="0" xfId="0" applyFont="1" applyFill="1" applyBorder="1" applyAlignment="1">
      <alignment horizontal="left" vertical="top" wrapText="1"/>
    </xf>
    <xf numFmtId="14" fontId="0" fillId="6" borderId="0" xfId="0" applyNumberFormat="1" applyFont="1" applyFill="1" applyBorder="1" applyAlignment="1">
      <alignment horizontal="left" vertical="top" wrapText="1"/>
    </xf>
    <xf numFmtId="0" fontId="0" fillId="6" borderId="0" xfId="0" applyFont="1" applyFill="1" applyBorder="1" applyAlignment="1">
      <alignment horizontal="left" vertical="top" wrapText="1"/>
    </xf>
    <xf numFmtId="167" fontId="0" fillId="3" borderId="0" xfId="0" applyNumberFormat="1" applyFont="1" applyFill="1" applyBorder="1" applyAlignment="1">
      <alignment horizontal="left" vertical="top" wrapText="1"/>
    </xf>
    <xf numFmtId="167" fontId="0" fillId="6" borderId="0" xfId="0" applyNumberFormat="1" applyFont="1" applyFill="1" applyBorder="1" applyAlignment="1">
      <alignment horizontal="left" vertical="top" wrapText="1"/>
    </xf>
    <xf numFmtId="49" fontId="0" fillId="6" borderId="0" xfId="0" applyNumberFormat="1" applyFont="1" applyFill="1" applyBorder="1" applyAlignment="1">
      <alignment horizontal="left" vertical="top" wrapText="1"/>
    </xf>
    <xf numFmtId="0" fontId="0" fillId="9" borderId="0" xfId="0" applyFont="1" applyFill="1" applyBorder="1" applyAlignment="1">
      <alignment horizontal="left" vertical="top" wrapText="1"/>
    </xf>
    <xf numFmtId="0" fontId="0" fillId="5" borderId="0" xfId="0" applyFont="1" applyFill="1" applyBorder="1" applyAlignment="1">
      <alignment horizontal="left" vertical="top" wrapText="1"/>
    </xf>
    <xf numFmtId="167" fontId="0" fillId="4" borderId="0" xfId="0" applyNumberFormat="1" applyFont="1" applyFill="1" applyBorder="1" applyAlignment="1">
      <alignment horizontal="left" vertical="top" wrapText="1"/>
    </xf>
    <xf numFmtId="1" fontId="0" fillId="3" borderId="0" xfId="0" applyNumberFormat="1" applyFont="1" applyFill="1" applyBorder="1" applyAlignment="1">
      <alignment horizontal="left" vertical="top" wrapText="1"/>
    </xf>
    <xf numFmtId="0" fontId="0" fillId="8" borderId="0" xfId="0" applyFont="1" applyFill="1" applyBorder="1" applyAlignment="1">
      <alignment horizontal="left" vertical="top" wrapText="1"/>
    </xf>
    <xf numFmtId="0" fontId="0" fillId="19" borderId="0" xfId="0" applyFont="1" applyFill="1" applyBorder="1" applyAlignment="1">
      <alignment horizontal="left" vertical="top" wrapText="1"/>
    </xf>
    <xf numFmtId="0" fontId="0" fillId="10" borderId="0" xfId="0" applyFont="1" applyFill="1" applyBorder="1" applyAlignment="1">
      <alignment horizontal="left" vertical="top" wrapText="1"/>
    </xf>
    <xf numFmtId="0" fontId="0" fillId="20" borderId="0" xfId="0" applyFont="1" applyFill="1" applyAlignment="1">
      <alignment horizontal="left" vertical="top" wrapText="1"/>
    </xf>
    <xf numFmtId="0" fontId="0" fillId="20" borderId="0" xfId="0" applyFont="1" applyFill="1" applyBorder="1" applyAlignment="1">
      <alignment horizontal="left" vertical="top" wrapText="1"/>
    </xf>
    <xf numFmtId="0" fontId="21" fillId="0" borderId="0" xfId="0" applyFont="1"/>
    <xf numFmtId="0" fontId="1" fillId="6" borderId="3" xfId="0" applyFont="1" applyFill="1" applyBorder="1" applyAlignment="1">
      <alignment horizontal="left" vertical="top" wrapText="1"/>
    </xf>
    <xf numFmtId="49" fontId="1" fillId="6" borderId="3" xfId="0" applyNumberFormat="1" applyFont="1" applyFill="1" applyBorder="1" applyAlignment="1">
      <alignment horizontal="left" vertical="top" wrapText="1"/>
    </xf>
    <xf numFmtId="14" fontId="11" fillId="8" borderId="0" xfId="0" applyNumberFormat="1" applyFont="1" applyFill="1" applyBorder="1"/>
    <xf numFmtId="14" fontId="0" fillId="8" borderId="0" xfId="0" applyNumberFormat="1" applyFont="1" applyFill="1"/>
    <xf numFmtId="0" fontId="22" fillId="0" borderId="0" xfId="0" applyFont="1"/>
    <xf numFmtId="0" fontId="0" fillId="0" borderId="0" xfId="0" applyFill="1" applyBorder="1" applyAlignment="1">
      <alignment horizontal="left"/>
    </xf>
    <xf numFmtId="0" fontId="0" fillId="0" borderId="0" xfId="0" applyFont="1" applyFill="1" applyBorder="1" applyAlignment="1">
      <alignment horizontal="left" vertical="center"/>
    </xf>
    <xf numFmtId="0" fontId="2" fillId="0" borderId="2" xfId="0" applyFont="1" applyBorder="1" applyAlignment="1">
      <alignment vertical="center" wrapText="1"/>
    </xf>
    <xf numFmtId="0" fontId="25" fillId="21" borderId="4" xfId="0" applyFont="1" applyFill="1" applyBorder="1" applyAlignment="1">
      <alignment vertical="center" wrapText="1"/>
    </xf>
    <xf numFmtId="0" fontId="1" fillId="6" borderId="0" xfId="0" applyFont="1" applyFill="1" applyBorder="1" applyAlignment="1">
      <alignment horizontal="center" vertical="top" wrapText="1"/>
    </xf>
    <xf numFmtId="1" fontId="0" fillId="0" borderId="0" xfId="0" applyNumberFormat="1" applyFont="1" applyFill="1" applyBorder="1" applyAlignment="1">
      <alignment horizontal="center" vertical="center" wrapText="1"/>
    </xf>
    <xf numFmtId="167" fontId="1" fillId="6" borderId="0" xfId="0" applyNumberFormat="1" applyFont="1" applyFill="1" applyBorder="1" applyAlignment="1">
      <alignment horizontal="center" vertical="top" wrapText="1"/>
    </xf>
    <xf numFmtId="167" fontId="0" fillId="0" borderId="0" xfId="0" applyNumberFormat="1" applyFont="1" applyFill="1" applyBorder="1" applyAlignment="1">
      <alignment horizontal="center" vertical="center" wrapText="1"/>
    </xf>
    <xf numFmtId="0" fontId="1" fillId="9" borderId="0" xfId="0" applyFont="1" applyFill="1" applyBorder="1" applyAlignment="1">
      <alignment horizontal="center" vertical="top" wrapText="1"/>
    </xf>
    <xf numFmtId="0" fontId="0" fillId="11" borderId="0" xfId="0" applyFont="1" applyFill="1" applyBorder="1" applyAlignment="1">
      <alignment horizontal="center" vertical="center" wrapText="1"/>
    </xf>
    <xf numFmtId="16" fontId="0" fillId="0" borderId="0" xfId="0" applyNumberFormat="1" applyAlignment="1">
      <alignment horizontal="center"/>
    </xf>
    <xf numFmtId="0" fontId="0" fillId="0" borderId="5" xfId="0" applyFont="1" applyFill="1" applyBorder="1"/>
    <xf numFmtId="0" fontId="0" fillId="0" borderId="6" xfId="0" applyFont="1" applyFill="1" applyBorder="1"/>
    <xf numFmtId="0" fontId="0" fillId="3" borderId="0" xfId="0" applyFont="1" applyFill="1"/>
    <xf numFmtId="0" fontId="0" fillId="0" borderId="7" xfId="0" applyFont="1" applyFill="1" applyBorder="1"/>
    <xf numFmtId="1" fontId="0" fillId="0" borderId="0" xfId="0" applyNumberFormat="1" applyFont="1" applyFill="1" applyBorder="1" applyAlignment="1">
      <alignment horizontal="left" wrapText="1"/>
    </xf>
    <xf numFmtId="0" fontId="27" fillId="0" borderId="0" xfId="0" applyFont="1" applyFill="1" applyBorder="1" applyAlignment="1">
      <alignment horizontal="left" wrapText="1"/>
    </xf>
    <xf numFmtId="0" fontId="0" fillId="11" borderId="0" xfId="0" applyFont="1" applyFill="1" applyBorder="1" applyAlignment="1">
      <alignment horizontal="left" wrapText="1"/>
    </xf>
    <xf numFmtId="0" fontId="0" fillId="0" borderId="0" xfId="0" applyFont="1" applyFill="1" applyBorder="1" applyAlignment="1">
      <alignment horizontal="left"/>
    </xf>
    <xf numFmtId="167" fontId="0" fillId="0" borderId="0" xfId="0" applyNumberFormat="1" applyFont="1" applyFill="1" applyBorder="1" applyAlignment="1">
      <alignment horizontal="left" wrapText="1"/>
    </xf>
    <xf numFmtId="14" fontId="0" fillId="8" borderId="0" xfId="0" applyNumberFormat="1" applyFont="1" applyFill="1" applyBorder="1"/>
    <xf numFmtId="0" fontId="0" fillId="0" borderId="0" xfId="0" applyBorder="1" applyAlignment="1">
      <alignment horizontal="left" vertical="top"/>
    </xf>
    <xf numFmtId="0" fontId="0" fillId="0" borderId="0" xfId="0" applyFill="1" applyBorder="1" applyAlignment="1">
      <alignment horizontal="left" vertical="center"/>
    </xf>
    <xf numFmtId="167" fontId="0" fillId="0" borderId="0" xfId="0" applyNumberFormat="1" applyFont="1" applyFill="1" applyBorder="1" applyAlignment="1">
      <alignment horizontal="center" vertical="center"/>
    </xf>
    <xf numFmtId="1" fontId="0" fillId="0" borderId="0" xfId="0" applyNumberFormat="1" applyFill="1" applyBorder="1" applyAlignment="1">
      <alignment horizontal="left"/>
    </xf>
    <xf numFmtId="0" fontId="0" fillId="0" borderId="0" xfId="0" applyAlignment="1"/>
    <xf numFmtId="14" fontId="0" fillId="0" borderId="0" xfId="0" applyNumberFormat="1" applyFill="1" applyBorder="1" applyAlignment="1">
      <alignment horizontal="left"/>
    </xf>
    <xf numFmtId="0" fontId="10" fillId="0" borderId="0" xfId="0" applyFont="1" applyFill="1" applyBorder="1" applyAlignment="1">
      <alignment horizontal="left" vertical="center"/>
    </xf>
    <xf numFmtId="14" fontId="0" fillId="0" borderId="0" xfId="0" applyNumberFormat="1" applyAlignment="1"/>
    <xf numFmtId="0" fontId="0" fillId="0" borderId="0" xfId="0" applyFill="1" applyAlignment="1"/>
    <xf numFmtId="0" fontId="0" fillId="0" borderId="0" xfId="0" applyFill="1" applyBorder="1" applyAlignment="1"/>
    <xf numFmtId="0" fontId="24" fillId="0" borderId="0" xfId="0" applyFont="1" applyFill="1" applyBorder="1" applyAlignment="1">
      <alignment horizontal="left"/>
    </xf>
    <xf numFmtId="167" fontId="0" fillId="0" borderId="0" xfId="0" applyNumberFormat="1" applyFill="1" applyBorder="1" applyAlignment="1">
      <alignment horizontal="left"/>
    </xf>
    <xf numFmtId="165" fontId="11" fillId="0" borderId="0" xfId="0" applyNumberFormat="1" applyFont="1" applyFill="1" applyBorder="1" applyAlignment="1">
      <alignment horizontal="left"/>
    </xf>
    <xf numFmtId="0" fontId="11" fillId="0" borderId="0" xfId="0" applyFont="1" applyFill="1" applyBorder="1" applyAlignment="1">
      <alignment horizontal="left"/>
    </xf>
    <xf numFmtId="0" fontId="0" fillId="0" borderId="0" xfId="0" applyFill="1" applyBorder="1" applyAlignment="1">
      <alignment horizontal="left" vertical="top"/>
    </xf>
    <xf numFmtId="167" fontId="0" fillId="0" borderId="0" xfId="0" applyNumberFormat="1" applyFill="1" applyBorder="1" applyAlignment="1">
      <alignment horizontal="center"/>
    </xf>
    <xf numFmtId="165" fontId="19" fillId="0" borderId="0" xfId="0" applyNumberFormat="1" applyFont="1" applyFill="1" applyBorder="1" applyAlignment="1">
      <alignment horizontal="left"/>
    </xf>
    <xf numFmtId="0" fontId="19" fillId="0" borderId="0" xfId="0" applyFont="1" applyFill="1" applyBorder="1" applyAlignment="1">
      <alignment horizontal="left"/>
    </xf>
    <xf numFmtId="165" fontId="0" fillId="0" borderId="0" xfId="0" applyNumberFormat="1" applyFont="1" applyFill="1" applyBorder="1" applyAlignment="1">
      <alignment horizontal="left"/>
    </xf>
    <xf numFmtId="169" fontId="0" fillId="0" borderId="0" xfId="0" applyNumberFormat="1" applyAlignment="1"/>
    <xf numFmtId="0" fontId="0" fillId="0" borderId="0" xfId="0" applyFill="1" applyBorder="1" applyAlignment="1">
      <alignment horizontal="center"/>
    </xf>
    <xf numFmtId="1" fontId="0" fillId="0" borderId="0" xfId="0" applyNumberFormat="1" applyFill="1" applyBorder="1" applyAlignment="1">
      <alignment horizontal="center"/>
    </xf>
    <xf numFmtId="168" fontId="0" fillId="0" borderId="0" xfId="0" applyNumberFormat="1" applyFill="1" applyBorder="1" applyAlignment="1">
      <alignment horizontal="left"/>
    </xf>
    <xf numFmtId="49" fontId="0" fillId="0" borderId="0" xfId="0" applyNumberFormat="1" applyFill="1" applyBorder="1" applyAlignment="1">
      <alignment horizontal="left"/>
    </xf>
    <xf numFmtId="0" fontId="0" fillId="0" borderId="0" xfId="0" applyNumberFormat="1" applyFill="1" applyBorder="1" applyAlignment="1">
      <alignment horizontal="left"/>
    </xf>
    <xf numFmtId="0" fontId="26" fillId="0" borderId="0" xfId="0" applyFont="1" applyFill="1" applyBorder="1" applyAlignment="1">
      <alignment horizontal="left"/>
    </xf>
    <xf numFmtId="165" fontId="26" fillId="0" borderId="0" xfId="0" applyNumberFormat="1" applyFont="1" applyFill="1" applyBorder="1" applyAlignment="1">
      <alignment horizontal="left"/>
    </xf>
    <xf numFmtId="1" fontId="0" fillId="0" borderId="0" xfId="0" applyNumberFormat="1" applyBorder="1" applyAlignment="1">
      <alignment horizontal="left" vertical="top"/>
    </xf>
    <xf numFmtId="14" fontId="0" fillId="0" borderId="0" xfId="0" applyNumberFormat="1" applyBorder="1" applyAlignment="1">
      <alignment horizontal="left" vertical="top"/>
    </xf>
    <xf numFmtId="0" fontId="0" fillId="0" borderId="0" xfId="0" applyBorder="1" applyAlignment="1">
      <alignment horizontal="center" vertical="top"/>
    </xf>
    <xf numFmtId="0" fontId="0" fillId="0" borderId="0" xfId="0" applyAlignment="1">
      <alignment horizontal="left" vertical="top"/>
    </xf>
    <xf numFmtId="167" fontId="0" fillId="0" borderId="0" xfId="0" applyNumberFormat="1" applyBorder="1" applyAlignment="1">
      <alignment horizontal="left" vertical="top"/>
    </xf>
    <xf numFmtId="49" fontId="0" fillId="0" borderId="0" xfId="0" applyNumberFormat="1" applyBorder="1" applyAlignment="1">
      <alignment horizontal="left" vertical="top"/>
    </xf>
    <xf numFmtId="0" fontId="10" fillId="0" borderId="0" xfId="0" applyFont="1" applyFill="1" applyBorder="1" applyAlignment="1">
      <alignment horizontal="left"/>
    </xf>
    <xf numFmtId="1" fontId="0" fillId="0" borderId="0" xfId="0" applyNumberFormat="1" applyFont="1" applyFill="1" applyBorder="1" applyAlignment="1">
      <alignment horizontal="left"/>
    </xf>
    <xf numFmtId="0" fontId="0" fillId="7" borderId="0" xfId="0" applyFont="1" applyFill="1" applyBorder="1" applyAlignment="1">
      <alignment horizontal="left"/>
    </xf>
  </cellXfs>
  <cellStyles count="1">
    <cellStyle name="Normal" xfId="0" builtinId="0"/>
  </cellStyles>
  <dxfs count="339">
    <dxf>
      <numFmt numFmtId="0" formatCode="General"/>
      <alignment horizontal="left" vertical="center" textRotation="0" wrapText="1" indent="0" justifyLastLine="0" shrinkToFit="0" readingOrder="0"/>
    </dxf>
    <dxf>
      <numFmt numFmtId="167" formatCode="#.######"/>
      <alignment horizontal="left" vertical="center" textRotation="0" wrapText="1" indent="0" justifyLastLine="0" shrinkToFit="0" readingOrder="0"/>
    </dxf>
    <dxf>
      <numFmt numFmtId="167" formatCode="#.######"/>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19" formatCode="m/d/yyyy"/>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fill>
        <patternFill>
          <fgColor indexed="64"/>
          <bgColor theme="7" tint="0.79998168889431442"/>
        </patternFill>
      </fill>
    </dxf>
    <dxf>
      <fill>
        <patternFill patternType="solid">
          <fgColor indexed="64"/>
          <bgColor theme="0" tint="-0.34998626667073579"/>
        </patternFill>
      </fill>
    </dxf>
    <dxf>
      <numFmt numFmtId="0" formatCode="General"/>
      <fill>
        <patternFill patternType="solid">
          <fgColor indexed="64"/>
          <bgColor theme="7" tint="0.79998168889431442"/>
        </patternFill>
      </fill>
    </dxf>
    <dxf>
      <numFmt numFmtId="0" formatCode="General"/>
    </dxf>
    <dxf>
      <alignment horizontal="center" vertical="center" textRotation="0" wrapText="1" indent="0" justifyLastLine="0" shrinkToFit="0" readingOrder="0"/>
    </dxf>
    <dxf>
      <numFmt numFmtId="0" formatCode="General"/>
    </dxf>
    <dxf>
      <numFmt numFmtId="0" formatCode="General"/>
      <fill>
        <patternFill>
          <fgColor indexed="64"/>
          <bgColor theme="7" tint="0.79998168889431442"/>
        </patternFill>
      </fill>
    </dxf>
    <dxf>
      <fill>
        <patternFill patternType="solid">
          <fgColor indexed="64"/>
          <bgColor theme="0" tint="-0.34998626667073579"/>
        </patternFill>
      </fill>
    </dxf>
    <dxf>
      <fill>
        <patternFill patternType="solid">
          <fgColor indexed="64"/>
          <bgColor theme="7" tint="0.79998168889431442"/>
        </patternFill>
      </fill>
    </dxf>
    <dxf>
      <alignment horizontal="center" vertical="center" textRotation="0" wrapText="1" indent="0" justifyLastLine="0" shrinkToFit="0" readingOrder="0"/>
    </dxf>
    <dxf>
      <numFmt numFmtId="0" formatCode="General"/>
      <fill>
        <patternFill>
          <fgColor indexed="64"/>
          <bgColor theme="7" tint="0.79998168889431442"/>
        </patternFill>
      </fill>
    </dxf>
    <dxf>
      <numFmt numFmtId="0" formatCode="General"/>
      <fill>
        <patternFill>
          <fgColor indexed="64"/>
          <bgColor theme="7" tint="0.79998168889431442"/>
        </patternFill>
      </fill>
    </dxf>
    <dxf>
      <fill>
        <patternFill patternType="solid">
          <fgColor indexed="64"/>
          <bgColor theme="7" tint="0.79998168889431442"/>
        </patternFill>
      </fill>
    </dxf>
    <dxf>
      <fill>
        <patternFill patternType="none">
          <fgColor indexed="64"/>
          <bgColor auto="1"/>
        </patternFill>
      </fill>
    </dxf>
    <dxf>
      <alignment horizontal="general" vertical="center" textRotation="0" wrapText="1" indent="0" justifyLastLine="0" shrinkToFit="0" readingOrder="0"/>
    </dxf>
    <dxf>
      <numFmt numFmtId="0" formatCode="General"/>
    </dxf>
    <dxf>
      <fill>
        <patternFill patternType="solid">
          <fgColor indexed="64"/>
          <bgColor theme="0" tint="-0.34998626667073579"/>
        </patternFill>
      </fill>
    </dxf>
    <dxf>
      <numFmt numFmtId="0" formatCode="General"/>
      <fill>
        <patternFill>
          <fgColor indexed="64"/>
          <bgColor theme="7" tint="0.79998168889431442"/>
        </patternFill>
      </fill>
    </dxf>
    <dxf>
      <alignment horizontal="general" vertical="center" textRotation="0" wrapText="1" indent="0" justifyLastLine="0" shrinkToFit="0" readingOrder="0"/>
    </dxf>
    <dxf>
      <numFmt numFmtId="0" formatCode="General"/>
    </dxf>
    <dxf>
      <numFmt numFmtId="0" formatCode="General"/>
    </dxf>
    <dxf>
      <numFmt numFmtId="0" formatCode="General"/>
      <fill>
        <patternFill patternType="none">
          <fgColor indexed="64"/>
          <bgColor auto="1"/>
        </patternFill>
      </fil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numFmt numFmtId="0" formatCode="General"/>
    </dxf>
    <dxf>
      <numFmt numFmtId="0" formatCode="General"/>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numFmt numFmtId="19" formatCode="m/d/yyyy"/>
    </dxf>
    <dxf>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numFmt numFmtId="19" formatCode="m/d/yyyy"/>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numFmt numFmtId="19" formatCode="m/d/yyyy"/>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numFmt numFmtId="0" formatCode="Genera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numFmt numFmtId="0" formatCode="Genera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numFmt numFmtId="0" formatCode="General"/>
    </dxf>
    <dxf>
      <numFmt numFmtId="0" formatCode="General"/>
      <fill>
        <patternFill patternType="solid">
          <fgColor indexed="64"/>
          <bgColor theme="7" tint="0.79998168889431442"/>
        </patternFill>
      </fill>
    </dxf>
    <dxf>
      <numFmt numFmtId="0" formatCode="General"/>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alignment horizontal="general" vertical="center" textRotation="0" wrapText="1" indent="0" justifyLastLine="0" shrinkToFit="0" readingOrder="0"/>
    </dxf>
    <dxf>
      <fill>
        <patternFill patternType="solid">
          <fgColor indexed="64"/>
          <bgColor theme="7" tint="0.79998168889431442"/>
        </patternFill>
      </fill>
    </dxf>
    <dxf>
      <numFmt numFmtId="0" formatCode="General"/>
    </dxf>
    <dxf>
      <alignment horizontal="general" vertical="center" textRotation="0" wrapText="1" indent="0" justifyLastLine="0" shrinkToFit="0" readingOrder="0"/>
    </dxf>
    <dxf>
      <fill>
        <patternFill patternType="solid">
          <fgColor indexed="64"/>
          <bgColor theme="7" tint="0.79998168889431442"/>
        </patternFill>
      </fill>
    </dxf>
    <dxf>
      <numFmt numFmtId="0" formatCode="General"/>
    </dxf>
    <dxf>
      <alignment horizontal="general" vertical="center" textRotation="0" wrapText="1" indent="0" justifyLastLine="0" shrinkToFit="0" readingOrder="0"/>
    </dxf>
    <dxf>
      <fill>
        <patternFill patternType="solid">
          <fgColor indexed="64"/>
          <bgColor theme="7" tint="0.79998168889431442"/>
        </patternFill>
      </fill>
    </dxf>
    <dxf>
      <numFmt numFmtId="0" formatCode="General"/>
    </dxf>
    <dxf>
      <alignment horizontal="general" vertical="center" textRotation="0" wrapText="1" indent="0" justifyLastLine="0" shrinkToFit="0" readingOrder="0"/>
    </dxf>
    <dxf>
      <numFmt numFmtId="0" formatCode="General"/>
    </dxf>
    <dxf>
      <fill>
        <patternFill patternType="solid">
          <fgColor indexed="64"/>
          <bgColor theme="7" tint="0.79998168889431442"/>
        </patternFill>
      </fill>
    </dxf>
    <dxf>
      <fill>
        <patternFill patternType="solid">
          <fgColor indexed="64"/>
          <bgColor theme="7" tint="0.79998168889431442"/>
        </patternFill>
      </fill>
    </dxf>
    <dxf>
      <numFmt numFmtId="19" formatCode="m/d/yyyy"/>
      <fill>
        <patternFill patternType="solid">
          <fgColor indexed="64"/>
          <bgColor theme="7" tint="0.79998168889431442"/>
        </patternFill>
      </fill>
    </dxf>
    <dxf>
      <numFmt numFmtId="0" formatCode="General"/>
    </dxf>
    <dxf>
      <numFmt numFmtId="0" formatCode="General"/>
    </dxf>
    <dxf>
      <alignment horizontal="general" vertical="center" textRotation="0" wrapText="1" indent="0" justifyLastLine="0" shrinkToFit="0" readingOrder="0"/>
    </dxf>
    <dxf>
      <fill>
        <patternFill patternType="solid">
          <fgColor indexed="64"/>
          <bgColor theme="7" tint="0.79998168889431442"/>
        </patternFill>
      </fill>
    </dxf>
    <dxf>
      <fill>
        <patternFill patternType="solid">
          <fgColor indexed="64"/>
          <bgColor theme="7" tint="0.79998168889431442"/>
        </patternFill>
      </fill>
    </dxf>
    <dxf>
      <numFmt numFmtId="19" formatCode="m/d/yyyy"/>
      <fill>
        <patternFill patternType="solid">
          <fgColor indexed="64"/>
          <bgColor theme="7" tint="0.79998168889431442"/>
        </patternFill>
      </fill>
    </dxf>
    <dxf>
      <numFmt numFmtId="0" formatCode="General"/>
    </dxf>
    <dxf>
      <alignment horizontal="general" vertical="center" textRotation="0" wrapText="1" indent="0" justifyLastLine="0" shrinkToFit="0" readingOrder="0"/>
    </dxf>
    <dxf>
      <numFmt numFmtId="0" formatCode="General"/>
      <fill>
        <patternFill patternType="solid">
          <fgColor indexed="64"/>
          <bgColor theme="7" tint="0.79998168889431442"/>
        </patternFill>
      </fill>
    </dxf>
    <dxf>
      <numFmt numFmtId="19" formatCode="m/d/yyyy"/>
      <fill>
        <patternFill patternType="solid">
          <fgColor indexed="64"/>
          <bgColor theme="7" tint="0.79998168889431442"/>
        </patternFill>
      </fil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fill>
        <patternFill patternType="none">
          <fgColor indexed="64"/>
          <bgColor auto="1"/>
        </patternFill>
      </fill>
      <alignment horizontal="center" vertical="bottom" textRotation="0" wrapText="0" indent="0" justifyLastLine="0" shrinkToFit="0" readingOrder="0"/>
    </dxf>
    <dxf>
      <fill>
        <patternFill patternType="solid">
          <fgColor indexed="64"/>
          <bgColor theme="7" tint="0.79998168889431442"/>
        </patternFill>
      </fill>
    </dxf>
    <dxf>
      <alignment horizontal="center" vertical="center" textRotation="0" wrapText="1" indent="0" justifyLastLine="0" shrinkToFit="0" readingOrder="0"/>
    </dxf>
    <dxf>
      <numFmt numFmtId="0" formatCode="General"/>
      <fill>
        <patternFill patternType="none">
          <fgColor indexed="64"/>
          <bgColor auto="1"/>
        </patternFill>
      </fill>
      <alignment horizontal="center" vertical="bottom" textRotation="0" wrapText="0" indent="0" justifyLastLine="0" shrinkToFit="0" readingOrder="0"/>
    </dxf>
    <dxf>
      <numFmt numFmtId="0" formatCode="General"/>
      <fill>
        <patternFill patternType="solid">
          <fgColor indexed="64"/>
          <bgColor theme="7" tint="0.79998168889431442"/>
        </patternFill>
      </fill>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7" formatCode="#.######"/>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7" formatCode="#.######"/>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numFmt numFmtId="0" formatCode="General"/>
      <fill>
        <patternFill patternType="solid">
          <fgColor indexed="64"/>
          <bgColor theme="7" tint="0.79998168889431442"/>
        </patternFill>
      </fill>
    </dxf>
    <dxf>
      <numFmt numFmtId="19" formatCode="m/d/yyyy"/>
      <fill>
        <patternFill patternType="solid">
          <fgColor indexed="64"/>
          <bgColor theme="7" tint="0.79998168889431442"/>
        </patternFill>
      </fill>
    </dxf>
    <dxf>
      <alignment horizontal="general" vertical="center" textRotation="0" wrapText="1" indent="0" justifyLastLine="0" shrinkToFit="0" readingOrder="0"/>
    </dxf>
    <dxf>
      <numFmt numFmtId="164" formatCode="0.00000"/>
    </dxf>
    <dxf>
      <numFmt numFmtId="164" formatCode="0.00000"/>
    </dxf>
    <dxf>
      <numFmt numFmtId="164" formatCode="0.00000"/>
    </dxf>
    <dxf>
      <numFmt numFmtId="164" formatCode="0.00000"/>
    </dxf>
    <dxf>
      <numFmt numFmtId="166" formatCode="##.######"/>
    </dxf>
    <dxf>
      <numFmt numFmtId="166" formatCode="##.######"/>
    </dxf>
    <dxf>
      <numFmt numFmtId="1" formatCode="0"/>
    </dxf>
    <dxf>
      <numFmt numFmtId="1" formatCode="0"/>
    </dxf>
    <dxf>
      <numFmt numFmtId="1" formatCode="0"/>
    </dxf>
    <dxf>
      <numFmt numFmtId="1" formatCode="0"/>
    </dxf>
    <dxf>
      <numFmt numFmtId="0" formatCode="General"/>
    </dxf>
    <dxf>
      <numFmt numFmtId="0" formatCode="General"/>
      <fill>
        <patternFill>
          <fgColor indexed="64"/>
          <bgColor theme="7" tint="0.79998168889431442"/>
        </patternFill>
      </fill>
    </dxf>
    <dxf>
      <numFmt numFmtId="19" formatCode="m/d/yyyy"/>
      <fill>
        <patternFill>
          <fgColor indexed="64"/>
          <bgColor theme="7" tint="0.79998168889431442"/>
        </patternFill>
      </fill>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9" formatCode="m/d/yyyy"/>
      <fill>
        <patternFill patternType="solid">
          <fgColor indexed="64"/>
          <bgColor theme="7" tint="0.5999938962981048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rgb="FF000000"/>
          <bgColor rgb="FFFFFFFF"/>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9" formatCode="m/d/yyyy"/>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solid">
          <fgColor indexed="64"/>
          <bgColor rgb="FFFF0000"/>
        </patternFill>
      </fill>
    </dxf>
    <dxf>
      <font>
        <b val="0"/>
        <i val="0"/>
        <strike val="0"/>
        <condense val="0"/>
        <extend val="0"/>
        <outline val="0"/>
        <shadow val="0"/>
        <u val="none"/>
        <vertAlign val="baseline"/>
        <sz val="11"/>
        <color theme="1"/>
        <name val="Calibri"/>
        <scheme val="minor"/>
      </font>
      <numFmt numFmtId="19" formatCode="m/d/yyyy"/>
      <fill>
        <patternFill patternType="solid">
          <fgColor indexed="64"/>
          <bgColor rgb="FFFF000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numFmt numFmtId="27" formatCode="m/d/yyyy\ h:mm"/>
    </dxf>
    <dxf>
      <numFmt numFmtId="27" formatCode="m/d/yyyy\ h:mm"/>
    </dxf>
    <dxf>
      <numFmt numFmtId="27" formatCode="m/d/yyyy\ h:mm"/>
    </dxf>
    <dxf>
      <numFmt numFmtId="19" formatCode="m/d/yyyy"/>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7"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solid">
          <fgColor indexed="64"/>
          <bgColor theme="7" tint="0.79998168889431442"/>
        </patternFill>
      </fill>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alignment vertical="center" textRotation="0" wrapText="1"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0" formatCode="General"/>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indexed="65"/>
        </patternFill>
      </fill>
      <alignment horizontal="left" vertical="bottom" textRotation="0" wrapText="0" indent="0" justifyLastLine="0" shrinkToFit="0" readingOrder="0"/>
    </dxf>
    <dxf>
      <numFmt numFmtId="1" formatCode="0"/>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auto="1"/>
        </patternFill>
      </fill>
      <alignment horizontal="left" vertical="bottom" textRotation="0" wrapText="0" indent="0" justifyLastLine="0" shrinkToFit="0" readingOrder="0"/>
    </dxf>
    <dxf>
      <numFmt numFmtId="167" formatCode="#.######"/>
      <fill>
        <patternFill patternType="none">
          <fgColor indexed="64"/>
          <bgColor auto="1"/>
        </patternFill>
      </fill>
      <alignment horizontal="left" vertical="bottom" textRotation="0" wrapText="0" indent="0" justifyLastLine="0" shrinkToFit="0" readingOrder="0"/>
    </dxf>
    <dxf>
      <numFmt numFmtId="167" formatCode="#.######"/>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67" formatCode="#.######"/>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68" formatCode="##.#####"/>
      <fill>
        <patternFill patternType="none">
          <fgColor indexed="64"/>
          <bgColor auto="1"/>
        </patternFill>
      </fill>
      <alignment horizontal="left" vertical="bottom" textRotation="0" wrapText="0" indent="0" justifyLastLine="0" shrinkToFit="0" readingOrder="0"/>
    </dxf>
    <dxf>
      <numFmt numFmtId="168" formatCode="##.#####"/>
      <fill>
        <patternFill patternType="none">
          <fgColor indexed="64"/>
          <bgColor auto="1"/>
        </patternFill>
      </fill>
      <alignment horizontal="left" vertical="bottom" textRotation="0" wrapText="0" indent="0" justifyLastLine="0" shrinkToFit="0" readingOrder="0"/>
    </dxf>
    <dxf>
      <numFmt numFmtId="167" formatCode="#.######"/>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 formatCode="0"/>
      <fill>
        <patternFill patternType="none">
          <fgColor indexed="64"/>
          <bgColor indexed="65"/>
        </patternFill>
      </fill>
      <alignment horizontal="left"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9" formatCode="m/d/yyyy"/>
      <fill>
        <patternFill patternType="none">
          <fgColor indexed="64"/>
          <bgColor indexed="65"/>
        </patternFill>
      </fill>
      <alignment horizontal="left" vertical="bottom" textRotation="0" wrapText="0" indent="0" justifyLastLine="0" shrinkToFit="0" readingOrder="0"/>
    </dxf>
    <dxf>
      <numFmt numFmtId="19" formatCode="m/d/yyyy"/>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numFmt numFmtId="19" formatCode="m/d/yyyy"/>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border outline="0">
        <top style="thin">
          <color theme="1"/>
        </top>
        <bottom style="thin">
          <color theme="1"/>
        </bottom>
      </border>
    </dxf>
    <dxf>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39997558519241921"/>
        </patternFill>
      </fill>
      <alignment horizontal="lef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style="thin">
          <color theme="4" tint="0.39997558519241921"/>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top style="thin">
          <color theme="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top style="thin">
          <color theme="1"/>
        </top>
      </border>
    </dxf>
    <dxf>
      <border outline="0">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4" tint="0.5999938962981048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5" tint="0.5999938962981048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left" vertical="top" textRotation="0" wrapText="1" indent="0" justifyLastLine="0" shrinkToFit="0" readingOrder="0"/>
    </dxf>
    <dxf>
      <border outline="0">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theme="4" tint="0.39997558519241921"/>
        </patternFill>
      </fill>
      <alignment horizontal="general"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4"/>
        <color theme="1"/>
        <name val="Calibri"/>
        <scheme val="minor"/>
      </font>
      <alignment horizontal="center" vertical="bottom" textRotation="0" wrapText="1" indent="0" justifyLastLine="0" shrinkToFit="0" readingOrder="0"/>
    </dxf>
    <dxf>
      <alignment horizontal="center" vertical="bottom" textRotation="0" wrapText="0" indent="0" justifyLastLine="0" shrinkToFit="0" readingOrder="0"/>
    </dxf>
    <dxf>
      <fill>
        <patternFill patternType="solid">
          <fgColor indexed="64"/>
          <bgColor theme="4" tint="0.39997558519241921"/>
        </patternFill>
      </fill>
    </dxf>
    <dxf>
      <fill>
        <patternFill patternType="solid">
          <fgColor indexed="64"/>
          <bgColor theme="4" tint="0.39997558519241921"/>
        </patternFill>
      </fill>
      <alignment horizontal="left" vertical="bottom" textRotation="0" wrapText="0" indent="0" justifyLastLine="0" shrinkToFit="0" readingOrder="0"/>
    </dxf>
    <dxf>
      <fill>
        <patternFill patternType="solid">
          <fgColor indexed="64"/>
          <bgColor theme="4" tint="0.39997558519241921"/>
        </patternFill>
      </fill>
      <alignment horizontal="center" vertical="bottom" textRotation="0" wrapText="0" indent="0" justifyLastLine="0" shrinkToFit="0" readingOrder="0"/>
    </dxf>
    <dxf>
      <alignment vertical="bottom" textRotation="0" wrapText="1" indent="0" justifyLastLine="0" shrinkToFit="0" readingOrder="0"/>
    </dxf>
    <dxf>
      <font>
        <color auto="1"/>
      </font>
      <fill>
        <patternFill>
          <bgColor rgb="FFFF00FF"/>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0000000}" name="Table17" displayName="Table17" ref="M1:R99" totalsRowShown="0" headerRowDxfId="337">
  <autoFilter ref="M1:R99" xr:uid="{00000000-0009-0000-0100-000011000000}"/>
  <tableColumns count="6">
    <tableColumn id="6" xr3:uid="{00000000-0010-0000-0000-000006000000}" name="GRIN Order" dataDxfId="336"/>
    <tableColumn id="1" xr3:uid="{00000000-0010-0000-0000-000001000000}" name="GRIN Tab (colors show &quot;umbrella&quot;)"/>
    <tableColumn id="2" xr3:uid="{00000000-0010-0000-0000-000002000000}" name="GRIN Headings" dataDxfId="335"/>
    <tableColumn id="5" xr3:uid="{00000000-0010-0000-0000-000005000000}" name="Type/Name" dataDxfId="334"/>
    <tableColumn id="3" xr3:uid="{00000000-0010-0000-0000-000003000000}" name="Required Field?" dataDxfId="333"/>
    <tableColumn id="4" xr3:uid="{00000000-0010-0000-0000-000004000000}" name="standard fill"/>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062859C-DE63-467C-A786-386A08DF3980}" name="Table47" displayName="Table47" ref="I1:I27" totalsRowShown="0" headerRowDxfId="303" dataDxfId="301" headerRowBorderDxfId="302" tableBorderDxfId="300">
  <autoFilter ref="I1:I27" xr:uid="{0521CB97-27DC-4147-953D-A23E7C2253BB}"/>
  <tableColumns count="1">
    <tableColumn id="1" xr3:uid="{EC657D13-C18B-4A66-B331-9D8CCC2D605E}" name="Inventory Maintanence Policy" dataDxfId="29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DAD44ED9-9D2A-4152-8982-1D00BF1A63B6}" name="Table48" displayName="Table48" ref="J1:J43" totalsRowShown="0" headerRowDxfId="298" headerRowBorderDxfId="297" tableBorderDxfId="296">
  <autoFilter ref="J1:J43" xr:uid="{1C89F819-CB2B-4D97-89E6-CF0B3A6DDB9E}"/>
  <tableColumns count="1">
    <tableColumn id="1" xr3:uid="{061F861F-CDD4-4643-9D8A-A326EC2FCBC7}" name="Sit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DDA83E1-3D57-4DF2-BCAF-BC02B8048259}" name="Table49" displayName="Table49" ref="K1:K33" totalsRowShown="0" headerRowDxfId="295" headerRowBorderDxfId="294" tableBorderDxfId="293">
  <autoFilter ref="K1:K33" xr:uid="{2BDB644D-9BBC-4935-8849-664EAAB68EF8}"/>
  <tableColumns count="1">
    <tableColumn id="1" xr3:uid="{63C51E13-311C-4641-B0F0-DDBCFF4E6458}" name="Accession Restriction Type (IPR)"/>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7932991-39B4-4CCC-8203-FD093B1CEF64}" name="Table50" displayName="Table50" ref="L1:L28" totalsRowShown="0" headerRowDxfId="292" headerRowBorderDxfId="291" tableBorderDxfId="290">
  <autoFilter ref="L1:L28" xr:uid="{7A00F090-426C-44FA-BC8D-130A340CC46F}"/>
  <tableColumns count="1">
    <tableColumn id="1" xr3:uid="{43A67428-ED53-4995-8833-840743A46FB1}" name="Collecting or Acquisition Sourc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92B48585-D119-4D2A-BA07-9012F32F8250}" name="Table51" displayName="Table51" ref="M1:M23" totalsRowShown="0" headerRowDxfId="289" headerRowBorderDxfId="288" tableBorderDxfId="287">
  <autoFilter ref="M1:M23" xr:uid="{65941C3E-0677-4516-9A77-16CA8F9B473A}"/>
  <tableColumns count="1">
    <tableColumn id="1" xr3:uid="{80125255-E934-488F-BCFE-E378BFB16CCC}" name="Coded Value (Source Descriptor SOIL TEXTUR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84EC7C9-8B26-4E9B-86E2-2E556D8048C7}" name="Table52" displayName="Table52" ref="N1:N10" totalsRowShown="0" headerRowDxfId="286" headerRowBorderDxfId="285" tableBorderDxfId="284">
  <autoFilter ref="N1:N10" xr:uid="{4832B7BB-DF7D-4E35-82AF-F1482C7235DC}"/>
  <tableColumns count="1">
    <tableColumn id="1" xr3:uid="{7B0500C3-77EE-4A27-92DE-B95F326CBF0D}" name="Coded Value (Source Descriptor ASPEC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8939E948-E1B3-4B46-88E4-C819A4AEACB6}" name="Table53" displayName="Table53" ref="O1:P184" totalsRowShown="0" headerRowDxfId="283" dataDxfId="282" tableBorderDxfId="281">
  <autoFilter ref="O1:P184" xr:uid="{171A0F24-EEA7-4D37-8D35-23C712E46E4C}"/>
  <tableColumns count="2">
    <tableColumn id="1" xr3:uid="{EC3DE021-F5FD-44E4-9CDB-B81BA1CA40C2}" name="Coded Value (Source Descriptor ECOREGION)" dataDxfId="280"/>
    <tableColumn id="2" xr3:uid="{E6F8FB67-575E-4B23-83C1-FE214F4F08EE}" name="Accession Action" dataDxfId="27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2000000}" name="Master" displayName="Master" ref="A1:BQ281" totalsRowShown="0" headerRowDxfId="275" dataDxfId="274" tableBorderDxfId="273">
  <tableColumns count="69">
    <tableColumn id="1" xr3:uid="{00000000-0010-0000-0200-000001000000}" name="Curator Unique Number" dataDxfId="272"/>
    <tableColumn id="66" xr3:uid="{00000000-0010-0000-0200-000042000000}" name="Sort No." dataDxfId="271"/>
    <tableColumn id="78" xr3:uid="{00000000-0010-0000-0200-00004E000000}" name="Genus" dataDxfId="270">
      <calculatedColumnFormula>IFERROR(LEFT(Master[[#This Row],[Taxon -Lookup Picker in GRIN]],FIND(" ",Master[[#This Row],[Taxon -Lookup Picker in GRIN]],1)-1),"")</calculatedColumnFormula>
    </tableColumn>
    <tableColumn id="2" xr3:uid="{00000000-0010-0000-0200-000002000000}" name="Accession Prefix (NPGS)" dataDxfId="269"/>
    <tableColumn id="3" xr3:uid="{00000000-0010-0000-0200-000003000000}" name="Accession Number -Assigned" dataDxfId="268"/>
    <tableColumn id="73" xr3:uid="{00000000-0010-0000-0200-000049000000}" name="Inventory Prefix" dataDxfId="267"/>
    <tableColumn id="74" xr3:uid="{00000000-0010-0000-0200-00004A000000}" name="Inventory Number" dataDxfId="266"/>
    <tableColumn id="4" xr3:uid="{00000000-0010-0000-0200-000004000000}" name="Inventory Suffix" dataDxfId="265"/>
    <tableColumn id="5" xr3:uid="{00000000-0010-0000-0200-000005000000}" name="Inventory Type - Lookup Picker" dataDxfId="264"/>
    <tableColumn id="6" xr3:uid="{00000000-0010-0000-0200-000006000000}" name="Taxon -Lookup Picker in GRIN" dataDxfId="263"/>
    <tableColumn id="8" xr3:uid="{00000000-0010-0000-0200-000008000000}" name="Received Date -received by site" dataDxfId="262"/>
    <tableColumn id="9" xr3:uid="{00000000-0010-0000-0200-000009000000}" name="Life Form -Lookup Picker" dataDxfId="261"/>
    <tableColumn id="10" xr3:uid="{00000000-0010-0000-0200-00000A000000}" name="Level of Improvement -Lookup Picker" dataDxfId="260"/>
    <tableColumn id="11" xr3:uid="{00000000-0010-0000-0200-00000B000000}" name="Reproductive Uniformity -Lookup Picker" dataDxfId="259"/>
    <tableColumn id="12" xr3:uid="{00000000-0010-0000-0200-00000C000000}" name="Note (Accession Narrative)" dataDxfId="258"/>
    <tableColumn id="13" xr3:uid="{00000000-0010-0000-0200-00000D000000}" name="Date Collected or Developed" dataDxfId="257"/>
    <tableColumn id="15" xr3:uid="{00000000-0010-0000-0200-00000F000000}" name="Geography (Collection) -Lookup Picker in GRIN" dataDxfId="256"/>
    <tableColumn id="14" xr3:uid="{00000000-0010-0000-0200-00000E000000}" name="Geography (Donor)  -Lookup Picker in GRIN" dataDxfId="255"/>
    <tableColumn id="16" xr3:uid="{00000000-0010-0000-0200-000010000000}" name="Number Plants Sampled" dataDxfId="254"/>
    <tableColumn id="72" xr3:uid="{00000000-0010-0000-0200-000048000000}" name="Collecting or Acquisition Source - List" dataDxfId="253"/>
    <tableColumn id="17" xr3:uid="{00000000-0010-0000-0200-000011000000}" name="Environment Description" dataDxfId="252"/>
    <tableColumn id="71" xr3:uid="{00000000-0010-0000-0200-000047000000}" name="Associated Species" dataDxfId="251"/>
    <tableColumn id="18" xr3:uid="{00000000-0010-0000-0200-000012000000}" name="Collector Verbatim Locality" dataDxfId="250"/>
    <tableColumn id="19" xr3:uid="{00000000-0010-0000-0200-000013000000}" name="Elevation (meters)" dataDxfId="249">
      <calculatedColumnFormula>IFERROR(CONVERT(#REF!,"ft","m"),"")</calculatedColumnFormula>
    </tableColumn>
    <tableColumn id="20" xr3:uid="{00000000-0010-0000-0200-000014000000}" name="Latitude -decimal degrees" dataDxfId="248"/>
    <tableColumn id="21" xr3:uid="{00000000-0010-0000-0200-000015000000}" name="Longitude -decimal degrees" dataDxfId="247"/>
    <tableColumn id="22" xr3:uid="{00000000-0010-0000-0200-000016000000}" name="Georeference Datum" dataDxfId="246"/>
    <tableColumn id="23" xr3:uid="{00000000-0010-0000-0200-000017000000}" name="Georeference Protocol - Lookup Picker" dataDxfId="245"/>
    <tableColumn id="24" xr3:uid="{00000000-0010-0000-0200-000018000000}" name="Note (Accession Source - Collector)" dataDxfId="244"/>
    <tableColumn id="25" xr3:uid="{00000000-0010-0000-0200-000019000000}" name="Cooperator (Donor) 1 -full record" dataDxfId="243"/>
    <tableColumn id="26" xr3:uid="{00000000-0010-0000-0200-00001A000000}" name="Cooperator (Donor) 2 -full record" dataDxfId="242"/>
    <tableColumn id="27" xr3:uid="{00000000-0010-0000-0200-00001B000000}" name="Cooperator (Collector) 1 -full record" dataDxfId="241"/>
    <tableColumn id="28" xr3:uid="{00000000-0010-0000-0200-00001C000000}" name="Cooperator (Collector) 2 -full record" dataDxfId="240"/>
    <tableColumn id="29" xr3:uid="{00000000-0010-0000-0200-00001D000000}" name="Cooperator (Collector) 3 -full record" dataDxfId="239"/>
    <tableColumn id="31" xr3:uid="{00000000-0010-0000-0200-00001F000000}" name="SLOPE" dataDxfId="238"/>
    <tableColumn id="33" xr3:uid="{1B428BEB-9C7B-493C-9E5C-0F1487B6A617}" name="SLOPE Original Value" dataDxfId="237"/>
    <tableColumn id="32" xr3:uid="{00000000-0010-0000-0200-000020000000}" name="ASPECT -lookup picker" dataDxfId="236"/>
    <tableColumn id="30" xr3:uid="{C602DF06-2B4E-43AE-906E-423BFD9D5A2B}" name="ASPECT Original Value" dataDxfId="235"/>
    <tableColumn id="34" xr3:uid="{00000000-0010-0000-0200-000022000000}" name="SOIL TEXTURE - lookup picker" dataDxfId="234"/>
    <tableColumn id="7" xr3:uid="{E97FF24E-A895-4AF8-A735-C96122FF842B}" name="Soil TEXTURE Original Value" dataDxfId="233"/>
    <tableColumn id="81" xr3:uid="{152BE337-2560-472E-A972-2439A6074CE8}" name="ECOREGION - Lookup picker" dataDxfId="232"/>
    <tableColumn id="83" xr3:uid="{7E95C5A5-FDDF-48CF-B3B6-590607FAB288}" name="Ecoregion Original Value" dataDxfId="231"/>
    <tableColumn id="35" xr3:uid="{00000000-0010-0000-0200-000023000000}" name="Inventory Maintenance Policy" dataDxfId="230"/>
    <tableColumn id="36" xr3:uid="{00000000-0010-0000-0200-000024000000}" name="Inventory Maintenance Site -W6" dataDxfId="229"/>
    <tableColumn id="37" xr3:uid="{00000000-0010-0000-0200-000025000000}" name="Quantity On Hand" dataDxfId="228"/>
    <tableColumn id="38" xr3:uid="{00000000-0010-0000-0200-000026000000}" name="Quantity On Hand Units -'count' or 'packet'" dataDxfId="227"/>
    <tableColumn id="39" xr3:uid="{00000000-0010-0000-0200-000027000000}" name="Total Weight -gram (if unknown, leave blank)" dataDxfId="226"/>
    <tableColumn id="40" xr3:uid="{00000000-0010-0000-0200-000028000000}" name="Hundred Seed Weight -gram" dataDxfId="225"/>
    <tableColumn id="41" xr3:uid="{00000000-0010-0000-0200-000029000000}" name="Seed Count Verification _x000a_(VALUE CLOSE TO ZERO) -Calcuated column" dataDxfId="224">
      <calculatedColumnFormula>IFERROR(ROUNDDOWN((('Master File'!$AU2*100)/'Master File'!$AV2)-Master[[#This Row],[Quantity On Hand]],0),"")</calculatedColumnFormula>
    </tableColumn>
    <tableColumn id="42" xr3:uid="{00000000-0010-0000-0200-00002A000000}" name="Parent Inventory" dataDxfId="223"/>
    <tableColumn id="76" xr3:uid="{00000000-0010-0000-0200-00004C000000}" name="GERMS from DONOR (viability)" dataDxfId="222"/>
    <tableColumn id="77" xr3:uid="{00000000-0010-0000-0200-00004D000000}" name="GERMS from DONOR (test date)" dataDxfId="221"/>
    <tableColumn id="43" xr3:uid="{00000000-0010-0000-0200-00002B000000}" name="Note (Inventory)" dataDxfId="220"/>
    <tableColumn id="45" xr3:uid="{00000000-0010-0000-0200-00002D000000}" name="Accession Name (Identifier 1)" dataDxfId="219">
      <calculatedColumnFormula>CONCATENATE(D2," ",E2)</calculatedColumnFormula>
    </tableColumn>
    <tableColumn id="44" xr3:uid="{00000000-0010-0000-0200-00002C000000}" name="Accession Name Category (Identifier 1) -Lookup Picker" dataDxfId="218"/>
    <tableColumn id="47" xr3:uid="{00000000-0010-0000-0200-00002F000000}" name="Accession Name Cooperator (Identifier 1) -name, organization" dataDxfId="217"/>
    <tableColumn id="49" xr3:uid="{00000000-0010-0000-0200-000031000000}" name="Accession Name (Identifier 2)" dataDxfId="216"/>
    <tableColumn id="48" xr3:uid="{00000000-0010-0000-0200-000030000000}" name="Accession Name Category (Identifier 2) -Lookup Picker" dataDxfId="215"/>
    <tableColumn id="51" xr3:uid="{00000000-0010-0000-0200-000033000000}" name="Accession Name Cooperator (Identifier 2) -name, organization" dataDxfId="214"/>
    <tableColumn id="86" xr3:uid="{C4DDA5D0-898A-4DE9-8F15-B359F79AF0B3}" name="Accession Name (Identifier 3)" dataDxfId="213"/>
    <tableColumn id="85" xr3:uid="{F0A97BBB-6FBD-4E8B-8C77-A7D4576C500C}" name="Accession Name Category (Identifier 3) -Lookup Picker" dataDxfId="212"/>
    <tableColumn id="82" xr3:uid="{6A5D3C2C-A9BC-42D8-BFD9-43630C399265}" name="Accession Name Cooperator (Identifier 3) -name, organization" dataDxfId="211"/>
    <tableColumn id="56" xr3:uid="{00000000-0010-0000-0200-000038000000}" name="Collector Voucher Number" dataDxfId="210"/>
    <tableColumn id="75" xr3:uid="{00000000-0010-0000-0200-00004B000000}" name="Voucher Date" dataDxfId="209"/>
    <tableColumn id="57" xr3:uid="{00000000-0010-0000-0200-000039000000}" name="Voucher Location (1)" dataDxfId="208"/>
    <tableColumn id="58" xr3:uid="{00000000-0010-0000-0200-00003A000000}" name="Voucher Location (2)" dataDxfId="207"/>
    <tableColumn id="59" xr3:uid="{00000000-0010-0000-0200-00003B000000}" name="Voucher Location (3)" dataDxfId="206"/>
    <tableColumn id="60" xr3:uid="{00000000-0010-0000-0200-00003C000000}" name="Voucher Collector -name, organization" dataDxfId="205"/>
    <tableColumn id="61" xr3:uid="{00000000-0010-0000-0200-00003D000000}" name="Note (Voucher)" dataDxfId="204"/>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Accession" displayName="Accession" ref="A1:K201" totalsRowShown="0" headerRowDxfId="203">
  <autoFilter ref="A1:K201" xr:uid="{00000000-0009-0000-0100-000002000000}">
    <filterColumn colId="0">
      <filters blank="1"/>
    </filterColumn>
  </autoFilter>
  <tableColumns count="11">
    <tableColumn id="1" xr3:uid="{00000000-0010-0000-0500-000001000000}" name="Accession ID" dataDxfId="202"/>
    <tableColumn id="2" xr3:uid="{00000000-0010-0000-0500-000002000000}" name="Accession Prefix" dataDxfId="201">
      <calculatedColumnFormula>IF(Master[[#This Row],[Accession Prefix (NPGS)]]="","",Master[[#This Row],[Accession Prefix (NPGS)]])</calculatedColumnFormula>
    </tableColumn>
    <tableColumn id="3" xr3:uid="{00000000-0010-0000-0500-000003000000}" name="Accession Number" dataDxfId="200">
      <calculatedColumnFormula>"-1"</calculatedColumnFormula>
    </tableColumn>
    <tableColumn id="4" xr3:uid="{00000000-0010-0000-0500-000004000000}" name="Taxon" dataDxfId="199">
      <calculatedColumnFormula>IF(Master[[#This Row],[Taxon -Lookup Picker in GRIN]]="","",Master[[#This Row],[Taxon -Lookup Picker in GRIN]])</calculatedColumnFormula>
    </tableColumn>
    <tableColumn id="5" xr3:uid="{00000000-0010-0000-0500-000005000000}" name="Life Form" dataDxfId="198">
      <calculatedColumnFormula>IF(Master[[#This Row],[Life Form -Lookup Picker]]="","",Master[[#This Row],[Life Form -Lookup Picker]])</calculatedColumnFormula>
    </tableColumn>
    <tableColumn id="6" xr3:uid="{00000000-0010-0000-0500-000006000000}" name="Level Of Improvement" dataDxfId="197">
      <calculatedColumnFormula>IF(Master[[#This Row],[Level of Improvement -Lookup Picker]]="","",Master[[#This Row],[Level of Improvement -Lookup Picker]])</calculatedColumnFormula>
    </tableColumn>
    <tableColumn id="7" xr3:uid="{00000000-0010-0000-0500-000007000000}" name="Reproductive Uniformity" dataDxfId="196">
      <calculatedColumnFormula>IF(Master[[#This Row],[Reproductive Uniformity -Lookup Picker]]="","",Master[[#This Row],[Reproductive Uniformity -Lookup Picker]])</calculatedColumnFormula>
    </tableColumn>
    <tableColumn id="8" xr3:uid="{00000000-0010-0000-0500-000008000000}" name="Received As" dataDxfId="195">
      <calculatedColumnFormula>IF(Master[[#This Row],[Inventory Type - Lookup Picker]]="","",Master[[#This Row],[Inventory Type - Lookup Picker]])</calculatedColumnFormula>
    </tableColumn>
    <tableColumn id="11" xr3:uid="{00000000-0010-0000-0500-00000B000000}" name="Received Date Format" dataDxfId="194">
      <calculatedColumnFormula>"mm/dd/yyyy"</calculatedColumnFormula>
    </tableColumn>
    <tableColumn id="9" xr3:uid="{00000000-0010-0000-0500-000009000000}" name="Received Date" dataDxfId="193">
      <calculatedColumnFormula>Master[[#This Row],[Received Date -received by site]]</calculatedColumnFormula>
    </tableColumn>
    <tableColumn id="10" xr3:uid="{00000000-0010-0000-0500-00000A000000}" name="Note" dataDxfId="192">
      <calculatedColumnFormula>IF(Master[[#This Row],[Note (Accession Narrative)]]="","",Master[[#This Row],[Note (Accession Narrative)]])</calculatedColumnFormula>
    </tableColumn>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6000000}" name="Table33" displayName="Table33" ref="A1:AC2" totalsRowShown="0" headerRowDxfId="191">
  <autoFilter ref="A1:AC2" xr:uid="{00000000-0009-0000-0100-000022000000}"/>
  <tableColumns count="29">
    <tableColumn id="1" xr3:uid="{00000000-0010-0000-0600-000001000000}" name="Accession ID"/>
    <tableColumn id="2" xr3:uid="{00000000-0010-0000-0600-000002000000}" name="Accession Prefix"/>
    <tableColumn id="3" xr3:uid="{00000000-0010-0000-0600-000003000000}" name="Accession Number"/>
    <tableColumn id="4" xr3:uid="{00000000-0010-0000-0600-000004000000}" name="Accession Suffix"/>
    <tableColumn id="5" xr3:uid="{00000000-0010-0000-0600-000005000000}" name="Taxon"/>
    <tableColumn id="6" xr3:uid="{00000000-0010-0000-0600-000006000000}" name="Name"/>
    <tableColumn id="7" xr3:uid="{00000000-0010-0000-0600-000007000000}" name="Origin"/>
    <tableColumn id="8" xr3:uid="{00000000-0010-0000-0600-000008000000}" name="Maintenance Site"/>
    <tableColumn id="9" xr3:uid="{00000000-0010-0000-0600-000009000000}" name="Is Core?"/>
    <tableColumn id="10" xr3:uid="{00000000-0010-0000-0600-00000A000000}" name="Is Backed Up?"/>
    <tableColumn id="11" xr3:uid="{00000000-0010-0000-0600-00000B000000}" name="Backup Location 1"/>
    <tableColumn id="12" xr3:uid="{00000000-0010-0000-0600-00000C000000}" name="Backup Location 2"/>
    <tableColumn id="13" xr3:uid="{00000000-0010-0000-0600-00000D000000}" name="Status"/>
    <tableColumn id="14" xr3:uid="{00000000-0010-0000-0600-00000E000000}" name="Life Form"/>
    <tableColumn id="15" xr3:uid="{00000000-0010-0000-0600-00000F000000}" name="Level Of Improvement"/>
    <tableColumn id="16" xr3:uid="{00000000-0010-0000-0600-000010000000}" name="Reproductive Uniformity"/>
    <tableColumn id="17" xr3:uid="{00000000-0010-0000-0600-000011000000}" name="Received As"/>
    <tableColumn id="18" xr3:uid="{00000000-0010-0000-0600-000012000000}" name="Received Date Format"/>
    <tableColumn id="19" xr3:uid="{00000000-0010-0000-0600-000013000000}" name="Received Date" dataDxfId="190"/>
    <tableColumn id="20" xr3:uid="{00000000-0010-0000-0600-000014000000}" name="Is Web Visible?"/>
    <tableColumn id="21" xr3:uid="{00000000-0010-0000-0600-000015000000}" name="Note"/>
    <tableColumn id="22" xr3:uid="{00000000-0010-0000-0600-000016000000}" name="Accession"/>
    <tableColumn id="23" xr3:uid="{00000000-0010-0000-0600-000017000000}" name="Created Date" dataDxfId="189"/>
    <tableColumn id="24" xr3:uid="{00000000-0010-0000-0600-000018000000}" name="Created By"/>
    <tableColumn id="25" xr3:uid="{00000000-0010-0000-0600-000019000000}" name="Modified Date" dataDxfId="188"/>
    <tableColumn id="26" xr3:uid="{00000000-0010-0000-0600-00001A000000}" name="Modified By"/>
    <tableColumn id="27" xr3:uid="{00000000-0010-0000-0600-00001B000000}" name="Owned Date" dataDxfId="187"/>
    <tableColumn id="28" xr3:uid="{00000000-0010-0000-0600-00001C000000}" name="Owned By"/>
    <tableColumn id="29" xr3:uid="{00000000-0010-0000-0600-00001D000000}" name="Column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D1:G82" totalsRowShown="0" headerRowDxfId="332" dataDxfId="330" headerRowBorderDxfId="331" tableBorderDxfId="329">
  <autoFilter ref="D1:G82" xr:uid="{00000000-0009-0000-0100-000001000000}"/>
  <tableColumns count="4">
    <tableColumn id="1" xr3:uid="{00000000-0010-0000-0100-000001000000}" name="Headings on Master File (in order)" dataDxfId="328"/>
    <tableColumn id="2" xr3:uid="{00000000-0010-0000-0100-000002000000}" name="Skeleton Record Required Fields" dataDxfId="327"/>
    <tableColumn id="3" xr3:uid="{00000000-0010-0000-0100-000003000000}" name="Developed Material &quot;Perfect Record&quot;" dataDxfId="326"/>
    <tableColumn id="4" xr3:uid="{00000000-0010-0000-0100-000004000000}" name="Collected Material &quot;Perfect Record&quot;" dataDxfId="325"/>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AccAction" displayName="AccAction" ref="A1:J202" totalsRowCount="1" headerRowDxfId="186" dataDxfId="185">
  <autoFilter ref="A1:J201" xr:uid="{00000000-0009-0000-0100-000003000000}"/>
  <tableColumns count="10">
    <tableColumn id="1" xr3:uid="{00000000-0010-0000-0700-000001000000}" name="Accession Action ID" totalsRowLabel="Total" dataDxfId="184" totalsRowDxfId="183"/>
    <tableColumn id="2" xr3:uid="{00000000-0010-0000-0700-000002000000}" name="Accession" dataDxfId="182" totalsRowDxfId="181">
      <calculatedColumnFormula>Master[[#This Row],[Accession Prefix (NPGS)]]&amp;" "&amp;Master[[#This Row],[Accession Number -Assigned]]</calculatedColumnFormula>
    </tableColumn>
    <tableColumn id="3" xr3:uid="{00000000-0010-0000-0700-000003000000}" name="Action Name" dataDxfId="180" totalsRowDxfId="179">
      <calculatedColumnFormula>"Seeds of Success"</calculatedColumnFormula>
    </tableColumn>
    <tableColumn id="4" xr3:uid="{00000000-0010-0000-0700-000004000000}" name="Started Date Format" dataDxfId="178" totalsRowDxfId="177">
      <calculatedColumnFormula>"mm/dd/yyyy"</calculatedColumnFormula>
    </tableColumn>
    <tableColumn id="5" xr3:uid="{00000000-0010-0000-0700-000005000000}" name="Started Date" dataDxfId="176" totalsRowDxfId="175"/>
    <tableColumn id="6" xr3:uid="{00000000-0010-0000-0700-000006000000}" name="Completed Date Format" dataDxfId="174" totalsRowDxfId="173">
      <calculatedColumnFormula>"mm/dd/yyyy"</calculatedColumnFormula>
    </tableColumn>
    <tableColumn id="7" xr3:uid="{00000000-0010-0000-0700-000007000000}" name="Completed Date" dataDxfId="172" totalsRowDxfId="171"/>
    <tableColumn id="8" xr3:uid="{00000000-0010-0000-0700-000008000000}" name="Is Web Visible?" dataDxfId="170" totalsRowDxfId="169">
      <calculatedColumnFormula>"N"</calculatedColumnFormula>
    </tableColumn>
    <tableColumn id="9" xr3:uid="{00000000-0010-0000-0700-000009000000}" name="Cooperator" dataDxfId="168" totalsRowDxfId="167">
      <calculatedColumnFormula>"Cashman, Michael J., USDA, ARS, Regional Plant Introduction Station, Pullman, Washington, United States"</calculatedColumnFormula>
    </tableColumn>
    <tableColumn id="10" xr3:uid="{00000000-0010-0000-0700-00000A000000}" name="Note" totalsRowFunction="count" dataDxfId="166" totalsRowDxfId="165"/>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8000000}" name="AccAction26" displayName="AccAction26" ref="A1:K201" totalsRowShown="0" headerRowDxfId="164" dataDxfId="163">
  <autoFilter ref="A1:K201" xr:uid="{00000000-0009-0000-0100-000019000000}"/>
  <tableColumns count="11">
    <tableColumn id="1" xr3:uid="{00000000-0010-0000-0800-000001000000}" name="Accession Action ID" dataDxfId="162"/>
    <tableColumn id="2" xr3:uid="{00000000-0010-0000-0800-000002000000}" name="Accession" dataDxfId="161">
      <calculatedColumnFormula>Master[[#This Row],[Accession Prefix (NPGS)]]&amp;" "&amp;Master[[#This Row],[Accession Number -Assigned]]</calculatedColumnFormula>
    </tableColumn>
    <tableColumn id="3" xr3:uid="{00000000-0010-0000-0800-000003000000}" name="Action Name" dataDxfId="160">
      <calculatedColumnFormula>"Historic documents"</calculatedColumnFormula>
    </tableColumn>
    <tableColumn id="4" xr3:uid="{00000000-0010-0000-0800-000004000000}" name="Started Date Format" dataDxfId="159">
      <calculatedColumnFormula>"mm/dd/yyyy"</calculatedColumnFormula>
    </tableColumn>
    <tableColumn id="5" xr3:uid="{00000000-0010-0000-0800-000005000000}" name="Started Date" dataDxfId="158">
      <calculatedColumnFormula>IF(Master[[#This Row],[Received Date -received by site]]="","",Master[[#This Row],[Received Date -received by site]])</calculatedColumnFormula>
    </tableColumn>
    <tableColumn id="6" xr3:uid="{00000000-0010-0000-0800-000006000000}" name="Completed Date Format" dataDxfId="157">
      <calculatedColumnFormula>"mm/dd/yyyy"</calculatedColumnFormula>
    </tableColumn>
    <tableColumn id="7" xr3:uid="{00000000-0010-0000-0800-000007000000}" name="Completed Date" dataDxfId="156">
      <calculatedColumnFormula>IF(AccAction26[[#This Row],[Started Date]]&lt;&gt;"",NOW(),"")</calculatedColumnFormula>
    </tableColumn>
    <tableColumn id="8" xr3:uid="{00000000-0010-0000-0800-000008000000}" name="Is Web Visible?" dataDxfId="155">
      <calculatedColumnFormula>"N"</calculatedColumnFormula>
    </tableColumn>
    <tableColumn id="9" xr3:uid="{00000000-0010-0000-0800-000009000000}" name="Cooperator" dataDxfId="154">
      <calculatedColumnFormula>"Estrada, Stacey, USDA, ARS, NCRPIS, Iowa State University, Ames, Iowa, United States"</calculatedColumnFormula>
    </tableColumn>
    <tableColumn id="11" xr3:uid="{00000000-0010-0000-0800-00000B000000}" name="Method" dataDxfId="153">
      <calculatedColumnFormula>"NC7.DOC.PASSPORT"</calculatedColumnFormula>
    </tableColumn>
    <tableColumn id="10" xr3:uid="{00000000-0010-0000-0800-00000A000000}" name="Note" dataDxfId="152"/>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A000000}" name="SourceCollector" displayName="SourceCollector" ref="A1:T201" totalsRowShown="0" headerRowDxfId="151">
  <autoFilter ref="A1:T201" xr:uid="{00000000-0009-0000-0100-000004000000}"/>
  <tableColumns count="20">
    <tableColumn id="1" xr3:uid="{00000000-0010-0000-0A00-000001000000}" name="Accession Source ID"/>
    <tableColumn id="2" xr3:uid="{00000000-0010-0000-0A00-000002000000}" name="Accession">
      <calculatedColumnFormula>Master[[#This Row],[Accession Prefix (NPGS)]]&amp;" "&amp;Master[[#This Row],[Accession Number -Assigned]]</calculatedColumnFormula>
    </tableColumn>
    <tableColumn id="3" xr3:uid="{00000000-0010-0000-0A00-000003000000}" name="Source Type">
      <calculatedColumnFormula>"Collection source event"</calculatedColumnFormula>
    </tableColumn>
    <tableColumn id="4" xr3:uid="{00000000-0010-0000-0A00-000004000000}" name="Source Date Format">
      <calculatedColumnFormula>"mm/dd/yyyy"</calculatedColumnFormula>
    </tableColumn>
    <tableColumn id="5" xr3:uid="{00000000-0010-0000-0A00-000005000000}" name="Source Date" dataDxfId="150">
      <calculatedColumnFormula>IF(IF(Master[[#This Row],[Date Collected or Developed]]="",Master[[#This Row],[Received Date -received by site]],Master[[#This Row],[Date Collected or Developed]])="","",(IF(Master[[#This Row],[Date Collected or Developed]]="",Master[[#This Row],[Received Date -received by site]],Master[[#This Row],[Date Collected or Developed]])))</calculatedColumnFormula>
    </tableColumn>
    <tableColumn id="6" xr3:uid="{00000000-0010-0000-0A00-000006000000}" name="Geography" dataDxfId="149">
      <calculatedColumnFormula>IF(Master[[#This Row],[Geography (Collection) -Lookup Picker in GRIN]]="","",Master[[#This Row],[Geography (Collection) -Lookup Picker in GRIN]])</calculatedColumnFormula>
    </tableColumn>
    <tableColumn id="7" xr3:uid="{00000000-0010-0000-0A00-000007000000}" name="Is Origin?">
      <calculatedColumnFormula>"Y"</calculatedColumnFormula>
    </tableColumn>
    <tableColumn id="19" xr3:uid="{00000000-0010-0000-0A00-000013000000}" name="Collecting or Acquisition Source" dataDxfId="148">
      <calculatedColumnFormula>IF(Master[[#This Row],[Collecting or Acquisition Source - List]]="","",Master[[#This Row],[Collecting or Acquisition Source - List]])</calculatedColumnFormula>
    </tableColumn>
    <tableColumn id="8" xr3:uid="{00000000-0010-0000-0A00-000008000000}" name="Collected Form">
      <calculatedColumnFormula>IF(Master[[#This Row],[Inventory Type - Lookup Picker]]="","",Master[[#This Row],[Inventory Type - Lookup Picker]])</calculatedColumnFormula>
    </tableColumn>
    <tableColumn id="9" xr3:uid="{00000000-0010-0000-0A00-000009000000}" name="Number Plants Sampled" dataDxfId="147">
      <calculatedColumnFormula>IF(Master[[#This Row],[Number Plants Sampled]]="","",Master[[#This Row],[Number Plants Sampled]])</calculatedColumnFormula>
    </tableColumn>
    <tableColumn id="10" xr3:uid="{00000000-0010-0000-0A00-00000A000000}" name="Environment Description" dataDxfId="146">
      <calculatedColumnFormula>IF(Master[[#This Row],[Environment Description]]="","",Master[[#This Row],[Environment Description]])</calculatedColumnFormula>
    </tableColumn>
    <tableColumn id="11" xr3:uid="{00000000-0010-0000-0A00-00000B000000}" name="Collector Verbatim Locality" dataDxfId="145">
      <calculatedColumnFormula>IF(Master[[#This Row],[Collector Verbatim Locality]]="","",Master[[#This Row],[Collector Verbatim Locality]])</calculatedColumnFormula>
    </tableColumn>
    <tableColumn id="12" xr3:uid="{00000000-0010-0000-0A00-00000C000000}" name="Elevation (meters)" dataDxfId="144">
      <calculatedColumnFormula>IF(Master[[#This Row],[Elevation (meters)]]=0,"",Master[[#This Row],[Elevation (meters)]])</calculatedColumnFormula>
    </tableColumn>
    <tableColumn id="13" xr3:uid="{00000000-0010-0000-0A00-00000D000000}" name="Latitude" dataDxfId="143">
      <calculatedColumnFormula>IF(Master[[#This Row],[Latitude -decimal degrees]]="","",Master[[#This Row],[Latitude -decimal degrees]])</calculatedColumnFormula>
    </tableColumn>
    <tableColumn id="14" xr3:uid="{00000000-0010-0000-0A00-00000E000000}" name="Longitude" dataDxfId="142">
      <calculatedColumnFormula>IF(Master[[#This Row],[Longitude -decimal degrees]]="","",Master[[#This Row],[Longitude -decimal degrees]])</calculatedColumnFormula>
    </tableColumn>
    <tableColumn id="15" xr3:uid="{00000000-0010-0000-0A00-00000F000000}" name="Georeference Datum" dataDxfId="141">
      <calculatedColumnFormula>IF(Master[[#This Row],[Georeference Datum]]="","",Master[[#This Row],[Georeference Datum]])</calculatedColumnFormula>
    </tableColumn>
    <tableColumn id="16" xr3:uid="{00000000-0010-0000-0A00-000010000000}" name="Georeference Protocol" dataDxfId="140">
      <calculatedColumnFormula>IF(Master[[#This Row],[Georeference Protocol - Lookup Picker]]="","",Master[[#This Row],[Georeference Protocol - Lookup Picker]])</calculatedColumnFormula>
    </tableColumn>
    <tableColumn id="21" xr3:uid="{00000000-0010-0000-0A00-000015000000}" name="Associated Species" dataDxfId="139">
      <calculatedColumnFormula>IF(Master[[#This Row],[Associated Species]]="","",Master[[#This Row],[Associated Species]])</calculatedColumnFormula>
    </tableColumn>
    <tableColumn id="17" xr3:uid="{00000000-0010-0000-0A00-000011000000}" name="Is Web Visible?">
      <calculatedColumnFormula>"Y"</calculatedColumnFormula>
    </tableColumn>
    <tableColumn id="18" xr3:uid="{00000000-0010-0000-0A00-000012000000}" name="Note" dataDxfId="138">
      <calculatedColumnFormula>IF(Master[[#This Row],[Note (Accession Source - Collector)]]="","",Master[[#This Row],[Note (Accession Source - Collector)]])</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SourceDonor" displayName="SourceDonor" ref="A1:H201" totalsRowShown="0" headerRowDxfId="137">
  <autoFilter ref="A1:H201" xr:uid="{00000000-0009-0000-0100-000005000000}"/>
  <tableColumns count="8">
    <tableColumn id="1" xr3:uid="{00000000-0010-0000-0C00-000001000000}" name="Accession Source ID"/>
    <tableColumn id="2" xr3:uid="{00000000-0010-0000-0C00-000002000000}" name="Accession">
      <calculatedColumnFormula>Master[[#This Row],[Accession Prefix (NPGS)]]&amp;" "&amp;Master[[#This Row],[Accession Number -Assigned]]</calculatedColumnFormula>
    </tableColumn>
    <tableColumn id="3" xr3:uid="{00000000-0010-0000-0C00-000003000000}" name="Source Type">
      <calculatedColumnFormula>"Donor source event"</calculatedColumnFormula>
    </tableColumn>
    <tableColumn id="4" xr3:uid="{00000000-0010-0000-0C00-000004000000}" name="Source Date Format">
      <calculatedColumnFormula>"mm/dd/yyyy"</calculatedColumnFormula>
    </tableColumn>
    <tableColumn id="5" xr3:uid="{00000000-0010-0000-0C00-000005000000}" name="Source Date" dataDxfId="136">
      <calculatedColumnFormula>Master[[#This Row],[Received Date -received by site]]</calculatedColumnFormula>
    </tableColumn>
    <tableColumn id="6" xr3:uid="{00000000-0010-0000-0C00-000006000000}" name="Geography" dataDxfId="135">
      <calculatedColumnFormula>IF(Master[[#This Row],[Geography (Donor)  -Lookup Picker in GRIN]]="","",Master[[#This Row],[Geography (Donor)  -Lookup Picker in GRIN]])</calculatedColumnFormula>
    </tableColumn>
    <tableColumn id="7" xr3:uid="{00000000-0010-0000-0C00-000007000000}" name="Is Origin?">
      <calculatedColumnFormula>"N"</calculatedColumnFormula>
    </tableColumn>
    <tableColumn id="8" xr3:uid="{00000000-0010-0000-0C00-000008000000}" name="Note"/>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Inventory" displayName="Inventory" ref="A1:V201" totalsRowShown="0" headerRowDxfId="134" dataDxfId="133">
  <autoFilter ref="A1:V201" xr:uid="{00000000-0009-0000-0100-00000E000000}"/>
  <tableColumns count="22">
    <tableColumn id="1" xr3:uid="{00000000-0010-0000-0D00-000001000000}" name="Inventory ID" dataDxfId="132"/>
    <tableColumn id="2" xr3:uid="{00000000-0010-0000-0D00-000002000000}" name="Inventory Prefix" dataDxfId="131">
      <calculatedColumnFormula>IF(Master[[#This Row],[Inventory Prefix]]="","",Master[[#This Row],[Inventory Prefix]])</calculatedColumnFormula>
    </tableColumn>
    <tableColumn id="3" xr3:uid="{00000000-0010-0000-0D00-000003000000}" name="Inventory Number" dataDxfId="130">
      <calculatedColumnFormula>IF(Master[[#This Row],[Inventory Number]]="","",Master[[#This Row],[Inventory Number]])</calculatedColumnFormula>
    </tableColumn>
    <tableColumn id="4" xr3:uid="{00000000-0010-0000-0D00-000004000000}" name="Inventory Suffix" dataDxfId="129">
      <calculatedColumnFormula>IF(Master[[#This Row],[Inventory Suffix]]="","",Master[[#This Row],[Inventory Suffix]])</calculatedColumnFormula>
    </tableColumn>
    <tableColumn id="5" xr3:uid="{00000000-0010-0000-0D00-000005000000}" name="Inventory Type" dataDxfId="128">
      <calculatedColumnFormula>IF(Master[[#This Row],[Inventory Type - Lookup Picker]]="","",Master[[#This Row],[Inventory Type - Lookup Picker]])</calculatedColumnFormula>
    </tableColumn>
    <tableColumn id="6" xr3:uid="{00000000-0010-0000-0D00-000006000000}" name="Accession" dataDxfId="127">
      <calculatedColumnFormula>Master[[#This Row],[Accession Prefix (NPGS)]]&amp;" "&amp;Master[[#This Row],[Accession Number -Assigned]]</calculatedColumnFormula>
    </tableColumn>
    <tableColumn id="7" xr3:uid="{00000000-0010-0000-0D00-000007000000}" name="Inventory Maintenance Policy" dataDxfId="126">
      <calculatedColumnFormula>IF(Master[[#This Row],[Inventory Maintenance Policy]]="","",Master[[#This Row],[Inventory Maintenance Policy]])</calculatedColumnFormula>
    </tableColumn>
    <tableColumn id="8" xr3:uid="{00000000-0010-0000-0D00-000008000000}" name="Inventory Maintenance Site" dataDxfId="125">
      <calculatedColumnFormula>IF(Master[[#This Row],[Inventory Maintenance Site -W6]]="","",Master[[#This Row],[Inventory Maintenance Site -W6]])</calculatedColumnFormula>
    </tableColumn>
    <tableColumn id="9" xr3:uid="{00000000-0010-0000-0D00-000009000000}" name="Is Default Inventory?" dataDxfId="124">
      <calculatedColumnFormula>IF(RIGHT(TEXT(Inventory[[#This Row],[Inventory Suffix]],"00"),2)="01","Y",IF(RIGHT(TEXT(Inventory[[#This Row],[Inventory Suffix]],"00"),2)="c1","Y",IF(RIGHT(TEXT(Inventory[[#This Row],[Inventory Suffix]],"00"),2)="m1","Y","N")))</calculatedColumnFormula>
    </tableColumn>
    <tableColumn id="10" xr3:uid="{00000000-0010-0000-0D00-00000A000000}" name="Is Auto Deducted?" dataDxfId="123">
      <calculatedColumnFormula>IF(Inventory[[#This Row],[Inventory Type]]="SD","Y",IF(Inventory[[#This Row],[Inventory Type]]="LV","Y","N"))</calculatedColumnFormula>
    </tableColumn>
    <tableColumn id="11" xr3:uid="{00000000-0010-0000-0D00-00000B000000}" name="Is Available?" dataDxfId="122">
      <calculatedColumnFormula>"N"</calculatedColumnFormula>
    </tableColumn>
    <tableColumn id="12" xr3:uid="{00000000-0010-0000-0D00-00000C000000}" name="Availability Status" dataDxfId="121">
      <calculatedColumnFormula>"Original lot received"</calculatedColumnFormula>
    </tableColumn>
    <tableColumn id="20" xr3:uid="{00000000-0010-0000-0D00-000014000000}" name="Status Note" dataDxfId="120">
      <calculatedColumnFormula>"ORIG from SOS Project"</calculatedColumnFormula>
    </tableColumn>
    <tableColumn id="13" xr3:uid="{00000000-0010-0000-0D00-00000D000000}" name="Quantity On Hand" dataDxfId="119">
      <calculatedColumnFormula>ROUNDDOWN(Master[[#This Row],[Quantity On Hand]],0)</calculatedColumnFormula>
    </tableColumn>
    <tableColumn id="14" xr3:uid="{00000000-0010-0000-0D00-00000E000000}" name="Quantity On Hand Units" dataDxfId="118">
      <calculatedColumnFormula>IF(Master[[#This Row],[Quantity On Hand Units -''count'' or ''packet'']]="","",Master[[#This Row],[Quantity On Hand Units -''count'' or ''packet'']])</calculatedColumnFormula>
    </tableColumn>
    <tableColumn id="21" xr3:uid="{00000000-0010-0000-0D00-000015000000}" name="Standard Distribution Form" dataDxfId="117">
      <calculatedColumnFormula>IF(Master[[#This Row],[Inventory Type - Lookup Picker]]="","",Master[[#This Row],[Inventory Type - Lookup Picker]])</calculatedColumnFormula>
    </tableColumn>
    <tableColumn id="23" xr3:uid="{00000000-0010-0000-0D00-000017000000}" name="Location Section 1" dataDxfId="116">
      <calculatedColumnFormula>"Mike has"</calculatedColumnFormula>
    </tableColumn>
    <tableColumn id="15" xr3:uid="{00000000-0010-0000-0D00-00000F000000}" name="Latitude" dataDxfId="115">
      <calculatedColumnFormula>IF(Master[[#This Row],[Latitude -decimal degrees]]="","",Master[[#This Row],[Latitude -decimal degrees]])</calculatedColumnFormula>
    </tableColumn>
    <tableColumn id="16" xr3:uid="{00000000-0010-0000-0D00-000010000000}" name="Longitude" dataDxfId="114">
      <calculatedColumnFormula>IF(Master[[#This Row],[Longitude -decimal degrees]]="","",Master[[#This Row],[Longitude -decimal degrees]])</calculatedColumnFormula>
    </tableColumn>
    <tableColumn id="17" xr3:uid="{00000000-0010-0000-0D00-000011000000}" name="Parent Inventory" dataDxfId="113">
      <calculatedColumnFormula>IF(Master[[#This Row],[Parent Inventory]]="","",Master[[#This Row],[Parent Inventory]])</calculatedColumnFormula>
    </tableColumn>
    <tableColumn id="18" xr3:uid="{00000000-0010-0000-0D00-000012000000}" name="Hundred Seed Weight" dataDxfId="112">
      <calculatedColumnFormula>IF(Master[[#This Row],[Hundred Seed Weight -gram]]="","",Master[[#This Row],[Hundred Seed Weight -gram]])</calculatedColumnFormula>
    </tableColumn>
    <tableColumn id="19" xr3:uid="{00000000-0010-0000-0D00-000013000000}" name="Note" dataDxfId="111">
      <calculatedColumnFormula>IF(Master[[#This Row],[Note (Inventory)]]="","",Master[[#This Row],[Note (Inventory)]])</calculatedColumnFormula>
    </tableColumn>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E000000}" name="FirstLots22" displayName="FirstLots22" ref="A1:D201" totalsRowShown="0" headerRowDxfId="110">
  <autoFilter ref="A1:D201" xr:uid="{00000000-0009-0000-0100-000015000000}"/>
  <tableColumns count="4">
    <tableColumn id="1" xr3:uid="{00000000-0010-0000-0E00-000001000000}" name="Accession Inventory Group Map ID"/>
    <tableColumn id="2" xr3:uid="{00000000-0010-0000-0E00-000002000000}" name="Inventory" dataDxfId="109">
      <calculatedColumnFormula>Master[[#This Row],[Accession Prefix (NPGS)]]&amp;" "&amp;Master[[#This Row],[Accession Number -Assigned]]&amp;" **"</calculatedColumnFormula>
    </tableColumn>
    <tableColumn id="3" xr3:uid="{00000000-0010-0000-0E00-000003000000}" name="Accession Inventory Group" dataDxfId="108">
      <calculatedColumnFormula>#REF!</calculatedColumnFormula>
    </tableColumn>
    <tableColumn id="4" xr3:uid="{00000000-0010-0000-0E00-000004000000}" name="Note"/>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FirstLots" displayName="FirstLots" ref="A1:D201" totalsRowShown="0" headerRowDxfId="107">
  <autoFilter ref="A1:D201" xr:uid="{00000000-0009-0000-0100-000014000000}"/>
  <tableColumns count="4">
    <tableColumn id="1" xr3:uid="{00000000-0010-0000-0F00-000001000000}" name="Accession Inventory Group Map ID"/>
    <tableColumn id="2" xr3:uid="{00000000-0010-0000-0F00-000002000000}" name="Inventory" dataDxfId="106">
      <calculatedColumnFormula>Master[[#This Row],[Accession Prefix (NPGS)]]&amp;" "&amp;Master[[#This Row],[Accession Number -Assigned]]&amp;" "&amp;Master[[#This Row],[Inventory Suffix]]&amp;" "&amp;Master[[#This Row],[Inventory Type - Lookup Picker]]</calculatedColumnFormula>
    </tableColumn>
    <tableColumn id="3" xr3:uid="{00000000-0010-0000-0F00-000003000000}" name="Accession Inventory Group" dataDxfId="105">
      <calculatedColumnFormula>""</calculatedColumnFormula>
    </tableColumn>
    <tableColumn id="4" xr3:uid="{00000000-0010-0000-0F00-000004000000}" name="Note"/>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VIABILITY" displayName="VIABILITY" ref="A1:R201" totalsRowShown="0" headerRowDxfId="104">
  <autoFilter ref="A1:R201" xr:uid="{00000000-0009-0000-0100-000013000000}"/>
  <tableColumns count="18">
    <tableColumn id="1" xr3:uid="{00000000-0010-0000-1000-000001000000}" name="Inventory Viability ID"/>
    <tableColumn id="2" xr3:uid="{00000000-0010-0000-1000-000002000000}" name="Inventory Viability Rule" dataDxfId="103">
      <calculatedColumnFormula>"W6.GERMS.FROM.DONOR"</calculatedColumnFormula>
    </tableColumn>
    <tableColumn id="3" xr3:uid="{00000000-0010-0000-1000-000003000000}" name="Inventory" dataDxfId="102">
      <calculatedColumnFormula>Master[[#This Row],[Inventory Prefix]]&amp;" "&amp;Master[[#This Row],[Inventory Number]]&amp;" "&amp;Master[[#This Row],[Inventory Suffix]]&amp;" "&amp;Master[[#This Row],[Inventory Type - Lookup Picker]]</calculatedColumnFormula>
    </tableColumn>
    <tableColumn id="4" xr3:uid="{00000000-0010-0000-1000-000004000000}" name="Test Date Format" dataDxfId="101">
      <calculatedColumnFormula>"mm/yyyy"</calculatedColumnFormula>
    </tableColumn>
    <tableColumn id="5" xr3:uid="{00000000-0010-0000-1000-000005000000}" name="Tested Date" dataDxfId="100">
      <calculatedColumnFormula>IF(Master[[#This Row],[GERMS from DONOR (test date)]]="","",Master[[#This Row],[GERMS from DONOR (test date)]])</calculatedColumnFormula>
    </tableColumn>
    <tableColumn id="6" xr3:uid="{00000000-0010-0000-1000-000006000000}" name="Percent Normal"/>
    <tableColumn id="7" xr3:uid="{00000000-0010-0000-1000-000007000000}" name="Percent Abnormal"/>
    <tableColumn id="8" xr3:uid="{00000000-0010-0000-1000-000008000000}" name="Percent Dormant"/>
    <tableColumn id="9" xr3:uid="{00000000-0010-0000-1000-000009000000}" name="Percent Viable" dataDxfId="99">
      <calculatedColumnFormula>IF(Master[[#This Row],[GERMS from DONOR (viability)]]="","",Master[[#This Row],[GERMS from DONOR (viability)]])</calculatedColumnFormula>
    </tableColumn>
    <tableColumn id="10" xr3:uid="{00000000-0010-0000-1000-00000A000000}" name="Vigor Rating"/>
    <tableColumn id="11" xr3:uid="{00000000-0010-0000-1000-00000B000000}" name="Sample Count"/>
    <tableColumn id="12" xr3:uid="{00000000-0010-0000-1000-00000C000000}" name="Replication Count"/>
    <tableColumn id="13" xr3:uid="{00000000-0010-0000-1000-00000D000000}" name="Percent Hard"/>
    <tableColumn id="14" xr3:uid="{00000000-0010-0000-1000-00000E000000}" name="Percent Empty"/>
    <tableColumn id="15" xr3:uid="{00000000-0010-0000-1000-00000F000000}" name="Percent Infested"/>
    <tableColumn id="16" xr3:uid="{00000000-0010-0000-1000-000010000000}" name="Percent Dead"/>
    <tableColumn id="17" xr3:uid="{00000000-0010-0000-1000-000011000000}" name="Percent Unknown"/>
    <tableColumn id="18" xr3:uid="{00000000-0010-0000-1000-000012000000}" name="Note"/>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1000000}" name="InvActionRecd" displayName="InvActionRecd" ref="A1:J201" totalsRowShown="0" headerRowDxfId="98">
  <autoFilter ref="A1:J201" xr:uid="{00000000-0009-0000-0100-000010000000}"/>
  <tableColumns count="10">
    <tableColumn id="1" xr3:uid="{00000000-0010-0000-1100-000001000000}" name="Inventory Action ID"/>
    <tableColumn id="2" xr3:uid="{00000000-0010-0000-1100-000002000000}" name="Inventory" dataDxfId="97">
      <calculatedColumnFormula>Master[[#This Row],[Inventory Prefix]]&amp;" "&amp;Master[[#This Row],[Inventory Number]]&amp;" "&amp;Master[[#This Row],[Inventory Suffix]]&amp;" "&amp;Master[[#This Row],[Inventory Type - Lookup Picker]]</calculatedColumnFormula>
    </tableColumn>
    <tableColumn id="3" xr3:uid="{00000000-0010-0000-1100-000003000000}" name="Action Name">
      <calculatedColumnFormula>"Received"</calculatedColumnFormula>
    </tableColumn>
    <tableColumn id="4" xr3:uid="{00000000-0010-0000-1100-000004000000}" name="Completed Date Format">
      <calculatedColumnFormula>"mm/dd/yyyy"</calculatedColumnFormula>
    </tableColumn>
    <tableColumn id="5" xr3:uid="{00000000-0010-0000-1100-000005000000}" name="Completed Date" dataDxfId="96">
      <calculatedColumnFormula>Master[[#This Row],[Received Date -received by site]]</calculatedColumnFormula>
    </tableColumn>
    <tableColumn id="6" xr3:uid="{00000000-0010-0000-1100-000006000000}" name="Quantity" dataDxfId="95">
      <calculatedColumnFormula>IF(Master[[#This Row],[Total Weight -gram (if unknown, leave blank)]]="","1",Master[[#This Row],[Total Weight -gram (if unknown, leave blank)]])</calculatedColumnFormula>
    </tableColumn>
    <tableColumn id="7" xr3:uid="{00000000-0010-0000-1100-000007000000}" name="Units" dataDxfId="94">
      <calculatedColumnFormula>IF(InvActionRecd[[#This Row],[Quantity]]="1","packet","gram")</calculatedColumnFormula>
    </tableColumn>
    <tableColumn id="8" xr3:uid="{00000000-0010-0000-1100-000008000000}" name="Form">
      <calculatedColumnFormula>IF(Master[[#This Row],[Inventory Type - Lookup Picker]]="","",Master[[#This Row],[Inventory Type - Lookup Picker]])</calculatedColumnFormula>
    </tableColumn>
    <tableColumn id="9" xr3:uid="{00000000-0010-0000-1100-000009000000}" name="Cooperator">
      <calculatedColumnFormula>IF(Master[[#This Row],[Cooperator (Donor) 1 -full record]]="","",Master[[#This Row],[Cooperator (Donor) 1 -full record]])</calculatedColumnFormula>
    </tableColumn>
    <tableColumn id="10" xr3:uid="{00000000-0010-0000-1100-00000A000000}" name="Note"/>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2000000}" name="InvActionHarvest" displayName="InvActionHarvest" ref="A1:J201" totalsRowShown="0" headerRowDxfId="93">
  <autoFilter ref="A1:J201" xr:uid="{00000000-0009-0000-0100-000012000000}"/>
  <tableColumns count="10">
    <tableColumn id="1" xr3:uid="{00000000-0010-0000-1200-000001000000}" name="Inventory Action ID"/>
    <tableColumn id="2" xr3:uid="{00000000-0010-0000-1200-000002000000}" name="Inventory" dataDxfId="92">
      <calculatedColumnFormula>Master[[#This Row],[Inventory Prefix]]&amp;" "&amp;Master[[#This Row],[Inventory Number]]&amp;" "&amp;Master[[#This Row],[Inventory Suffix]]&amp;" "&amp;Master[[#This Row],[Inventory Type - Lookup Picker]]</calculatedColumnFormula>
    </tableColumn>
    <tableColumn id="3" xr3:uid="{00000000-0010-0000-1200-000003000000}" name="Action Name" dataDxfId="91">
      <calculatedColumnFormula>"Collected"</calculatedColumnFormula>
    </tableColumn>
    <tableColumn id="4" xr3:uid="{00000000-0010-0000-1200-000004000000}" name="Completed Date Format">
      <calculatedColumnFormula>"mm/dd/yyyy"</calculatedColumnFormula>
    </tableColumn>
    <tableColumn id="5" xr3:uid="{00000000-0010-0000-1200-000005000000}" name="Completed Date" dataDxfId="90">
      <calculatedColumnFormula>IF(Master[[#This Row],[Date Collected or Developed]]="","",Master[[#This Row],[Date Collected or Developed]])</calculatedColumnFormula>
    </tableColumn>
    <tableColumn id="6" xr3:uid="{00000000-0010-0000-1200-000006000000}" name="Quantity" dataDxfId="89">
      <calculatedColumnFormula>IF(Master[[#This Row],[Quantity On Hand]]="","",Master[[#This Row],[Quantity On Hand]])</calculatedColumnFormula>
    </tableColumn>
    <tableColumn id="7" xr3:uid="{00000000-0010-0000-1200-000007000000}" name="Units" dataDxfId="88">
      <calculatedColumnFormula>IF(Master[[#This Row],[Quantity On Hand Units -''count'' or ''packet'']]="count","count",IF(Master[[#This Row],[Quantity On Hand Units -''count'' or ''packet'']]="packet","packet",""))</calculatedColumnFormula>
    </tableColumn>
    <tableColumn id="8" xr3:uid="{00000000-0010-0000-1200-000008000000}" name="Form" dataDxfId="87">
      <calculatedColumnFormula>IF(Master[[#This Row],[Inventory Type - Lookup Picker]]="","",Master[[#This Row],[Inventory Type - Lookup Picker]])</calculatedColumnFormula>
    </tableColumn>
    <tableColumn id="9" xr3:uid="{00000000-0010-0000-1200-000009000000}" name="Cooperator">
      <calculatedColumnFormula>IF(Master[[#This Row],[Cooperator (Collector) 1 -full record]]="","",Master[[#This Row],[Cooperator (Collector) 1 -full record]])</calculatedColumnFormula>
    </tableColumn>
    <tableColumn id="10" xr3:uid="{00000000-0010-0000-1200-00000A000000}" name="Not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9CCE51DF-A3BB-43F1-96DA-28F180A823D9}" name="Table36" displayName="Table36" ref="C1:C13" totalsRowShown="0" headerRowDxfId="324" headerRowBorderDxfId="323" tableBorderDxfId="322">
  <autoFilter ref="C1:C13" xr:uid="{87B0CE97-C2B2-4318-82B1-6FAD5D53F92D}"/>
  <tableColumns count="1">
    <tableColumn id="1" xr3:uid="{BC87DB28-E87F-4639-8704-B61C4C68A0BA}" name="Life Form"/>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3000000}" name="CollectorCoop1" displayName="CollectorCoop1" ref="A1:C201" totalsRowShown="0" headerRowDxfId="86">
  <autoFilter ref="A1:C201" xr:uid="{00000000-0009-0000-0100-000006000000}"/>
  <tableColumns count="3">
    <tableColumn id="1" xr3:uid="{00000000-0010-0000-1300-000001000000}" name="Accession Source Map ID"/>
    <tableColumn id="2" xr3:uid="{00000000-0010-0000-1300-000002000000}" name="Accession Source" dataDxfId="85">
      <calculatedColumnFormula>Master[[#This Row],[Accession Prefix (NPGS)]]&amp;" "&amp;Master[[#This Row],[Accession Number -Assigned]]&amp;" COLLECTED "&amp;TEXT(SourceCollector[[#This Row],[Source Date]], "MM/DD/YYYY")</calculatedColumnFormula>
    </tableColumn>
    <tableColumn id="3" xr3:uid="{00000000-0010-0000-1300-000003000000}" name="Cooperator" dataDxfId="84">
      <calculatedColumnFormula>IF(Master[[#This Row],[Cooperator (Collector) 1 -full record]]="","",Master[[#This Row],[Cooperator (Collector) 1 -full record]])</calculatedColumnFormula>
    </tableColumn>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CollectorCoop2" displayName="CollectorCoop2" ref="A1:C201" totalsRowShown="0" headerRowDxfId="83">
  <autoFilter ref="A1:C201" xr:uid="{00000000-0009-0000-0100-000007000000}"/>
  <tableColumns count="3">
    <tableColumn id="1" xr3:uid="{00000000-0010-0000-1400-000001000000}" name="Accession Source Map ID"/>
    <tableColumn id="2" xr3:uid="{00000000-0010-0000-1400-000002000000}" name="Accession Source" dataDxfId="82">
      <calculatedColumnFormula>Master[[#This Row],[Accession Prefix (NPGS)]]&amp;" "&amp;Master[[#This Row],[Accession Number -Assigned]]&amp;" COLLECTED "&amp;TEXT(SourceCollector[[#This Row],[Source Date]], "MM/DD/YYYY")</calculatedColumnFormula>
    </tableColumn>
    <tableColumn id="3" xr3:uid="{00000000-0010-0000-1400-000003000000}" name="Cooperator" dataDxfId="81">
      <calculatedColumnFormula>IF(Master[[#This Row],[Cooperator (Collector) 2 -full record]]="","",Master[[#This Row],[Cooperator (Collector) 2 -full record]])</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5000000}" name="CollectorCoop3" displayName="CollectorCoop3" ref="A1:C201" totalsRowShown="0" headerRowDxfId="80">
  <autoFilter ref="A1:C201" xr:uid="{00000000-0009-0000-0100-000008000000}"/>
  <tableColumns count="3">
    <tableColumn id="1" xr3:uid="{00000000-0010-0000-1500-000001000000}" name="Accession Source Map ID"/>
    <tableColumn id="2" xr3:uid="{00000000-0010-0000-1500-000002000000}" name="Accession Source" dataDxfId="79">
      <calculatedColumnFormula>Master[[#This Row],[Accession Prefix (NPGS)]]&amp;" "&amp;Master[[#This Row],[Accession Number -Assigned]]&amp;" COLLECTED "&amp;TEXT(SourceCollector[[#This Row],[Source Date]], "MM/DD/YYYY")</calculatedColumnFormula>
    </tableColumn>
    <tableColumn id="3" xr3:uid="{00000000-0010-0000-1500-000003000000}" name="Cooperator" dataDxfId="78">
      <calculatedColumnFormula>IF(Master[[#This Row],[Cooperator (Collector) 3 -full record]]="","",Master[[#This Row],[Cooperator (Collector) 3 -full record]])</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7000000}" name="DonorCoop1" displayName="DonorCoop1" ref="A1:C201" totalsRowShown="0" headerRowDxfId="77">
  <autoFilter ref="A1:C201" xr:uid="{00000000-0009-0000-0100-000009000000}"/>
  <tableColumns count="3">
    <tableColumn id="1" xr3:uid="{00000000-0010-0000-1700-000001000000}" name="Accession Source Map ID"/>
    <tableColumn id="2" xr3:uid="{00000000-0010-0000-1700-000002000000}" name="Accession Source">
      <calculatedColumnFormula>Master[[#This Row],[Accession Prefix (NPGS)]]&amp;" "&amp;Master[[#This Row],[Accession Number -Assigned]]&amp;" DONATED "&amp;TEXT(Master[[#This Row],[Received Date -received by site]], "MM/DD/YYYY")</calculatedColumnFormula>
    </tableColumn>
    <tableColumn id="3" xr3:uid="{00000000-0010-0000-1700-000003000000}" name="Cooperator" dataDxfId="76">
      <calculatedColumnFormula>IF(Master[[#This Row],[Cooperator (Donor) 1 -full record]]="","",Master[[#This Row],[Cooperator (Donor) 1 -full record]])</calculatedColumnFormula>
    </tableColumn>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8000000}" name="DonorCoop2" displayName="DonorCoop2" ref="A1:C201" totalsRowShown="0" headerRowDxfId="75">
  <autoFilter ref="A1:C201" xr:uid="{00000000-0009-0000-0100-00000A000000}"/>
  <tableColumns count="3">
    <tableColumn id="1" xr3:uid="{00000000-0010-0000-1800-000001000000}" name="Accession Source Map ID"/>
    <tableColumn id="2" xr3:uid="{00000000-0010-0000-1800-000002000000}" name="Accession Source">
      <calculatedColumnFormula>Master[[#This Row],[Accession Prefix (NPGS)]]&amp;" "&amp;Master[[#This Row],[Accession Number -Assigned]]&amp;" DONATED "&amp;TEXT(Master[[#This Row],[Received Date -received by site]], "MM/DD/YYYY")</calculatedColumnFormula>
    </tableColumn>
    <tableColumn id="3" xr3:uid="{00000000-0010-0000-1800-000003000000}" name="Cooperator" dataDxfId="74">
      <calculatedColumnFormula>IF(Master[[#This Row],[Cooperator (Donor) 2 -full record]]="","",Master[[#This Row],[Cooperator (Donor) 2 -full record]])</calculatedColumn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19000000}" name="Name34244" displayName="Name34244" ref="A1:H201" totalsRowShown="0" headerRowDxfId="73">
  <autoFilter ref="A1:H201" xr:uid="{00000000-0009-0000-0100-00002B000000}">
    <filterColumn colId="0">
      <filters blank="1"/>
    </filterColumn>
  </autoFilter>
  <tableColumns count="8">
    <tableColumn id="1" xr3:uid="{00000000-0010-0000-1900-000001000000}" name="Accession Inventory Name ID"/>
    <tableColumn id="2" xr3:uid="{00000000-0010-0000-1900-000002000000}" name="Accession">
      <calculatedColumnFormula>Master[[#This Row],[Accession Prefix (NPGS)]]&amp;" "&amp;Master[[#This Row],[Accession Number -Assigned]]</calculatedColumnFormula>
    </tableColumn>
    <tableColumn id="3" xr3:uid="{00000000-0010-0000-1900-000003000000}" name="Inventory">
      <calculatedColumnFormula>Master[[#This Row],[Accession Prefix (NPGS)]]&amp;" "&amp;Master[[#This Row],[Accession Number -Assigned]]&amp;" **"</calculatedColumnFormula>
    </tableColumn>
    <tableColumn id="4" xr3:uid="{00000000-0010-0000-1900-000004000000}" name="Category" dataDxfId="72">
      <calculatedColumnFormula>IF(Master[[#This Row],[Accession Name Category (Identifier 1) -Lookup Picker]]="","",Master[[#This Row],[Accession Name Category (Identifier 1) -Lookup Picker]])</calculatedColumnFormula>
    </tableColumn>
    <tableColumn id="5" xr3:uid="{00000000-0010-0000-1900-000005000000}" name="Name" dataDxfId="71">
      <calculatedColumnFormula>IF(Master[[#This Row],[Accession Name (Identifier 1)]]="","",Master[[#This Row],[Accession Name (Identifier 1)]])</calculatedColumnFormula>
    </tableColumn>
    <tableColumn id="7" xr3:uid="{00000000-0010-0000-1900-000007000000}" name="Cooperator" dataDxfId="70">
      <calculatedColumnFormula>IF(Master[[#This Row],[Accession Name Cooperator (Identifier 1) -name, organization]]="","",Master[[#This Row],[Accession Name Cooperator (Identifier 1) -name, organization]])</calculatedColumnFormula>
    </tableColumn>
    <tableColumn id="8" xr3:uid="{00000000-0010-0000-1900-000008000000}" name="Is Web Visible?">
      <calculatedColumnFormula>"Y"</calculatedColumnFormula>
    </tableColumn>
    <tableColumn id="9" xr3:uid="{00000000-0010-0000-1900-000009000000}" name="Note"/>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A000000}" name="Name342" displayName="Name342" ref="A1:H201" totalsRowShown="0" headerRowDxfId="69">
  <autoFilter ref="A1:H201" xr:uid="{00000000-0009-0000-0100-000029000000}"/>
  <tableColumns count="8">
    <tableColumn id="1" xr3:uid="{00000000-0010-0000-1A00-000001000000}" name="Accession Inventory Name ID"/>
    <tableColumn id="2" xr3:uid="{00000000-0010-0000-1A00-000002000000}" name="Accession">
      <calculatedColumnFormula>Master[[#This Row],[Accession Prefix (NPGS)]]&amp;" "&amp;Master[[#This Row],[Accession Number -Assigned]]</calculatedColumnFormula>
    </tableColumn>
    <tableColumn id="3" xr3:uid="{00000000-0010-0000-1A00-000003000000}" name="Inventory">
      <calculatedColumnFormula>Master[[#This Row],[Accession Prefix (NPGS)]]&amp;" "&amp;Master[[#This Row],[Accession Number -Assigned]]&amp;" **"</calculatedColumnFormula>
    </tableColumn>
    <tableColumn id="4" xr3:uid="{00000000-0010-0000-1A00-000004000000}" name="Category" dataDxfId="68">
      <calculatedColumnFormula>IF(Master[[#This Row],[Accession Name Category (Identifier 2) -Lookup Picker]]="","",Master[[#This Row],[Accession Name Category (Identifier 2) -Lookup Picker]])</calculatedColumnFormula>
    </tableColumn>
    <tableColumn id="5" xr3:uid="{00000000-0010-0000-1A00-000005000000}" name="Name" dataDxfId="67">
      <calculatedColumnFormula>IF(Master[[#This Row],[Accession Name (Identifier 2)]]="","",Master[[#This Row],[Accession Name (Identifier 2)]])</calculatedColumnFormula>
    </tableColumn>
    <tableColumn id="7" xr3:uid="{00000000-0010-0000-1A00-000007000000}" name="Cooperator" dataDxfId="66">
      <calculatedColumnFormula>IF(Master[[#This Row],[Accession Name Cooperator (Identifier 2) -name, organization]]="","",Master[[#This Row],[Accession Name Cooperator (Identifier 2) -name, organization]])</calculatedColumnFormula>
    </tableColumn>
    <tableColumn id="8" xr3:uid="{00000000-0010-0000-1A00-000008000000}" name="Is Web Visible?">
      <calculatedColumnFormula>"Y"</calculatedColumnFormula>
    </tableColumn>
    <tableColumn id="9" xr3:uid="{00000000-0010-0000-1A00-000009000000}" name="Note"/>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C2C3C2B-2515-4041-A2B3-18EB2827CDAC}" name="Name34255" displayName="Name34255" ref="A1:H201" totalsRowShown="0" headerRowDxfId="65">
  <autoFilter ref="A1:H201" xr:uid="{00000000-0009-0000-0100-000029000000}"/>
  <tableColumns count="8">
    <tableColumn id="1" xr3:uid="{76A2A2B6-6CAD-4D8B-A3B7-A3064C150F42}" name="Accession Inventory Name ID"/>
    <tableColumn id="2" xr3:uid="{0EAD2F16-C21E-4B4F-9BA0-A92A5D4D07F5}" name="Accession">
      <calculatedColumnFormula>Master[[#This Row],[Accession Prefix (NPGS)]]&amp;" "&amp;Master[[#This Row],[Accession Number -Assigned]]</calculatedColumnFormula>
    </tableColumn>
    <tableColumn id="3" xr3:uid="{5F9E863B-CB5B-4AC3-BBFC-AB0A5A2EC3CE}" name="Inventory">
      <calculatedColumnFormula>Master[[#This Row],[Accession Prefix (NPGS)]]&amp;" "&amp;Master[[#This Row],[Accession Number -Assigned]]&amp;" **"</calculatedColumnFormula>
    </tableColumn>
    <tableColumn id="4" xr3:uid="{1FED88CD-9DBF-4AEC-B037-38249DD06E99}" name="Category" dataDxfId="64">
      <calculatedColumnFormula>IF(Master[[#This Row],[Accession Name Category (Identifier 3) -Lookup Picker]]="","",Master[[#This Row],[Accession Name Category (Identifier 3) -Lookup Picker]])</calculatedColumnFormula>
    </tableColumn>
    <tableColumn id="5" xr3:uid="{5ABD01DE-662E-447D-A577-B57FBC421CC4}" name="Name" dataDxfId="63">
      <calculatedColumnFormula>IF(Master[[#This Row],[Accession Name (Identifier 3)]]="","",Master[[#This Row],[Accession Name (Identifier 3)]])</calculatedColumnFormula>
    </tableColumn>
    <tableColumn id="7" xr3:uid="{84F6082A-17DF-4451-A06B-3B3948C9E8CF}" name="Cooperator" dataDxfId="62">
      <calculatedColumnFormula>IF(Master[[#This Row],[Accession Name Cooperator (Identifier 3) -name, organization]]="","",Master[[#This Row],[Accession Name Cooperator (Identifier 3) -name, organization]])</calculatedColumnFormula>
    </tableColumn>
    <tableColumn id="8" xr3:uid="{20DA2B0F-88AD-4BD7-B382-BF9E95F09F38}" name="Is Web Visible?">
      <calculatedColumnFormula>"Y"</calculatedColumnFormula>
    </tableColumn>
    <tableColumn id="9" xr3:uid="{B188B24D-3943-451A-8392-EF4F7C4ADEB8}" name="Note"/>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C000000}" name="Voucher340" displayName="Voucher340" ref="A1:I201" totalsRowShown="0" headerRowDxfId="61">
  <autoFilter ref="A1:I201" xr:uid="{00000000-0009-0000-0100-000027000000}"/>
  <tableColumns count="9">
    <tableColumn id="1" xr3:uid="{00000000-0010-0000-1C00-000001000000}" name="Accession Inventory Voucher ID"/>
    <tableColumn id="2" xr3:uid="{00000000-0010-0000-1C00-000002000000}" name="Accession">
      <calculatedColumnFormula>Master[[#This Row],[Accession Prefix (NPGS)]]&amp;" "&amp;Master[[#This Row],[Accession Number -Assigned]]</calculatedColumnFormula>
    </tableColumn>
    <tableColumn id="3" xr3:uid="{00000000-0010-0000-1C00-000003000000}" name="Inventory">
      <calculatedColumnFormula>Master[[#This Row],[Accession Prefix (NPGS)]]&amp;" "&amp;Master[[#This Row],[Accession Number -Assigned]]&amp;" "&amp;Master[[#This Row],[Inventory Suffix]]&amp;" "&amp;Master[[#This Row],[Inventory Type - Lookup Picker]]</calculatedColumnFormula>
    </tableColumn>
    <tableColumn id="4" xr3:uid="{00000000-0010-0000-1C00-000004000000}" name="Collector Voucher Number">
      <calculatedColumnFormula>IF(Master[[#This Row],[Collector Voucher Number]]="","",Master[[#This Row],[Collector Voucher Number]])</calculatedColumnFormula>
    </tableColumn>
    <tableColumn id="5" xr3:uid="{00000000-0010-0000-1C00-000005000000}" name="Voucher Location" dataDxfId="60">
      <calculatedColumnFormula>IF(Master[[#This Row],[Voucher Location (1)]]="","",Master[[#This Row],[Voucher Location (1)]])</calculatedColumnFormula>
    </tableColumn>
    <tableColumn id="6" xr3:uid="{00000000-0010-0000-1C00-000006000000}" name="Vouchered Date Format">
      <calculatedColumnFormula>"mm/dd/yyyy"</calculatedColumnFormula>
    </tableColumn>
    <tableColumn id="7" xr3:uid="{00000000-0010-0000-1C00-000007000000}" name="Vouchered Date" dataDxfId="59">
      <calculatedColumnFormula>IF(Master[[#This Row],[Voucher Date]]="","",Master[[#This Row],[Voucher Date]])</calculatedColumnFormula>
    </tableColumn>
    <tableColumn id="8" xr3:uid="{00000000-0010-0000-1C00-000008000000}" name="Voucher Cooperator" dataDxfId="58">
      <calculatedColumnFormula>IF(Master[[#This Row],[Voucher Collector -name, organization]]="","",Master[[#This Row],[Voucher Collector -name, organization]])</calculatedColumnFormula>
    </tableColumn>
    <tableColumn id="9" xr3:uid="{00000000-0010-0000-1C00-000009000000}" name="Note">
      <calculatedColumnFormula>IF(Master[[#This Row],[Note (Voucher)]]="","",Master[[#This Row],[Note (Voucher)]])</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D000000}" name="Voucher336" displayName="Voucher336" ref="A1:I201" totalsRowShown="0" headerRowDxfId="57">
  <autoFilter ref="A1:I201" xr:uid="{00000000-0009-0000-0100-000023000000}"/>
  <tableColumns count="9">
    <tableColumn id="1" xr3:uid="{00000000-0010-0000-1D00-000001000000}" name="Accession Inventory Voucher ID"/>
    <tableColumn id="2" xr3:uid="{00000000-0010-0000-1D00-000002000000}" name="Accession">
      <calculatedColumnFormula>Master[[#This Row],[Accession Prefix (NPGS)]]&amp;" "&amp;Master[[#This Row],[Accession Number -Assigned]]</calculatedColumnFormula>
    </tableColumn>
    <tableColumn id="3" xr3:uid="{00000000-0010-0000-1D00-000003000000}" name="Inventory">
      <calculatedColumnFormula>Master[[#This Row],[Accession Prefix (NPGS)]]&amp;" "&amp;Master[[#This Row],[Accession Number -Assigned]]&amp;" "&amp;Master[[#This Row],[Inventory Suffix]]&amp;" "&amp;Master[[#This Row],[Inventory Type - Lookup Picker]]</calculatedColumnFormula>
    </tableColumn>
    <tableColumn id="4" xr3:uid="{00000000-0010-0000-1D00-000004000000}" name="Collector Voucher Number">
      <calculatedColumnFormula>IF(Master[[#This Row],[Collector Voucher Number]]="","",Master[[#This Row],[Collector Voucher Number]])</calculatedColumnFormula>
    </tableColumn>
    <tableColumn id="5" xr3:uid="{00000000-0010-0000-1D00-000005000000}" name="Voucher Location" dataDxfId="56">
      <calculatedColumnFormula>IF(Master[[#This Row],[Voucher Location (2)]]="","",Master[[#This Row],[Voucher Location (2)]])</calculatedColumnFormula>
    </tableColumn>
    <tableColumn id="6" xr3:uid="{00000000-0010-0000-1D00-000006000000}" name="Vouchered Date Format">
      <calculatedColumnFormula>"mm/dd/yyyy"</calculatedColumnFormula>
    </tableColumn>
    <tableColumn id="7" xr3:uid="{00000000-0010-0000-1D00-000007000000}" name="Vouchered Date" dataDxfId="55">
      <calculatedColumnFormula>IF(Master[[#This Row],[Voucher Date]]="","",Master[[#This Row],[Voucher Date]])</calculatedColumnFormula>
    </tableColumn>
    <tableColumn id="8" xr3:uid="{00000000-0010-0000-1D00-000008000000}" name="Note" dataDxfId="54">
      <calculatedColumnFormula>IF(Master[[#This Row],[Voucher Collector -name, organization]]="","",Master[[#This Row],[Voucher Collector -name, organization]])</calculatedColumnFormula>
    </tableColumn>
    <tableColumn id="9" xr3:uid="{00000000-0010-0000-1D00-000009000000}" name="Column1">
      <calculatedColumnFormula>IF(Master[[#This Row],[Note (Voucher)]]="","",Master[[#This Row],[Note (Voucher)]])</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7F210DA-B69C-4048-AF3E-DFD7C809F675}" name="Table37" displayName="Table37" ref="B1:B40" totalsRowShown="0" headerRowDxfId="321" headerRowBorderDxfId="320" tableBorderDxfId="319">
  <autoFilter ref="B1:B40" xr:uid="{5A4CD7D2-6864-42EC-A69C-2601A0BD0CFA}"/>
  <tableColumns count="1">
    <tableColumn id="1" xr3:uid="{0287E2B9-3C67-4764-A1ED-2EDC7E9E571C}" name="Inventory Type"/>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E000000}" name="Voucher3" displayName="Voucher3" ref="A1:I201" totalsRowShown="0" headerRowDxfId="53">
  <autoFilter ref="A1:I201" xr:uid="{6F909228-30EF-41D5-823B-0EC60B610923}"/>
  <tableColumns count="9">
    <tableColumn id="1" xr3:uid="{00000000-0010-0000-1E00-000001000000}" name="Accession Inventory Voucher ID"/>
    <tableColumn id="2" xr3:uid="{00000000-0010-0000-1E00-000002000000}" name="Accession">
      <calculatedColumnFormula>Master[[#This Row],[Accession Prefix (NPGS)]]&amp;" "&amp;Master[[#This Row],[Accession Number -Assigned]]</calculatedColumnFormula>
    </tableColumn>
    <tableColumn id="3" xr3:uid="{00000000-0010-0000-1E00-000003000000}" name="Inventory">
      <calculatedColumnFormula>Master[[#This Row],[Accession Prefix (NPGS)]]&amp;" "&amp;Master[[#This Row],[Accession Number -Assigned]]&amp;" "&amp;Master[[#This Row],[Inventory Suffix]]&amp;" "&amp;Master[[#This Row],[Inventory Type - Lookup Picker]]</calculatedColumnFormula>
    </tableColumn>
    <tableColumn id="4" xr3:uid="{00000000-0010-0000-1E00-000004000000}" name="Collector Voucher Number">
      <calculatedColumnFormula>IF(Master[[#This Row],[Collector Voucher Number]]="","",Master[[#This Row],[Collector Voucher Number]])</calculatedColumnFormula>
    </tableColumn>
    <tableColumn id="5" xr3:uid="{00000000-0010-0000-1E00-000005000000}" name="Voucher Location" dataDxfId="52">
      <calculatedColumnFormula>IF(Master[[#This Row],[Voucher Location (3)]]="","",Master[[#This Row],[Voucher Location (3)]])</calculatedColumnFormula>
    </tableColumn>
    <tableColumn id="6" xr3:uid="{00000000-0010-0000-1E00-000006000000}" name="Vouchered Date Format">
      <calculatedColumnFormula>"mm/dd/yyyy"</calculatedColumnFormula>
    </tableColumn>
    <tableColumn id="7" xr3:uid="{00000000-0010-0000-1E00-000007000000}" name="Vouchered Date" dataDxfId="51">
      <calculatedColumnFormula>IF(Master[[#This Row],[Voucher Date]]="","",Master[[#This Row],[Voucher Date]])</calculatedColumnFormula>
    </tableColumn>
    <tableColumn id="8" xr3:uid="{00000000-0010-0000-1E00-000008000000}" name="Note" dataDxfId="50">
      <calculatedColumnFormula>IF(Master[[#This Row],[Voucher Collector -name, organization]]="","",Master[[#This Row],[Voucher Collector -name, organization]])</calculatedColumnFormula>
    </tableColumn>
    <tableColumn id="9" xr3:uid="{00000000-0010-0000-1E00-000009000000}" name="Note2">
      <calculatedColumnFormula>IF(Master[[#This Row],[Note (Voucher)]]="","",Master[[#This Row],[Note (Voucher)]])</calculatedColumnFormula>
    </tableColumn>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Citation" displayName="Citation" ref="A1:U201" totalsRowShown="0" headerRowDxfId="49">
  <autoFilter ref="A1:U201" xr:uid="{00000000-0009-0000-0100-000020000000}">
    <filterColumn colId="0">
      <filters blank="1"/>
    </filterColumn>
  </autoFilter>
  <tableColumns count="21">
    <tableColumn id="1" xr3:uid="{00000000-0010-0000-1F00-000001000000}" name="Citation ID"/>
    <tableColumn id="2" xr3:uid="{00000000-0010-0000-1F00-000002000000}" name="Literature Source" dataDxfId="48">
      <calculatedColumnFormula>IF(#REF!="","",#REF!)</calculatedColumnFormula>
    </tableColumn>
    <tableColumn id="3" xr3:uid="{00000000-0010-0000-1F00-000003000000}" name="Citation Title" dataDxfId="47">
      <calculatedColumnFormula>IF(#REF!="","",#REF!)</calculatedColumnFormula>
    </tableColumn>
    <tableColumn id="4" xr3:uid="{00000000-0010-0000-1F00-000004000000}" name="Author(s) Name" dataDxfId="46">
      <calculatedColumnFormula>IF(#REF!="","",#REF!)</calculatedColumnFormula>
    </tableColumn>
    <tableColumn id="5" xr3:uid="{00000000-0010-0000-1F00-000005000000}" name="Citation Year" dataDxfId="45">
      <calculatedColumnFormula>IF(#REF!="","",#REF!)</calculatedColumnFormula>
    </tableColumn>
    <tableColumn id="6" xr3:uid="{00000000-0010-0000-1F00-000006000000}" name="Reference" dataDxfId="44">
      <calculatedColumnFormula>IF(#REF!="","",#REF!)</calculatedColumnFormula>
    </tableColumn>
    <tableColumn id="11" xr3:uid="{00000000-0010-0000-1F00-00000B000000}" name="Accession" dataDxfId="43">
      <calculatedColumnFormula>Master[[#This Row],[Accession Prefix (NPGS)]]&amp;" "&amp;Master[[#This Row],[Accession Number -Assigned]]</calculatedColumnFormula>
    </tableColumn>
    <tableColumn id="21" xr3:uid="{00000000-0010-0000-1F00-000015000000}" name="Note"/>
    <tableColumn id="7" xr3:uid="{00000000-0010-0000-1F00-000007000000}" name="DOI Reference" dataDxfId="42">
      <calculatedColumnFormula>IF(#REF!="","",#REF!)</calculatedColumnFormula>
    </tableColumn>
    <tableColumn id="8" xr3:uid="{00000000-0010-0000-1F00-000008000000}" name="URL" dataDxfId="41">
      <calculatedColumnFormula>IF(#REF!="","",#REF!)</calculatedColumnFormula>
    </tableColumn>
    <tableColumn id="9" xr3:uid="{00000000-0010-0000-1F00-000009000000}" name="Reference Title"/>
    <tableColumn id="10" xr3:uid="{00000000-0010-0000-1F00-00000A000000}" name="Reference Description"/>
    <tableColumn id="12" xr3:uid="{00000000-0010-0000-1F00-00000C000000}" name="Method"/>
    <tableColumn id="13" xr3:uid="{00000000-0010-0000-1F00-00000D000000}" name="Taxonomy Species"/>
    <tableColumn id="14" xr3:uid="{00000000-0010-0000-1F00-00000E000000}" name="Extended Genus"/>
    <tableColumn id="15" xr3:uid="{00000000-0010-0000-1F00-00000F000000}" name="Accepted Extended Family"/>
    <tableColumn id="16" xr3:uid="{00000000-0010-0000-1F00-000010000000}" name="Accession IPR"/>
    <tableColumn id="17" xr3:uid="{00000000-0010-0000-1F00-000011000000}" name="Accession Pedigree"/>
    <tableColumn id="18" xr3:uid="{00000000-0010-0000-1F00-000012000000}" name="Genetic Marker"/>
    <tableColumn id="19" xr3:uid="{00000000-0010-0000-1F00-000013000000}" name="Type"/>
    <tableColumn id="20" xr3:uid="{00000000-0010-0000-1F00-000014000000}" name="Unique Key"/>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0000000}" name="Aspect" displayName="Aspect" ref="A1:I201" totalsRowShown="0" headerRowDxfId="40">
  <autoFilter ref="A1:I201" xr:uid="{00000000-0009-0000-0100-00000B000000}">
    <filterColumn colId="0">
      <filters blank="1"/>
    </filterColumn>
  </autoFilter>
  <tableColumns count="9">
    <tableColumn id="1" xr3:uid="{00000000-0010-0000-2000-000001000000}" name="Source Descriptor Observation ID"/>
    <tableColumn id="2" xr3:uid="{00000000-0010-0000-2000-000002000000}" name="Accession Source">
      <calculatedColumnFormula>Master[[#This Row],[Accession Prefix (NPGS)]]&amp;" "&amp;Master[[#This Row],[Accession Number -Assigned]]&amp;" COLLECTED "&amp;TEXT(Master[[#This Row],[Date Collected or Developed]], "MM/DD/YYYY")</calculatedColumnFormula>
    </tableColumn>
    <tableColumn id="3" xr3:uid="{00000000-0010-0000-2000-000003000000}" name="Source Descriptor">
      <calculatedColumnFormula>"ASPECT"</calculatedColumnFormula>
    </tableColumn>
    <tableColumn id="4" xr3:uid="{00000000-0010-0000-2000-000004000000}" name="Coded Value" dataDxfId="39">
      <calculatedColumnFormula>IF(Master[[#This Row],[ASPECT -lookup picker]]="","",Master[[#This Row],[ASPECT -lookup picker]])</calculatedColumnFormula>
    </tableColumn>
    <tableColumn id="5" xr3:uid="{00000000-0010-0000-2000-000005000000}" name="Code" dataDxfId="38"/>
    <tableColumn id="6" xr3:uid="{00000000-0010-0000-2000-000006000000}" name="Numeric Value"/>
    <tableColumn id="7" xr3:uid="{00000000-0010-0000-2000-000007000000}" name="Text Value"/>
    <tableColumn id="8" xr3:uid="{00000000-0010-0000-2000-000008000000}" name="Original Value" dataDxfId="37">
      <calculatedColumnFormula>IF(Master[[#This Row],[ASPECT Original Value]]="","",Master[[#This Row],[ASPECT Original Value]])</calculatedColumnFormula>
    </tableColumn>
    <tableColumn id="9" xr3:uid="{00000000-0010-0000-2000-000009000000}" name="Note"/>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1000000}" name="Slope" displayName="Slope" ref="A1:I201" totalsRowShown="0" headerRowDxfId="36">
  <autoFilter ref="A1:I201" xr:uid="{00000000-0009-0000-0100-00000C000000}"/>
  <tableColumns count="9">
    <tableColumn id="1" xr3:uid="{00000000-0010-0000-2100-000001000000}" name="Source Descriptor Observation ID"/>
    <tableColumn id="2" xr3:uid="{00000000-0010-0000-2100-000002000000}" name="Accession Source">
      <calculatedColumnFormula>Master[[#This Row],[Accession Prefix (NPGS)]]&amp;" "&amp;Master[[#This Row],[Accession Number -Assigned]]&amp;" COLLECTED "&amp;TEXT(Master[[#This Row],[Date Collected or Developed]], "MM/DD/YYYY")</calculatedColumnFormula>
    </tableColumn>
    <tableColumn id="3" xr3:uid="{00000000-0010-0000-2100-000003000000}" name="Source Descriptor">
      <calculatedColumnFormula>"SLOPE"</calculatedColumnFormula>
    </tableColumn>
    <tableColumn id="4" xr3:uid="{00000000-0010-0000-2100-000004000000}" name="Coded Value" dataDxfId="35"/>
    <tableColumn id="5" xr3:uid="{00000000-0010-0000-2100-000005000000}" name="Code"/>
    <tableColumn id="6" xr3:uid="{00000000-0010-0000-2100-000006000000}" name="Numeric Value" dataDxfId="34">
      <calculatedColumnFormula>IF(Master[[#This Row],[SLOPE]]="","",Master[[#This Row],[SLOPE]])</calculatedColumnFormula>
    </tableColumn>
    <tableColumn id="7" xr3:uid="{00000000-0010-0000-2100-000007000000}" name="Text Value" dataDxfId="33">
      <calculatedColumnFormula>IF(Master[[#This Row],[SLOPE]]="","",Master[[#This Row],[SLOPE]])</calculatedColumnFormula>
    </tableColumn>
    <tableColumn id="8" xr3:uid="{00000000-0010-0000-2100-000008000000}" name="Original Value" dataDxfId="32">
      <calculatedColumnFormula>IF(Master[[#This Row],[SLOPE Original Value]]="","",Master[[#This Row],[SLOPE Original Value]])</calculatedColumnFormula>
    </tableColumn>
    <tableColumn id="9" xr3:uid="{00000000-0010-0000-2100-000009000000}" name="Note"/>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2000000}" name="SoilTexture" displayName="SoilTexture" ref="A1:I201" totalsRowShown="0" headerRowDxfId="31">
  <autoFilter ref="A1:I201" xr:uid="{00000000-0009-0000-0100-00000D000000}"/>
  <tableColumns count="9">
    <tableColumn id="1" xr3:uid="{00000000-0010-0000-2200-000001000000}" name="Source Descriptor Observation ID"/>
    <tableColumn id="2" xr3:uid="{00000000-0010-0000-2200-000002000000}" name="Accession Source">
      <calculatedColumnFormula>Master[[#This Row],[Accession Prefix (NPGS)]]&amp;" "&amp;Master[[#This Row],[Accession Number -Assigned]]&amp;" COLLECTED "&amp;TEXT(Master[[#This Row],[Date Collected or Developed]], "MM/DD/YYYY")</calculatedColumnFormula>
    </tableColumn>
    <tableColumn id="3" xr3:uid="{00000000-0010-0000-2200-000003000000}" name="Source Descriptor">
      <calculatedColumnFormula>"SOIL TEXTURE"</calculatedColumnFormula>
    </tableColumn>
    <tableColumn id="4" xr3:uid="{00000000-0010-0000-2200-000004000000}" name="Coded Value" dataDxfId="30">
      <calculatedColumnFormula>IF(Master[[#This Row],[SOIL TEXTURE - lookup picker]]="","",Master[[#This Row],[SOIL TEXTURE - lookup picker]])</calculatedColumnFormula>
    </tableColumn>
    <tableColumn id="5" xr3:uid="{00000000-0010-0000-2200-000005000000}" name="Code" dataDxfId="29"/>
    <tableColumn id="6" xr3:uid="{00000000-0010-0000-2200-000006000000}" name="Numeric Value"/>
    <tableColumn id="7" xr3:uid="{00000000-0010-0000-2200-000007000000}" name="Text Value" dataDxfId="28">
      <calculatedColumnFormula>IF(Master[[#This Row],[SOIL TEXTURE - lookup picker]]="","",Master[[#This Row],[SOIL TEXTURE - lookup picker]])</calculatedColumnFormula>
    </tableColumn>
    <tableColumn id="8" xr3:uid="{00000000-0010-0000-2200-000008000000}" name="Original Value" dataDxfId="27">
      <calculatedColumnFormula>IF(Master[[#This Row],[Soil TEXTURE Original Value]]="","",Master[[#This Row],[Soil TEXTURE Original Value]])</calculatedColumnFormula>
    </tableColumn>
    <tableColumn id="9" xr3:uid="{00000000-0010-0000-2200-000009000000}" name="Note"/>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A112C4E-516B-461D-A871-86E0605AFF07}" name="SoilTexture39" displayName="SoilTexture39" ref="A1:I201" totalsRowShown="0" headerRowDxfId="26">
  <autoFilter ref="A1:I201" xr:uid="{00000000-0009-0000-0100-00000D000000}"/>
  <tableColumns count="9">
    <tableColumn id="1" xr3:uid="{24D4C918-28C1-4D98-8361-1ECF3DD654ED}" name="Source Descriptor Observation ID"/>
    <tableColumn id="2" xr3:uid="{71201367-C31A-4B95-B362-B21FB0582EE1}" name="Accession Source">
      <calculatedColumnFormula>Master[[#This Row],[Accession Prefix (NPGS)]]&amp;" "&amp;Master[[#This Row],[Accession Number -Assigned]]&amp;" COLLECTED "&amp;TEXT(Master[[#This Row],[Date Collected or Developed]], "MM/DD/YYYY")</calculatedColumnFormula>
    </tableColumn>
    <tableColumn id="3" xr3:uid="{8B696D3D-C915-4844-A8B4-74FF19DB3BF1}" name="Source Descriptor" dataDxfId="25">
      <calculatedColumnFormula>"ECOREGION"</calculatedColumnFormula>
    </tableColumn>
    <tableColumn id="4" xr3:uid="{AA6F45ED-E26C-45B3-827A-764A6ED2466E}" name="Coded Value" dataDxfId="24">
      <calculatedColumnFormula>IF(Master[[#This Row],[ECOREGION - Lookup picker]]="","",Master[[#This Row],[ECOREGION - Lookup picker]])</calculatedColumnFormula>
    </tableColumn>
    <tableColumn id="5" xr3:uid="{1B2582F2-103C-4728-A15F-DFFC1DCA02D8}" name="Code" dataDxfId="23"/>
    <tableColumn id="6" xr3:uid="{C29B6667-FD48-457E-9C9F-E22E6A606D25}" name="Numeric Value"/>
    <tableColumn id="7" xr3:uid="{0FA13286-7324-4AD4-9A9D-C17ECD3F22F6}" name="Text Value" dataDxfId="22">
      <calculatedColumnFormula>IF(Master[[#This Row],[ECOREGION - Lookup picker]]="","",Master[[#This Row],[ECOREGION - Lookup picker]])</calculatedColumnFormula>
    </tableColumn>
    <tableColumn id="8" xr3:uid="{6BFBBF99-0210-4D94-8803-5DB9BAEE71C3}" name="Ecoregion Original Value" dataDxfId="21">
      <calculatedColumnFormula>IF(Master[[#This Row],[Ecoregion Original Value]]="","",Master[[#This Row],[Ecoregion Original Value]])</calculatedColumnFormula>
    </tableColumn>
    <tableColumn id="9" xr3:uid="{58DCB242-9BCD-4D90-B787-D3A038E29872}" name="Note"/>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24000000}" name="FinalCheck" displayName="FinalCheck" ref="A1:D9" totalsRowShown="0" headerRowDxfId="20" dataDxfId="19">
  <autoFilter ref="A1:D9" xr:uid="{00000000-0009-0000-0100-00001C000000}"/>
  <tableColumns count="4">
    <tableColumn id="1" xr3:uid="{00000000-0010-0000-2400-000001000000}" name="Final Steps" dataDxfId="18"/>
    <tableColumn id="2" xr3:uid="{00000000-0010-0000-2400-000002000000}" name="Directions" dataDxfId="17"/>
    <tableColumn id="3" xr3:uid="{00000000-0010-0000-2400-000003000000}" name="Detailed Directions" dataDxfId="16"/>
    <tableColumn id="4" xr3:uid="{00000000-0010-0000-2400-000004000000}" name="Side notes" dataDxfId="15"/>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5000000}" name="AccessionFile" displayName="AccessionFile" ref="A1:M201" totalsRowShown="0" headerRowDxfId="14" dataDxfId="13">
  <autoFilter ref="A1:M201" xr:uid="{00000000-0009-0000-0100-00000F000000}">
    <filterColumn colId="1">
      <filters blank="1"/>
    </filterColumn>
  </autoFilter>
  <tableColumns count="13">
    <tableColumn id="13" xr3:uid="{00000000-0010-0000-2500-00000D000000}" name="No." dataDxfId="12">
      <calculatedColumnFormula>ROW()-2</calculatedColumnFormula>
    </tableColumn>
    <tableColumn id="1" xr3:uid="{00000000-0010-0000-2500-000001000000}" name="Accession" dataDxfId="11">
      <calculatedColumnFormula>Master[[#This Row],[Accession Prefix (NPGS)]]&amp;" "&amp;Master[[#This Row],[Accession Number -Assigned]]</calculatedColumnFormula>
    </tableColumn>
    <tableColumn id="14" xr3:uid="{00000000-0010-0000-2500-00000E000000}" name="Inventory" dataDxfId="10">
      <calculatedColumnFormula>Master[[#This Row],[Inventory Prefix]]&amp;" "&amp;Master[[#This Row],[Inventory Number]]&amp;" "&amp;Master[[#This Row],[Inventory Suffix]]&amp;" "&amp;Master[[#This Row],[Inventory Type - Lookup Picker]]</calculatedColumnFormula>
    </tableColumn>
    <tableColumn id="2" xr3:uid="{00000000-0010-0000-2500-000002000000}" name="Collection/Developer Number" dataDxfId="9">
      <calculatedColumnFormula>IF(Master[[#This Row],[Accession Name (Identifier 1)]]="","",Master[[#This Row],[Accession Name (Identifier 1)]])</calculatedColumnFormula>
    </tableColumn>
    <tableColumn id="3" xr3:uid="{00000000-0010-0000-2500-000003000000}" name="Date Harvested/Developed" dataDxfId="8">
      <calculatedColumnFormula>IF(Master[[#This Row],[Date Collected or Developed]]="","",Master[[#This Row],[Date Collected or Developed]])</calculatedColumnFormula>
    </tableColumn>
    <tableColumn id="4" xr3:uid="{00000000-0010-0000-2500-000004000000}" name="Date Received" dataDxfId="7">
      <calculatedColumnFormula>IF(Master[[#This Row],[Received Date -received by site]]="","",Master[[#This Row],[Received Date -received by site]])</calculatedColumnFormula>
    </tableColumn>
    <tableColumn id="5" xr3:uid="{00000000-0010-0000-2500-000005000000}" name="Taxonomy" dataDxfId="6">
      <calculatedColumnFormula>IF(Master[[#This Row],[Taxon -Lookup Picker in GRIN]]="","",Master[[#This Row],[Taxon -Lookup Picker in GRIN]])</calculatedColumnFormula>
    </tableColumn>
    <tableColumn id="11" xr3:uid="{00000000-0010-0000-2500-00000B000000}" name="Inventory Maintenance Policy" dataDxfId="5">
      <calculatedColumnFormula>IF(Master[[#This Row],[Inventory Maintenance Policy]]="","",Master[[#This Row],[Inventory Maintenance Policy]])</calculatedColumnFormula>
    </tableColumn>
    <tableColumn id="6" xr3:uid="{00000000-0010-0000-2500-000006000000}" name="Collection/Developer Geography (origin)" dataDxfId="4">
      <calculatedColumnFormula>IF(Master[[#This Row],[Geography (Collection) -Lookup Picker in GRIN]]="",#REF!,Master[[#This Row],[Geography (Collection) -Lookup Picker in GRIN]])</calculatedColumnFormula>
    </tableColumn>
    <tableColumn id="7" xr3:uid="{00000000-0010-0000-2500-000007000000}" name="Location Description" dataDxfId="3">
      <calculatedColumnFormula>IF(Master[[#This Row],[Collector Verbatim Locality]]="","",Master[[#This Row],[Collector Verbatim Locality]])</calculatedColumnFormula>
    </tableColumn>
    <tableColumn id="8" xr3:uid="{00000000-0010-0000-2500-000008000000}" name="Latitude" dataDxfId="2">
      <calculatedColumnFormula>IF(Master[[#This Row],[Latitude -decimal degrees]]="","",Master[[#This Row],[Latitude -decimal degrees]])</calculatedColumnFormula>
    </tableColumn>
    <tableColumn id="9" xr3:uid="{00000000-0010-0000-2500-000009000000}" name="Longitude" dataDxfId="1">
      <calculatedColumnFormula>IF(Master[[#This Row],[Longitude -decimal degrees]]="","",Master[[#This Row],[Longitude -decimal degrees]])</calculatedColumnFormula>
    </tableColumn>
    <tableColumn id="10" xr3:uid="{00000000-0010-0000-2500-00000A000000}" name="Donor Cooperator" dataDxfId="0">
      <calculatedColumnFormula>IF(Master[[#This Row],[Cooperator (Donor) 1 -full record]]="","",Master[[#This Row],[Cooperator (Donor) 1 -full record]])</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D29D6F25-12C2-449C-8B5B-8748A195DEE7}" name="Table40" displayName="Table40" ref="D1:D11" totalsRowShown="0" headerRowDxfId="318" headerRowBorderDxfId="317" tableBorderDxfId="316">
  <autoFilter ref="D1:D11" xr:uid="{34B18F38-45C7-49E8-A4B7-2F6B73FC4016}"/>
  <tableColumns count="1">
    <tableColumn id="1" xr3:uid="{4DDDAA0E-8CFE-4246-AD30-10D32AD78797}" name="Level of Improvem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A45BA625-88FA-4FC1-8118-11509998F800}" name="Table42" displayName="Table42" ref="E1:E13" totalsRowShown="0" headerRowDxfId="315" headerRowBorderDxfId="314" tableBorderDxfId="313">
  <autoFilter ref="E1:E13" xr:uid="{CB30C3C8-2B15-4451-ACF5-490FDE2A74FC}"/>
  <tableColumns count="1">
    <tableColumn id="1" xr3:uid="{DE5DE5ED-B22F-4A20-A1C4-840DC216FBC7}" name="Reproductive Uniformit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54C8566D-7840-484D-80A9-8DAEEE0B134F}" name="Table44" displayName="Table44" ref="F1:F15" totalsRowShown="0" headerRowDxfId="312" headerRowBorderDxfId="311" tableBorderDxfId="310">
  <autoFilter ref="F1:F15" xr:uid="{122E88BE-19BC-4155-9340-98F822791CFB}"/>
  <tableColumns count="1">
    <tableColumn id="1" xr3:uid="{4BB1DDF6-1461-4E65-A0D7-13DC16579E3A}" name="Accession Name Category (Identifier #)"/>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80F56C81-BC01-4C31-B75B-2EF159426875}" name="Table45" displayName="Table45" ref="G1:G16" totalsRowShown="0" headerRowDxfId="309" headerRowBorderDxfId="308" tableBorderDxfId="307">
  <autoFilter ref="G1:G16" xr:uid="{9B7917B5-155E-4652-956E-8D29D90F54CC}"/>
  <tableColumns count="1">
    <tableColumn id="1" xr3:uid="{D45912E3-3921-47B0-A47E-9222B72D68D1}" name="Georeference Protoco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A907414D-7C8A-4174-A8F0-C5E198A390EB}" name="Table46" displayName="Table46" ref="H1:H31" totalsRowShown="0" headerRowDxfId="306" headerRowBorderDxfId="305" tableBorderDxfId="304">
  <autoFilter ref="H1:H31" xr:uid="{55BB0160-AD6A-4978-A96B-D2DAB7FE3113}"/>
  <tableColumns count="1">
    <tableColumn id="1" xr3:uid="{8B0EFF75-43C4-4641-8BD8-539AFEC64F8E}" name="Source/Habitat Observation - Source Descripto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2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2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35.xml"/><Relationship Id="rId1" Type="http://schemas.openxmlformats.org/officeDocument/2006/relationships/vmlDrawing" Target="../drawings/vmlDrawing7.vml"/></Relationships>
</file>

<file path=xl/worksheets/_rels/sheet25.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41.xml"/><Relationship Id="rId1" Type="http://schemas.openxmlformats.org/officeDocument/2006/relationships/vmlDrawing" Target="../drawings/vmlDrawing8.vml"/></Relationships>
</file>

<file path=xl/worksheets/_rels/sheet31.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36.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1.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R99"/>
  <sheetViews>
    <sheetView workbookViewId="0">
      <pane ySplit="1" topLeftCell="A2" activePane="bottomLeft" state="frozen"/>
      <selection pane="bottomLeft" activeCell="I44" sqref="I44"/>
    </sheetView>
  </sheetViews>
  <sheetFormatPr defaultRowHeight="14.5" x14ac:dyDescent="0.35"/>
  <cols>
    <col min="1" max="1" width="96.81640625" bestFit="1" customWidth="1"/>
    <col min="2" max="2" width="7" style="7" customWidth="1"/>
    <col min="3" max="3" width="7" customWidth="1"/>
    <col min="4" max="4" width="57.26953125" style="35" bestFit="1" customWidth="1"/>
    <col min="5" max="5" width="12.1796875" customWidth="1"/>
    <col min="6" max="6" width="13.7265625" customWidth="1"/>
    <col min="7" max="7" width="13.7265625" style="7" customWidth="1"/>
    <col min="8" max="8" width="13.7265625" customWidth="1"/>
    <col min="9" max="9" width="13.7265625" style="141" customWidth="1"/>
    <col min="10" max="11" width="13.7265625" style="7" customWidth="1"/>
    <col min="12" max="12" width="13.7265625" customWidth="1"/>
    <col min="13" max="13" width="10.7265625" style="10" customWidth="1"/>
    <col min="14" max="14" width="29.453125" customWidth="1"/>
    <col min="15" max="15" width="31.81640625" style="14" customWidth="1"/>
    <col min="16" max="16" width="19.26953125" style="10" customWidth="1"/>
    <col min="17" max="17" width="17.453125" customWidth="1"/>
    <col min="18" max="18" width="31.453125" customWidth="1"/>
  </cols>
  <sheetData>
    <row r="1" spans="1:18" s="6" customFormat="1" ht="59.5" thickBot="1" x14ac:dyDescent="0.5">
      <c r="A1" s="50" t="s">
        <v>153</v>
      </c>
      <c r="D1" s="49" t="s">
        <v>152</v>
      </c>
      <c r="E1" s="83" t="s">
        <v>344</v>
      </c>
      <c r="F1" s="83" t="s">
        <v>346</v>
      </c>
      <c r="G1" s="83" t="s">
        <v>347</v>
      </c>
      <c r="H1"/>
      <c r="I1" s="141"/>
      <c r="J1" s="7"/>
      <c r="K1" s="7"/>
      <c r="L1"/>
      <c r="M1" s="27" t="s">
        <v>119</v>
      </c>
      <c r="N1" s="6" t="s">
        <v>120</v>
      </c>
      <c r="O1" s="28" t="s">
        <v>121</v>
      </c>
      <c r="P1" s="6" t="s">
        <v>101</v>
      </c>
      <c r="Q1" s="28" t="s">
        <v>95</v>
      </c>
      <c r="R1" s="6" t="s">
        <v>100</v>
      </c>
    </row>
    <row r="2" spans="1:18" ht="15.5" x14ac:dyDescent="0.35">
      <c r="A2" t="s">
        <v>155</v>
      </c>
      <c r="D2" s="168" t="s">
        <v>46</v>
      </c>
      <c r="E2" s="85"/>
      <c r="F2" s="86"/>
      <c r="G2" s="86"/>
      <c r="M2" s="21">
        <v>1</v>
      </c>
      <c r="N2" s="15" t="s">
        <v>10</v>
      </c>
      <c r="O2" s="15" t="s">
        <v>1</v>
      </c>
      <c r="P2" s="15"/>
      <c r="Q2" s="10"/>
      <c r="R2" s="10" t="s">
        <v>96</v>
      </c>
    </row>
    <row r="3" spans="1:18" ht="15.5" x14ac:dyDescent="0.35">
      <c r="A3" t="s">
        <v>157</v>
      </c>
      <c r="D3" s="168" t="s">
        <v>562</v>
      </c>
      <c r="E3" s="86" t="s">
        <v>557</v>
      </c>
      <c r="F3" s="86" t="s">
        <v>557</v>
      </c>
      <c r="G3" s="86" t="s">
        <v>557</v>
      </c>
      <c r="M3" s="21">
        <v>2</v>
      </c>
      <c r="N3" s="15" t="s">
        <v>10</v>
      </c>
      <c r="O3" s="15" t="s">
        <v>2</v>
      </c>
      <c r="P3" s="15"/>
      <c r="Q3" s="10" t="s">
        <v>97</v>
      </c>
      <c r="R3" t="s">
        <v>71</v>
      </c>
    </row>
    <row r="4" spans="1:18" ht="15.5" x14ac:dyDescent="0.35">
      <c r="A4" t="s">
        <v>156</v>
      </c>
      <c r="D4" s="168" t="s">
        <v>544</v>
      </c>
      <c r="E4" s="86" t="s">
        <v>557</v>
      </c>
      <c r="F4" s="86" t="s">
        <v>557</v>
      </c>
      <c r="G4" s="86" t="s">
        <v>557</v>
      </c>
      <c r="M4" s="21">
        <v>3</v>
      </c>
      <c r="N4" s="15" t="s">
        <v>10</v>
      </c>
      <c r="O4" s="15" t="s">
        <v>3</v>
      </c>
      <c r="P4" s="15"/>
      <c r="Q4" s="10"/>
    </row>
    <row r="5" spans="1:18" x14ac:dyDescent="0.35">
      <c r="A5" t="s">
        <v>556</v>
      </c>
      <c r="D5" s="169" t="s">
        <v>523</v>
      </c>
      <c r="E5" s="67" t="s">
        <v>97</v>
      </c>
      <c r="F5" s="75" t="s">
        <v>345</v>
      </c>
      <c r="G5" s="74" t="s">
        <v>345</v>
      </c>
      <c r="M5" s="21">
        <v>4</v>
      </c>
      <c r="N5" s="15" t="s">
        <v>10</v>
      </c>
      <c r="O5" s="15" t="s">
        <v>0</v>
      </c>
      <c r="P5" s="15"/>
      <c r="Q5" s="10" t="s">
        <v>97</v>
      </c>
    </row>
    <row r="6" spans="1:18" x14ac:dyDescent="0.35">
      <c r="A6" t="s">
        <v>158</v>
      </c>
      <c r="D6" s="170" t="s">
        <v>127</v>
      </c>
      <c r="E6" s="67" t="s">
        <v>97</v>
      </c>
      <c r="F6" s="75" t="s">
        <v>345</v>
      </c>
      <c r="G6" s="74" t="s">
        <v>345</v>
      </c>
      <c r="M6" s="21">
        <v>5</v>
      </c>
      <c r="N6" s="15" t="s">
        <v>10</v>
      </c>
      <c r="O6" s="15" t="s">
        <v>4</v>
      </c>
      <c r="P6" s="15"/>
      <c r="Q6" s="10"/>
    </row>
    <row r="7" spans="1:18" x14ac:dyDescent="0.35">
      <c r="A7" t="s">
        <v>154</v>
      </c>
      <c r="D7" s="171" t="s">
        <v>17</v>
      </c>
      <c r="E7" s="67" t="s">
        <v>97</v>
      </c>
      <c r="F7" s="75" t="s">
        <v>345</v>
      </c>
      <c r="G7" s="74" t="s">
        <v>345</v>
      </c>
      <c r="M7" s="21">
        <v>6</v>
      </c>
      <c r="N7" s="15" t="s">
        <v>10</v>
      </c>
      <c r="O7" s="15" t="s">
        <v>5</v>
      </c>
      <c r="P7" s="15"/>
      <c r="Q7" s="10"/>
    </row>
    <row r="8" spans="1:18" x14ac:dyDescent="0.35">
      <c r="A8" t="s">
        <v>349</v>
      </c>
      <c r="D8" s="171" t="s">
        <v>18</v>
      </c>
      <c r="E8" s="67" t="s">
        <v>97</v>
      </c>
      <c r="F8" s="75" t="s">
        <v>345</v>
      </c>
      <c r="G8" s="74" t="s">
        <v>345</v>
      </c>
      <c r="M8" s="21">
        <v>7</v>
      </c>
      <c r="N8" s="15" t="s">
        <v>10</v>
      </c>
      <c r="O8" s="15" t="s">
        <v>6</v>
      </c>
      <c r="P8" s="15"/>
      <c r="Q8" s="10"/>
    </row>
    <row r="9" spans="1:18" x14ac:dyDescent="0.35">
      <c r="D9" s="172" t="s">
        <v>15</v>
      </c>
      <c r="E9" s="67" t="s">
        <v>97</v>
      </c>
      <c r="F9" s="75" t="s">
        <v>345</v>
      </c>
      <c r="G9" s="74" t="s">
        <v>345</v>
      </c>
      <c r="M9" s="21">
        <v>8</v>
      </c>
      <c r="N9" s="15" t="s">
        <v>10</v>
      </c>
      <c r="O9" s="15" t="s">
        <v>7</v>
      </c>
      <c r="P9" s="15"/>
      <c r="Q9" s="10"/>
    </row>
    <row r="10" spans="1:18" x14ac:dyDescent="0.35">
      <c r="D10" s="172" t="s">
        <v>160</v>
      </c>
      <c r="E10" s="67" t="s">
        <v>97</v>
      </c>
      <c r="F10" s="75" t="s">
        <v>345</v>
      </c>
      <c r="G10" s="74" t="s">
        <v>345</v>
      </c>
      <c r="M10" s="21">
        <v>9</v>
      </c>
      <c r="N10" s="15" t="s">
        <v>10</v>
      </c>
      <c r="O10" s="15" t="s">
        <v>8</v>
      </c>
      <c r="P10" s="15"/>
      <c r="Q10" s="10"/>
    </row>
    <row r="11" spans="1:18" x14ac:dyDescent="0.35">
      <c r="A11" t="s">
        <v>555</v>
      </c>
      <c r="D11" s="169" t="s">
        <v>128</v>
      </c>
      <c r="E11" s="67" t="s">
        <v>97</v>
      </c>
      <c r="F11" s="75" t="s">
        <v>345</v>
      </c>
      <c r="G11" s="74" t="s">
        <v>345</v>
      </c>
      <c r="M11" s="21">
        <v>10</v>
      </c>
      <c r="N11" s="15" t="s">
        <v>10</v>
      </c>
      <c r="O11" s="15" t="s">
        <v>9</v>
      </c>
      <c r="P11" s="15"/>
      <c r="Q11" s="10"/>
    </row>
    <row r="12" spans="1:18" x14ac:dyDescent="0.35">
      <c r="A12" s="165" t="s">
        <v>547</v>
      </c>
      <c r="D12" s="173" t="s">
        <v>129</v>
      </c>
      <c r="E12" s="67" t="s">
        <v>97</v>
      </c>
      <c r="F12" s="75" t="s">
        <v>345</v>
      </c>
      <c r="G12" s="74" t="s">
        <v>345</v>
      </c>
      <c r="M12" s="21">
        <v>11</v>
      </c>
      <c r="N12" s="15" t="s">
        <v>98</v>
      </c>
      <c r="O12" s="15" t="s">
        <v>48</v>
      </c>
      <c r="P12" s="15"/>
      <c r="Q12" s="10"/>
      <c r="R12" s="10" t="s">
        <v>96</v>
      </c>
    </row>
    <row r="13" spans="1:18" ht="15.5" x14ac:dyDescent="0.35">
      <c r="D13" s="174" t="s">
        <v>130</v>
      </c>
      <c r="E13" s="67"/>
      <c r="F13" s="75" t="s">
        <v>345</v>
      </c>
      <c r="G13" s="74" t="s">
        <v>345</v>
      </c>
      <c r="M13" s="21">
        <v>12</v>
      </c>
      <c r="N13" s="15" t="s">
        <v>98</v>
      </c>
      <c r="O13" s="15" t="s">
        <v>10</v>
      </c>
      <c r="P13" s="15"/>
      <c r="Q13" s="10" t="s">
        <v>97</v>
      </c>
    </row>
    <row r="14" spans="1:18" ht="15.5" x14ac:dyDescent="0.35">
      <c r="A14" s="54" t="s">
        <v>226</v>
      </c>
      <c r="D14" s="169" t="s">
        <v>131</v>
      </c>
      <c r="E14" s="67"/>
      <c r="F14" s="75" t="s">
        <v>345</v>
      </c>
      <c r="G14" s="74" t="s">
        <v>345</v>
      </c>
      <c r="M14" s="21">
        <v>13</v>
      </c>
      <c r="N14" s="15" t="s">
        <v>98</v>
      </c>
      <c r="O14" s="15" t="s">
        <v>49</v>
      </c>
      <c r="P14" s="15" t="s">
        <v>99</v>
      </c>
      <c r="Q14" s="10" t="s">
        <v>97</v>
      </c>
    </row>
    <row r="15" spans="1:18" ht="15.5" x14ac:dyDescent="0.35">
      <c r="A15" s="51" t="s">
        <v>497</v>
      </c>
      <c r="D15" s="169" t="s">
        <v>132</v>
      </c>
      <c r="E15" s="67"/>
      <c r="F15" s="75" t="s">
        <v>345</v>
      </c>
      <c r="G15" s="74" t="s">
        <v>345</v>
      </c>
      <c r="M15" s="21">
        <v>14</v>
      </c>
      <c r="N15" s="15" t="s">
        <v>98</v>
      </c>
      <c r="O15" s="15" t="s">
        <v>50</v>
      </c>
      <c r="P15" s="15"/>
      <c r="Q15" s="10"/>
      <c r="R15" t="s">
        <v>56</v>
      </c>
    </row>
    <row r="16" spans="1:18" x14ac:dyDescent="0.35">
      <c r="D16" s="169" t="s">
        <v>47</v>
      </c>
      <c r="E16" s="67"/>
      <c r="F16" s="75"/>
      <c r="G16" s="74"/>
      <c r="M16" s="21">
        <v>15</v>
      </c>
      <c r="N16" s="15" t="s">
        <v>98</v>
      </c>
      <c r="O16" s="15" t="s">
        <v>51</v>
      </c>
      <c r="P16" s="15"/>
      <c r="Q16" s="10"/>
      <c r="R16" t="s">
        <v>104</v>
      </c>
    </row>
    <row r="17" spans="1:18" x14ac:dyDescent="0.35">
      <c r="D17" s="175" t="s">
        <v>334</v>
      </c>
      <c r="E17" s="67" t="s">
        <v>348</v>
      </c>
      <c r="F17" s="75" t="s">
        <v>348</v>
      </c>
      <c r="G17" s="74" t="s">
        <v>348</v>
      </c>
      <c r="M17" s="21">
        <v>16</v>
      </c>
      <c r="N17" s="15" t="s">
        <v>98</v>
      </c>
      <c r="O17" s="15" t="s">
        <v>52</v>
      </c>
      <c r="P17" s="15"/>
      <c r="Q17" s="10"/>
      <c r="R17" t="s">
        <v>56</v>
      </c>
    </row>
    <row r="18" spans="1:18" ht="19" thickBot="1" x14ac:dyDescent="0.5">
      <c r="A18" s="49" t="s">
        <v>323</v>
      </c>
      <c r="D18" s="175" t="s">
        <v>332</v>
      </c>
      <c r="E18" s="67" t="s">
        <v>348</v>
      </c>
      <c r="F18" s="75" t="s">
        <v>348</v>
      </c>
      <c r="G18" s="74" t="s">
        <v>348</v>
      </c>
      <c r="M18" s="21">
        <v>17</v>
      </c>
      <c r="N18" s="15" t="s">
        <v>98</v>
      </c>
      <c r="O18" s="15" t="s">
        <v>53</v>
      </c>
      <c r="P18" s="15"/>
      <c r="Q18" s="10"/>
      <c r="R18" t="s">
        <v>96</v>
      </c>
    </row>
    <row r="19" spans="1:18" x14ac:dyDescent="0.35">
      <c r="A19" s="34" t="s">
        <v>10</v>
      </c>
      <c r="D19" s="169" t="s">
        <v>228</v>
      </c>
      <c r="E19" s="67"/>
      <c r="F19" s="75" t="s">
        <v>345</v>
      </c>
      <c r="G19" s="74"/>
      <c r="M19" s="21">
        <v>18</v>
      </c>
      <c r="N19" s="15" t="s">
        <v>98</v>
      </c>
      <c r="O19" s="15" t="s">
        <v>54</v>
      </c>
      <c r="P19" s="15"/>
      <c r="Q19" s="10"/>
      <c r="R19" t="s">
        <v>11</v>
      </c>
    </row>
    <row r="20" spans="1:18" x14ac:dyDescent="0.35">
      <c r="A20" s="34" t="s">
        <v>98</v>
      </c>
      <c r="D20" s="176" t="s">
        <v>545</v>
      </c>
      <c r="E20" s="67"/>
      <c r="F20" s="75" t="s">
        <v>558</v>
      </c>
      <c r="G20" s="74" t="s">
        <v>345</v>
      </c>
      <c r="M20" s="21">
        <v>19</v>
      </c>
      <c r="N20" s="15" t="s">
        <v>98</v>
      </c>
      <c r="O20" s="15" t="s">
        <v>55</v>
      </c>
      <c r="P20" s="15"/>
      <c r="Q20" s="10"/>
      <c r="R20" t="s">
        <v>105</v>
      </c>
    </row>
    <row r="21" spans="1:18" x14ac:dyDescent="0.35">
      <c r="A21" s="36" t="s">
        <v>74</v>
      </c>
      <c r="D21" s="177" t="s">
        <v>134</v>
      </c>
      <c r="E21" s="67"/>
      <c r="F21" s="75" t="s">
        <v>348</v>
      </c>
      <c r="G21" s="74" t="s">
        <v>345</v>
      </c>
      <c r="M21" s="22">
        <v>20</v>
      </c>
      <c r="N21" s="16" t="s">
        <v>74</v>
      </c>
      <c r="O21" s="16" t="s">
        <v>61</v>
      </c>
      <c r="P21" s="16" t="s">
        <v>102</v>
      </c>
      <c r="Q21" s="7"/>
      <c r="R21" t="s">
        <v>96</v>
      </c>
    </row>
    <row r="22" spans="1:18" x14ac:dyDescent="0.35">
      <c r="A22" s="36" t="s">
        <v>103</v>
      </c>
      <c r="D22" s="177" t="s">
        <v>133</v>
      </c>
      <c r="E22" s="84" t="s">
        <v>97</v>
      </c>
      <c r="F22" s="75" t="s">
        <v>345</v>
      </c>
      <c r="G22" s="74" t="s">
        <v>345</v>
      </c>
      <c r="M22" s="22">
        <v>21</v>
      </c>
      <c r="N22" s="16" t="s">
        <v>74</v>
      </c>
      <c r="O22" s="16" t="s">
        <v>10</v>
      </c>
      <c r="P22" s="16" t="s">
        <v>102</v>
      </c>
      <c r="Q22" s="10" t="s">
        <v>97</v>
      </c>
    </row>
    <row r="23" spans="1:18" x14ac:dyDescent="0.35">
      <c r="A23" s="37" t="s">
        <v>106</v>
      </c>
      <c r="D23" s="177" t="s">
        <v>278</v>
      </c>
      <c r="E23" s="67"/>
      <c r="F23" s="75" t="s">
        <v>345</v>
      </c>
      <c r="G23" s="74"/>
      <c r="M23" s="22">
        <v>22</v>
      </c>
      <c r="N23" s="16" t="s">
        <v>74</v>
      </c>
      <c r="O23" s="16" t="s">
        <v>62</v>
      </c>
      <c r="P23" s="16" t="s">
        <v>102</v>
      </c>
      <c r="Q23" s="10" t="s">
        <v>97</v>
      </c>
    </row>
    <row r="24" spans="1:18" x14ac:dyDescent="0.35">
      <c r="A24" s="38" t="s">
        <v>31</v>
      </c>
      <c r="D24" s="177" t="s">
        <v>33</v>
      </c>
      <c r="E24" s="67"/>
      <c r="F24" s="75"/>
      <c r="G24" s="74" t="s">
        <v>345</v>
      </c>
      <c r="M24" s="22">
        <v>23</v>
      </c>
      <c r="N24" s="16" t="s">
        <v>74</v>
      </c>
      <c r="O24" s="16" t="s">
        <v>63</v>
      </c>
      <c r="P24" s="16" t="s">
        <v>102</v>
      </c>
      <c r="Q24" s="7"/>
      <c r="R24" t="s">
        <v>56</v>
      </c>
    </row>
    <row r="25" spans="1:18" x14ac:dyDescent="0.35">
      <c r="A25" s="38" t="s">
        <v>110</v>
      </c>
      <c r="D25" s="177" t="s">
        <v>496</v>
      </c>
      <c r="E25" s="84"/>
      <c r="F25" s="75"/>
      <c r="G25" s="74"/>
      <c r="M25" s="22">
        <v>24</v>
      </c>
      <c r="N25" s="16" t="s">
        <v>74</v>
      </c>
      <c r="O25" s="16" t="s">
        <v>64</v>
      </c>
      <c r="P25" s="16" t="s">
        <v>102</v>
      </c>
      <c r="Q25" s="7"/>
      <c r="R25" s="29" t="s">
        <v>122</v>
      </c>
    </row>
    <row r="26" spans="1:18" x14ac:dyDescent="0.35">
      <c r="A26" s="46" t="s">
        <v>112</v>
      </c>
      <c r="D26" s="177" t="s">
        <v>34</v>
      </c>
      <c r="E26" s="67"/>
      <c r="F26" s="75"/>
      <c r="G26" s="74" t="s">
        <v>345</v>
      </c>
      <c r="M26" s="22">
        <v>25</v>
      </c>
      <c r="N26" s="16" t="s">
        <v>74</v>
      </c>
      <c r="O26" s="16" t="s">
        <v>65</v>
      </c>
      <c r="P26" s="16" t="s">
        <v>102</v>
      </c>
      <c r="Q26" s="7"/>
      <c r="R26" s="29" t="s">
        <v>123</v>
      </c>
    </row>
    <row r="27" spans="1:18" x14ac:dyDescent="0.35">
      <c r="A27" s="47" t="s">
        <v>114</v>
      </c>
      <c r="D27" s="177" t="s">
        <v>495</v>
      </c>
      <c r="E27" s="84"/>
      <c r="F27" s="75"/>
      <c r="G27" s="74"/>
      <c r="M27" s="22">
        <v>26</v>
      </c>
      <c r="N27" s="16" t="s">
        <v>74</v>
      </c>
      <c r="O27" s="16" t="s">
        <v>66</v>
      </c>
      <c r="P27" s="16" t="s">
        <v>102</v>
      </c>
      <c r="Q27" s="7"/>
      <c r="R27" t="s">
        <v>124</v>
      </c>
    </row>
    <row r="28" spans="1:18" x14ac:dyDescent="0.35">
      <c r="A28" s="48" t="s">
        <v>118</v>
      </c>
      <c r="D28" s="177" t="s">
        <v>35</v>
      </c>
      <c r="E28" s="67"/>
      <c r="F28" s="75"/>
      <c r="G28" s="74" t="s">
        <v>345</v>
      </c>
      <c r="M28" s="22">
        <v>27</v>
      </c>
      <c r="N28" s="16" t="s">
        <v>74</v>
      </c>
      <c r="O28" s="16" t="s">
        <v>32</v>
      </c>
      <c r="P28" s="16" t="s">
        <v>94</v>
      </c>
      <c r="Q28" s="10"/>
    </row>
    <row r="29" spans="1:18" x14ac:dyDescent="0.35">
      <c r="D29" s="178" t="s">
        <v>208</v>
      </c>
      <c r="E29" s="85"/>
      <c r="F29" s="86"/>
      <c r="G29" s="86"/>
      <c r="M29" s="22">
        <v>28</v>
      </c>
      <c r="N29" s="16" t="s">
        <v>74</v>
      </c>
      <c r="O29" s="16" t="s">
        <v>33</v>
      </c>
      <c r="P29" s="16" t="s">
        <v>94</v>
      </c>
      <c r="Q29" s="10"/>
    </row>
    <row r="30" spans="1:18" x14ac:dyDescent="0.35">
      <c r="D30" s="179" t="s">
        <v>209</v>
      </c>
      <c r="E30" s="67"/>
      <c r="F30" s="75"/>
      <c r="G30" s="74" t="s">
        <v>345</v>
      </c>
      <c r="M30" s="22">
        <v>29</v>
      </c>
      <c r="N30" s="16" t="s">
        <v>74</v>
      </c>
      <c r="O30" s="16" t="s">
        <v>34</v>
      </c>
      <c r="P30" s="16" t="s">
        <v>94</v>
      </c>
      <c r="Q30" s="10"/>
    </row>
    <row r="31" spans="1:18" x14ac:dyDescent="0.35">
      <c r="D31" s="180" t="s">
        <v>135</v>
      </c>
      <c r="E31" s="67"/>
      <c r="F31" s="75"/>
      <c r="G31" s="74" t="s">
        <v>345</v>
      </c>
      <c r="M31" s="22">
        <v>30</v>
      </c>
      <c r="N31" s="16" t="s">
        <v>74</v>
      </c>
      <c r="O31" s="16" t="s">
        <v>35</v>
      </c>
      <c r="P31" s="16" t="s">
        <v>94</v>
      </c>
      <c r="Q31" s="10"/>
    </row>
    <row r="32" spans="1:18" ht="19" thickBot="1" x14ac:dyDescent="0.5">
      <c r="A32" s="49" t="s">
        <v>324</v>
      </c>
      <c r="D32" s="180" t="s">
        <v>136</v>
      </c>
      <c r="E32" s="67"/>
      <c r="F32" s="75"/>
      <c r="G32" s="74" t="s">
        <v>345</v>
      </c>
      <c r="M32" s="22">
        <v>31</v>
      </c>
      <c r="N32" s="16" t="s">
        <v>74</v>
      </c>
      <c r="O32" s="16" t="s">
        <v>36</v>
      </c>
      <c r="P32" s="16" t="s">
        <v>94</v>
      </c>
      <c r="Q32" s="10"/>
    </row>
    <row r="33" spans="1:18" x14ac:dyDescent="0.35">
      <c r="A33" s="71" t="s">
        <v>325</v>
      </c>
      <c r="D33" s="177" t="s">
        <v>37</v>
      </c>
      <c r="E33" s="67"/>
      <c r="F33" s="75"/>
      <c r="G33" s="74"/>
      <c r="M33" s="22">
        <v>32</v>
      </c>
      <c r="N33" s="16" t="s">
        <v>74</v>
      </c>
      <c r="O33" s="16" t="s">
        <v>27</v>
      </c>
      <c r="P33" s="16" t="s">
        <v>94</v>
      </c>
      <c r="Q33" s="10"/>
    </row>
    <row r="34" spans="1:18" x14ac:dyDescent="0.35">
      <c r="A34" s="70" t="s">
        <v>326</v>
      </c>
      <c r="D34" s="177" t="s">
        <v>225</v>
      </c>
      <c r="E34" s="67"/>
      <c r="F34" s="75"/>
      <c r="G34" s="74"/>
      <c r="M34" s="22">
        <v>33</v>
      </c>
      <c r="N34" s="16" t="s">
        <v>74</v>
      </c>
      <c r="O34" s="16" t="s">
        <v>28</v>
      </c>
      <c r="P34" s="16" t="s">
        <v>94</v>
      </c>
      <c r="Q34" s="10"/>
    </row>
    <row r="35" spans="1:18" x14ac:dyDescent="0.35">
      <c r="A35" s="69" t="s">
        <v>327</v>
      </c>
      <c r="D35" s="177" t="s">
        <v>125</v>
      </c>
      <c r="E35" s="67"/>
      <c r="F35" s="75"/>
      <c r="G35" s="74"/>
      <c r="M35" s="22">
        <v>34</v>
      </c>
      <c r="N35" s="16" t="s">
        <v>74</v>
      </c>
      <c r="O35" s="16" t="s">
        <v>37</v>
      </c>
      <c r="P35" s="16" t="s">
        <v>94</v>
      </c>
      <c r="Q35" s="10"/>
    </row>
    <row r="36" spans="1:18" x14ac:dyDescent="0.35">
      <c r="A36" s="68" t="s">
        <v>329</v>
      </c>
      <c r="D36" s="177" t="s">
        <v>137</v>
      </c>
      <c r="E36" s="84" t="s">
        <v>97</v>
      </c>
      <c r="F36" s="75" t="s">
        <v>345</v>
      </c>
      <c r="G36" s="74" t="s">
        <v>345</v>
      </c>
      <c r="M36" s="22">
        <v>35</v>
      </c>
      <c r="N36" s="16" t="s">
        <v>74</v>
      </c>
      <c r="O36" s="16" t="s">
        <v>38</v>
      </c>
      <c r="P36" s="16" t="s">
        <v>94</v>
      </c>
      <c r="Q36" s="10"/>
    </row>
    <row r="37" spans="1:18" x14ac:dyDescent="0.35">
      <c r="A37" s="46" t="s">
        <v>328</v>
      </c>
      <c r="D37" s="177" t="s">
        <v>138</v>
      </c>
      <c r="E37" s="67"/>
      <c r="F37" s="75"/>
      <c r="G37" s="74"/>
      <c r="M37" s="22">
        <v>36</v>
      </c>
      <c r="N37" s="16" t="s">
        <v>74</v>
      </c>
      <c r="O37" s="16" t="s">
        <v>54</v>
      </c>
      <c r="P37" s="16" t="s">
        <v>102</v>
      </c>
      <c r="Q37" s="10"/>
      <c r="R37" t="s">
        <v>13</v>
      </c>
    </row>
    <row r="38" spans="1:18" ht="15.5" x14ac:dyDescent="0.35">
      <c r="A38" s="72" t="s">
        <v>330</v>
      </c>
      <c r="D38" s="177" t="s">
        <v>277</v>
      </c>
      <c r="E38" s="67"/>
      <c r="F38" s="75" t="s">
        <v>345</v>
      </c>
      <c r="G38" s="74"/>
      <c r="M38" s="22">
        <v>37</v>
      </c>
      <c r="N38" s="16" t="s">
        <v>74</v>
      </c>
      <c r="O38" s="16" t="s">
        <v>9</v>
      </c>
      <c r="P38" s="16" t="s">
        <v>94</v>
      </c>
      <c r="Q38" s="10"/>
    </row>
    <row r="39" spans="1:18" x14ac:dyDescent="0.35">
      <c r="A39" s="73" t="s">
        <v>331</v>
      </c>
      <c r="D39" s="177" t="s">
        <v>139</v>
      </c>
      <c r="E39" s="67"/>
      <c r="F39" s="75" t="s">
        <v>348</v>
      </c>
      <c r="G39" s="74" t="s">
        <v>345</v>
      </c>
      <c r="M39" s="22">
        <v>38</v>
      </c>
      <c r="N39" s="16" t="s">
        <v>103</v>
      </c>
      <c r="O39" s="16" t="s">
        <v>73</v>
      </c>
      <c r="P39" s="16" t="s">
        <v>102</v>
      </c>
      <c r="Q39" s="10"/>
      <c r="R39" t="s">
        <v>96</v>
      </c>
    </row>
    <row r="40" spans="1:18" x14ac:dyDescent="0.35">
      <c r="D40" s="177" t="s">
        <v>140</v>
      </c>
      <c r="E40" s="67"/>
      <c r="F40" s="75"/>
      <c r="G40" s="74"/>
      <c r="M40" s="22">
        <v>39</v>
      </c>
      <c r="N40" s="16" t="s">
        <v>103</v>
      </c>
      <c r="O40" s="16" t="s">
        <v>74</v>
      </c>
      <c r="P40" s="16" t="s">
        <v>102</v>
      </c>
      <c r="Q40" s="10" t="s">
        <v>97</v>
      </c>
    </row>
    <row r="41" spans="1:18" x14ac:dyDescent="0.35">
      <c r="D41" s="177" t="s">
        <v>141</v>
      </c>
      <c r="E41" s="67"/>
      <c r="F41" s="75"/>
      <c r="G41" s="74"/>
      <c r="M41" s="22">
        <v>40</v>
      </c>
      <c r="N41" s="16" t="s">
        <v>103</v>
      </c>
      <c r="O41" s="16" t="s">
        <v>55</v>
      </c>
      <c r="P41" s="16" t="s">
        <v>102</v>
      </c>
      <c r="Q41" s="10" t="s">
        <v>97</v>
      </c>
      <c r="R41" t="s">
        <v>105</v>
      </c>
    </row>
    <row r="42" spans="1:18" x14ac:dyDescent="0.35">
      <c r="D42" s="181" t="s">
        <v>88</v>
      </c>
      <c r="E42" s="67"/>
      <c r="F42" s="75"/>
      <c r="G42" s="74" t="s">
        <v>348</v>
      </c>
      <c r="M42" s="23">
        <v>41</v>
      </c>
      <c r="N42" s="18" t="s">
        <v>106</v>
      </c>
      <c r="O42" s="18" t="s">
        <v>80</v>
      </c>
      <c r="P42" s="18" t="s">
        <v>107</v>
      </c>
      <c r="Q42" s="10"/>
      <c r="R42" t="s">
        <v>96</v>
      </c>
    </row>
    <row r="43" spans="1:18" x14ac:dyDescent="0.35">
      <c r="D43" s="181" t="s">
        <v>464</v>
      </c>
      <c r="E43" s="67"/>
      <c r="F43" s="75"/>
      <c r="G43" s="74" t="s">
        <v>348</v>
      </c>
      <c r="M43" s="23">
        <v>42</v>
      </c>
      <c r="N43" s="18" t="s">
        <v>106</v>
      </c>
      <c r="O43" s="18" t="s">
        <v>74</v>
      </c>
      <c r="P43" s="18" t="s">
        <v>107</v>
      </c>
      <c r="Q43" s="10" t="s">
        <v>97</v>
      </c>
    </row>
    <row r="44" spans="1:18" x14ac:dyDescent="0.35">
      <c r="D44" s="181" t="s">
        <v>520</v>
      </c>
      <c r="E44" s="67"/>
      <c r="F44" s="75"/>
      <c r="G44" s="74" t="s">
        <v>348</v>
      </c>
      <c r="M44" s="23">
        <v>43</v>
      </c>
      <c r="N44" s="18" t="s">
        <v>106</v>
      </c>
      <c r="O44" s="18" t="s">
        <v>81</v>
      </c>
      <c r="P44" s="18" t="s">
        <v>107</v>
      </c>
      <c r="Q44" s="10" t="s">
        <v>97</v>
      </c>
    </row>
    <row r="45" spans="1:18" x14ac:dyDescent="0.35">
      <c r="D45" s="181" t="s">
        <v>786</v>
      </c>
      <c r="E45" s="84"/>
      <c r="F45" s="75"/>
      <c r="G45" s="74" t="s">
        <v>348</v>
      </c>
      <c r="M45" s="23">
        <v>44</v>
      </c>
      <c r="N45" s="18" t="s">
        <v>106</v>
      </c>
      <c r="O45" s="18" t="s">
        <v>82</v>
      </c>
      <c r="P45" s="18" t="s">
        <v>107</v>
      </c>
      <c r="Q45" s="10"/>
    </row>
    <row r="46" spans="1:18" x14ac:dyDescent="0.35">
      <c r="D46" s="172" t="s">
        <v>14</v>
      </c>
      <c r="E46" s="84" t="s">
        <v>97</v>
      </c>
      <c r="F46" s="75" t="s">
        <v>345</v>
      </c>
      <c r="G46" s="74" t="s">
        <v>345</v>
      </c>
      <c r="M46" s="23">
        <v>45</v>
      </c>
      <c r="N46" s="18" t="s">
        <v>106</v>
      </c>
      <c r="O46" s="18" t="s">
        <v>83</v>
      </c>
      <c r="P46" s="18" t="s">
        <v>107</v>
      </c>
      <c r="Q46" s="10"/>
      <c r="R46" t="s">
        <v>108</v>
      </c>
    </row>
    <row r="47" spans="1:18" x14ac:dyDescent="0.35">
      <c r="D47" s="182" t="s">
        <v>142</v>
      </c>
      <c r="E47" s="84" t="s">
        <v>97</v>
      </c>
      <c r="F47" s="75" t="s">
        <v>345</v>
      </c>
      <c r="G47" s="74" t="s">
        <v>345</v>
      </c>
      <c r="M47" s="23">
        <v>46</v>
      </c>
      <c r="N47" s="18" t="s">
        <v>106</v>
      </c>
      <c r="O47" s="18" t="s">
        <v>84</v>
      </c>
      <c r="P47" s="18" t="s">
        <v>107</v>
      </c>
      <c r="Q47" s="10"/>
    </row>
    <row r="48" spans="1:18" x14ac:dyDescent="0.35">
      <c r="D48" s="183" t="s">
        <v>25</v>
      </c>
      <c r="E48" s="67"/>
      <c r="F48" s="75" t="s">
        <v>345</v>
      </c>
      <c r="G48" s="74" t="s">
        <v>345</v>
      </c>
      <c r="M48" s="23">
        <v>47</v>
      </c>
      <c r="N48" s="18" t="s">
        <v>106</v>
      </c>
      <c r="O48" s="18" t="s">
        <v>85</v>
      </c>
      <c r="P48" s="18" t="s">
        <v>107</v>
      </c>
      <c r="Q48" s="10"/>
    </row>
    <row r="49" spans="4:18" x14ac:dyDescent="0.35">
      <c r="D49" s="172" t="s">
        <v>143</v>
      </c>
      <c r="E49" s="67"/>
      <c r="F49" s="75" t="s">
        <v>345</v>
      </c>
      <c r="G49" s="74" t="s">
        <v>345</v>
      </c>
      <c r="M49" s="23">
        <v>48</v>
      </c>
      <c r="N49" s="18" t="s">
        <v>106</v>
      </c>
      <c r="O49" s="18" t="s">
        <v>86</v>
      </c>
      <c r="P49" s="18" t="s">
        <v>107</v>
      </c>
      <c r="Q49" s="10"/>
    </row>
    <row r="50" spans="4:18" x14ac:dyDescent="0.35">
      <c r="D50" s="183" t="s">
        <v>149</v>
      </c>
      <c r="E50" s="67"/>
      <c r="F50" s="75" t="s">
        <v>345</v>
      </c>
      <c r="G50" s="74" t="s">
        <v>345</v>
      </c>
      <c r="M50" s="23">
        <v>49</v>
      </c>
      <c r="N50" s="18" t="s">
        <v>106</v>
      </c>
      <c r="O50" s="18" t="s">
        <v>9</v>
      </c>
      <c r="P50" s="18" t="s">
        <v>107</v>
      </c>
      <c r="Q50" s="10"/>
    </row>
    <row r="51" spans="4:18" x14ac:dyDescent="0.35">
      <c r="D51" s="183" t="s">
        <v>144</v>
      </c>
      <c r="E51" s="67"/>
      <c r="F51" s="75" t="s">
        <v>345</v>
      </c>
      <c r="G51" s="74" t="s">
        <v>345</v>
      </c>
      <c r="M51" s="32">
        <v>50</v>
      </c>
      <c r="N51" s="12" t="s">
        <v>31</v>
      </c>
      <c r="O51" s="12" t="s">
        <v>16</v>
      </c>
      <c r="P51" s="12"/>
      <c r="Q51" s="10"/>
      <c r="R51" t="s">
        <v>96</v>
      </c>
    </row>
    <row r="52" spans="4:18" ht="29" x14ac:dyDescent="0.35">
      <c r="D52" s="184" t="s">
        <v>145</v>
      </c>
      <c r="E52" s="85"/>
      <c r="F52" s="86"/>
      <c r="G52" s="86"/>
      <c r="M52" s="32">
        <v>51</v>
      </c>
      <c r="N52" s="12" t="s">
        <v>31</v>
      </c>
      <c r="O52" s="12" t="s">
        <v>17</v>
      </c>
      <c r="P52" s="12"/>
      <c r="Q52" s="10" t="s">
        <v>97</v>
      </c>
    </row>
    <row r="53" spans="4:18" x14ac:dyDescent="0.35">
      <c r="D53" s="172" t="s">
        <v>29</v>
      </c>
      <c r="E53" s="67"/>
      <c r="F53" s="75"/>
      <c r="G53" s="74"/>
      <c r="M53" s="32">
        <v>52</v>
      </c>
      <c r="N53" s="12" t="s">
        <v>31</v>
      </c>
      <c r="O53" s="12" t="s">
        <v>18</v>
      </c>
      <c r="P53" s="12"/>
      <c r="Q53" s="10"/>
    </row>
    <row r="54" spans="4:18" x14ac:dyDescent="0.35">
      <c r="D54" s="172" t="s">
        <v>526</v>
      </c>
      <c r="E54" s="67"/>
      <c r="F54" s="75"/>
      <c r="G54" s="74"/>
      <c r="M54" s="32">
        <v>53</v>
      </c>
      <c r="N54" s="12" t="s">
        <v>31</v>
      </c>
      <c r="O54" s="12" t="s">
        <v>15</v>
      </c>
      <c r="P54" s="12"/>
      <c r="Q54" s="10"/>
      <c r="R54" t="s">
        <v>109</v>
      </c>
    </row>
    <row r="55" spans="4:18" x14ac:dyDescent="0.35">
      <c r="D55" s="172" t="s">
        <v>527</v>
      </c>
      <c r="E55" s="67"/>
      <c r="F55" s="75"/>
      <c r="G55" s="74"/>
      <c r="M55" s="32">
        <v>54</v>
      </c>
      <c r="N55" s="12" t="s">
        <v>31</v>
      </c>
      <c r="O55" s="12" t="s">
        <v>19</v>
      </c>
      <c r="P55" s="12"/>
      <c r="Q55" s="10" t="s">
        <v>97</v>
      </c>
    </row>
    <row r="56" spans="4:18" x14ac:dyDescent="0.35">
      <c r="D56" s="172" t="s">
        <v>93</v>
      </c>
      <c r="E56" s="67"/>
      <c r="F56" s="75"/>
      <c r="G56" s="74"/>
      <c r="M56" s="32">
        <v>55</v>
      </c>
      <c r="N56" s="12" t="s">
        <v>31</v>
      </c>
      <c r="O56" s="12" t="s">
        <v>10</v>
      </c>
      <c r="P56" s="12"/>
      <c r="Q56" s="10" t="s">
        <v>97</v>
      </c>
    </row>
    <row r="57" spans="4:18" x14ac:dyDescent="0.35">
      <c r="D57" s="185" t="s">
        <v>92</v>
      </c>
      <c r="E57" s="67"/>
      <c r="F57" s="75" t="s">
        <v>348</v>
      </c>
      <c r="G57" s="74" t="s">
        <v>348</v>
      </c>
      <c r="M57" s="32">
        <v>56</v>
      </c>
      <c r="N57" s="12" t="s">
        <v>31</v>
      </c>
      <c r="O57" s="12" t="s">
        <v>14</v>
      </c>
      <c r="P57" s="12"/>
      <c r="Q57" s="10" t="s">
        <v>97</v>
      </c>
    </row>
    <row r="58" spans="4:18" x14ac:dyDescent="0.35">
      <c r="D58" s="185" t="s">
        <v>146</v>
      </c>
      <c r="E58" s="67"/>
      <c r="F58" s="75" t="s">
        <v>348</v>
      </c>
      <c r="G58" s="74" t="s">
        <v>348</v>
      </c>
      <c r="M58" s="32">
        <v>57</v>
      </c>
      <c r="N58" s="12" t="s">
        <v>31</v>
      </c>
      <c r="O58" s="12" t="s">
        <v>20</v>
      </c>
      <c r="P58" s="12"/>
      <c r="Q58" s="10"/>
      <c r="R58" t="s">
        <v>108</v>
      </c>
    </row>
    <row r="59" spans="4:18" x14ac:dyDescent="0.35">
      <c r="D59" s="185" t="s">
        <v>517</v>
      </c>
      <c r="E59" s="67"/>
      <c r="F59" s="75" t="s">
        <v>348</v>
      </c>
      <c r="G59" s="74" t="s">
        <v>348</v>
      </c>
      <c r="M59" s="32">
        <v>58</v>
      </c>
      <c r="N59" s="12" t="s">
        <v>31</v>
      </c>
      <c r="O59" s="12" t="s">
        <v>21</v>
      </c>
      <c r="P59" s="12"/>
      <c r="Q59" s="10"/>
      <c r="R59" t="s">
        <v>13</v>
      </c>
    </row>
    <row r="60" spans="4:18" x14ac:dyDescent="0.35">
      <c r="D60" s="185" t="s">
        <v>147</v>
      </c>
      <c r="E60" s="67"/>
      <c r="F60" s="75" t="s">
        <v>348</v>
      </c>
      <c r="G60" s="74" t="s">
        <v>348</v>
      </c>
      <c r="M60" s="32">
        <v>59</v>
      </c>
      <c r="N60" s="12" t="s">
        <v>31</v>
      </c>
      <c r="O60" s="12" t="s">
        <v>22</v>
      </c>
      <c r="P60" s="12"/>
      <c r="Q60" s="10"/>
      <c r="R60" t="s">
        <v>13</v>
      </c>
    </row>
    <row r="61" spans="4:18" x14ac:dyDescent="0.35">
      <c r="D61" s="186" t="s">
        <v>150</v>
      </c>
      <c r="E61" s="67"/>
      <c r="F61" s="75"/>
      <c r="G61" s="74"/>
      <c r="M61" s="32">
        <v>60</v>
      </c>
      <c r="N61" s="12" t="s">
        <v>31</v>
      </c>
      <c r="O61" s="12" t="s">
        <v>23</v>
      </c>
      <c r="P61" s="12"/>
      <c r="Q61" s="10"/>
      <c r="R61" t="s">
        <v>11</v>
      </c>
    </row>
    <row r="62" spans="4:18" x14ac:dyDescent="0.35">
      <c r="D62" s="186" t="s">
        <v>518</v>
      </c>
      <c r="E62" s="67"/>
      <c r="F62" s="75"/>
      <c r="G62" s="74"/>
      <c r="M62" s="32">
        <v>61</v>
      </c>
      <c r="N62" s="12" t="s">
        <v>31</v>
      </c>
      <c r="O62" s="12" t="s">
        <v>24</v>
      </c>
      <c r="P62" s="12"/>
      <c r="Q62" s="10" t="s">
        <v>97</v>
      </c>
      <c r="R62" s="7" t="s">
        <v>91</v>
      </c>
    </row>
    <row r="63" spans="4:18" x14ac:dyDescent="0.35">
      <c r="D63" s="186" t="s">
        <v>516</v>
      </c>
      <c r="E63" s="67"/>
      <c r="F63" s="75"/>
      <c r="G63" s="74"/>
      <c r="M63" s="32">
        <v>62</v>
      </c>
      <c r="N63" s="12" t="s">
        <v>31</v>
      </c>
      <c r="O63" s="12" t="s">
        <v>25</v>
      </c>
      <c r="P63" s="12"/>
      <c r="Q63" s="10"/>
    </row>
    <row r="64" spans="4:18" x14ac:dyDescent="0.35">
      <c r="D64" s="186" t="s">
        <v>151</v>
      </c>
      <c r="E64" s="67"/>
      <c r="F64" s="75"/>
      <c r="G64" s="74"/>
      <c r="M64" s="32">
        <v>63</v>
      </c>
      <c r="N64" s="12" t="s">
        <v>31</v>
      </c>
      <c r="O64" s="12" t="s">
        <v>26</v>
      </c>
      <c r="P64" s="12"/>
      <c r="Q64" s="10"/>
    </row>
    <row r="65" spans="4:18" x14ac:dyDescent="0.35">
      <c r="D65" s="185" t="s">
        <v>551</v>
      </c>
      <c r="E65" s="67"/>
      <c r="F65" s="75" t="s">
        <v>348</v>
      </c>
      <c r="G65" s="74" t="s">
        <v>348</v>
      </c>
      <c r="M65" s="32">
        <v>64</v>
      </c>
      <c r="N65" s="12" t="s">
        <v>31</v>
      </c>
      <c r="O65" s="12" t="s">
        <v>27</v>
      </c>
      <c r="P65" s="12"/>
      <c r="Q65" s="10"/>
    </row>
    <row r="66" spans="4:18" x14ac:dyDescent="0.35">
      <c r="D66" s="185" t="s">
        <v>552</v>
      </c>
      <c r="E66" s="67"/>
      <c r="F66" s="75" t="s">
        <v>348</v>
      </c>
      <c r="G66" s="74" t="s">
        <v>348</v>
      </c>
      <c r="M66" s="32">
        <v>65</v>
      </c>
      <c r="N66" s="12" t="s">
        <v>31</v>
      </c>
      <c r="O66" s="12" t="s">
        <v>28</v>
      </c>
      <c r="P66" s="12"/>
      <c r="Q66" s="10"/>
    </row>
    <row r="67" spans="4:18" x14ac:dyDescent="0.35">
      <c r="D67" s="185" t="s">
        <v>554</v>
      </c>
      <c r="E67" s="67"/>
      <c r="F67" s="75" t="s">
        <v>348</v>
      </c>
      <c r="G67" s="74" t="s">
        <v>348</v>
      </c>
      <c r="M67" s="32">
        <v>66</v>
      </c>
      <c r="N67" s="12" t="s">
        <v>31</v>
      </c>
      <c r="O67" s="12" t="s">
        <v>29</v>
      </c>
      <c r="P67" s="12"/>
      <c r="Q67" s="10"/>
    </row>
    <row r="68" spans="4:18" x14ac:dyDescent="0.35">
      <c r="D68" s="185" t="s">
        <v>553</v>
      </c>
      <c r="E68" s="67"/>
      <c r="F68" s="75" t="s">
        <v>348</v>
      </c>
      <c r="G68" s="74" t="s">
        <v>348</v>
      </c>
      <c r="M68" s="32">
        <v>67</v>
      </c>
      <c r="N68" s="12" t="s">
        <v>31</v>
      </c>
      <c r="O68" s="12" t="s">
        <v>30</v>
      </c>
      <c r="P68" s="12"/>
      <c r="Q68" s="10"/>
    </row>
    <row r="69" spans="4:18" x14ac:dyDescent="0.35">
      <c r="D69" s="187" t="s">
        <v>76</v>
      </c>
      <c r="E69" s="67"/>
      <c r="F69" s="75" t="s">
        <v>348</v>
      </c>
      <c r="G69" s="74" t="s">
        <v>348</v>
      </c>
      <c r="M69" s="32">
        <v>68</v>
      </c>
      <c r="N69" s="12" t="s">
        <v>31</v>
      </c>
      <c r="O69" s="12" t="s">
        <v>9</v>
      </c>
      <c r="P69" s="12"/>
      <c r="Q69" s="10"/>
    </row>
    <row r="70" spans="4:18" x14ac:dyDescent="0.35">
      <c r="D70" s="187" t="s">
        <v>525</v>
      </c>
      <c r="E70" s="67"/>
      <c r="F70" s="75" t="s">
        <v>348</v>
      </c>
      <c r="G70" s="74" t="s">
        <v>348</v>
      </c>
      <c r="M70" s="32">
        <v>69</v>
      </c>
      <c r="N70" s="12" t="s">
        <v>110</v>
      </c>
      <c r="O70" s="12" t="s">
        <v>57</v>
      </c>
      <c r="P70" s="12" t="s">
        <v>111</v>
      </c>
      <c r="Q70" s="10"/>
      <c r="R70" t="s">
        <v>96</v>
      </c>
    </row>
    <row r="71" spans="4:18" x14ac:dyDescent="0.35">
      <c r="D71" s="187" t="s">
        <v>41</v>
      </c>
      <c r="E71" s="67"/>
      <c r="F71" s="75" t="s">
        <v>348</v>
      </c>
      <c r="G71" s="74" t="s">
        <v>348</v>
      </c>
      <c r="M71" s="32">
        <v>70</v>
      </c>
      <c r="N71" s="12" t="s">
        <v>110</v>
      </c>
      <c r="O71" s="12" t="s">
        <v>31</v>
      </c>
      <c r="P71" s="12" t="s">
        <v>111</v>
      </c>
      <c r="Q71" s="10" t="s">
        <v>97</v>
      </c>
      <c r="R71" s="7" t="s">
        <v>113</v>
      </c>
    </row>
    <row r="72" spans="4:18" x14ac:dyDescent="0.35">
      <c r="D72" s="187" t="s">
        <v>42</v>
      </c>
      <c r="E72" s="67"/>
      <c r="F72" s="75"/>
      <c r="G72" s="74"/>
      <c r="M72" s="32">
        <v>71</v>
      </c>
      <c r="N72" s="12" t="s">
        <v>110</v>
      </c>
      <c r="O72" s="12" t="s">
        <v>49</v>
      </c>
      <c r="P72" s="12" t="s">
        <v>111</v>
      </c>
      <c r="Q72" s="10" t="s">
        <v>97</v>
      </c>
    </row>
    <row r="73" spans="4:18" x14ac:dyDescent="0.35">
      <c r="D73" s="187" t="s">
        <v>43</v>
      </c>
      <c r="E73" s="84"/>
      <c r="F73" s="75"/>
      <c r="G73" s="74"/>
      <c r="M73" s="32">
        <v>72</v>
      </c>
      <c r="N73" s="12" t="s">
        <v>110</v>
      </c>
      <c r="O73" s="12" t="s">
        <v>52</v>
      </c>
      <c r="P73" s="12" t="s">
        <v>111</v>
      </c>
      <c r="Q73" s="10"/>
      <c r="R73" t="s">
        <v>56</v>
      </c>
    </row>
    <row r="74" spans="4:18" x14ac:dyDescent="0.35">
      <c r="D74" s="187" t="s">
        <v>148</v>
      </c>
      <c r="E74" s="84"/>
      <c r="F74" s="75" t="s">
        <v>348</v>
      </c>
      <c r="G74" s="74" t="s">
        <v>348</v>
      </c>
      <c r="M74" s="32">
        <v>73</v>
      </c>
      <c r="N74" s="12" t="s">
        <v>110</v>
      </c>
      <c r="O74" s="12" t="s">
        <v>53</v>
      </c>
      <c r="P74" s="12" t="s">
        <v>111</v>
      </c>
      <c r="Q74" s="10"/>
      <c r="R74" s="29" t="s">
        <v>122</v>
      </c>
    </row>
    <row r="75" spans="4:18" x14ac:dyDescent="0.35">
      <c r="D75" s="187" t="s">
        <v>45</v>
      </c>
      <c r="E75" s="84"/>
      <c r="F75" s="75"/>
      <c r="G75" s="74"/>
      <c r="M75" s="32">
        <v>74</v>
      </c>
      <c r="N75" s="12" t="s">
        <v>110</v>
      </c>
      <c r="O75" s="12" t="s">
        <v>58</v>
      </c>
      <c r="P75" s="12" t="s">
        <v>111</v>
      </c>
      <c r="Q75" s="10"/>
    </row>
    <row r="76" spans="4:18" x14ac:dyDescent="0.35">
      <c r="D76" s="188" t="s">
        <v>474</v>
      </c>
      <c r="E76" s="84"/>
      <c r="F76" s="75" t="s">
        <v>348</v>
      </c>
      <c r="G76" s="74" t="s">
        <v>348</v>
      </c>
      <c r="M76" s="32">
        <v>75</v>
      </c>
      <c r="N76" s="12" t="s">
        <v>110</v>
      </c>
      <c r="O76" s="12" t="s">
        <v>59</v>
      </c>
      <c r="P76" s="12" t="s">
        <v>111</v>
      </c>
      <c r="Q76" s="10"/>
    </row>
    <row r="77" spans="4:18" x14ac:dyDescent="0.35">
      <c r="D77" s="188" t="s">
        <v>475</v>
      </c>
      <c r="E77" s="84"/>
      <c r="F77" s="75" t="s">
        <v>348</v>
      </c>
      <c r="G77" s="74" t="s">
        <v>348</v>
      </c>
      <c r="M77" s="32">
        <v>76</v>
      </c>
      <c r="N77" s="12" t="s">
        <v>110</v>
      </c>
      <c r="O77" s="12" t="s">
        <v>60</v>
      </c>
      <c r="P77" s="12" t="s">
        <v>111</v>
      </c>
      <c r="Q77" s="10"/>
    </row>
    <row r="78" spans="4:18" x14ac:dyDescent="0.35">
      <c r="D78" s="188" t="s">
        <v>476</v>
      </c>
      <c r="E78" s="84"/>
      <c r="F78" s="75" t="s">
        <v>348</v>
      </c>
      <c r="G78" s="74" t="s">
        <v>348</v>
      </c>
      <c r="M78" s="32">
        <v>77</v>
      </c>
      <c r="N78" s="12" t="s">
        <v>110</v>
      </c>
      <c r="O78" s="12" t="s">
        <v>55</v>
      </c>
      <c r="P78" s="12" t="s">
        <v>111</v>
      </c>
      <c r="Q78" s="10"/>
      <c r="R78" t="s">
        <v>105</v>
      </c>
    </row>
    <row r="79" spans="4:18" x14ac:dyDescent="0.35">
      <c r="D79" s="188" t="s">
        <v>477</v>
      </c>
      <c r="E79" s="84"/>
      <c r="F79" s="75" t="s">
        <v>348</v>
      </c>
      <c r="G79" s="74" t="s">
        <v>348</v>
      </c>
      <c r="M79" s="24">
        <v>78</v>
      </c>
      <c r="N79" s="20" t="s">
        <v>112</v>
      </c>
      <c r="O79" s="20" t="s">
        <v>72</v>
      </c>
      <c r="P79" s="20" t="s">
        <v>40</v>
      </c>
      <c r="Q79" s="10"/>
      <c r="R79" t="s">
        <v>96</v>
      </c>
    </row>
    <row r="80" spans="4:18" x14ac:dyDescent="0.35">
      <c r="D80" s="188" t="s">
        <v>478</v>
      </c>
      <c r="E80" s="84"/>
      <c r="F80" s="75" t="s">
        <v>348</v>
      </c>
      <c r="G80" s="74" t="s">
        <v>348</v>
      </c>
      <c r="M80" s="24">
        <v>79</v>
      </c>
      <c r="N80" s="20" t="s">
        <v>112</v>
      </c>
      <c r="O80" s="20" t="s">
        <v>31</v>
      </c>
      <c r="P80" s="20" t="s">
        <v>40</v>
      </c>
      <c r="Q80" s="10" t="s">
        <v>97</v>
      </c>
      <c r="R80" t="s">
        <v>113</v>
      </c>
    </row>
    <row r="81" spans="4:18" x14ac:dyDescent="0.35">
      <c r="D81" s="188" t="s">
        <v>482</v>
      </c>
      <c r="E81" s="84"/>
      <c r="F81" s="75" t="s">
        <v>348</v>
      </c>
      <c r="G81" s="74" t="s">
        <v>348</v>
      </c>
      <c r="M81" s="24">
        <v>80</v>
      </c>
      <c r="N81" s="20" t="s">
        <v>112</v>
      </c>
      <c r="O81" s="20" t="s">
        <v>39</v>
      </c>
      <c r="P81" s="20" t="s">
        <v>40</v>
      </c>
      <c r="Q81" s="10" t="s">
        <v>97</v>
      </c>
      <c r="R81" t="s">
        <v>40</v>
      </c>
    </row>
    <row r="82" spans="4:18" x14ac:dyDescent="0.35">
      <c r="D82" s="189" t="s">
        <v>483</v>
      </c>
      <c r="E82" s="84"/>
      <c r="F82" s="75" t="s">
        <v>348</v>
      </c>
      <c r="G82" s="74" t="s">
        <v>348</v>
      </c>
      <c r="M82" s="25">
        <v>81</v>
      </c>
      <c r="N82" s="17" t="s">
        <v>114</v>
      </c>
      <c r="O82" s="17" t="s">
        <v>67</v>
      </c>
      <c r="P82" s="17"/>
      <c r="Q82" s="10"/>
      <c r="R82" t="s">
        <v>96</v>
      </c>
    </row>
    <row r="83" spans="4:18" x14ac:dyDescent="0.35">
      <c r="M83" s="25">
        <v>82</v>
      </c>
      <c r="N83" s="17" t="s">
        <v>114</v>
      </c>
      <c r="O83" s="17" t="s">
        <v>10</v>
      </c>
      <c r="P83" s="17"/>
      <c r="Q83" s="10"/>
      <c r="R83" t="s">
        <v>108</v>
      </c>
    </row>
    <row r="84" spans="4:18" x14ac:dyDescent="0.35">
      <c r="M84" s="25">
        <v>83</v>
      </c>
      <c r="N84" s="17" t="s">
        <v>114</v>
      </c>
      <c r="O84" s="17" t="s">
        <v>31</v>
      </c>
      <c r="P84" s="17"/>
      <c r="Q84" s="10" t="s">
        <v>97</v>
      </c>
      <c r="R84" t="s">
        <v>115</v>
      </c>
    </row>
    <row r="85" spans="4:18" x14ac:dyDescent="0.35">
      <c r="M85" s="25">
        <v>84</v>
      </c>
      <c r="N85" s="17" t="s">
        <v>114</v>
      </c>
      <c r="O85" s="17" t="s">
        <v>68</v>
      </c>
      <c r="P85" s="17" t="s">
        <v>126</v>
      </c>
      <c r="Q85" s="10" t="s">
        <v>97</v>
      </c>
      <c r="R85" t="s">
        <v>116</v>
      </c>
    </row>
    <row r="86" spans="4:18" x14ac:dyDescent="0.35">
      <c r="M86" s="25">
        <v>85</v>
      </c>
      <c r="N86" s="17" t="s">
        <v>114</v>
      </c>
      <c r="O86" s="17" t="s">
        <v>69</v>
      </c>
      <c r="P86" s="17"/>
      <c r="Q86" s="10" t="s">
        <v>97</v>
      </c>
    </row>
    <row r="87" spans="4:18" x14ac:dyDescent="0.35">
      <c r="M87" s="25">
        <v>86</v>
      </c>
      <c r="N87" s="17" t="s">
        <v>114</v>
      </c>
      <c r="O87" s="17" t="s">
        <v>70</v>
      </c>
      <c r="P87" s="17"/>
      <c r="Q87" s="10"/>
    </row>
    <row r="88" spans="4:18" x14ac:dyDescent="0.35">
      <c r="M88" s="25">
        <v>87</v>
      </c>
      <c r="N88" s="17" t="s">
        <v>114</v>
      </c>
      <c r="O88" s="17" t="s">
        <v>55</v>
      </c>
      <c r="P88" s="17"/>
      <c r="Q88" s="10"/>
      <c r="R88" t="s">
        <v>117</v>
      </c>
    </row>
    <row r="89" spans="4:18" x14ac:dyDescent="0.35">
      <c r="M89" s="25">
        <v>88</v>
      </c>
      <c r="N89" s="17" t="s">
        <v>114</v>
      </c>
      <c r="O89" s="17" t="s">
        <v>54</v>
      </c>
      <c r="P89" s="17"/>
      <c r="Q89" s="10" t="s">
        <v>97</v>
      </c>
      <c r="R89" t="s">
        <v>13</v>
      </c>
    </row>
    <row r="90" spans="4:18" x14ac:dyDescent="0.35">
      <c r="M90" s="25">
        <v>89</v>
      </c>
      <c r="N90" s="17" t="s">
        <v>114</v>
      </c>
      <c r="O90" s="17" t="s">
        <v>9</v>
      </c>
      <c r="P90" s="17"/>
      <c r="Q90" s="10"/>
    </row>
    <row r="91" spans="4:18" x14ac:dyDescent="0.35">
      <c r="M91" s="26">
        <v>90</v>
      </c>
      <c r="N91" s="19" t="s">
        <v>118</v>
      </c>
      <c r="O91" s="19" t="s">
        <v>75</v>
      </c>
      <c r="P91" s="19"/>
      <c r="Q91" s="10"/>
      <c r="R91" t="s">
        <v>96</v>
      </c>
    </row>
    <row r="92" spans="4:18" x14ac:dyDescent="0.35">
      <c r="M92" s="26">
        <v>91</v>
      </c>
      <c r="N92" s="19" t="s">
        <v>118</v>
      </c>
      <c r="O92" s="19" t="s">
        <v>10</v>
      </c>
      <c r="P92" s="19"/>
      <c r="Q92" s="10"/>
      <c r="R92" t="s">
        <v>108</v>
      </c>
    </row>
    <row r="93" spans="4:18" x14ac:dyDescent="0.35">
      <c r="M93" s="26">
        <v>92</v>
      </c>
      <c r="N93" s="19" t="s">
        <v>118</v>
      </c>
      <c r="O93" s="19" t="s">
        <v>31</v>
      </c>
      <c r="P93" s="19"/>
      <c r="Q93" s="10" t="s">
        <v>97</v>
      </c>
      <c r="R93" s="7" t="s">
        <v>113</v>
      </c>
    </row>
    <row r="94" spans="4:18" x14ac:dyDescent="0.35">
      <c r="M94" s="26">
        <v>93</v>
      </c>
      <c r="N94" s="19" t="s">
        <v>118</v>
      </c>
      <c r="O94" s="19" t="s">
        <v>76</v>
      </c>
      <c r="P94" s="19"/>
      <c r="Q94" s="10"/>
    </row>
    <row r="95" spans="4:18" x14ac:dyDescent="0.35">
      <c r="M95" s="26">
        <v>94</v>
      </c>
      <c r="N95" s="19" t="s">
        <v>118</v>
      </c>
      <c r="O95" s="19" t="s">
        <v>77</v>
      </c>
      <c r="P95" s="19"/>
      <c r="Q95" s="10" t="s">
        <v>97</v>
      </c>
    </row>
    <row r="96" spans="4:18" x14ac:dyDescent="0.35">
      <c r="M96" s="26">
        <v>95</v>
      </c>
      <c r="N96" s="19" t="s">
        <v>118</v>
      </c>
      <c r="O96" s="19" t="s">
        <v>78</v>
      </c>
      <c r="P96" s="19"/>
      <c r="Q96" s="10"/>
      <c r="R96" t="s">
        <v>56</v>
      </c>
    </row>
    <row r="97" spans="13:18" x14ac:dyDescent="0.35">
      <c r="M97" s="26">
        <v>96</v>
      </c>
      <c r="N97" s="19" t="s">
        <v>118</v>
      </c>
      <c r="O97" s="19" t="s">
        <v>44</v>
      </c>
      <c r="P97" s="19"/>
      <c r="Q97" s="10"/>
    </row>
    <row r="98" spans="13:18" x14ac:dyDescent="0.35">
      <c r="M98" s="26">
        <v>97</v>
      </c>
      <c r="N98" s="19" t="s">
        <v>118</v>
      </c>
      <c r="O98" s="19" t="s">
        <v>79</v>
      </c>
      <c r="P98" s="19"/>
      <c r="Q98" s="10"/>
      <c r="R98" s="7" t="s">
        <v>117</v>
      </c>
    </row>
    <row r="99" spans="13:18" x14ac:dyDescent="0.35">
      <c r="M99" s="26">
        <v>98</v>
      </c>
      <c r="N99" s="19" t="s">
        <v>118</v>
      </c>
      <c r="O99" s="19" t="s">
        <v>9</v>
      </c>
      <c r="P99" s="19"/>
      <c r="Q99" s="10"/>
    </row>
  </sheetData>
  <conditionalFormatting sqref="Q2:Q99">
    <cfRule type="containsText" dxfId="338" priority="1" stopIfTrue="1" operator="containsText" text="YES">
      <formula>NOT(ISERROR(SEARCH("YES",Q2)))</formula>
    </cfRule>
  </conditionalFormatting>
  <pageMargins left="0.7" right="0.7" top="0.75" bottom="0.75" header="0.3" footer="0.3"/>
  <pageSetup orientation="portrait" r:id="rId1"/>
  <legacy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4" tint="0.59999389629810485"/>
  </sheetPr>
  <dimension ref="A1:Y201"/>
  <sheetViews>
    <sheetView workbookViewId="0">
      <selection activeCell="A2" sqref="A2"/>
    </sheetView>
  </sheetViews>
  <sheetFormatPr defaultColWidth="10.1796875" defaultRowHeight="14.5" x14ac:dyDescent="0.35"/>
  <cols>
    <col min="3" max="3" width="24.1796875" customWidth="1"/>
    <col min="5" max="5" width="10.7265625" style="2" bestFit="1" customWidth="1"/>
    <col min="6" max="6" width="37" style="45" bestFit="1" customWidth="1"/>
    <col min="7" max="7" width="6.7265625" customWidth="1"/>
    <col min="8" max="8" width="34.1796875" style="7" bestFit="1" customWidth="1"/>
    <col min="11" max="11" width="245.26953125" bestFit="1" customWidth="1"/>
    <col min="12" max="12" width="255.7265625" bestFit="1" customWidth="1"/>
    <col min="14" max="15" width="10.1796875" style="55"/>
    <col min="17" max="17" width="8.1796875" customWidth="1"/>
    <col min="18" max="18" width="255.7265625" style="7" bestFit="1" customWidth="1"/>
    <col min="19" max="19" width="7.1796875" customWidth="1"/>
    <col min="20" max="20" width="127.1796875" bestFit="1" customWidth="1"/>
  </cols>
  <sheetData>
    <row r="1" spans="1:25" s="116" customFormat="1" ht="43.5" x14ac:dyDescent="0.35">
      <c r="A1" s="116" t="s">
        <v>61</v>
      </c>
      <c r="B1" s="118" t="s">
        <v>10</v>
      </c>
      <c r="C1" s="118" t="s">
        <v>62</v>
      </c>
      <c r="D1" s="116" t="s">
        <v>63</v>
      </c>
      <c r="E1" s="128" t="s">
        <v>64</v>
      </c>
      <c r="F1" s="129" t="s">
        <v>65</v>
      </c>
      <c r="G1" s="116" t="s">
        <v>66</v>
      </c>
      <c r="H1" s="116" t="s">
        <v>408</v>
      </c>
      <c r="I1" s="116" t="s">
        <v>32</v>
      </c>
      <c r="J1" s="116" t="s">
        <v>33</v>
      </c>
      <c r="K1" s="116" t="s">
        <v>34</v>
      </c>
      <c r="L1" s="116" t="s">
        <v>35</v>
      </c>
      <c r="M1" s="116" t="s">
        <v>36</v>
      </c>
      <c r="N1" s="130" t="s">
        <v>27</v>
      </c>
      <c r="O1" s="130" t="s">
        <v>28</v>
      </c>
      <c r="P1" s="116" t="s">
        <v>37</v>
      </c>
      <c r="Q1" s="116" t="s">
        <v>38</v>
      </c>
      <c r="R1" s="116" t="s">
        <v>495</v>
      </c>
      <c r="S1" s="116" t="s">
        <v>54</v>
      </c>
      <c r="T1" s="116" t="s">
        <v>9</v>
      </c>
    </row>
    <row r="2" spans="1:25" ht="15.5" x14ac:dyDescent="0.35">
      <c r="A2" s="1"/>
      <c r="B2" t="str">
        <f>Master[[#This Row],[Accession Prefix (NPGS)]]&amp;" "&amp;Master[[#This Row],[Accession Number -Assigned]]</f>
        <v>W6 57036</v>
      </c>
      <c r="C2" t="str">
        <f>"Collection source event"</f>
        <v>Collection source event</v>
      </c>
      <c r="D2" t="str">
        <f>"mm/dd/yyyy"</f>
        <v>mm/dd/yyyy</v>
      </c>
      <c r="E2" s="77">
        <f>IF(IF(Master[[#This Row],[Date Collected or Developed]]="",Master[[#This Row],[Received Date -received by site]],Master[[#This Row],[Date Collected or Developed]])="","",(IF(Master[[#This Row],[Date Collected or Developed]]="",Master[[#This Row],[Received Date -received by site]],Master[[#This Row],[Date Collected or Developed]])))</f>
        <v>43290</v>
      </c>
      <c r="F2" s="76" t="str">
        <f>IF(Master[[#This Row],[Geography (Collection) -Lookup Picker in GRIN]]="","",Master[[#This Row],[Geography (Collection) -Lookup Picker in GRIN]])</f>
        <v>United States, Wyoming, Fremont</v>
      </c>
      <c r="G2" t="str">
        <f>"Y"</f>
        <v>Y</v>
      </c>
      <c r="H2" s="7" t="str">
        <f>IF(Master[[#This Row],[Collecting or Acquisition Source - List]]="","",Master[[#This Row],[Collecting or Acquisition Source - List]])</f>
        <v>Wild Habitat</v>
      </c>
      <c r="I2" t="str">
        <f>IF(Master[[#This Row],[Inventory Type - Lookup Picker]]="","",Master[[#This Row],[Inventory Type - Lookup Picker]])</f>
        <v>SD</v>
      </c>
      <c r="J2" s="4">
        <f>IF(Master[[#This Row],[Number Plants Sampled]]="","",Master[[#This Row],[Number Plants Sampled]])</f>
        <v>1016</v>
      </c>
      <c r="K2" s="4" t="str">
        <f>IF(Master[[#This Row],[Environment Description]]="","",Master[[#This Row],[Environment Description]])</f>
        <v>Sparsely Vegetated Grassland Slopes</v>
      </c>
      <c r="L2" s="4" t="str">
        <f>IF(Master[[#This Row],[Collector Verbatim Locality]]="","",Master[[#This Row],[Collector Verbatim Locality]])</f>
        <v>Comandra umbellata:Psoralidium lanceolatum:Yermo xanthocephalus:Astragalus spatulatus:Draba sp.</v>
      </c>
      <c r="M2" s="4">
        <f>IF(Master[[#This Row],[Elevation (meters)]]=0,"",Master[[#This Row],[Elevation (meters)]])</f>
        <v>2157</v>
      </c>
      <c r="N2" s="55">
        <f>IF(Master[[#This Row],[Latitude -decimal degrees]]="","",Master[[#This Row],[Latitude -decimal degrees]])</f>
        <v>42.686169999999997</v>
      </c>
      <c r="O2" s="55">
        <f>IF(Master[[#This Row],[Longitude -decimal degrees]]="","",Master[[#This Row],[Longitude -decimal degrees]])</f>
        <v>-108.12833999999999</v>
      </c>
      <c r="P2" s="4" t="str">
        <f>IF(Master[[#This Row],[Georeference Datum]]="","",Master[[#This Row],[Georeference Datum]])</f>
        <v>NAD83</v>
      </c>
      <c r="Q2" s="4" t="str">
        <f>IF(Master[[#This Row],[Georeference Protocol - Lookup Picker]]="","",Master[[#This Row],[Georeference Protocol - Lookup Picker]])</f>
        <v>Lat/lon determined by GPS</v>
      </c>
      <c r="R2" s="4" t="str">
        <f>IF(Master[[#This Row],[Associated Species]]="","",Master[[#This Row],[Associated Species]])</f>
        <v>Comandra umbellata:Psoralidium lanceolatum:Yermo xanthocephalus:Astragalus spatulatus:Draba sp.</v>
      </c>
      <c r="S2" t="str">
        <f>"Y"</f>
        <v>Y</v>
      </c>
      <c r="T2" s="5" t="str">
        <f>IF(Master[[#This Row],[Note (Accession Source - Collector)]]="","",Master[[#This Row],[Note (Accession Source - Collector)]])</f>
        <v>Collectors: R. Cross, E. Freeland, D. Tevlin</v>
      </c>
      <c r="U2" s="3"/>
      <c r="W2" s="3"/>
      <c r="Y2" s="3"/>
    </row>
    <row r="3" spans="1:25" x14ac:dyDescent="0.35">
      <c r="A3" s="7"/>
      <c r="B3" t="str">
        <f>Master[[#This Row],[Accession Prefix (NPGS)]]&amp;" "&amp;Master[[#This Row],[Accession Number -Assigned]]</f>
        <v xml:space="preserve">W6 </v>
      </c>
      <c r="C3" t="str">
        <f t="shared" ref="C3:C13" si="0">"Collection source event"</f>
        <v>Collection source event</v>
      </c>
      <c r="D3" t="str">
        <f t="shared" ref="D3:D13" si="1">"mm/dd/yyyy"</f>
        <v>mm/dd/yyyy</v>
      </c>
      <c r="E3" s="77" t="str">
        <f>IF(IF(Master[[#This Row],[Date Collected or Developed]]="",Master[[#This Row],[Received Date -received by site]],Master[[#This Row],[Date Collected or Developed]])="","",(IF(Master[[#This Row],[Date Collected or Developed]]="",Master[[#This Row],[Received Date -received by site]],Master[[#This Row],[Date Collected or Developed]])))</f>
        <v>COLL_DT</v>
      </c>
      <c r="F3" s="76" t="str">
        <f>IF(Master[[#This Row],[Geography (Collection) -Lookup Picker in GRIN]]="","",Master[[#This Row],[Geography (Collection) -Lookup Picker in GRIN]])</f>
        <v>COUNTRY_CODE/SUB_CNT1/SUB_CNT2</v>
      </c>
      <c r="G3" t="str">
        <f t="shared" ref="G3:G13" si="2">"Y"</f>
        <v>Y</v>
      </c>
      <c r="H3" s="7" t="str">
        <f>IF(Master[[#This Row],[Collecting or Acquisition Source - List]]="","",Master[[#This Row],[Collecting or Acquisition Source - List]])</f>
        <v>Wild Habitat</v>
      </c>
      <c r="I3" t="str">
        <f>IF(Master[[#This Row],[Inventory Type - Lookup Picker]]="","",Master[[#This Row],[Inventory Type - Lookup Picker]])</f>
        <v>SD</v>
      </c>
      <c r="J3" s="4" t="str">
        <f>IF(Master[[#This Row],[Number Plants Sampled]]="","",Master[[#This Row],[Number Plants Sampled]])</f>
        <v>COLLECTION_MISC</v>
      </c>
      <c r="K3" s="4" t="str">
        <f>IF(Master[[#This Row],[Environment Description]]="","",Master[[#This Row],[Environment Description]])</f>
        <v>USER2</v>
      </c>
      <c r="L3" s="4" t="str">
        <f>IF(Master[[#This Row],[Collector Verbatim Locality]]="","",Master[[#This Row],[Collector Verbatim Locality]])</f>
        <v>SUB_CNT3 / GEOG_AREA / LOCALITY</v>
      </c>
      <c r="M3" s="4" t="str">
        <f>IF(Master[[#This Row],[Elevation (meters)]]=0,"",Master[[#This Row],[Elevation (meters)]])</f>
        <v>ALTITUDE_M</v>
      </c>
      <c r="N3" s="55" t="str">
        <f>IF(Master[[#This Row],[Latitude -decimal degrees]]="","",Master[[#This Row],[Latitude -decimal degrees]])</f>
        <v>LATITUDE_DECIMAL</v>
      </c>
      <c r="O3" s="55" t="str">
        <f>IF(Master[[#This Row],[Longitude -decimal degrees]]="","",Master[[#This Row],[Longitude -decimal degrees]])</f>
        <v>LONGITUDE_DECIMAL</v>
      </c>
      <c r="P3" s="5" t="str">
        <f>IF(Master[[#This Row],[Georeference Datum]]="","",Master[[#This Row],[Georeference Datum]])</f>
        <v>GPS_DATUM</v>
      </c>
      <c r="Q3" s="5" t="str">
        <f>IF(Master[[#This Row],[Georeference Protocol - Lookup Picker]]="","",Master[[#This Row],[Georeference Protocol - Lookup Picker]])</f>
        <v>Lat/lon determined by GPS</v>
      </c>
      <c r="R3" s="5" t="str">
        <f>IF(Master[[#This Row],[Associated Species]]="","",Master[[#This Row],[Associated Species]])</f>
        <v>ASSOCIATED_TAXA_FULL</v>
      </c>
      <c r="S3" t="str">
        <f t="shared" ref="S3:S13" si="3">"Y"</f>
        <v>Y</v>
      </c>
      <c r="T3" s="5" t="str">
        <f>IF(Master[[#This Row],[Note (Accession Source - Collector)]]="","",Master[[#This Row],[Note (Accession Source - Collector)]])</f>
        <v>COLLECTED_WITH</v>
      </c>
      <c r="U3" s="3"/>
      <c r="W3" s="3"/>
      <c r="Y3" s="3"/>
    </row>
    <row r="4" spans="1:25" x14ac:dyDescent="0.35">
      <c r="A4" s="7"/>
      <c r="B4" t="str">
        <f>Master[[#This Row],[Accession Prefix (NPGS)]]&amp;" "&amp;Master[[#This Row],[Accession Number -Assigned]]</f>
        <v xml:space="preserve">W6 </v>
      </c>
      <c r="C4" t="str">
        <f t="shared" si="0"/>
        <v>Collection source event</v>
      </c>
      <c r="D4" t="str">
        <f t="shared" si="1"/>
        <v>mm/dd/yyyy</v>
      </c>
      <c r="E4" s="77">
        <f>IF(IF(Master[[#This Row],[Date Collected or Developed]]="",Master[[#This Row],[Received Date -received by site]],Master[[#This Row],[Date Collected or Developed]])="","",(IF(Master[[#This Row],[Date Collected or Developed]]="",Master[[#This Row],[Received Date -received by site]],Master[[#This Row],[Date Collected or Developed]])))</f>
        <v>42276</v>
      </c>
      <c r="F4" s="76" t="str">
        <f>IF(Master[[#This Row],[Geography (Collection) -Lookup Picker in GRIN]]="","",Master[[#This Row],[Geography (Collection) -Lookup Picker in GRIN]])</f>
        <v>United States, Delaware, Sussex</v>
      </c>
      <c r="G4" t="str">
        <f t="shared" si="2"/>
        <v>Y</v>
      </c>
      <c r="H4" s="7" t="str">
        <f>IF(Master[[#This Row],[Collecting or Acquisition Source - List]]="","",Master[[#This Row],[Collecting or Acquisition Source - List]])</f>
        <v>Wild Habitat</v>
      </c>
      <c r="I4" t="str">
        <f>IF(Master[[#This Row],[Inventory Type - Lookup Picker]]="","",Master[[#This Row],[Inventory Type - Lookup Picker]])</f>
        <v>SD</v>
      </c>
      <c r="J4" s="4">
        <f>IF(Master[[#This Row],[Number Plants Sampled]]="","",Master[[#This Row],[Number Plants Sampled]])</f>
        <v>500</v>
      </c>
      <c r="K4" s="4" t="str">
        <f>IF(Master[[#This Row],[Environment Description]]="","",Master[[#This Row],[Environment Description]])</f>
        <v/>
      </c>
      <c r="L4" s="4" t="str">
        <f>IF(Master[[#This Row],[Collector Verbatim Locality]]="","",Master[[#This Row],[Collector Verbatim Locality]])</f>
        <v>Cape Henlopen State Park / Dune system near Herring Point and off of beach access raod near Bidens Environmental Center, and Great Dune. / Enter park from Cape Henlopen Drive off of Rt. 9. Population grows on back dunes throughout the park. Beach access road is off the main road north of the Bidens Environmental Center, dunes are accessible from there. Drive past Bidens Environmental Center to Herring Point to access dunes in that area. To access the Great Dune, take the connector trail from the campground parking area towards the observation tower.</v>
      </c>
      <c r="M4" s="4">
        <f>IF(Master[[#This Row],[Elevation (meters)]]=0,"",Master[[#This Row],[Elevation (meters)]])</f>
        <v>2.743199912217603</v>
      </c>
      <c r="N4" s="55">
        <f>IF(Master[[#This Row],[Latitude -decimal degrees]]="","",Master[[#This Row],[Latitude -decimal degrees]])</f>
        <v>38.76361</v>
      </c>
      <c r="O4" s="55">
        <f>IF(Master[[#This Row],[Longitude -decimal degrees]]="","",Master[[#This Row],[Longitude -decimal degrees]])</f>
        <v>-75.082800000000006</v>
      </c>
      <c r="P4" s="5" t="str">
        <f>IF(Master[[#This Row],[Georeference Datum]]="","",Master[[#This Row],[Georeference Datum]])</f>
        <v>NAD83</v>
      </c>
      <c r="Q4" s="5" t="str">
        <f>IF(Master[[#This Row],[Georeference Protocol - Lookup Picker]]="","",Master[[#This Row],[Georeference Protocol - Lookup Picker]])</f>
        <v>Lat/lon determined by GPS</v>
      </c>
      <c r="R4" s="5" t="str">
        <f>IF(Master[[#This Row],[Associated Species]]="","",Master[[#This Row],[Associated Species]])</f>
        <v>Juniperus virginiana:Pinus rigida:Pinus virginiana:Morella pensylvanica:Prunus serotina:Panicum amarum var. amarulum:Panicum amarum var. amarum:Hudsonia tomentosa:Dichanthelium ovale var. ovale:Schizachyrium littorale</v>
      </c>
      <c r="S4" t="str">
        <f t="shared" si="3"/>
        <v>Y</v>
      </c>
      <c r="T4" s="5" t="str">
        <f>IF(Master[[#This Row],[Note (Accession Source - Collector)]]="","",Master[[#This Row],[Note (Accession Source - Collector)]])</f>
        <v>Collectors: Carncross, P.; Weinman, L.</v>
      </c>
      <c r="U4" s="3"/>
      <c r="W4" s="3"/>
      <c r="Y4" s="3"/>
    </row>
    <row r="5" spans="1:25" x14ac:dyDescent="0.35">
      <c r="A5" s="7"/>
      <c r="B5" t="str">
        <f>Master[[#This Row],[Accession Prefix (NPGS)]]&amp;" "&amp;Master[[#This Row],[Accession Number -Assigned]]</f>
        <v xml:space="preserve">W6 </v>
      </c>
      <c r="C5" t="str">
        <f t="shared" si="0"/>
        <v>Collection source event</v>
      </c>
      <c r="D5" t="str">
        <f t="shared" si="1"/>
        <v>mm/dd/yyyy</v>
      </c>
      <c r="E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5" s="76" t="str">
        <f>IF(Master[[#This Row],[Geography (Collection) -Lookup Picker in GRIN]]="","",Master[[#This Row],[Geography (Collection) -Lookup Picker in GRIN]])</f>
        <v>United States, New York, Richmond</v>
      </c>
      <c r="G5" t="str">
        <f t="shared" si="2"/>
        <v>Y</v>
      </c>
      <c r="H5" s="7" t="str">
        <f>IF(Master[[#This Row],[Collecting or Acquisition Source - List]]="","",Master[[#This Row],[Collecting or Acquisition Source - List]])</f>
        <v>Wild Habitat</v>
      </c>
      <c r="I5" t="str">
        <f>IF(Master[[#This Row],[Inventory Type - Lookup Picker]]="","",Master[[#This Row],[Inventory Type - Lookup Picker]])</f>
        <v>SD</v>
      </c>
      <c r="J5" s="4">
        <f>IF(Master[[#This Row],[Number Plants Sampled]]="","",Master[[#This Row],[Number Plants Sampled]])</f>
        <v>500</v>
      </c>
      <c r="K5" s="4" t="str">
        <f>IF(Master[[#This Row],[Environment Description]]="","",Master[[#This Row],[Environment Description]])</f>
        <v>Burned</v>
      </c>
      <c r="L5" s="4" t="str">
        <f>IF(Master[[#This Row],[Collector Verbatim Locality]]="","",Master[[#This Row],[Collector Verbatim Locality]])</f>
        <v>Ocean Breeze City Park/Trails not named/Take Victory Blvd. northeast from Greenbelt Native Plant Center. Take a right onto Todt Hill Rd. Make a left onto Four Corners and another left onto Richmond Rd. Take a right onto Burgher Ave. The park is at the end of the avenue.</v>
      </c>
      <c r="M5" s="4">
        <f>IF(Master[[#This Row],[Elevation (meters)]]=0,"",Master[[#This Row],[Elevation (meters)]])</f>
        <v>0.91439997073920098</v>
      </c>
      <c r="N5" s="55">
        <f>IF(Master[[#This Row],[Latitude -decimal degrees]]="","",Master[[#This Row],[Latitude -decimal degrees]])</f>
        <v>40.585050000000003</v>
      </c>
      <c r="O5" s="55">
        <f>IF(Master[[#This Row],[Longitude -decimal degrees]]="","",Master[[#This Row],[Longitude -decimal degrees]])</f>
        <v>-74.078130000000002</v>
      </c>
      <c r="P5" s="5" t="str">
        <f>IF(Master[[#This Row],[Georeference Datum]]="","",Master[[#This Row],[Georeference Datum]])</f>
        <v>NAD83</v>
      </c>
      <c r="Q5" s="5" t="str">
        <f>IF(Master[[#This Row],[Georeference Protocol - Lookup Picker]]="","",Master[[#This Row],[Georeference Protocol - Lookup Picker]])</f>
        <v>Lat/lon determined by GPS</v>
      </c>
      <c r="R5" s="5" t="str">
        <f>IF(Master[[#This Row],[Associated Species]]="","",Master[[#This Row],[Associated Species]])</f>
        <v>Robinia pseudoacacia:Populus deltoides:Quercus rubra:Betula populifolia:Morella pensylvanica:Rhus copallinum:Morus alba:Populus alba:Rudbeckia hirta:Salix sp.:Lythrum salicaria:Lespedeza capitata:Panicum virgatum:Eupatorium hyssopifolium:Schizachyrium scoparium:Cyperus echinatus</v>
      </c>
      <c r="S5" t="str">
        <f t="shared" si="3"/>
        <v>Y</v>
      </c>
      <c r="T5" s="5" t="str">
        <f>IF(Master[[#This Row],[Note (Accession Source - Collector)]]="","",Master[[#This Row],[Note (Accession Source - Collector)]])</f>
        <v>Collectors: HL, KR, LF</v>
      </c>
      <c r="U5" s="3"/>
      <c r="W5" s="3"/>
      <c r="Y5" s="3"/>
    </row>
    <row r="6" spans="1:25" x14ac:dyDescent="0.35">
      <c r="A6" s="7"/>
      <c r="B6" t="str">
        <f>Master[[#This Row],[Accession Prefix (NPGS)]]&amp;" "&amp;Master[[#This Row],[Accession Number -Assigned]]</f>
        <v xml:space="preserve">W6 </v>
      </c>
      <c r="C6" t="str">
        <f t="shared" si="0"/>
        <v>Collection source event</v>
      </c>
      <c r="D6" t="str">
        <f t="shared" si="1"/>
        <v>mm/dd/yyyy</v>
      </c>
      <c r="E6" s="77">
        <f>IF(IF(Master[[#This Row],[Date Collected or Developed]]="",Master[[#This Row],[Received Date -received by site]],Master[[#This Row],[Date Collected or Developed]])="","",(IF(Master[[#This Row],[Date Collected or Developed]]="",Master[[#This Row],[Received Date -received by site]],Master[[#This Row],[Date Collected or Developed]])))</f>
        <v>42263</v>
      </c>
      <c r="F6" s="76" t="str">
        <f>IF(Master[[#This Row],[Geography (Collection) -Lookup Picker in GRIN]]="","",Master[[#This Row],[Geography (Collection) -Lookup Picker in GRIN]])</f>
        <v>United States, New York, Suffolk</v>
      </c>
      <c r="G6" t="str">
        <f t="shared" si="2"/>
        <v>Y</v>
      </c>
      <c r="H6" s="7" t="str">
        <f>IF(Master[[#This Row],[Collecting or Acquisition Source - List]]="","",Master[[#This Row],[Collecting or Acquisition Source - List]])</f>
        <v>Wild Habitat</v>
      </c>
      <c r="I6" t="str">
        <f>IF(Master[[#This Row],[Inventory Type - Lookup Picker]]="","",Master[[#This Row],[Inventory Type - Lookup Picker]])</f>
        <v>SD</v>
      </c>
      <c r="J6" s="4">
        <f>IF(Master[[#This Row],[Number Plants Sampled]]="","",Master[[#This Row],[Number Plants Sampled]])</f>
        <v>150</v>
      </c>
      <c r="K6" s="4" t="str">
        <f>IF(Master[[#This Row],[Environment Description]]="","",Master[[#This Row],[Environment Description]])</f>
        <v>ATV use</v>
      </c>
      <c r="L6" s="4" t="str">
        <f>IF(Master[[#This Row],[Collector Verbatim Locality]]="","",Master[[#This Row],[Collector Verbatim Locality]])</f>
        <v>Long Pond Greenbelt/Main trail, powerline cut/Drive South on Main St. in Sag Harbor. After Otter Pond, enter Mashashimuet Park. The population is along the Long Pond Greenbelt.</v>
      </c>
      <c r="M6" s="4">
        <f>IF(Master[[#This Row],[Elevation (meters)]]=0,"",Master[[#This Row],[Elevation (meters)]])</f>
        <v>8.534399726899208</v>
      </c>
      <c r="N6" s="55">
        <f>IF(Master[[#This Row],[Latitude -decimal degrees]]="","",Master[[#This Row],[Latitude -decimal degrees]])</f>
        <v>40.980020000000003</v>
      </c>
      <c r="O6" s="55">
        <f>IF(Master[[#This Row],[Longitude -decimal degrees]]="","",Master[[#This Row],[Longitude -decimal degrees]])</f>
        <v>-72.293580000000006</v>
      </c>
      <c r="P6" s="5" t="str">
        <f>IF(Master[[#This Row],[Georeference Datum]]="","",Master[[#This Row],[Georeference Datum]])</f>
        <v>NAD83</v>
      </c>
      <c r="Q6" s="5" t="str">
        <f>IF(Master[[#This Row],[Georeference Protocol - Lookup Picker]]="","",Master[[#This Row],[Georeference Protocol - Lookup Picker]])</f>
        <v>Lat/lon determined by GPS</v>
      </c>
      <c r="R6" s="5" t="str">
        <f>IF(Master[[#This Row],[Associated Species]]="","",Master[[#This Row],[Associated Species]])</f>
        <v>Quercus prinus:Quercus velutina:Quercus alba:Nyssa sylvatica:Carya glabra:Sassafras albidum:Gaylussacia baccata:Vaccinium corymbosum:Vaccinium angustifolium:Vaccinium pallidum:Kalmia latifolia:Clethra alnifolia:Comptonia peregrina:Euthamia caroliniana:Lespedeza hirta:Schizachyrium scoparium:Polygonella articulata:Ionactis linariifolius</v>
      </c>
      <c r="S6" t="str">
        <f t="shared" si="3"/>
        <v>Y</v>
      </c>
      <c r="T6" s="5" t="str">
        <f>IF(Master[[#This Row],[Note (Accession Source - Collector)]]="","",Master[[#This Row],[Note (Accession Source - Collector)]])</f>
        <v>Collectors: Russell, K.; Feinberg, L.</v>
      </c>
      <c r="U6" s="3"/>
      <c r="W6" s="3"/>
      <c r="Y6" s="3"/>
    </row>
    <row r="7" spans="1:25" x14ac:dyDescent="0.35">
      <c r="A7" s="7"/>
      <c r="B7" t="str">
        <f>Master[[#This Row],[Accession Prefix (NPGS)]]&amp;" "&amp;Master[[#This Row],[Accession Number -Assigned]]</f>
        <v xml:space="preserve">W6 </v>
      </c>
      <c r="C7" t="str">
        <f t="shared" si="0"/>
        <v>Collection source event</v>
      </c>
      <c r="D7" t="str">
        <f t="shared" si="1"/>
        <v>mm/dd/yyyy</v>
      </c>
      <c r="E7" s="77">
        <f>IF(IF(Master[[#This Row],[Date Collected or Developed]]="",Master[[#This Row],[Received Date -received by site]],Master[[#This Row],[Date Collected or Developed]])="","",(IF(Master[[#This Row],[Date Collected or Developed]]="",Master[[#This Row],[Received Date -received by site]],Master[[#This Row],[Date Collected or Developed]])))</f>
        <v>42298</v>
      </c>
      <c r="F7" s="76" t="str">
        <f>IF(Master[[#This Row],[Geography (Collection) -Lookup Picker in GRIN]]="","",Master[[#This Row],[Geography (Collection) -Lookup Picker in GRIN]])</f>
        <v>United States, New York, Suffolk</v>
      </c>
      <c r="G7" t="str">
        <f t="shared" si="2"/>
        <v>Y</v>
      </c>
      <c r="H7" s="7" t="str">
        <f>IF(Master[[#This Row],[Collecting or Acquisition Source - List]]="","",Master[[#This Row],[Collecting or Acquisition Source - List]])</f>
        <v>Wild Habitat</v>
      </c>
      <c r="I7" t="str">
        <f>IF(Master[[#This Row],[Inventory Type - Lookup Picker]]="","",Master[[#This Row],[Inventory Type - Lookup Picker]])</f>
        <v>SD</v>
      </c>
      <c r="J7" s="4">
        <f>IF(Master[[#This Row],[Number Plants Sampled]]="","",Master[[#This Row],[Number Plants Sampled]])</f>
        <v>350</v>
      </c>
      <c r="K7" s="4" t="str">
        <f>IF(Master[[#This Row],[Environment Description]]="","",Master[[#This Row],[Environment Description]])</f>
        <v/>
      </c>
      <c r="L7" s="4" t="str">
        <f>IF(Master[[#This Row],[Collector Verbatim Locality]]="","",Master[[#This Row],[Collector Verbatim Locality]])</f>
        <v>Sammys Beach/Beaches/From Northwest Harbor, take Northwest Rd North. Turn right on Ely Brook Road, left on Old House Landing Road and right on Sammys Beach Road. Park in the lot and collect.</v>
      </c>
      <c r="M7" s="4">
        <f>IF(Master[[#This Row],[Elevation (meters)]]=0,"",Master[[#This Row],[Elevation (meters)]])</f>
        <v>1.5239999512320015</v>
      </c>
      <c r="N7" s="55">
        <f>IF(Master[[#This Row],[Latitude -decimal degrees]]="","",Master[[#This Row],[Latitude -decimal degrees]])</f>
        <v>41.03105</v>
      </c>
      <c r="O7" s="55">
        <f>IF(Master[[#This Row],[Longitude -decimal degrees]]="","",Master[[#This Row],[Longitude -decimal degrees]])</f>
        <v>-72.189549999999997</v>
      </c>
      <c r="P7" s="5" t="str">
        <f>IF(Master[[#This Row],[Georeference Datum]]="","",Master[[#This Row],[Georeference Datum]])</f>
        <v>NAD83</v>
      </c>
      <c r="Q7" s="5" t="str">
        <f>IF(Master[[#This Row],[Georeference Protocol - Lookup Picker]]="","",Master[[#This Row],[Georeference Protocol - Lookup Picker]])</f>
        <v>Lat/lon determined by GPS</v>
      </c>
      <c r="R7" s="5" t="str">
        <f>IF(Master[[#This Row],[Associated Species]]="","",Master[[#This Row],[Associated Species]])</f>
        <v>Prunus maritima:Juniperus virginiana:Opuntia humifusa:Juncus gerardii:Spartina patens:Panicum virgatum:Rosa virginiana:Toxicodendron radicans:Limonium carolinianum:Salicornia depressa:Hudsonia tomentosa</v>
      </c>
      <c r="S7" t="str">
        <f t="shared" si="3"/>
        <v>Y</v>
      </c>
      <c r="T7" s="5" t="str">
        <f>IF(Master[[#This Row],[Note (Accession Source - Collector)]]="","",Master[[#This Row],[Note (Accession Source - Collector)]])</f>
        <v>Collectors: KR, LF</v>
      </c>
      <c r="U7" s="3"/>
      <c r="W7" s="3"/>
      <c r="Y7" s="3"/>
    </row>
    <row r="8" spans="1:25" x14ac:dyDescent="0.35">
      <c r="A8" s="7"/>
      <c r="B8" t="str">
        <f>Master[[#This Row],[Accession Prefix (NPGS)]]&amp;" "&amp;Master[[#This Row],[Accession Number -Assigned]]</f>
        <v xml:space="preserve">W6 </v>
      </c>
      <c r="C8" t="str">
        <f t="shared" si="0"/>
        <v>Collection source event</v>
      </c>
      <c r="D8" t="str">
        <f t="shared" si="1"/>
        <v>mm/dd/yyyy</v>
      </c>
      <c r="E8" s="77">
        <f>IF(IF(Master[[#This Row],[Date Collected or Developed]]="",Master[[#This Row],[Received Date -received by site]],Master[[#This Row],[Date Collected or Developed]])="","",(IF(Master[[#This Row],[Date Collected or Developed]]="",Master[[#This Row],[Received Date -received by site]],Master[[#This Row],[Date Collected or Developed]])))</f>
        <v>42283</v>
      </c>
      <c r="F8" s="76" t="str">
        <f>IF(Master[[#This Row],[Geography (Collection) -Lookup Picker in GRIN]]="","",Master[[#This Row],[Geography (Collection) -Lookup Picker in GRIN]])</f>
        <v>United States, New Jersey, Cumberland</v>
      </c>
      <c r="G8" t="str">
        <f t="shared" si="2"/>
        <v>Y</v>
      </c>
      <c r="H8" s="7" t="str">
        <f>IF(Master[[#This Row],[Collecting or Acquisition Source - List]]="","",Master[[#This Row],[Collecting or Acquisition Source - List]])</f>
        <v>Wild Habitat</v>
      </c>
      <c r="I8" t="str">
        <f>IF(Master[[#This Row],[Inventory Type - Lookup Picker]]="","",Master[[#This Row],[Inventory Type - Lookup Picker]])</f>
        <v>SD</v>
      </c>
      <c r="J8" s="4">
        <f>IF(Master[[#This Row],[Number Plants Sampled]]="","",Master[[#This Row],[Number Plants Sampled]])</f>
        <v>100</v>
      </c>
      <c r="K8" s="4" t="str">
        <f>IF(Master[[#This Row],[Environment Description]]="","",Master[[#This Row],[Environment Description]])</f>
        <v>Mowed</v>
      </c>
      <c r="L8" s="4" t="str">
        <f>IF(Master[[#This Row],[Collector Verbatim Locality]]="","",Master[[#This Row],[Collector Verbatim Locality]])</f>
        <v>Edward G. Bevan WMA//From NJ Turnpike South, take exit 3 toward Camden. Take NJ-42 S and merge onto NJ-55 S. Take exit 27 toward Millville. Take Sharp St, S Race St, Dividing Creek Rd and Dividing Creek-Millville Rd/Narrow Lane Rd to Spring Garden Rd. Collection began east of field on right side of entrance road.</v>
      </c>
      <c r="M8" s="4">
        <f>IF(Master[[#This Row],[Elevation (meters)]]=0,"",Master[[#This Row],[Elevation (meters)]])</f>
        <v>25.603199180697626</v>
      </c>
      <c r="N8" s="55">
        <f>IF(Master[[#This Row],[Latitude -decimal degrees]]="","",Master[[#This Row],[Latitude -decimal degrees]])</f>
        <v>39.343130000000002</v>
      </c>
      <c r="O8" s="55">
        <f>IF(Master[[#This Row],[Longitude -decimal degrees]]="","",Master[[#This Row],[Longitude -decimal degrees]])</f>
        <v>-75.079049999999995</v>
      </c>
      <c r="P8" s="5" t="str">
        <f>IF(Master[[#This Row],[Georeference Datum]]="","",Master[[#This Row],[Georeference Datum]])</f>
        <v>NAD83</v>
      </c>
      <c r="Q8" s="5" t="str">
        <f>IF(Master[[#This Row],[Georeference Protocol - Lookup Picker]]="","",Master[[#This Row],[Georeference Protocol - Lookup Picker]])</f>
        <v>Lat/lon determined by GPS</v>
      </c>
      <c r="R8" s="5" t="str">
        <f>IF(Master[[#This Row],[Associated Species]]="","",Master[[#This Row],[Associated Species]])</f>
        <v>Pinus rigida:Quercus ilicifolia:Kalmia latifolia:Kalmia latifolia:Lyonia mariana:Lespedeza sp.:Gaylussacia sp.:Cirsium sp.:Rubus hispidus:Panicum virgatum:Schizachyrium scoparium:Andropogon virginicus</v>
      </c>
      <c r="S8" t="str">
        <f t="shared" si="3"/>
        <v>Y</v>
      </c>
      <c r="T8" s="5" t="str">
        <f>IF(Master[[#This Row],[Note (Accession Source - Collector)]]="","",Master[[#This Row],[Note (Accession Source - Collector)]])</f>
        <v>Collectors: Santel, M., Over, P.</v>
      </c>
      <c r="U8" s="3"/>
      <c r="W8" s="3"/>
      <c r="Y8" s="3"/>
    </row>
    <row r="9" spans="1:25" x14ac:dyDescent="0.35">
      <c r="A9" s="7"/>
      <c r="B9" t="str">
        <f>Master[[#This Row],[Accession Prefix (NPGS)]]&amp;" "&amp;Master[[#This Row],[Accession Number -Assigned]]</f>
        <v xml:space="preserve">W6 </v>
      </c>
      <c r="C9" t="str">
        <f t="shared" si="0"/>
        <v>Collection source event</v>
      </c>
      <c r="D9" t="str">
        <f t="shared" si="1"/>
        <v>mm/dd/yyyy</v>
      </c>
      <c r="E9" s="77">
        <f>IF(IF(Master[[#This Row],[Date Collected or Developed]]="",Master[[#This Row],[Received Date -received by site]],Master[[#This Row],[Date Collected or Developed]])="","",(IF(Master[[#This Row],[Date Collected or Developed]]="",Master[[#This Row],[Received Date -received by site]],Master[[#This Row],[Date Collected or Developed]])))</f>
        <v>42297</v>
      </c>
      <c r="F9" s="76" t="str">
        <f>IF(Master[[#This Row],[Geography (Collection) -Lookup Picker in GRIN]]="","",Master[[#This Row],[Geography (Collection) -Lookup Picker in GRIN]])</f>
        <v>United States, New Jersey, Burlington</v>
      </c>
      <c r="G9" t="str">
        <f t="shared" si="2"/>
        <v>Y</v>
      </c>
      <c r="H9" s="7" t="str">
        <f>IF(Master[[#This Row],[Collecting or Acquisition Source - List]]="","",Master[[#This Row],[Collecting or Acquisition Source - List]])</f>
        <v>Wild Habitat</v>
      </c>
      <c r="I9" t="str">
        <f>IF(Master[[#This Row],[Inventory Type - Lookup Picker]]="","",Master[[#This Row],[Inventory Type - Lookup Picker]])</f>
        <v>SD</v>
      </c>
      <c r="J9" s="4">
        <f>IF(Master[[#This Row],[Number Plants Sampled]]="","",Master[[#This Row],[Number Plants Sampled]])</f>
        <v>200</v>
      </c>
      <c r="K9" s="4" t="str">
        <f>IF(Master[[#This Row],[Environment Description]]="","",Master[[#This Row],[Environment Description]])</f>
        <v/>
      </c>
      <c r="L9" s="4" t="str">
        <f>IF(Master[[#This Row],[Collector Verbatim Locality]]="","",Master[[#This Row],[Collector Verbatim Locality]])</f>
        <v>Stafford Forge WMA/Fields/Take Garden State Parkway to exit 58. Turn right on CR 539 N. Destination is on right.</v>
      </c>
      <c r="M9" s="4">
        <f>IF(Master[[#This Row],[Elevation (meters)]]=0,"",Master[[#This Row],[Elevation (meters)]])</f>
        <v>19.202399385523218</v>
      </c>
      <c r="N9" s="55">
        <f>IF(Master[[#This Row],[Latitude -decimal degrees]]="","",Master[[#This Row],[Latitude -decimal degrees]])</f>
        <v>39.688519999999997</v>
      </c>
      <c r="O9" s="55">
        <f>IF(Master[[#This Row],[Longitude -decimal degrees]]="","",Master[[#This Row],[Longitude -decimal degrees]])</f>
        <v>-74.367630000000005</v>
      </c>
      <c r="P9" s="5" t="str">
        <f>IF(Master[[#This Row],[Georeference Datum]]="","",Master[[#This Row],[Georeference Datum]])</f>
        <v>NAD83</v>
      </c>
      <c r="Q9" s="5" t="str">
        <f>IF(Master[[#This Row],[Georeference Protocol - Lookup Picker]]="","",Master[[#This Row],[Georeference Protocol - Lookup Picker]])</f>
        <v>Lat/lon determined by GPS</v>
      </c>
      <c r="R9" s="5" t="str">
        <f>IF(Master[[#This Row],[Associated Species]]="","",Master[[#This Row],[Associated Species]])</f>
        <v>Pinus rigida:Quercus ilicifolia:Gaylussacia sp.:Lyonia mariana:Clethra alnifolia:Euthamia caroliniana:Comptonia peregrina:Diodia teres:Tridens flavus:Sorghastrum nutans:Andropogon virginicus:Schizachyrium scoparium</v>
      </c>
      <c r="S9" t="str">
        <f t="shared" si="3"/>
        <v>Y</v>
      </c>
      <c r="T9" s="5" t="str">
        <f>IF(Master[[#This Row],[Note (Accession Source - Collector)]]="","",Master[[#This Row],[Note (Accession Source - Collector)]])</f>
        <v>Collectors: Santel, M., Over, P.</v>
      </c>
      <c r="U9" s="3"/>
      <c r="W9" s="3"/>
      <c r="Y9" s="3"/>
    </row>
    <row r="10" spans="1:25" x14ac:dyDescent="0.35">
      <c r="A10" s="7"/>
      <c r="B10" t="str">
        <f>Master[[#This Row],[Accession Prefix (NPGS)]]&amp;" "&amp;Master[[#This Row],[Accession Number -Assigned]]</f>
        <v xml:space="preserve">W6 </v>
      </c>
      <c r="C10" t="str">
        <f t="shared" si="0"/>
        <v>Collection source event</v>
      </c>
      <c r="D10" t="str">
        <f t="shared" si="1"/>
        <v>mm/dd/yyyy</v>
      </c>
      <c r="E10" s="77">
        <f>IF(IF(Master[[#This Row],[Date Collected or Developed]]="",Master[[#This Row],[Received Date -received by site]],Master[[#This Row],[Date Collected or Developed]])="","",(IF(Master[[#This Row],[Date Collected or Developed]]="",Master[[#This Row],[Received Date -received by site]],Master[[#This Row],[Date Collected or Developed]])))</f>
        <v>42311</v>
      </c>
      <c r="F10" s="76" t="str">
        <f>IF(Master[[#This Row],[Geography (Collection) -Lookup Picker in GRIN]]="","",Master[[#This Row],[Geography (Collection) -Lookup Picker in GRIN]])</f>
        <v>United States, New York, Nassau</v>
      </c>
      <c r="G10" t="str">
        <f t="shared" si="2"/>
        <v>Y</v>
      </c>
      <c r="H10" s="7" t="str">
        <f>IF(Master[[#This Row],[Collecting or Acquisition Source - List]]="","",Master[[#This Row],[Collecting or Acquisition Source - List]])</f>
        <v>Wild Habitat</v>
      </c>
      <c r="I10" t="str">
        <f>IF(Master[[#This Row],[Inventory Type - Lookup Picker]]="","",Master[[#This Row],[Inventory Type - Lookup Picker]])</f>
        <v>SD</v>
      </c>
      <c r="J10" s="4">
        <f>IF(Master[[#This Row],[Number Plants Sampled]]="","",Master[[#This Row],[Number Plants Sampled]])</f>
        <v>200</v>
      </c>
      <c r="K10" s="4" t="str">
        <f>IF(Master[[#This Row],[Environment Description]]="","",Master[[#This Row],[Environment Description]])</f>
        <v>Some areas restored</v>
      </c>
      <c r="L10" s="4" t="str">
        <f>IF(Master[[#This Row],[Collector Verbatim Locality]]="","",Master[[#This Row],[Collector Verbatim Locality]])</f>
        <v>Jones Beach State park/Beach &amp; Bike path along road/In Jones Beach State Park, park in field 6. Hike East along the dunes.</v>
      </c>
      <c r="M10" s="4">
        <f>IF(Master[[#This Row],[Elevation (meters)]]=0,"",Master[[#This Row],[Elevation (meters)]])</f>
        <v>1.2191999609856012</v>
      </c>
      <c r="N10" s="55">
        <f>IF(Master[[#This Row],[Latitude -decimal degrees]]="","",Master[[#This Row],[Latitude -decimal degrees]])</f>
        <v>40.612130000000001</v>
      </c>
      <c r="O10" s="55">
        <f>IF(Master[[#This Row],[Longitude -decimal degrees]]="","",Master[[#This Row],[Longitude -decimal degrees]])</f>
        <v>-73.420439999999999</v>
      </c>
      <c r="P10" s="5" t="str">
        <f>IF(Master[[#This Row],[Georeference Datum]]="","",Master[[#This Row],[Georeference Datum]])</f>
        <v>NAD83</v>
      </c>
      <c r="Q10" s="5" t="str">
        <f>IF(Master[[#This Row],[Georeference Protocol - Lookup Picker]]="","",Master[[#This Row],[Georeference Protocol - Lookup Picker]])</f>
        <v>Lat/lon determined by GPS</v>
      </c>
      <c r="R10" s="5" t="str">
        <f>IF(Master[[#This Row],[Associated Species]]="","",Master[[#This Row],[Associated Species]])</f>
        <v>Prunus maritima:Prunus serotina:Juniperus virginiana:Morella pensylvanica:Rubus sp.:Toxicodendron radicans:Solidago sempervirens:Ammophila breviligulata:Schizachyrium littorale</v>
      </c>
      <c r="S10" t="str">
        <f t="shared" si="3"/>
        <v>Y</v>
      </c>
      <c r="T10" s="5" t="str">
        <f>IF(Master[[#This Row],[Note (Accession Source - Collector)]]="","",Master[[#This Row],[Note (Accession Source - Collector)]])</f>
        <v>Collectors: Feinberg, L., Russell, K.</v>
      </c>
      <c r="U10" s="3"/>
      <c r="W10" s="3"/>
      <c r="Y10" s="3"/>
    </row>
    <row r="11" spans="1:25" x14ac:dyDescent="0.35">
      <c r="A11" s="7"/>
      <c r="B11" t="str">
        <f>Master[[#This Row],[Accession Prefix (NPGS)]]&amp;" "&amp;Master[[#This Row],[Accession Number -Assigned]]</f>
        <v xml:space="preserve">W6 </v>
      </c>
      <c r="C11" t="str">
        <f t="shared" si="0"/>
        <v>Collection source event</v>
      </c>
      <c r="D11" t="str">
        <f t="shared" si="1"/>
        <v>mm/dd/yyyy</v>
      </c>
      <c r="E11" s="77">
        <f>IF(IF(Master[[#This Row],[Date Collected or Developed]]="",Master[[#This Row],[Received Date -received by site]],Master[[#This Row],[Date Collected or Developed]])="","",(IF(Master[[#This Row],[Date Collected or Developed]]="",Master[[#This Row],[Received Date -received by site]],Master[[#This Row],[Date Collected or Developed]])))</f>
        <v>42297</v>
      </c>
      <c r="F11" s="76" t="str">
        <f>IF(Master[[#This Row],[Geography (Collection) -Lookup Picker in GRIN]]="","",Master[[#This Row],[Geography (Collection) -Lookup Picker in GRIN]])</f>
        <v>United States, New Jersey, Burlington</v>
      </c>
      <c r="G11" t="str">
        <f t="shared" si="2"/>
        <v>Y</v>
      </c>
      <c r="H11" s="7" t="str">
        <f>IF(Master[[#This Row],[Collecting or Acquisition Source - List]]="","",Master[[#This Row],[Collecting or Acquisition Source - List]])</f>
        <v>Wild Habitat</v>
      </c>
      <c r="I11" t="str">
        <f>IF(Master[[#This Row],[Inventory Type - Lookup Picker]]="","",Master[[#This Row],[Inventory Type - Lookup Picker]])</f>
        <v>SD</v>
      </c>
      <c r="J11" s="4">
        <f>IF(Master[[#This Row],[Number Plants Sampled]]="","",Master[[#This Row],[Number Plants Sampled]])</f>
        <v>300</v>
      </c>
      <c r="K11" s="4" t="str">
        <f>IF(Master[[#This Row],[Environment Description]]="","",Master[[#This Row],[Environment Description]])</f>
        <v>Mowed</v>
      </c>
      <c r="L11" s="4" t="str">
        <f>IF(Master[[#This Row],[Collector Verbatim Locality]]="","",Master[[#This Row],[Collector Verbatim Locality]])</f>
        <v>Stafford Forge WMA/Fields/Take Garden State Parkway to exit 58. Turn right on CR 539 N. Destination is on right.</v>
      </c>
      <c r="M11" s="4">
        <f>IF(Master[[#This Row],[Elevation (meters)]]=0,"",Master[[#This Row],[Elevation (meters)]])</f>
        <v>21.031199327001623</v>
      </c>
      <c r="N11" s="55">
        <f>IF(Master[[#This Row],[Latitude -decimal degrees]]="","",Master[[#This Row],[Latitude -decimal degrees]])</f>
        <v>39.690689999999996</v>
      </c>
      <c r="O11" s="55">
        <f>IF(Master[[#This Row],[Longitude -decimal degrees]]="","",Master[[#This Row],[Longitude -decimal degrees]])</f>
        <v>-74.382130000000004</v>
      </c>
      <c r="P11" s="5" t="str">
        <f>IF(Master[[#This Row],[Georeference Datum]]="","",Master[[#This Row],[Georeference Datum]])</f>
        <v>NAD83</v>
      </c>
      <c r="Q11" s="5" t="str">
        <f>IF(Master[[#This Row],[Georeference Protocol - Lookup Picker]]="","",Master[[#This Row],[Georeference Protocol - Lookup Picker]])</f>
        <v>Lat/lon determined by GPS</v>
      </c>
      <c r="R11" s="5" t="str">
        <f>IF(Master[[#This Row],[Associated Species]]="","",Master[[#This Row],[Associated Species]])</f>
        <v>Pinus rigida:Quercus ilicifolia:Gaylussacia sp.:Lyonia mariana:Clethra alnifolia:Euthamia caroliniana:Eupatorium hyssopifolium:Comptonia peregrina:Diodia teres:Schizachyrium scoparium:Tridens flavus:Andropogon virginicus</v>
      </c>
      <c r="S11" t="str">
        <f t="shared" si="3"/>
        <v>Y</v>
      </c>
      <c r="T11" s="5" t="str">
        <f>IF(Master[[#This Row],[Note (Accession Source - Collector)]]="","",Master[[#This Row],[Note (Accession Source - Collector)]])</f>
        <v>Collectors: Santel, M., Over, P.</v>
      </c>
      <c r="U11" s="3"/>
      <c r="W11" s="3"/>
      <c r="Y11" s="3"/>
    </row>
    <row r="12" spans="1:25" x14ac:dyDescent="0.35">
      <c r="A12" s="7"/>
      <c r="B12" t="str">
        <f>Master[[#This Row],[Accession Prefix (NPGS)]]&amp;" "&amp;Master[[#This Row],[Accession Number -Assigned]]</f>
        <v xml:space="preserve">W6 </v>
      </c>
      <c r="C12" t="str">
        <f t="shared" si="0"/>
        <v>Collection source event</v>
      </c>
      <c r="D12" t="str">
        <f t="shared" si="1"/>
        <v>mm/dd/yyyy</v>
      </c>
      <c r="E12" s="77">
        <f>IF(IF(Master[[#This Row],[Date Collected or Developed]]="",Master[[#This Row],[Received Date -received by site]],Master[[#This Row],[Date Collected or Developed]])="","",(IF(Master[[#This Row],[Date Collected or Developed]]="",Master[[#This Row],[Received Date -received by site]],Master[[#This Row],[Date Collected or Developed]])))</f>
        <v>42298</v>
      </c>
      <c r="F12" s="76" t="str">
        <f>IF(Master[[#This Row],[Geography (Collection) -Lookup Picker in GRIN]]="","",Master[[#This Row],[Geography (Collection) -Lookup Picker in GRIN]])</f>
        <v>United States, New Jersey, Cape May</v>
      </c>
      <c r="G12" t="str">
        <f t="shared" si="2"/>
        <v>Y</v>
      </c>
      <c r="H12" s="7" t="str">
        <f>IF(Master[[#This Row],[Collecting or Acquisition Source - List]]="","",Master[[#This Row],[Collecting or Acquisition Source - List]])</f>
        <v>Wild Habitat</v>
      </c>
      <c r="I12" t="str">
        <f>IF(Master[[#This Row],[Inventory Type - Lookup Picker]]="","",Master[[#This Row],[Inventory Type - Lookup Picker]])</f>
        <v>SD</v>
      </c>
      <c r="J12" s="4">
        <f>IF(Master[[#This Row],[Number Plants Sampled]]="","",Master[[#This Row],[Number Plants Sampled]])</f>
        <v>100</v>
      </c>
      <c r="K12" s="4" t="str">
        <f>IF(Master[[#This Row],[Environment Description]]="","",Master[[#This Row],[Environment Description]])</f>
        <v/>
      </c>
      <c r="L12" s="4" t="str">
        <f>IF(Master[[#This Row],[Collector Verbatim Locality]]="","",Master[[#This Row],[Collector Verbatim Locality]])</f>
        <v>Belleplain State Forest/Old Cape Trail/Take Garden State Parkway to exit 25 and turn right onto US 9 S. Turn right onto NJ-50 N, left on NJ-49 W, left onto Weatherby Rd, left on Belleplain Rd. Powerline cut will be on left.</v>
      </c>
      <c r="M12" s="4">
        <f>IF(Master[[#This Row],[Elevation (meters)]]=0,"",Master[[#This Row],[Elevation (meters)]])</f>
        <v>15.849599492812816</v>
      </c>
      <c r="N12" s="55">
        <f>IF(Master[[#This Row],[Latitude -decimal degrees]]="","",Master[[#This Row],[Latitude -decimal degrees]])</f>
        <v>39.286439999999999</v>
      </c>
      <c r="O12" s="55">
        <f>IF(Master[[#This Row],[Longitude -decimal degrees]]="","",Master[[#This Row],[Longitude -decimal degrees]])</f>
        <v>-74.843609999999998</v>
      </c>
      <c r="P12" s="5" t="str">
        <f>IF(Master[[#This Row],[Georeference Datum]]="","",Master[[#This Row],[Georeference Datum]])</f>
        <v>NAD83</v>
      </c>
      <c r="Q12" s="5" t="str">
        <f>IF(Master[[#This Row],[Georeference Protocol - Lookup Picker]]="","",Master[[#This Row],[Georeference Protocol - Lookup Picker]])</f>
        <v>Lat/lon determined by GPS</v>
      </c>
      <c r="R12" s="5" t="str">
        <f>IF(Master[[#This Row],[Associated Species]]="","",Master[[#This Row],[Associated Species]])</f>
        <v>Pinus rigida:Quercus ilicifolia:Lyonia sp.:Euthamia caroliniana:Gaylussacia sp.:Rhexia mariana:Schizachyrium scoparium:Chasmanthium laxum:Andropogon glomeratus</v>
      </c>
      <c r="S12" t="str">
        <f t="shared" si="3"/>
        <v>Y</v>
      </c>
      <c r="T12" s="5" t="str">
        <f>IF(Master[[#This Row],[Note (Accession Source - Collector)]]="","",Master[[#This Row],[Note (Accession Source - Collector)]])</f>
        <v>Collectors: Santel, M., Over, P.</v>
      </c>
      <c r="U12" s="3"/>
      <c r="W12" s="3"/>
      <c r="Y12" s="3"/>
    </row>
    <row r="13" spans="1:25" x14ac:dyDescent="0.35">
      <c r="A13" s="7"/>
      <c r="B13" t="str">
        <f>Master[[#This Row],[Accession Prefix (NPGS)]]&amp;" "&amp;Master[[#This Row],[Accession Number -Assigned]]</f>
        <v xml:space="preserve">W6 </v>
      </c>
      <c r="C13" t="str">
        <f t="shared" si="0"/>
        <v>Collection source event</v>
      </c>
      <c r="D13" t="str">
        <f t="shared" si="1"/>
        <v>mm/dd/yyyy</v>
      </c>
      <c r="E13" s="77">
        <f>IF(IF(Master[[#This Row],[Date Collected or Developed]]="",Master[[#This Row],[Received Date -received by site]],Master[[#This Row],[Date Collected or Developed]])="","",(IF(Master[[#This Row],[Date Collected or Developed]]="",Master[[#This Row],[Received Date -received by site]],Master[[#This Row],[Date Collected or Developed]])))</f>
        <v>42299</v>
      </c>
      <c r="F13" s="76" t="str">
        <f>IF(Master[[#This Row],[Geography (Collection) -Lookup Picker in GRIN]]="","",Master[[#This Row],[Geography (Collection) -Lookup Picker in GRIN]])</f>
        <v>United States, New Jersey, Ocean</v>
      </c>
      <c r="G13" t="str">
        <f t="shared" si="2"/>
        <v>Y</v>
      </c>
      <c r="H13" s="7" t="str">
        <f>IF(Master[[#This Row],[Collecting or Acquisition Source - List]]="","",Master[[#This Row],[Collecting or Acquisition Source - List]])</f>
        <v>Wild Habitat</v>
      </c>
      <c r="I13" t="str">
        <f>IF(Master[[#This Row],[Inventory Type - Lookup Picker]]="","",Master[[#This Row],[Inventory Type - Lookup Picker]])</f>
        <v>SD</v>
      </c>
      <c r="J13" s="4">
        <f>IF(Master[[#This Row],[Number Plants Sampled]]="","",Master[[#This Row],[Number Plants Sampled]])</f>
        <v>62</v>
      </c>
      <c r="K13" s="4" t="str">
        <f>IF(Master[[#This Row],[Environment Description]]="","",Master[[#This Row],[Environment Description]])</f>
        <v/>
      </c>
      <c r="L13" s="4" t="str">
        <f>IF(Master[[#This Row],[Collector Verbatim Locality]]="","",Master[[#This Row],[Collector Verbatim Locality]])</f>
        <v>Double Trouble State Park/Cranberry Bogs/Take Garden State Parkway to exit 77. Continue on Double Trouble Rd to park. Follow trail to left, population begins in bogs.</v>
      </c>
      <c r="M13" s="4">
        <f>IF(Master[[#This Row],[Elevation (meters)]]=0,"",Master[[#This Row],[Elevation (meters)]])</f>
        <v>10.058399678131209</v>
      </c>
      <c r="N13" s="55">
        <f>IF(Master[[#This Row],[Latitude -decimal degrees]]="","",Master[[#This Row],[Latitude -decimal degrees]])</f>
        <v>39.895049999999998</v>
      </c>
      <c r="O13" s="55">
        <f>IF(Master[[#This Row],[Longitude -decimal degrees]]="","",Master[[#This Row],[Longitude -decimal degrees]])</f>
        <v>-74.220659999999995</v>
      </c>
      <c r="P13" s="5" t="str">
        <f>IF(Master[[#This Row],[Georeference Datum]]="","",Master[[#This Row],[Georeference Datum]])</f>
        <v>NAD83</v>
      </c>
      <c r="Q13" s="5" t="str">
        <f>IF(Master[[#This Row],[Georeference Protocol - Lookup Picker]]="","",Master[[#This Row],[Georeference Protocol - Lookup Picker]])</f>
        <v>Lat/lon determined by GPS</v>
      </c>
      <c r="R13" s="5" t="str">
        <f>IF(Master[[#This Row],[Associated Species]]="","",Master[[#This Row],[Associated Species]])</f>
        <v>Acer rubrum:Eubotrys racemosa:Rhexia virginica:Lachnanthes caroliniana:Smilax rotundifolia:Vaccinium macrocarpon:Cyperus sp.:Cyperus sp.:Panicum virgatum:Scirpus cyperinus</v>
      </c>
      <c r="S13" t="str">
        <f t="shared" si="3"/>
        <v>Y</v>
      </c>
      <c r="T13" s="5" t="str">
        <f>IF(Master[[#This Row],[Note (Accession Source - Collector)]]="","",Master[[#This Row],[Note (Accession Source - Collector)]])</f>
        <v>Collectors: Over, P., Santel, M.</v>
      </c>
      <c r="U13" s="3"/>
      <c r="W13" s="3"/>
      <c r="Y13" s="3"/>
    </row>
    <row r="14" spans="1:25" x14ac:dyDescent="0.35">
      <c r="A14" s="7"/>
      <c r="B14" t="str">
        <f>Master[[#This Row],[Accession Prefix (NPGS)]]&amp;" "&amp;Master[[#This Row],[Accession Number -Assigned]]</f>
        <v xml:space="preserve">W6 </v>
      </c>
      <c r="C14" t="str">
        <f t="shared" ref="C14:C21" si="4">"Collection source event"</f>
        <v>Collection source event</v>
      </c>
      <c r="D14" t="str">
        <f t="shared" ref="D14:D21" si="5">"mm/dd/yyyy"</f>
        <v>mm/dd/yyyy</v>
      </c>
      <c r="E14" s="77">
        <f>IF(IF(Master[[#This Row],[Date Collected or Developed]]="",Master[[#This Row],[Received Date -received by site]],Master[[#This Row],[Date Collected or Developed]])="","",(IF(Master[[#This Row],[Date Collected or Developed]]="",Master[[#This Row],[Received Date -received by site]],Master[[#This Row],[Date Collected or Developed]])))</f>
        <v>42305</v>
      </c>
      <c r="F14" s="76" t="str">
        <f>IF(Master[[#This Row],[Geography (Collection) -Lookup Picker in GRIN]]="","",Master[[#This Row],[Geography (Collection) -Lookup Picker in GRIN]])</f>
        <v>United States, New Jersey, Cape May</v>
      </c>
      <c r="G14" t="str">
        <f t="shared" ref="G14:G21" si="6">"Y"</f>
        <v>Y</v>
      </c>
      <c r="H14" s="7" t="str">
        <f>IF(Master[[#This Row],[Collecting or Acquisition Source - List]]="","",Master[[#This Row],[Collecting or Acquisition Source - List]])</f>
        <v>Wild Habitat</v>
      </c>
      <c r="I14" t="str">
        <f>IF(Master[[#This Row],[Inventory Type - Lookup Picker]]="","",Master[[#This Row],[Inventory Type - Lookup Picker]])</f>
        <v>SD</v>
      </c>
      <c r="J14" s="4">
        <f>IF(Master[[#This Row],[Number Plants Sampled]]="","",Master[[#This Row],[Number Plants Sampled]])</f>
        <v>350</v>
      </c>
      <c r="K14" s="4" t="str">
        <f>IF(Master[[#This Row],[Environment Description]]="","",Master[[#This Row],[Environment Description]])</f>
        <v/>
      </c>
      <c r="L14" s="4" t="str">
        <f>IF(Master[[#This Row],[Collector Verbatim Locality]]="","",Master[[#This Row],[Collector Verbatim Locality]])</f>
        <v>The Wetlands Institute//From parking log follow gravel trail to marsh. Population is on both sides of the trail.</v>
      </c>
      <c r="M14" s="4">
        <f>IF(Master[[#This Row],[Elevation (meters)]]=0,"",Master[[#This Row],[Elevation (meters)]])</f>
        <v>-1.828799941478402</v>
      </c>
      <c r="N14" s="55">
        <f>IF(Master[[#This Row],[Latitude -decimal degrees]]="","",Master[[#This Row],[Latitude -decimal degrees]])</f>
        <v>39.0595</v>
      </c>
      <c r="O14" s="55">
        <f>IF(Master[[#This Row],[Longitude -decimal degrees]]="","",Master[[#This Row],[Longitude -decimal degrees]])</f>
        <v>-74.773330000000001</v>
      </c>
      <c r="P14" s="5" t="str">
        <f>IF(Master[[#This Row],[Georeference Datum]]="","",Master[[#This Row],[Georeference Datum]])</f>
        <v>NAD83</v>
      </c>
      <c r="Q14" s="5" t="str">
        <f>IF(Master[[#This Row],[Georeference Protocol - Lookup Picker]]="","",Master[[#This Row],[Georeference Protocol - Lookup Picker]])</f>
        <v>Lat/lon determined by GPS</v>
      </c>
      <c r="R14" s="5" t="str">
        <f>IF(Master[[#This Row],[Associated Species]]="","",Master[[#This Row],[Associated Species]])</f>
        <v>Spartina alterniflora:Distichlis spicata:Spartina patens:Limonium carolinianum</v>
      </c>
      <c r="S14" t="str">
        <f t="shared" ref="S14:S21" si="7">"Y"</f>
        <v>Y</v>
      </c>
      <c r="T14" s="5" t="str">
        <f>IF(Master[[#This Row],[Note (Accession Source - Collector)]]="","",Master[[#This Row],[Note (Accession Source - Collector)]])</f>
        <v>Collectors: Over, P., Santel, M.</v>
      </c>
      <c r="U14" s="3"/>
      <c r="W14" s="3"/>
      <c r="Y14" s="3"/>
    </row>
    <row r="15" spans="1:25" x14ac:dyDescent="0.35">
      <c r="A15" s="7"/>
      <c r="B15" t="str">
        <f>Master[[#This Row],[Accession Prefix (NPGS)]]&amp;" "&amp;Master[[#This Row],[Accession Number -Assigned]]</f>
        <v xml:space="preserve">W6 </v>
      </c>
      <c r="C15" t="str">
        <f t="shared" si="4"/>
        <v>Collection source event</v>
      </c>
      <c r="D15" t="str">
        <f t="shared" si="5"/>
        <v>mm/dd/yyyy</v>
      </c>
      <c r="E15" s="77">
        <f>IF(IF(Master[[#This Row],[Date Collected or Developed]]="",Master[[#This Row],[Received Date -received by site]],Master[[#This Row],[Date Collected or Developed]])="","",(IF(Master[[#This Row],[Date Collected or Developed]]="",Master[[#This Row],[Received Date -received by site]],Master[[#This Row],[Date Collected or Developed]])))</f>
        <v>42306</v>
      </c>
      <c r="F15" s="76" t="str">
        <f>IF(Master[[#This Row],[Geography (Collection) -Lookup Picker in GRIN]]="","",Master[[#This Row],[Geography (Collection) -Lookup Picker in GRIN]])</f>
        <v>United States, New Jersey, Atlantic</v>
      </c>
      <c r="G15" t="str">
        <f t="shared" si="6"/>
        <v>Y</v>
      </c>
      <c r="H15" s="7" t="str">
        <f>IF(Master[[#This Row],[Collecting or Acquisition Source - List]]="","",Master[[#This Row],[Collecting or Acquisition Source - List]])</f>
        <v>Wild Habitat</v>
      </c>
      <c r="I15" t="str">
        <f>IF(Master[[#This Row],[Inventory Type - Lookup Picker]]="","",Master[[#This Row],[Inventory Type - Lookup Picker]])</f>
        <v>SD</v>
      </c>
      <c r="J15" s="4">
        <f>IF(Master[[#This Row],[Number Plants Sampled]]="","",Master[[#This Row],[Number Plants Sampled]])</f>
        <v>350</v>
      </c>
      <c r="K15" s="4" t="str">
        <f>IF(Master[[#This Row],[Environment Description]]="","",Master[[#This Row],[Environment Description]])</f>
        <v>Mowed</v>
      </c>
      <c r="L15" s="4" t="str">
        <f>IF(Master[[#This Row],[Collector Verbatim Locality]]="","",Master[[#This Row],[Collector Verbatim Locality]])</f>
        <v>Tuckahoe WMA//Take Garden State Parkway south to exit 25. Turn right onto US 9S, merge onto Tuckahoe Rd, turn right onto Woods Rd and slight left on Meadow Rd.</v>
      </c>
      <c r="M15" s="4">
        <f>IF(Master[[#This Row],[Elevation (meters)]]=0,"",Master[[#This Row],[Elevation (meters)]])</f>
        <v>-11.582399629363213</v>
      </c>
      <c r="N15" s="55">
        <f>IF(Master[[#This Row],[Latitude -decimal degrees]]="","",Master[[#This Row],[Latitude -decimal degrees]])</f>
        <v>39.315770000000001</v>
      </c>
      <c r="O15" s="55">
        <f>IF(Master[[#This Row],[Longitude -decimal degrees]]="","",Master[[#This Row],[Longitude -decimal degrees]])</f>
        <v>-74.741879999999995</v>
      </c>
      <c r="P15" s="5" t="str">
        <f>IF(Master[[#This Row],[Georeference Datum]]="","",Master[[#This Row],[Georeference Datum]])</f>
        <v>NAD83</v>
      </c>
      <c r="Q15" s="5" t="str">
        <f>IF(Master[[#This Row],[Georeference Protocol - Lookup Picker]]="","",Master[[#This Row],[Georeference Protocol - Lookup Picker]])</f>
        <v>Lat/lon determined by GPS</v>
      </c>
      <c r="R15" s="5" t="str">
        <f>IF(Master[[#This Row],[Associated Species]]="","",Master[[#This Row],[Associated Species]])</f>
        <v>Prunus serotina:Rhus copallinum:Hibiscus moscheutos:Kosteletzkya virginica:Eupatorium hyssopifolium:Euthamia graminifolia:Euthamia graminifolia:Lespedeza capitata:Phragmites australis</v>
      </c>
      <c r="S15" t="str">
        <f t="shared" si="7"/>
        <v>Y</v>
      </c>
      <c r="T15" s="5" t="str">
        <f>IF(Master[[#This Row],[Note (Accession Source - Collector)]]="","",Master[[#This Row],[Note (Accession Source - Collector)]])</f>
        <v>Collectors: Over, P., Santel, M.</v>
      </c>
      <c r="U15" s="3"/>
      <c r="W15" s="3"/>
      <c r="Y15" s="3"/>
    </row>
    <row r="16" spans="1:25" x14ac:dyDescent="0.35">
      <c r="A16" s="7"/>
      <c r="B16" t="str">
        <f>Master[[#This Row],[Accession Prefix (NPGS)]]&amp;" "&amp;Master[[#This Row],[Accession Number -Assigned]]</f>
        <v xml:space="preserve">W6 </v>
      </c>
      <c r="C16" t="str">
        <f t="shared" si="4"/>
        <v>Collection source event</v>
      </c>
      <c r="D16" t="str">
        <f t="shared" si="5"/>
        <v>mm/dd/yyyy</v>
      </c>
      <c r="E16" s="77">
        <f>IF(IF(Master[[#This Row],[Date Collected or Developed]]="",Master[[#This Row],[Received Date -received by site]],Master[[#This Row],[Date Collected or Developed]])="","",(IF(Master[[#This Row],[Date Collected or Developed]]="",Master[[#This Row],[Received Date -received by site]],Master[[#This Row],[Date Collected or Developed]])))</f>
        <v>42306</v>
      </c>
      <c r="F16" s="76" t="str">
        <f>IF(Master[[#This Row],[Geography (Collection) -Lookup Picker in GRIN]]="","",Master[[#This Row],[Geography (Collection) -Lookup Picker in GRIN]])</f>
        <v>United States, New Jersey, Atlantic</v>
      </c>
      <c r="G16" t="str">
        <f t="shared" si="6"/>
        <v>Y</v>
      </c>
      <c r="H16" s="7" t="str">
        <f>IF(Master[[#This Row],[Collecting or Acquisition Source - List]]="","",Master[[#This Row],[Collecting or Acquisition Source - List]])</f>
        <v>Wild Habitat</v>
      </c>
      <c r="I16" t="str">
        <f>IF(Master[[#This Row],[Inventory Type - Lookup Picker]]="","",Master[[#This Row],[Inventory Type - Lookup Picker]])</f>
        <v>SD</v>
      </c>
      <c r="J16" s="4">
        <f>IF(Master[[#This Row],[Number Plants Sampled]]="","",Master[[#This Row],[Number Plants Sampled]])</f>
        <v>60</v>
      </c>
      <c r="K16" s="4" t="str">
        <f>IF(Master[[#This Row],[Environment Description]]="","",Master[[#This Row],[Environment Description]])</f>
        <v>Mowed</v>
      </c>
      <c r="L16" s="4" t="str">
        <f>IF(Master[[#This Row],[Collector Verbatim Locality]]="","",Master[[#This Row],[Collector Verbatim Locality]])</f>
        <v>Tuckahoe WMA//Take Garden State Parkway south to exit 25. Turn right onto US 9S, merge onto Tuckahoe Rd, turn right onto Woods Rd and slight left on Meadow Rd.</v>
      </c>
      <c r="M16" s="4">
        <f>IF(Master[[#This Row],[Elevation (meters)]]=0,"",Master[[#This Row],[Elevation (meters)]])</f>
        <v>-11.887199619609612</v>
      </c>
      <c r="N16" s="55">
        <f>IF(Master[[#This Row],[Latitude -decimal degrees]]="","",Master[[#This Row],[Latitude -decimal degrees]])</f>
        <v>39.315750000000001</v>
      </c>
      <c r="O16" s="55">
        <f>IF(Master[[#This Row],[Longitude -decimal degrees]]="","",Master[[#This Row],[Longitude -decimal degrees]])</f>
        <v>-74.742189999999994</v>
      </c>
      <c r="P16" s="5" t="str">
        <f>IF(Master[[#This Row],[Georeference Datum]]="","",Master[[#This Row],[Georeference Datum]])</f>
        <v>NAD83</v>
      </c>
      <c r="Q16" s="5" t="str">
        <f>IF(Master[[#This Row],[Georeference Protocol - Lookup Picker]]="","",Master[[#This Row],[Georeference Protocol - Lookup Picker]])</f>
        <v>Lat/lon determined by GPS</v>
      </c>
      <c r="R16" s="5" t="str">
        <f>IF(Master[[#This Row],[Associated Species]]="","",Master[[#This Row],[Associated Species]])</f>
        <v>Prunus serotina:Rhus copallinum:Hibiscus moscheutos:Kosteletzkya virginica:Eupatorium hyssopifolium:Euthamia graminifolia:Euthamia caroliniana:Phragmites australis</v>
      </c>
      <c r="S16" t="str">
        <f t="shared" si="7"/>
        <v>Y</v>
      </c>
      <c r="T16" s="5" t="str">
        <f>IF(Master[[#This Row],[Note (Accession Source - Collector)]]="","",Master[[#This Row],[Note (Accession Source - Collector)]])</f>
        <v>Collectors: Over, P., Santel, M.</v>
      </c>
      <c r="U16" s="3"/>
      <c r="W16" s="3"/>
      <c r="Y16" s="3"/>
    </row>
    <row r="17" spans="1:25" x14ac:dyDescent="0.35">
      <c r="A17" s="7"/>
      <c r="B17" t="str">
        <f>Master[[#This Row],[Accession Prefix (NPGS)]]&amp;" "&amp;Master[[#This Row],[Accession Number -Assigned]]</f>
        <v xml:space="preserve">W6 </v>
      </c>
      <c r="C17" t="str">
        <f t="shared" si="4"/>
        <v>Collection source event</v>
      </c>
      <c r="D17" t="str">
        <f t="shared" si="5"/>
        <v>mm/dd/yyyy</v>
      </c>
      <c r="E17" s="77">
        <f>IF(IF(Master[[#This Row],[Date Collected or Developed]]="",Master[[#This Row],[Received Date -received by site]],Master[[#This Row],[Date Collected or Developed]])="","",(IF(Master[[#This Row],[Date Collected or Developed]]="",Master[[#This Row],[Received Date -received by site]],Master[[#This Row],[Date Collected or Developed]])))</f>
        <v>42305</v>
      </c>
      <c r="F17" s="76" t="str">
        <f>IF(Master[[#This Row],[Geography (Collection) -Lookup Picker in GRIN]]="","",Master[[#This Row],[Geography (Collection) -Lookup Picker in GRIN]])</f>
        <v>United States, New York, Suffolk</v>
      </c>
      <c r="G17" t="str">
        <f t="shared" si="6"/>
        <v>Y</v>
      </c>
      <c r="H17" s="7" t="str">
        <f>IF(Master[[#This Row],[Collecting or Acquisition Source - List]]="","",Master[[#This Row],[Collecting or Acquisition Source - List]])</f>
        <v>Wild Habitat</v>
      </c>
      <c r="I17" t="str">
        <f>IF(Master[[#This Row],[Inventory Type - Lookup Picker]]="","",Master[[#This Row],[Inventory Type - Lookup Picker]])</f>
        <v>SD</v>
      </c>
      <c r="J17" s="4">
        <f>IF(Master[[#This Row],[Number Plants Sampled]]="","",Master[[#This Row],[Number Plants Sampled]])</f>
        <v>300</v>
      </c>
      <c r="K17" s="4" t="str">
        <f>IF(Master[[#This Row],[Environment Description]]="","",Master[[#This Row],[Environment Description]])</f>
        <v/>
      </c>
      <c r="L17" s="4" t="str">
        <f>IF(Master[[#This Row],[Collector Verbatim Locality]]="","",Master[[#This Row],[Collector Verbatim Locality]])</f>
        <v>Connetquot River State Park/Red Trail/Park in Connetquot River State Park. Hike North along the river. The population is in a meadow along the Red Trail</v>
      </c>
      <c r="M17" s="4">
        <f>IF(Master[[#This Row],[Elevation (meters)]]=0,"",Master[[#This Row],[Elevation (meters)]])</f>
        <v>7.0103997756672074</v>
      </c>
      <c r="N17" s="55">
        <f>IF(Master[[#This Row],[Latitude -decimal degrees]]="","",Master[[#This Row],[Latitude -decimal degrees]])</f>
        <v>40.765079999999998</v>
      </c>
      <c r="O17" s="55">
        <f>IF(Master[[#This Row],[Longitude -decimal degrees]]="","",Master[[#This Row],[Longitude -decimal degrees]])</f>
        <v>-73.149410000000003</v>
      </c>
      <c r="P17" s="5" t="str">
        <f>IF(Master[[#This Row],[Georeference Datum]]="","",Master[[#This Row],[Georeference Datum]])</f>
        <v>NAD83</v>
      </c>
      <c r="Q17" s="5" t="str">
        <f>IF(Master[[#This Row],[Georeference Protocol - Lookup Picker]]="","",Master[[#This Row],[Georeference Protocol - Lookup Picker]])</f>
        <v>Lat/lon determined by GPS</v>
      </c>
      <c r="R17" s="5" t="str">
        <f>IF(Master[[#This Row],[Associated Species]]="","",Master[[#This Row],[Associated Species]])</f>
        <v>Pinus rigida:Acer rubrum:Acer rubrum:Quercus alba:Quercus velutina:Clethra alnifolia:Gaylussacia frondosa:Lyonia mariana:Andropogon virginicus:Andropogon gerardii:Schizachyrium scoparium:Helianthemum canadense:Euthamia caroliniana:Smilax sp.</v>
      </c>
      <c r="S17" t="str">
        <f t="shared" si="7"/>
        <v>Y</v>
      </c>
      <c r="T17" s="5" t="str">
        <f>IF(Master[[#This Row],[Note (Accession Source - Collector)]]="","",Master[[#This Row],[Note (Accession Source - Collector)]])</f>
        <v>Collectors: Feinberg, L., Russell, K.</v>
      </c>
      <c r="U17" s="3"/>
      <c r="W17" s="3"/>
      <c r="Y17" s="3"/>
    </row>
    <row r="18" spans="1:25" x14ac:dyDescent="0.35">
      <c r="A18" s="7"/>
      <c r="B18" t="str">
        <f>Master[[#This Row],[Accession Prefix (NPGS)]]&amp;" "&amp;Master[[#This Row],[Accession Number -Assigned]]</f>
        <v xml:space="preserve">W6 </v>
      </c>
      <c r="C18" t="str">
        <f t="shared" si="4"/>
        <v>Collection source event</v>
      </c>
      <c r="D18" t="str">
        <f t="shared" si="5"/>
        <v>mm/dd/yyyy</v>
      </c>
      <c r="E18" s="77">
        <f>IF(IF(Master[[#This Row],[Date Collected or Developed]]="",Master[[#This Row],[Received Date -received by site]],Master[[#This Row],[Date Collected or Developed]])="","",(IF(Master[[#This Row],[Date Collected or Developed]]="",Master[[#This Row],[Received Date -received by site]],Master[[#This Row],[Date Collected or Developed]])))</f>
        <v>42307</v>
      </c>
      <c r="F18" s="76" t="str">
        <f>IF(Master[[#This Row],[Geography (Collection) -Lookup Picker in GRIN]]="","",Master[[#This Row],[Geography (Collection) -Lookup Picker in GRIN]])</f>
        <v>United States, New York, Suffolk</v>
      </c>
      <c r="G18" t="str">
        <f t="shared" si="6"/>
        <v>Y</v>
      </c>
      <c r="H18" s="7" t="str">
        <f>IF(Master[[#This Row],[Collecting or Acquisition Source - List]]="","",Master[[#This Row],[Collecting or Acquisition Source - List]])</f>
        <v>Wild Habitat</v>
      </c>
      <c r="I18" t="str">
        <f>IF(Master[[#This Row],[Inventory Type - Lookup Picker]]="","",Master[[#This Row],[Inventory Type - Lookup Picker]])</f>
        <v>SD</v>
      </c>
      <c r="J18" s="4">
        <f>IF(Master[[#This Row],[Number Plants Sampled]]="","",Master[[#This Row],[Number Plants Sampled]])</f>
        <v>450</v>
      </c>
      <c r="K18" s="4" t="str">
        <f>IF(Master[[#This Row],[Environment Description]]="","",Master[[#This Row],[Environment Description]])</f>
        <v/>
      </c>
      <c r="L18" s="4" t="str">
        <f>IF(Master[[#This Row],[Collector Verbatim Locality]]="","",Master[[#This Row],[Collector Verbatim Locality]])</f>
        <v>Orient Point State park/Beaches, Marsh/Enter Orient Point State Park. Park in the lot at the end, and walk along beaches.</v>
      </c>
      <c r="M18" s="4">
        <f>IF(Master[[#This Row],[Elevation (meters)]]=0,"",Master[[#This Row],[Elevation (meters)]])</f>
        <v>1.2191999609856012</v>
      </c>
      <c r="N18" s="55">
        <f>IF(Master[[#This Row],[Latitude -decimal degrees]]="","",Master[[#This Row],[Latitude -decimal degrees]])</f>
        <v>41.125109999999999</v>
      </c>
      <c r="O18" s="55">
        <f>IF(Master[[#This Row],[Longitude -decimal degrees]]="","",Master[[#This Row],[Longitude -decimal degrees]])</f>
        <v>-72.277550000000005</v>
      </c>
      <c r="P18" s="5" t="str">
        <f>IF(Master[[#This Row],[Georeference Datum]]="","",Master[[#This Row],[Georeference Datum]])</f>
        <v>NAD83</v>
      </c>
      <c r="Q18" s="5" t="str">
        <f>IF(Master[[#This Row],[Georeference Protocol - Lookup Picker]]="","",Master[[#This Row],[Georeference Protocol - Lookup Picker]])</f>
        <v>Lat/lon determined by GPS</v>
      </c>
      <c r="R18" s="5" t="str">
        <f>IF(Master[[#This Row],[Associated Species]]="","",Master[[#This Row],[Associated Species]])</f>
        <v>Juniperus virginiana:Prunus maritima:Morella pensylvanica:Spartina alterniflora:Spartina patens:Distichlis spicata:Solidago sempervirens:Schizachyrium littorale:Panicum virgatum</v>
      </c>
      <c r="S18" t="str">
        <f t="shared" si="7"/>
        <v>Y</v>
      </c>
      <c r="T18" s="5" t="str">
        <f>IF(Master[[#This Row],[Note (Accession Source - Collector)]]="","",Master[[#This Row],[Note (Accession Source - Collector)]])</f>
        <v>Collectors: Feinberg, L., Russell, K.</v>
      </c>
      <c r="U18" s="3"/>
      <c r="W18" s="3"/>
      <c r="Y18" s="3"/>
    </row>
    <row r="19" spans="1:25" x14ac:dyDescent="0.35">
      <c r="A19" s="7"/>
      <c r="B19" t="str">
        <f>Master[[#This Row],[Accession Prefix (NPGS)]]&amp;" "&amp;Master[[#This Row],[Accession Number -Assigned]]</f>
        <v xml:space="preserve">W6 </v>
      </c>
      <c r="C19" t="str">
        <f t="shared" si="4"/>
        <v>Collection source event</v>
      </c>
      <c r="D19" t="str">
        <f t="shared" si="5"/>
        <v>mm/dd/yyyy</v>
      </c>
      <c r="E19" s="77">
        <f>IF(IF(Master[[#This Row],[Date Collected or Developed]]="",Master[[#This Row],[Received Date -received by site]],Master[[#This Row],[Date Collected or Developed]])="","",(IF(Master[[#This Row],[Date Collected or Developed]]="",Master[[#This Row],[Received Date -received by site]],Master[[#This Row],[Date Collected or Developed]])))</f>
        <v>42306</v>
      </c>
      <c r="F19" s="76" t="str">
        <f>IF(Master[[#This Row],[Geography (Collection) -Lookup Picker in GRIN]]="","",Master[[#This Row],[Geography (Collection) -Lookup Picker in GRIN]])</f>
        <v>United States, New Jersey, Atlantic</v>
      </c>
      <c r="G19" t="str">
        <f t="shared" si="6"/>
        <v>Y</v>
      </c>
      <c r="H19" s="7" t="str">
        <f>IF(Master[[#This Row],[Collecting or Acquisition Source - List]]="","",Master[[#This Row],[Collecting or Acquisition Source - List]])</f>
        <v>Wild Habitat</v>
      </c>
      <c r="I19" t="str">
        <f>IF(Master[[#This Row],[Inventory Type - Lookup Picker]]="","",Master[[#This Row],[Inventory Type - Lookup Picker]])</f>
        <v>SD</v>
      </c>
      <c r="J19" s="4">
        <f>IF(Master[[#This Row],[Number Plants Sampled]]="","",Master[[#This Row],[Number Plants Sampled]])</f>
        <v>150</v>
      </c>
      <c r="K19" s="4" t="str">
        <f>IF(Master[[#This Row],[Environment Description]]="","",Master[[#This Row],[Environment Description]])</f>
        <v/>
      </c>
      <c r="L19" s="4" t="str">
        <f>IF(Master[[#This Row],[Collector Verbatim Locality]]="","",Master[[#This Row],[Collector Verbatim Locality]])</f>
        <v>Tuckahoe WMA//Take Garden State Parkway south to exit 25. Turn right onto US 9S, merge onto Tuckahoe Rd, turn right onto Woods Rd and slight left on Meadow Rd.</v>
      </c>
      <c r="M19" s="4">
        <f>IF(Master[[#This Row],[Elevation (meters)]]=0,"",Master[[#This Row],[Elevation (meters)]])</f>
        <v>0.91439997073920098</v>
      </c>
      <c r="N19" s="55">
        <f>IF(Master[[#This Row],[Latitude -decimal degrees]]="","",Master[[#This Row],[Latitude -decimal degrees]])</f>
        <v>39.315860000000001</v>
      </c>
      <c r="O19" s="55">
        <f>IF(Master[[#This Row],[Longitude -decimal degrees]]="","",Master[[#This Row],[Longitude -decimal degrees]])</f>
        <v>-74.746300000000005</v>
      </c>
      <c r="P19" s="5" t="str">
        <f>IF(Master[[#This Row],[Georeference Datum]]="","",Master[[#This Row],[Georeference Datum]])</f>
        <v>NAD83</v>
      </c>
      <c r="Q19" s="5" t="str">
        <f>IF(Master[[#This Row],[Georeference Protocol - Lookup Picker]]="","",Master[[#This Row],[Georeference Protocol - Lookup Picker]])</f>
        <v>Lat/lon determined by GPS</v>
      </c>
      <c r="R19" s="5" t="str">
        <f>IF(Master[[#This Row],[Associated Species]]="","",Master[[#This Row],[Associated Species]])</f>
        <v>Vaccinium sp.:Decodon verticillatus:Eriophorum virginicum:Glyceria obtusa:Panicum virgatum:Phragmites australis:Phragmites australis:Chasmanthium laxum:Sphagnum sp.</v>
      </c>
      <c r="S19" t="str">
        <f t="shared" si="7"/>
        <v>Y</v>
      </c>
      <c r="T19" s="5" t="str">
        <f>IF(Master[[#This Row],[Note (Accession Source - Collector)]]="","",Master[[#This Row],[Note (Accession Source - Collector)]])</f>
        <v>Collectors: Over, P., Santel, M.</v>
      </c>
      <c r="U19" s="3"/>
      <c r="W19" s="3"/>
      <c r="Y19" s="3"/>
    </row>
    <row r="20" spans="1:25" x14ac:dyDescent="0.35">
      <c r="A20" s="7"/>
      <c r="B20" t="str">
        <f>Master[[#This Row],[Accession Prefix (NPGS)]]&amp;" "&amp;Master[[#This Row],[Accession Number -Assigned]]</f>
        <v xml:space="preserve">W6 </v>
      </c>
      <c r="C20" t="str">
        <f t="shared" si="4"/>
        <v>Collection source event</v>
      </c>
      <c r="D20" t="str">
        <f t="shared" si="5"/>
        <v>mm/dd/yyyy</v>
      </c>
      <c r="E20" s="77">
        <f>IF(IF(Master[[#This Row],[Date Collected or Developed]]="",Master[[#This Row],[Received Date -received by site]],Master[[#This Row],[Date Collected or Developed]])="","",(IF(Master[[#This Row],[Date Collected or Developed]]="",Master[[#This Row],[Received Date -received by site]],Master[[#This Row],[Date Collected or Developed]])))</f>
        <v>42536</v>
      </c>
      <c r="F20" s="76" t="str">
        <f>IF(Master[[#This Row],[Geography (Collection) -Lookup Picker in GRIN]]="","",Master[[#This Row],[Geography (Collection) -Lookup Picker in GRIN]])</f>
        <v>United States, New York, Suffolk</v>
      </c>
      <c r="G20" t="str">
        <f t="shared" si="6"/>
        <v>Y</v>
      </c>
      <c r="H20" s="7" t="str">
        <f>IF(Master[[#This Row],[Collecting or Acquisition Source - List]]="","",Master[[#This Row],[Collecting or Acquisition Source - List]])</f>
        <v>Wild Habitat</v>
      </c>
      <c r="I20" t="str">
        <f>IF(Master[[#This Row],[Inventory Type - Lookup Picker]]="","",Master[[#This Row],[Inventory Type - Lookup Picker]])</f>
        <v>SD</v>
      </c>
      <c r="J20" s="4" t="str">
        <f>IF(Master[[#This Row],[Number Plants Sampled]]="","",Master[[#This Row],[Number Plants Sampled]])</f>
        <v/>
      </c>
      <c r="K20" s="4" t="str">
        <f>IF(Master[[#This Row],[Environment Description]]="","",Master[[#This Row],[Environment Description]])</f>
        <v>Flooded</v>
      </c>
      <c r="L20" s="4" t="str">
        <f>IF(Master[[#This Row],[Collector Verbatim Locality]]="","",Master[[#This Row],[Collector Verbatim Locality]])</f>
        <v>Connetquot State Park/Green trail north end and fish hatchery/I-495 East to exit 53, Sagtikos Parkway. Continue on Sagtikos parkway to exit S4, Southern State.Hecksher Parkway. Continue on Southern State/Hecksher parkway to exit 44E for NY-27. Continue on NY-27 to exit 47A, basically make a turn to get back on NY-27 going West. Once on NY-27W take the exit for Connetquot state park.</v>
      </c>
      <c r="M20" s="4">
        <f>IF(Master[[#This Row],[Elevation (meters)]]=0,"",Master[[#This Row],[Elevation (meters)]])</f>
        <v>11.887199619609612</v>
      </c>
      <c r="N20" s="55">
        <f>IF(Master[[#This Row],[Latitude -decimal degrees]]="","",Master[[#This Row],[Latitude -decimal degrees]])</f>
        <v>40.720269999999999</v>
      </c>
      <c r="O20" s="55">
        <f>IF(Master[[#This Row],[Longitude -decimal degrees]]="","",Master[[#This Row],[Longitude -decimal degrees]])</f>
        <v>-73.168049999999994</v>
      </c>
      <c r="P20" s="5" t="str">
        <f>IF(Master[[#This Row],[Georeference Datum]]="","",Master[[#This Row],[Georeference Datum]])</f>
        <v>NAD83</v>
      </c>
      <c r="Q20" s="5" t="str">
        <f>IF(Master[[#This Row],[Georeference Protocol - Lookup Picker]]="","",Master[[#This Row],[Georeference Protocol - Lookup Picker]])</f>
        <v>Lat/lon determined by GPS</v>
      </c>
      <c r="R20" s="5" t="str">
        <f>IF(Master[[#This Row],[Associated Species]]="","",Master[[#This Row],[Associated Species]])</f>
        <v>Morella pensylvanica:Rhus copallinum:Smilax sp.:Symplocarpus foetidus:Quercus sp.</v>
      </c>
      <c r="S20" t="str">
        <f t="shared" si="7"/>
        <v>Y</v>
      </c>
      <c r="T20" s="5" t="str">
        <f>IF(Master[[#This Row],[Note (Accession Source - Collector)]]="","",Master[[#This Row],[Note (Accession Source - Collector)]])</f>
        <v>Collectors: C. Holmes, H. Liljengren and MARSB 2016 interns</v>
      </c>
      <c r="U20" s="3"/>
      <c r="W20" s="3"/>
      <c r="Y20" s="3"/>
    </row>
    <row r="21" spans="1:25" x14ac:dyDescent="0.35">
      <c r="A21" s="7"/>
      <c r="B21" t="str">
        <f>Master[[#This Row],[Accession Prefix (NPGS)]]&amp;" "&amp;Master[[#This Row],[Accession Number -Assigned]]</f>
        <v xml:space="preserve">W6 </v>
      </c>
      <c r="C21" t="str">
        <f t="shared" si="4"/>
        <v>Collection source event</v>
      </c>
      <c r="D21" t="str">
        <f t="shared" si="5"/>
        <v>mm/dd/yyyy</v>
      </c>
      <c r="E21" s="77">
        <f>IF(IF(Master[[#This Row],[Date Collected or Developed]]="",Master[[#This Row],[Received Date -received by site]],Master[[#This Row],[Date Collected or Developed]])="","",(IF(Master[[#This Row],[Date Collected or Developed]]="",Master[[#This Row],[Received Date -received by site]],Master[[#This Row],[Date Collected or Developed]])))</f>
        <v>42537</v>
      </c>
      <c r="F21" s="76" t="str">
        <f>IF(Master[[#This Row],[Geography (Collection) -Lookup Picker in GRIN]]="","",Master[[#This Row],[Geography (Collection) -Lookup Picker in GRIN]])</f>
        <v>United States, New Jersey, Atlantic</v>
      </c>
      <c r="G21" t="str">
        <f t="shared" si="6"/>
        <v>Y</v>
      </c>
      <c r="H21" s="7" t="str">
        <f>IF(Master[[#This Row],[Collecting or Acquisition Source - List]]="","",Master[[#This Row],[Collecting or Acquisition Source - List]])</f>
        <v>Wild Habitat</v>
      </c>
      <c r="I21" t="str">
        <f>IF(Master[[#This Row],[Inventory Type - Lookup Picker]]="","",Master[[#This Row],[Inventory Type - Lookup Picker]])</f>
        <v>SD</v>
      </c>
      <c r="J21" s="4">
        <f>IF(Master[[#This Row],[Number Plants Sampled]]="","",Master[[#This Row],[Number Plants Sampled]])</f>
        <v>300</v>
      </c>
      <c r="K21" s="4" t="str">
        <f>IF(Master[[#This Row],[Environment Description]]="","",Master[[#This Row],[Environment Description]])</f>
        <v/>
      </c>
      <c r="L21" s="4" t="str">
        <f>IF(Master[[#This Row],[Collector Verbatim Locality]]="","",Master[[#This Row],[Collector Verbatim Locality]])</f>
        <v>Peasley WMA/Railroad tracks under south Tuckahoe road/From Corbin City, take route 50 North to Tuckahoe Road. Take a left and continue to the overpass of the railroad. Population is on the railroad grade south of Tuckahoe Road.</v>
      </c>
      <c r="M21" s="4">
        <f>IF(Master[[#This Row],[Elevation (meters)]]=0,"",Master[[#This Row],[Elevation (meters)]])</f>
        <v>21.945599297740824</v>
      </c>
      <c r="N21" s="55">
        <f>IF(Master[[#This Row],[Latitude -decimal degrees]]="","",Master[[#This Row],[Latitude -decimal degrees]])</f>
        <v>39.355249999999998</v>
      </c>
      <c r="O21" s="55">
        <f>IF(Master[[#This Row],[Longitude -decimal degrees]]="","",Master[[#This Row],[Longitude -decimal degrees]])</f>
        <v>-74.786659999999998</v>
      </c>
      <c r="P21" s="5" t="str">
        <f>IF(Master[[#This Row],[Georeference Datum]]="","",Master[[#This Row],[Georeference Datum]])</f>
        <v>NAD83</v>
      </c>
      <c r="Q21" s="5" t="str">
        <f>IF(Master[[#This Row],[Georeference Protocol - Lookup Picker]]="","",Master[[#This Row],[Georeference Protocol - Lookup Picker]])</f>
        <v>Lat/lon determined by GPS</v>
      </c>
      <c r="R21" s="5" t="str">
        <f>IF(Master[[#This Row],[Associated Species]]="","",Master[[#This Row],[Associated Species]])</f>
        <v>Quercus alba:Quercus rubra:Pinus echinata:Pinus rigida:Gaylussacia baccata:Gaylussacia frondosa:Vaccinium pallidum:Andropogon virginicus:Danthonia compressa:Kalmia latifolia</v>
      </c>
      <c r="S21" t="str">
        <f t="shared" si="7"/>
        <v>Y</v>
      </c>
      <c r="T21" s="5" t="str">
        <f>IF(Master[[#This Row],[Note (Accession Source - Collector)]]="","",Master[[#This Row],[Note (Accession Source - Collector)]])</f>
        <v>Collectors: C. Holmes, H. Liljengren and MARSB interns</v>
      </c>
      <c r="U21" s="3"/>
      <c r="W21" s="3"/>
      <c r="Y21" s="3"/>
    </row>
    <row r="22" spans="1:25" x14ac:dyDescent="0.35">
      <c r="B22" t="str">
        <f>Master[[#This Row],[Accession Prefix (NPGS)]]&amp;" "&amp;Master[[#This Row],[Accession Number -Assigned]]</f>
        <v xml:space="preserve">W6 </v>
      </c>
      <c r="C22" t="str">
        <f t="shared" ref="C22:C53" si="8">"Collection source event"</f>
        <v>Collection source event</v>
      </c>
      <c r="D22" t="str">
        <f t="shared" ref="D22:D53" si="9">"mm/dd/yyyy"</f>
        <v>mm/dd/yyyy</v>
      </c>
      <c r="E22" s="77">
        <f>IF(IF(Master[[#This Row],[Date Collected or Developed]]="",Master[[#This Row],[Received Date -received by site]],Master[[#This Row],[Date Collected or Developed]])="","",(IF(Master[[#This Row],[Date Collected or Developed]]="",Master[[#This Row],[Received Date -received by site]],Master[[#This Row],[Date Collected or Developed]])))</f>
        <v>42541</v>
      </c>
      <c r="F22" s="76" t="str">
        <f>IF(Master[[#This Row],[Geography (Collection) -Lookup Picker in GRIN]]="","",Master[[#This Row],[Geography (Collection) -Lookup Picker in GRIN]])</f>
        <v>United States, New Jersey, Cumberland</v>
      </c>
      <c r="G22" t="str">
        <f t="shared" ref="G22:G53" si="10">"Y"</f>
        <v>Y</v>
      </c>
      <c r="H22" s="45" t="str">
        <f>IF(Master[[#This Row],[Collecting or Acquisition Source - List]]="","",Master[[#This Row],[Collecting or Acquisition Source - List]])</f>
        <v>Wild Habitat</v>
      </c>
      <c r="I22" t="str">
        <f>IF(Master[[#This Row],[Inventory Type - Lookup Picker]]="","",Master[[#This Row],[Inventory Type - Lookup Picker]])</f>
        <v>SD</v>
      </c>
      <c r="J22" s="4">
        <f>IF(Master[[#This Row],[Number Plants Sampled]]="","",Master[[#This Row],[Number Plants Sampled]])</f>
        <v>1800</v>
      </c>
      <c r="K22" s="4" t="str">
        <f>IF(Master[[#This Row],[Environment Description]]="","",Master[[#This Row],[Environment Description]])</f>
        <v>Mowed</v>
      </c>
      <c r="L22" s="4" t="str">
        <f>IF(Master[[#This Row],[Collector Verbatim Locality]]="","",Master[[#This Row],[Collector Verbatim Locality]])</f>
        <v>Peasley WMA/First Avenue between route 49 and cape may avenue/From Tuckahoe, take route 49 west to first avenue. Take a right on First Ave, population begins here and continues to Cape May Avenue</v>
      </c>
      <c r="M22" s="4">
        <f>IF(Master[[#This Row],[Elevation (meters)]]=0,"",Master[[#This Row],[Elevation (meters)]])</f>
        <v>15.239999512320015</v>
      </c>
      <c r="N22" s="55">
        <f>IF(Master[[#This Row],[Latitude -decimal degrees]]="","",Master[[#This Row],[Latitude -decimal degrees]])</f>
        <v>39.339910000000003</v>
      </c>
      <c r="O22" s="55">
        <f>IF(Master[[#This Row],[Longitude -decimal degrees]]="","",Master[[#This Row],[Longitude -decimal degrees]])</f>
        <v>-74.838080000000005</v>
      </c>
      <c r="P22" s="5" t="str">
        <f>IF(Master[[#This Row],[Georeference Datum]]="","",Master[[#This Row],[Georeference Datum]])</f>
        <v>NAD83</v>
      </c>
      <c r="Q22" s="5" t="str">
        <f>IF(Master[[#This Row],[Georeference Protocol - Lookup Picker]]="","",Master[[#This Row],[Georeference Protocol - Lookup Picker]])</f>
        <v>Lat/lon determined by GPS</v>
      </c>
      <c r="R22" s="5" t="str">
        <f>IF(Master[[#This Row],[Associated Species]]="","",Master[[#This Row],[Associated Species]])</f>
        <v>Quercus rubra:Quercus falcata:Quercus alba:Acer rubrum:Ilex opaca:Nyssa sylvatica:Nyssa sylvatica:Gaylussacia frondosa:Rubus cuneifolius:Kalmia latifolia:Danthonia compressa:Baptisia tinctoria:Chasmanthium laxum:Schizachyrium scoparium:Smilax rotundifolia</v>
      </c>
      <c r="S22" t="str">
        <f t="shared" ref="S22:S53" si="11">"Y"</f>
        <v>Y</v>
      </c>
      <c r="T22" s="5" t="str">
        <f>IF(Master[[#This Row],[Note (Accession Source - Collector)]]="","",Master[[#This Row],[Note (Accession Source - Collector)]])</f>
        <v>Collectors: C. Holmes, H. Liljengren</v>
      </c>
      <c r="U22" s="3"/>
      <c r="W22" s="3"/>
      <c r="Y22" s="3"/>
    </row>
    <row r="23" spans="1:25" x14ac:dyDescent="0.35">
      <c r="B23" t="str">
        <f>Master[[#This Row],[Accession Prefix (NPGS)]]&amp;" "&amp;Master[[#This Row],[Accession Number -Assigned]]</f>
        <v xml:space="preserve">W6 </v>
      </c>
      <c r="C23" t="str">
        <f t="shared" si="8"/>
        <v>Collection source event</v>
      </c>
      <c r="D23" t="str">
        <f t="shared" si="9"/>
        <v>mm/dd/yyyy</v>
      </c>
      <c r="E23" s="77">
        <f>IF(IF(Master[[#This Row],[Date Collected or Developed]]="",Master[[#This Row],[Received Date -received by site]],Master[[#This Row],[Date Collected or Developed]])="","",(IF(Master[[#This Row],[Date Collected or Developed]]="",Master[[#This Row],[Received Date -received by site]],Master[[#This Row],[Date Collected or Developed]])))</f>
        <v>42543</v>
      </c>
      <c r="F23" s="76" t="str">
        <f>IF(Master[[#This Row],[Geography (Collection) -Lookup Picker in GRIN]]="","",Master[[#This Row],[Geography (Collection) -Lookup Picker in GRIN]])</f>
        <v>United States, New Jersey, Monmouth</v>
      </c>
      <c r="G23" t="str">
        <f t="shared" si="10"/>
        <v>Y</v>
      </c>
      <c r="H23" s="45" t="str">
        <f>IF(Master[[#This Row],[Collecting or Acquisition Source - List]]="","",Master[[#This Row],[Collecting or Acquisition Source - List]])</f>
        <v>Wild Habitat</v>
      </c>
      <c r="I23" t="str">
        <f>IF(Master[[#This Row],[Inventory Type - Lookup Picker]]="","",Master[[#This Row],[Inventory Type - Lookup Picker]])</f>
        <v>SD</v>
      </c>
      <c r="J23" s="4">
        <f>IF(Master[[#This Row],[Number Plants Sampled]]="","",Master[[#This Row],[Number Plants Sampled]])</f>
        <v>240</v>
      </c>
      <c r="K23" s="4" t="str">
        <f>IF(Master[[#This Row],[Environment Description]]="","",Master[[#This Row],[Environment Description]])</f>
        <v>Flooded</v>
      </c>
      <c r="L23" s="4" t="str">
        <f>IF(Master[[#This Row],[Collector Verbatim Locality]]="","",Master[[#This Row],[Collector Verbatim Locality]])</f>
        <v>Turkey Swamp County Park/Bog Downhill of Boy scout camp/Drive North on Nomoco Road into Turkey Swamp Co. Park. Take a right onto Turkey Swamp Park Activity area (just before the north branch of the Metedeconk River). Drive as far east as you can into the boy scout camp. population is along both sides of the river between Nomoco Road and Pittenger Pond Road</v>
      </c>
      <c r="M23" s="4">
        <f>IF(Master[[#This Row],[Elevation (meters)]]=0,"",Master[[#This Row],[Elevation (meters)]])</f>
        <v>36.880798819814437</v>
      </c>
      <c r="N23" s="55">
        <f>IF(Master[[#This Row],[Latitude -decimal degrees]]="","",Master[[#This Row],[Latitude -decimal degrees]])</f>
        <v>40.181609999999999</v>
      </c>
      <c r="O23" s="55">
        <f>IF(Master[[#This Row],[Longitude -decimal degrees]]="","",Master[[#This Row],[Longitude -decimal degrees]])</f>
        <v>-74.173190000000005</v>
      </c>
      <c r="P23" s="5" t="str">
        <f>IF(Master[[#This Row],[Georeference Datum]]="","",Master[[#This Row],[Georeference Datum]])</f>
        <v>NAD83</v>
      </c>
      <c r="Q23" s="5" t="str">
        <f>IF(Master[[#This Row],[Georeference Protocol - Lookup Picker]]="","",Master[[#This Row],[Georeference Protocol - Lookup Picker]])</f>
        <v>Lat/lon determined by GPS</v>
      </c>
      <c r="R23" s="5" t="str">
        <f>IF(Master[[#This Row],[Associated Species]]="","",Master[[#This Row],[Associated Species]])</f>
        <v>Liquidambar styraciflua:Ilex verticillata:Microstegium vimineum:Symplocarpus foetidus:Arisaema triphyllum:Vitis sp.:Carex stricta:Smilax sp.:Carex intumescens:Glyceria striata</v>
      </c>
      <c r="S23" t="str">
        <f t="shared" si="11"/>
        <v>Y</v>
      </c>
      <c r="T23" s="5" t="str">
        <f>IF(Master[[#This Row],[Note (Accession Source - Collector)]]="","",Master[[#This Row],[Note (Accession Source - Collector)]])</f>
        <v>Collectors: C. Holmes, H. Liljengren and MARSB Interns</v>
      </c>
      <c r="U23" s="3"/>
      <c r="W23" s="3"/>
      <c r="Y23" s="3"/>
    </row>
    <row r="24" spans="1:25" x14ac:dyDescent="0.35">
      <c r="B24" t="str">
        <f>Master[[#This Row],[Accession Prefix (NPGS)]]&amp;" "&amp;Master[[#This Row],[Accession Number -Assigned]]</f>
        <v xml:space="preserve">W6 </v>
      </c>
      <c r="C24" t="str">
        <f t="shared" si="8"/>
        <v>Collection source event</v>
      </c>
      <c r="D24" t="str">
        <f t="shared" si="9"/>
        <v>mm/dd/yyyy</v>
      </c>
      <c r="E24" s="77">
        <f>IF(IF(Master[[#This Row],[Date Collected or Developed]]="",Master[[#This Row],[Received Date -received by site]],Master[[#This Row],[Date Collected or Developed]])="","",(IF(Master[[#This Row],[Date Collected or Developed]]="",Master[[#This Row],[Received Date -received by site]],Master[[#This Row],[Date Collected or Developed]])))</f>
        <v>42548</v>
      </c>
      <c r="F24" s="76" t="str">
        <f>IF(Master[[#This Row],[Geography (Collection) -Lookup Picker in GRIN]]="","",Master[[#This Row],[Geography (Collection) -Lookup Picker in GRIN]])</f>
        <v>United States, New Jersey, Atlantic</v>
      </c>
      <c r="G24" t="str">
        <f t="shared" si="10"/>
        <v>Y</v>
      </c>
      <c r="H24" s="45" t="str">
        <f>IF(Master[[#This Row],[Collecting or Acquisition Source - List]]="","",Master[[#This Row],[Collecting or Acquisition Source - List]])</f>
        <v>Wild Habitat</v>
      </c>
      <c r="I24" t="str">
        <f>IF(Master[[#This Row],[Inventory Type - Lookup Picker]]="","",Master[[#This Row],[Inventory Type - Lookup Picker]])</f>
        <v>SD</v>
      </c>
      <c r="J24" s="4">
        <f>IF(Master[[#This Row],[Number Plants Sampled]]="","",Master[[#This Row],[Number Plants Sampled]])</f>
        <v>400</v>
      </c>
      <c r="K24" s="4" t="str">
        <f>IF(Master[[#This Row],[Environment Description]]="","",Master[[#This Row],[Environment Description]])</f>
        <v>Flooded</v>
      </c>
      <c r="L24" s="4" t="str">
        <f>IF(Master[[#This Row],[Collector Verbatim Locality]]="","",Master[[#This Row],[Collector Verbatim Locality]])</f>
        <v>Peaslee WMA/Trail off 1st Avenue/From Tuckerton, drive west on Hwy 49 for about 5 miles, turn right on First Avenue. Drive about a quarter mile. There is a small path on the left side on the road that can be followed for about 0.3 miles. Population is to the left of the path.</v>
      </c>
      <c r="M24" s="4">
        <f>IF(Master[[#This Row],[Elevation (meters)]]=0,"",Master[[#This Row],[Elevation (meters)]])</f>
        <v>7.0103997756672074</v>
      </c>
      <c r="N24" s="55">
        <f>IF(Master[[#This Row],[Latitude -decimal degrees]]="","",Master[[#This Row],[Latitude -decimal degrees]])</f>
        <v>39.331629999999997</v>
      </c>
      <c r="O24" s="55">
        <f>IF(Master[[#This Row],[Longitude -decimal degrees]]="","",Master[[#This Row],[Longitude -decimal degrees]])</f>
        <v>-74.863330000000005</v>
      </c>
      <c r="P24" s="5" t="str">
        <f>IF(Master[[#This Row],[Georeference Datum]]="","",Master[[#This Row],[Georeference Datum]])</f>
        <v>NAD83</v>
      </c>
      <c r="Q24" s="5" t="str">
        <f>IF(Master[[#This Row],[Georeference Protocol - Lookup Picker]]="","",Master[[#This Row],[Georeference Protocol - Lookup Picker]])</f>
        <v>Lat/lon determined by GPS</v>
      </c>
      <c r="R24" s="5" t="str">
        <f>IF(Master[[#This Row],[Associated Species]]="","",Master[[#This Row],[Associated Species]])</f>
        <v>Acer rubrum:Vaccinium fuscatum:Vaccinium corymbosum:Clethra alnifolia:Ilex opaca</v>
      </c>
      <c r="S24" t="str">
        <f t="shared" si="11"/>
        <v>Y</v>
      </c>
      <c r="T24" s="5" t="str">
        <f>IF(Master[[#This Row],[Note (Accession Source - Collector)]]="","",Master[[#This Row],[Note (Accession Source - Collector)]])</f>
        <v>Collectors: Robert KRetz, Michael Giambalvo</v>
      </c>
      <c r="U24" s="3"/>
      <c r="W24" s="3"/>
      <c r="Y24" s="3"/>
    </row>
    <row r="25" spans="1:25" x14ac:dyDescent="0.35">
      <c r="B25" t="str">
        <f>Master[[#This Row],[Accession Prefix (NPGS)]]&amp;" "&amp;Master[[#This Row],[Accession Number -Assigned]]</f>
        <v xml:space="preserve">W6 </v>
      </c>
      <c r="C25" t="str">
        <f t="shared" si="8"/>
        <v>Collection source event</v>
      </c>
      <c r="D25" t="str">
        <f t="shared" si="9"/>
        <v>mm/dd/yyyy</v>
      </c>
      <c r="E25" s="77">
        <f>IF(IF(Master[[#This Row],[Date Collected or Developed]]="",Master[[#This Row],[Received Date -received by site]],Master[[#This Row],[Date Collected or Developed]])="","",(IF(Master[[#This Row],[Date Collected or Developed]]="",Master[[#This Row],[Received Date -received by site]],Master[[#This Row],[Date Collected or Developed]])))</f>
        <v>42559</v>
      </c>
      <c r="F25" s="76" t="str">
        <f>IF(Master[[#This Row],[Geography (Collection) -Lookup Picker in GRIN]]="","",Master[[#This Row],[Geography (Collection) -Lookup Picker in GRIN]])</f>
        <v>United States, New Jersey, Ocean</v>
      </c>
      <c r="G25" t="str">
        <f t="shared" si="10"/>
        <v>Y</v>
      </c>
      <c r="H25" s="45" t="str">
        <f>IF(Master[[#This Row],[Collecting or Acquisition Source - List]]="","",Master[[#This Row],[Collecting or Acquisition Source - List]])</f>
        <v>Wild Habitat</v>
      </c>
      <c r="I25" t="str">
        <f>IF(Master[[#This Row],[Inventory Type - Lookup Picker]]="","",Master[[#This Row],[Inventory Type - Lookup Picker]])</f>
        <v>SD</v>
      </c>
      <c r="J25" s="4">
        <f>IF(Master[[#This Row],[Number Plants Sampled]]="","",Master[[#This Row],[Number Plants Sampled]])</f>
        <v>200</v>
      </c>
      <c r="K25" s="4" t="str">
        <f>IF(Master[[#This Row],[Environment Description]]="","",Master[[#This Row],[Environment Description]])</f>
        <v/>
      </c>
      <c r="L25" s="4" t="str">
        <f>IF(Master[[#This Row],[Collector Verbatim Locality]]="","",Master[[#This Row],[Collector Verbatim Locality]])</f>
        <v>Forked River Mountain WMA/Long ridge Road/From Ocean township, drive west on Wells Mills road. Turn right onto Bryant road. Slight Right onto longridge road. Follow Longridge road past powerlines. Population begins when trees become more sparse and extends to parkway.</v>
      </c>
      <c r="M25" s="4">
        <f>IF(Master[[#This Row],[Elevation (meters)]]=0,"",Master[[#This Row],[Elevation (meters)]])</f>
        <v>1.5239999512320015</v>
      </c>
      <c r="N25" s="55">
        <f>IF(Master[[#This Row],[Latitude -decimal degrees]]="","",Master[[#This Row],[Latitude -decimal degrees]])</f>
        <v>39.827330000000003</v>
      </c>
      <c r="O25" s="55">
        <f>IF(Master[[#This Row],[Longitude -decimal degrees]]="","",Master[[#This Row],[Longitude -decimal degrees]])</f>
        <v>-74.242999999999995</v>
      </c>
      <c r="P25" s="5" t="str">
        <f>IF(Master[[#This Row],[Georeference Datum]]="","",Master[[#This Row],[Georeference Datum]])</f>
        <v>NAD83</v>
      </c>
      <c r="Q25" s="5" t="str">
        <f>IF(Master[[#This Row],[Georeference Protocol - Lookup Picker]]="","",Master[[#This Row],[Georeference Protocol - Lookup Picker]])</f>
        <v>Lat/lon determined by GPS</v>
      </c>
      <c r="R25" s="5" t="str">
        <f>IF(Master[[#This Row],[Associated Species]]="","",Master[[#This Row],[Associated Species]])</f>
        <v>Pinus rigida:Quercus marilandica:Vaccinium virgatum:Vaccinium corymbosum:Gaylussacia frondosa</v>
      </c>
      <c r="S25" t="str">
        <f t="shared" si="11"/>
        <v>Y</v>
      </c>
      <c r="T25" s="5" t="str">
        <f>IF(Master[[#This Row],[Note (Accession Source - Collector)]]="","",Master[[#This Row],[Note (Accession Source - Collector)]])</f>
        <v>Collectors: Robert Kretz, Michael Giambalvo, Clara Holmes</v>
      </c>
      <c r="U25" s="3"/>
      <c r="W25" s="3"/>
      <c r="Y25" s="3"/>
    </row>
    <row r="26" spans="1:25" x14ac:dyDescent="0.35">
      <c r="B26" t="str">
        <f>Master[[#This Row],[Accession Prefix (NPGS)]]&amp;" "&amp;Master[[#This Row],[Accession Number -Assigned]]</f>
        <v xml:space="preserve">W6 </v>
      </c>
      <c r="C26" t="str">
        <f t="shared" si="8"/>
        <v>Collection source event</v>
      </c>
      <c r="D26" t="str">
        <f t="shared" si="9"/>
        <v>mm/dd/yyyy</v>
      </c>
      <c r="E26" s="77">
        <f>IF(IF(Master[[#This Row],[Date Collected or Developed]]="",Master[[#This Row],[Received Date -received by site]],Master[[#This Row],[Date Collected or Developed]])="","",(IF(Master[[#This Row],[Date Collected or Developed]]="",Master[[#This Row],[Received Date -received by site]],Master[[#This Row],[Date Collected or Developed]])))</f>
        <v>42564</v>
      </c>
      <c r="F26" s="76" t="str">
        <f>IF(Master[[#This Row],[Geography (Collection) -Lookup Picker in GRIN]]="","",Master[[#This Row],[Geography (Collection) -Lookup Picker in GRIN]])</f>
        <v>United States, New Jersey, Cape May</v>
      </c>
      <c r="G26" t="str">
        <f t="shared" si="10"/>
        <v>Y</v>
      </c>
      <c r="H26" s="45" t="str">
        <f>IF(Master[[#This Row],[Collecting or Acquisition Source - List]]="","",Master[[#This Row],[Collecting or Acquisition Source - List]])</f>
        <v>Wild Habitat</v>
      </c>
      <c r="I26" t="str">
        <f>IF(Master[[#This Row],[Inventory Type - Lookup Picker]]="","",Master[[#This Row],[Inventory Type - Lookup Picker]])</f>
        <v>SD</v>
      </c>
      <c r="J26" s="4">
        <f>IF(Master[[#This Row],[Number Plants Sampled]]="","",Master[[#This Row],[Number Plants Sampled]])</f>
        <v>600</v>
      </c>
      <c r="K26" s="4" t="str">
        <f>IF(Master[[#This Row],[Environment Description]]="","",Master[[#This Row],[Environment Description]])</f>
        <v>Mowed:Flooded:Trampled</v>
      </c>
      <c r="L26" s="4" t="str">
        <f>IF(Master[[#This Row],[Collector Verbatim Locality]]="","",Master[[#This Row],[Collector Verbatim Locality]])</f>
        <v>Cape May NWR/Two Mile beach/Head South on pacific avenue from Wildwood. Make right onto USCG entrance street. Population begins where road turns right.</v>
      </c>
      <c r="M26" s="4">
        <f>IF(Master[[#This Row],[Elevation (meters)]]=0,"",Master[[#This Row],[Elevation (meters)]])</f>
        <v>2.133599931724802</v>
      </c>
      <c r="N26" s="55">
        <f>IF(Master[[#This Row],[Latitude -decimal degrees]]="","",Master[[#This Row],[Latitude -decimal degrees]])</f>
        <v>38.956380000000003</v>
      </c>
      <c r="O26" s="55">
        <f>IF(Master[[#This Row],[Longitude -decimal degrees]]="","",Master[[#This Row],[Longitude -decimal degrees]])</f>
        <v>-74.853549999999998</v>
      </c>
      <c r="P26" s="5" t="str">
        <f>IF(Master[[#This Row],[Georeference Datum]]="","",Master[[#This Row],[Georeference Datum]])</f>
        <v>NAD83</v>
      </c>
      <c r="Q26" s="5" t="str">
        <f>IF(Master[[#This Row],[Georeference Protocol - Lookup Picker]]="","",Master[[#This Row],[Georeference Protocol - Lookup Picker]])</f>
        <v>Lat/lon determined by GPS</v>
      </c>
      <c r="R26" s="5" t="str">
        <f>IF(Master[[#This Row],[Associated Species]]="","",Master[[#This Row],[Associated Species]])</f>
        <v>Plantago lanceolata:Poa pratensis:Cenchrus tribuloides:Trifolium arvense</v>
      </c>
      <c r="S26" t="str">
        <f t="shared" si="11"/>
        <v>Y</v>
      </c>
      <c r="T26" s="5" t="str">
        <f>IF(Master[[#This Row],[Note (Accession Source - Collector)]]="","",Master[[#This Row],[Note (Accession Source - Collector)]])</f>
        <v>Collectors: Robert Kretz</v>
      </c>
      <c r="U26" s="3"/>
      <c r="W26" s="3"/>
      <c r="Y26" s="3"/>
    </row>
    <row r="27" spans="1:25" x14ac:dyDescent="0.35">
      <c r="B27" t="str">
        <f>Master[[#This Row],[Accession Prefix (NPGS)]]&amp;" "&amp;Master[[#This Row],[Accession Number -Assigned]]</f>
        <v xml:space="preserve">W6 </v>
      </c>
      <c r="C27" t="str">
        <f t="shared" si="8"/>
        <v>Collection source event</v>
      </c>
      <c r="D27" t="str">
        <f t="shared" si="9"/>
        <v>mm/dd/yyyy</v>
      </c>
      <c r="E27" s="77">
        <f>IF(IF(Master[[#This Row],[Date Collected or Developed]]="",Master[[#This Row],[Received Date -received by site]],Master[[#This Row],[Date Collected or Developed]])="","",(IF(Master[[#This Row],[Date Collected or Developed]]="",Master[[#This Row],[Received Date -received by site]],Master[[#This Row],[Date Collected or Developed]])))</f>
        <v>42591</v>
      </c>
      <c r="F27" s="76" t="str">
        <f>IF(Master[[#This Row],[Geography (Collection) -Lookup Picker in GRIN]]="","",Master[[#This Row],[Geography (Collection) -Lookup Picker in GRIN]])</f>
        <v>United States, New Jersey, Morris</v>
      </c>
      <c r="G27" t="str">
        <f t="shared" si="10"/>
        <v>Y</v>
      </c>
      <c r="H27" s="45" t="str">
        <f>IF(Master[[#This Row],[Collecting or Acquisition Source - List]]="","",Master[[#This Row],[Collecting or Acquisition Source - List]])</f>
        <v>Wild Habitat</v>
      </c>
      <c r="I27" t="str">
        <f>IF(Master[[#This Row],[Inventory Type - Lookup Picker]]="","",Master[[#This Row],[Inventory Type - Lookup Picker]])</f>
        <v>SD</v>
      </c>
      <c r="J27" s="4">
        <f>IF(Master[[#This Row],[Number Plants Sampled]]="","",Master[[#This Row],[Number Plants Sampled]])</f>
        <v>150</v>
      </c>
      <c r="K27" s="4" t="str">
        <f>IF(Master[[#This Row],[Environment Description]]="","",Master[[#This Row],[Environment Description]])</f>
        <v>Flooded</v>
      </c>
      <c r="L27" s="4" t="str">
        <f>IF(Master[[#This Row],[Collector Verbatim Locality]]="","",Master[[#This Row],[Collector Verbatim Locality]])</f>
        <v>GReat Swamp NWR/Blue Trail/FRom New Vernon, drive SW on Lee's Hill Road for about .1 Miles. Turn left on Long hill road and drive south for 1 Miles. PArking lot for blue trail is on left. Population is on the banks of the GReat BRook where the blue trail crosses over it.</v>
      </c>
      <c r="M27" s="4">
        <f>IF(Master[[#This Row],[Elevation (meters)]]=0,"",Master[[#This Row],[Elevation (meters)]])</f>
        <v>72.237597688396875</v>
      </c>
      <c r="N27" s="55">
        <f>IF(Master[[#This Row],[Latitude -decimal degrees]]="","",Master[[#This Row],[Latitude -decimal degrees]])</f>
        <v>40.72213</v>
      </c>
      <c r="O27" s="55">
        <f>IF(Master[[#This Row],[Longitude -decimal degrees]]="","",Master[[#This Row],[Longitude -decimal degrees]])</f>
        <v>-74.48272</v>
      </c>
      <c r="P27" s="5" t="str">
        <f>IF(Master[[#This Row],[Georeference Datum]]="","",Master[[#This Row],[Georeference Datum]])</f>
        <v>NAD83</v>
      </c>
      <c r="Q27" s="5" t="str">
        <f>IF(Master[[#This Row],[Georeference Protocol - Lookup Picker]]="","",Master[[#This Row],[Georeference Protocol - Lookup Picker]])</f>
        <v>Lat/lon determined by GPS</v>
      </c>
      <c r="R27" s="5" t="str">
        <f>IF(Master[[#This Row],[Associated Species]]="","",Master[[#This Row],[Associated Species]])</f>
        <v>Quercus rubra:Rosa multiflora:Carex longii:Carex lurida:Carex lupulina:Lobelia cardinalis:Mikania scandens</v>
      </c>
      <c r="S27" t="str">
        <f t="shared" si="11"/>
        <v>Y</v>
      </c>
      <c r="T27" s="5" t="str">
        <f>IF(Master[[#This Row],[Note (Accession Source - Collector)]]="","",Master[[#This Row],[Note (Accession Source - Collector)]])</f>
        <v>Collectors: Robert Kretz, Michael Giambalvo</v>
      </c>
      <c r="U27" s="3"/>
      <c r="W27" s="3"/>
      <c r="Y27" s="3"/>
    </row>
    <row r="28" spans="1:25" x14ac:dyDescent="0.35">
      <c r="B28" t="str">
        <f>Master[[#This Row],[Accession Prefix (NPGS)]]&amp;" "&amp;Master[[#This Row],[Accession Number -Assigned]]</f>
        <v xml:space="preserve">W6 </v>
      </c>
      <c r="C28" t="str">
        <f t="shared" si="8"/>
        <v>Collection source event</v>
      </c>
      <c r="D28" t="str">
        <f t="shared" si="9"/>
        <v>mm/dd/yyyy</v>
      </c>
      <c r="E28" s="77">
        <f>IF(IF(Master[[#This Row],[Date Collected or Developed]]="",Master[[#This Row],[Received Date -received by site]],Master[[#This Row],[Date Collected or Developed]])="","",(IF(Master[[#This Row],[Date Collected or Developed]]="",Master[[#This Row],[Received Date -received by site]],Master[[#This Row],[Date Collected or Developed]])))</f>
        <v>42572</v>
      </c>
      <c r="F28" s="76" t="str">
        <f>IF(Master[[#This Row],[Geography (Collection) -Lookup Picker in GRIN]]="","",Master[[#This Row],[Geography (Collection) -Lookup Picker in GRIN]])</f>
        <v>United States, New Jersey, Morris</v>
      </c>
      <c r="G28" t="str">
        <f t="shared" si="10"/>
        <v>Y</v>
      </c>
      <c r="H28" s="45" t="str">
        <f>IF(Master[[#This Row],[Collecting or Acquisition Source - List]]="","",Master[[#This Row],[Collecting or Acquisition Source - List]])</f>
        <v>Wild Habitat</v>
      </c>
      <c r="I28" t="str">
        <f>IF(Master[[#This Row],[Inventory Type - Lookup Picker]]="","",Master[[#This Row],[Inventory Type - Lookup Picker]])</f>
        <v>SD</v>
      </c>
      <c r="J28" s="4">
        <f>IF(Master[[#This Row],[Number Plants Sampled]]="","",Master[[#This Row],[Number Plants Sampled]])</f>
        <v>80</v>
      </c>
      <c r="K28" s="4" t="str">
        <f>IF(Master[[#This Row],[Environment Description]]="","",Master[[#This Row],[Environment Description]])</f>
        <v>Flooded</v>
      </c>
      <c r="L28" s="4" t="str">
        <f>IF(Master[[#This Row],[Collector Verbatim Locality]]="","",Master[[#This Row],[Collector Verbatim Locality]])</f>
        <v>Black River WMA/Patirots Path/Drive North on Hillside road from Chester, NJ in .5 miles bear right onto pleasant hill road. In .5 mile patriots path is on right. Population is .2 miles east on patriots path.</v>
      </c>
      <c r="M28" s="4">
        <f>IF(Master[[#This Row],[Elevation (meters)]]=0,"",Master[[#This Row],[Elevation (meters)]])</f>
        <v>207.26399336755222</v>
      </c>
      <c r="N28" s="55">
        <f>IF(Master[[#This Row],[Latitude -decimal degrees]]="","",Master[[#This Row],[Latitude -decimal degrees]])</f>
        <v>40.804079999999999</v>
      </c>
      <c r="O28" s="55">
        <f>IF(Master[[#This Row],[Longitude -decimal degrees]]="","",Master[[#This Row],[Longitude -decimal degrees]])</f>
        <v>-74.687550000000002</v>
      </c>
      <c r="P28" s="5" t="str">
        <f>IF(Master[[#This Row],[Georeference Datum]]="","",Master[[#This Row],[Georeference Datum]])</f>
        <v>NAD83</v>
      </c>
      <c r="Q28" s="5" t="str">
        <f>IF(Master[[#This Row],[Georeference Protocol - Lookup Picker]]="","",Master[[#This Row],[Georeference Protocol - Lookup Picker]])</f>
        <v>Lat/lon determined by GPS</v>
      </c>
      <c r="R28" s="5" t="str">
        <f>IF(Master[[#This Row],[Associated Species]]="","",Master[[#This Row],[Associated Species]])</f>
        <v>Acer rubrum:Juncus tenuis:Cladium mariscoides</v>
      </c>
      <c r="S28" t="str">
        <f t="shared" si="11"/>
        <v>Y</v>
      </c>
      <c r="T28" s="5" t="str">
        <f>IF(Master[[#This Row],[Note (Accession Source - Collector)]]="","",Master[[#This Row],[Note (Accession Source - Collector)]])</f>
        <v>Collectors: Robert Kretz, Michael Giambalvo</v>
      </c>
      <c r="U28" s="3"/>
      <c r="W28" s="3"/>
      <c r="Y28" s="3"/>
    </row>
    <row r="29" spans="1:25" x14ac:dyDescent="0.35">
      <c r="B29" t="str">
        <f>Master[[#This Row],[Accession Prefix (NPGS)]]&amp;" "&amp;Master[[#This Row],[Accession Number -Assigned]]</f>
        <v xml:space="preserve">W6 </v>
      </c>
      <c r="C29" t="str">
        <f t="shared" si="8"/>
        <v>Collection source event</v>
      </c>
      <c r="D29" t="str">
        <f t="shared" si="9"/>
        <v>mm/dd/yyyy</v>
      </c>
      <c r="E29" s="77">
        <f>IF(IF(Master[[#This Row],[Date Collected or Developed]]="",Master[[#This Row],[Received Date -received by site]],Master[[#This Row],[Date Collected or Developed]])="","",(IF(Master[[#This Row],[Date Collected or Developed]]="",Master[[#This Row],[Received Date -received by site]],Master[[#This Row],[Date Collected or Developed]])))</f>
        <v>42599</v>
      </c>
      <c r="F29" s="76" t="str">
        <f>IF(Master[[#This Row],[Geography (Collection) -Lookup Picker in GRIN]]="","",Master[[#This Row],[Geography (Collection) -Lookup Picker in GRIN]])</f>
        <v>United States, New Jersey, Cumberland</v>
      </c>
      <c r="G29" t="str">
        <f t="shared" si="10"/>
        <v>Y</v>
      </c>
      <c r="H29" s="45" t="str">
        <f>IF(Master[[#This Row],[Collecting or Acquisition Source - List]]="","",Master[[#This Row],[Collecting or Acquisition Source - List]])</f>
        <v>Wild Habitat</v>
      </c>
      <c r="I29" t="str">
        <f>IF(Master[[#This Row],[Inventory Type - Lookup Picker]]="","",Master[[#This Row],[Inventory Type - Lookup Picker]])</f>
        <v>SD</v>
      </c>
      <c r="J29" s="4">
        <f>IF(Master[[#This Row],[Number Plants Sampled]]="","",Master[[#This Row],[Number Plants Sampled]])</f>
        <v>280</v>
      </c>
      <c r="K29" s="4" t="str">
        <f>IF(Master[[#This Row],[Environment Description]]="","",Master[[#This Row],[Environment Description]])</f>
        <v>mined</v>
      </c>
      <c r="L29" s="4" t="str">
        <f>IF(Master[[#This Row],[Collector Verbatim Locality]]="","",Master[[#This Row],[Collector Verbatim Locality]])</f>
        <v>Menantico Ponds WMA//From Millville, take E. Main St. about 1.5 miles east of Hwy 55. Turn right on an unnamed road marked as Menantico Ponds WMA. Follow road for almost a mile until it dead ends in a parking lot.</v>
      </c>
      <c r="M29" s="4">
        <f>IF(Master[[#This Row],[Elevation (meters)]]=0,"",Master[[#This Row],[Elevation (meters)]])</f>
        <v>9.143999707392009</v>
      </c>
      <c r="N29" s="55">
        <f>IF(Master[[#This Row],[Latitude -decimal degrees]]="","",Master[[#This Row],[Latitude -decimal degrees]])</f>
        <v>39.366999999999997</v>
      </c>
      <c r="O29" s="55">
        <f>IF(Master[[#This Row],[Longitude -decimal degrees]]="","",Master[[#This Row],[Longitude -decimal degrees]])</f>
        <v>-74.9983</v>
      </c>
      <c r="P29" s="5" t="str">
        <f>IF(Master[[#This Row],[Georeference Datum]]="","",Master[[#This Row],[Georeference Datum]])</f>
        <v>NAD83</v>
      </c>
      <c r="Q29" s="5" t="str">
        <f>IF(Master[[#This Row],[Georeference Protocol - Lookup Picker]]="","",Master[[#This Row],[Georeference Protocol - Lookup Picker]])</f>
        <v>Lat/lon determined by GPS</v>
      </c>
      <c r="R29" s="5" t="str">
        <f>IF(Master[[#This Row],[Associated Species]]="","",Master[[#This Row],[Associated Species]])</f>
        <v>Pinus rigida:Pinus virginiana:Solidago odora:Hudsonia ericoides</v>
      </c>
      <c r="S29" t="str">
        <f t="shared" si="11"/>
        <v>Y</v>
      </c>
      <c r="T29" s="5" t="str">
        <f>IF(Master[[#This Row],[Note (Accession Source - Collector)]]="","",Master[[#This Row],[Note (Accession Source - Collector)]])</f>
        <v>Collectors: R. Kretz, M. Giambalvo, C. Holmes, P. Over</v>
      </c>
      <c r="U29" s="3"/>
      <c r="W29" s="3"/>
      <c r="Y29" s="3"/>
    </row>
    <row r="30" spans="1:25" x14ac:dyDescent="0.35">
      <c r="B30" t="str">
        <f>Master[[#This Row],[Accession Prefix (NPGS)]]&amp;" "&amp;Master[[#This Row],[Accession Number -Assigned]]</f>
        <v xml:space="preserve">W6 </v>
      </c>
      <c r="C30" t="str">
        <f t="shared" si="8"/>
        <v>Collection source event</v>
      </c>
      <c r="D30" t="str">
        <f t="shared" si="9"/>
        <v>mm/dd/yyyy</v>
      </c>
      <c r="E30" s="77">
        <f>IF(IF(Master[[#This Row],[Date Collected or Developed]]="",Master[[#This Row],[Received Date -received by site]],Master[[#This Row],[Date Collected or Developed]])="","",(IF(Master[[#This Row],[Date Collected or Developed]]="",Master[[#This Row],[Received Date -received by site]],Master[[#This Row],[Date Collected or Developed]])))</f>
        <v>42600</v>
      </c>
      <c r="F30" s="76" t="str">
        <f>IF(Master[[#This Row],[Geography (Collection) -Lookup Picker in GRIN]]="","",Master[[#This Row],[Geography (Collection) -Lookup Picker in GRIN]])</f>
        <v>United States, New Jersey, Morris</v>
      </c>
      <c r="G30" t="str">
        <f t="shared" si="10"/>
        <v>Y</v>
      </c>
      <c r="H30" s="45" t="str">
        <f>IF(Master[[#This Row],[Collecting or Acquisition Source - List]]="","",Master[[#This Row],[Collecting or Acquisition Source - List]])</f>
        <v>Wild Habitat</v>
      </c>
      <c r="I30" t="str">
        <f>IF(Master[[#This Row],[Inventory Type - Lookup Picker]]="","",Master[[#This Row],[Inventory Type - Lookup Picker]])</f>
        <v>SD</v>
      </c>
      <c r="J30" s="4">
        <f>IF(Master[[#This Row],[Number Plants Sampled]]="","",Master[[#This Row],[Number Plants Sampled]])</f>
        <v>84</v>
      </c>
      <c r="K30" s="4" t="str">
        <f>IF(Master[[#This Row],[Environment Description]]="","",Master[[#This Row],[Environment Description]])</f>
        <v>Flooded</v>
      </c>
      <c r="L30" s="4" t="str">
        <f>IF(Master[[#This Row],[Collector Verbatim Locality]]="","",Master[[#This Row],[Collector Verbatim Locality]])</f>
        <v>GReat Swamp/Blue Trail/FRom New Vernon, drive SW on Lee's Hill Road for about .1 Miles. Turn left on Long hill road and drive south for 1 Miles. PArking lot for blue trail is on left. Population is on the banks of the GReat BRook where the blue trail crosses over it.</v>
      </c>
      <c r="M30" s="4">
        <f>IF(Master[[#This Row],[Elevation (meters)]]=0,"",Master[[#This Row],[Elevation (meters)]])</f>
        <v>72.237597688396875</v>
      </c>
      <c r="N30" s="55">
        <f>IF(Master[[#This Row],[Latitude -decimal degrees]]="","",Master[[#This Row],[Latitude -decimal degrees]])</f>
        <v>40.72213</v>
      </c>
      <c r="O30" s="55">
        <f>IF(Master[[#This Row],[Longitude -decimal degrees]]="","",Master[[#This Row],[Longitude -decimal degrees]])</f>
        <v>-74.48272</v>
      </c>
      <c r="P30" s="5" t="str">
        <f>IF(Master[[#This Row],[Georeference Datum]]="","",Master[[#This Row],[Georeference Datum]])</f>
        <v/>
      </c>
      <c r="Q30" s="5" t="str">
        <f>IF(Master[[#This Row],[Georeference Protocol - Lookup Picker]]="","",Master[[#This Row],[Georeference Protocol - Lookup Picker]])</f>
        <v/>
      </c>
      <c r="R30" s="5" t="str">
        <f>IF(Master[[#This Row],[Associated Species]]="","",Master[[#This Row],[Associated Species]])</f>
        <v>Mikania scandens:Lobelia cardinalis:Carex lurida:Carex longii:Sparganium sp.:Polygonum pensylvanicum</v>
      </c>
      <c r="S30" t="str">
        <f t="shared" si="11"/>
        <v>Y</v>
      </c>
      <c r="T30" s="5" t="str">
        <f>IF(Master[[#This Row],[Note (Accession Source - Collector)]]="","",Master[[#This Row],[Note (Accession Source - Collector)]])</f>
        <v>Collectors: Robert Kretz, Michael Giambalvo, Clara Holmes, Patrick Over</v>
      </c>
      <c r="U30" s="3"/>
      <c r="W30" s="3"/>
      <c r="Y30" s="3"/>
    </row>
    <row r="31" spans="1:25" x14ac:dyDescent="0.35">
      <c r="B31" t="str">
        <f>Master[[#This Row],[Accession Prefix (NPGS)]]&amp;" "&amp;Master[[#This Row],[Accession Number -Assigned]]</f>
        <v xml:space="preserve">W6 </v>
      </c>
      <c r="C31" t="str">
        <f t="shared" si="8"/>
        <v>Collection source event</v>
      </c>
      <c r="D31" t="str">
        <f t="shared" si="9"/>
        <v>mm/dd/yyyy</v>
      </c>
      <c r="E31" s="77">
        <f>IF(IF(Master[[#This Row],[Date Collected or Developed]]="",Master[[#This Row],[Received Date -received by site]],Master[[#This Row],[Date Collected or Developed]])="","",(IF(Master[[#This Row],[Date Collected or Developed]]="",Master[[#This Row],[Received Date -received by site]],Master[[#This Row],[Date Collected or Developed]])))</f>
        <v>42607</v>
      </c>
      <c r="F31" s="76" t="str">
        <f>IF(Master[[#This Row],[Geography (Collection) -Lookup Picker in GRIN]]="","",Master[[#This Row],[Geography (Collection) -Lookup Picker in GRIN]])</f>
        <v>United States, New Jersey, Morris</v>
      </c>
      <c r="G31" t="str">
        <f t="shared" si="10"/>
        <v>Y</v>
      </c>
      <c r="H31" s="45" t="str">
        <f>IF(Master[[#This Row],[Collecting or Acquisition Source - List]]="","",Master[[#This Row],[Collecting or Acquisition Source - List]])</f>
        <v>Wild Habitat</v>
      </c>
      <c r="I31" t="str">
        <f>IF(Master[[#This Row],[Inventory Type - Lookup Picker]]="","",Master[[#This Row],[Inventory Type - Lookup Picker]])</f>
        <v>SD</v>
      </c>
      <c r="J31" s="4">
        <f>IF(Master[[#This Row],[Number Plants Sampled]]="","",Master[[#This Row],[Number Plants Sampled]])</f>
        <v>60</v>
      </c>
      <c r="K31" s="4" t="str">
        <f>IF(Master[[#This Row],[Environment Description]]="","",Master[[#This Row],[Environment Description]])</f>
        <v>Flooded</v>
      </c>
      <c r="L31" s="4" t="str">
        <f>IF(Master[[#This Row],[Collector Verbatim Locality]]="","",Master[[#This Row],[Collector Verbatim Locality]])</f>
        <v>Great Swamp NWR/Blue Trail/From New Vernon, drive SW on Lees Hill Rd for 0.1 miles. Turn left on Long Hill Rd and drive South for 1 mile. Parking lot for Blue Trail is on left. Population is on banks of Great Brook.</v>
      </c>
      <c r="M31" s="4">
        <f>IF(Master[[#This Row],[Elevation (meters)]]=0,"",Master[[#This Row],[Elevation (meters)]])</f>
        <v>72.237597688396875</v>
      </c>
      <c r="N31" s="55">
        <f>IF(Master[[#This Row],[Latitude -decimal degrees]]="","",Master[[#This Row],[Latitude -decimal degrees]])</f>
        <v>40.72213</v>
      </c>
      <c r="O31" s="55">
        <f>IF(Master[[#This Row],[Longitude -decimal degrees]]="","",Master[[#This Row],[Longitude -decimal degrees]])</f>
        <v>-74.483270000000005</v>
      </c>
      <c r="P31" s="5" t="str">
        <f>IF(Master[[#This Row],[Georeference Datum]]="","",Master[[#This Row],[Georeference Datum]])</f>
        <v>NAD83</v>
      </c>
      <c r="Q31" s="5" t="str">
        <f>IF(Master[[#This Row],[Georeference Protocol - Lookup Picker]]="","",Master[[#This Row],[Georeference Protocol - Lookup Picker]])</f>
        <v>Lat/lon determined by GPS</v>
      </c>
      <c r="R31" s="5" t="str">
        <f>IF(Master[[#This Row],[Associated Species]]="","",Master[[#This Row],[Associated Species]])</f>
        <v>Quercus rubra:Rosa multiflora:Carex longii:Carex lupulina:Lobelia cardinalis:Mikania scandens</v>
      </c>
      <c r="S31" t="str">
        <f t="shared" si="11"/>
        <v>Y</v>
      </c>
      <c r="T31" s="5" t="str">
        <f>IF(Master[[#This Row],[Note (Accession Source - Collector)]]="","",Master[[#This Row],[Note (Accession Source - Collector)]])</f>
        <v>Collectors: R. Kretz, M. Giambalvo</v>
      </c>
      <c r="U31" s="3"/>
      <c r="W31" s="3"/>
      <c r="Y31" s="3"/>
    </row>
    <row r="32" spans="1:25" x14ac:dyDescent="0.35">
      <c r="B32" t="str">
        <f>Master[[#This Row],[Accession Prefix (NPGS)]]&amp;" "&amp;Master[[#This Row],[Accession Number -Assigned]]</f>
        <v xml:space="preserve">W6 </v>
      </c>
      <c r="C32" t="str">
        <f t="shared" si="8"/>
        <v>Collection source event</v>
      </c>
      <c r="D32" t="str">
        <f t="shared" si="9"/>
        <v>mm/dd/yyyy</v>
      </c>
      <c r="E32" s="77">
        <f>IF(IF(Master[[#This Row],[Date Collected or Developed]]="",Master[[#This Row],[Received Date -received by site]],Master[[#This Row],[Date Collected or Developed]])="","",(IF(Master[[#This Row],[Date Collected or Developed]]="",Master[[#This Row],[Received Date -received by site]],Master[[#This Row],[Date Collected or Developed]])))</f>
        <v>42613</v>
      </c>
      <c r="F32" s="76" t="str">
        <f>IF(Master[[#This Row],[Geography (Collection) -Lookup Picker in GRIN]]="","",Master[[#This Row],[Geography (Collection) -Lookup Picker in GRIN]])</f>
        <v>United States, New Jersey, Cape May</v>
      </c>
      <c r="G32" t="str">
        <f t="shared" si="10"/>
        <v>Y</v>
      </c>
      <c r="H32" s="45" t="str">
        <f>IF(Master[[#This Row],[Collecting or Acquisition Source - List]]="","",Master[[#This Row],[Collecting or Acquisition Source - List]])</f>
        <v>Wild Habitat</v>
      </c>
      <c r="I32" t="str">
        <f>IF(Master[[#This Row],[Inventory Type - Lookup Picker]]="","",Master[[#This Row],[Inventory Type - Lookup Picker]])</f>
        <v>SD</v>
      </c>
      <c r="J32" s="4">
        <f>IF(Master[[#This Row],[Number Plants Sampled]]="","",Master[[#This Row],[Number Plants Sampled]])</f>
        <v>75</v>
      </c>
      <c r="K32" s="4" t="str">
        <f>IF(Master[[#This Row],[Environment Description]]="","",Master[[#This Row],[Environment Description]])</f>
        <v>Mowed:Flooded:Seeded</v>
      </c>
      <c r="L32" s="4" t="str">
        <f>IF(Master[[#This Row],[Collector Verbatim Locality]]="","",Master[[#This Row],[Collector Verbatim Locality]])</f>
        <v>Cape May NWR/Cedar Swamp Division/From peters burg take Tuckahoe road east about 1.3 miles to Butter Road. Drive SE on Butter Road for about 1,000 feet to the powerline cut. Walk south along powerline cut to populatiobn</v>
      </c>
      <c r="M32" s="4">
        <f>IF(Master[[#This Row],[Elevation (meters)]]=0,"",Master[[#This Row],[Elevation (meters)]])</f>
        <v>-5.7911998146816064</v>
      </c>
      <c r="N32" s="55">
        <f>IF(Master[[#This Row],[Latitude -decimal degrees]]="","",Master[[#This Row],[Latitude -decimal degrees]])</f>
        <v>39.25177</v>
      </c>
      <c r="O32" s="55">
        <f>IF(Master[[#This Row],[Longitude -decimal degrees]]="","",Master[[#This Row],[Longitude -decimal degrees]])</f>
        <v>-74.692549999999997</v>
      </c>
      <c r="P32" s="5" t="str">
        <f>IF(Master[[#This Row],[Georeference Datum]]="","",Master[[#This Row],[Georeference Datum]])</f>
        <v>NAD83</v>
      </c>
      <c r="Q32" s="5" t="str">
        <f>IF(Master[[#This Row],[Georeference Protocol - Lookup Picker]]="","",Master[[#This Row],[Georeference Protocol - Lookup Picker]])</f>
        <v>Lat/lon determined by GPS</v>
      </c>
      <c r="R32" s="5" t="str">
        <f>IF(Master[[#This Row],[Associated Species]]="","",Master[[#This Row],[Associated Species]])</f>
        <v>Phragmites australis:Typha latifolia:Eupatorium hyssopifolium:Andropogon glomeratus:Dichanthelium scoparium</v>
      </c>
      <c r="S32" t="str">
        <f t="shared" si="11"/>
        <v>Y</v>
      </c>
      <c r="T32" s="5" t="str">
        <f>IF(Master[[#This Row],[Note (Accession Source - Collector)]]="","",Master[[#This Row],[Note (Accession Source - Collector)]])</f>
        <v>Collectors: Robert KRetz, Michael Giambalvo</v>
      </c>
      <c r="U32" s="3"/>
      <c r="W32" s="3"/>
      <c r="Y32" s="3"/>
    </row>
    <row r="33" spans="2:25" x14ac:dyDescent="0.35">
      <c r="B33" t="str">
        <f>Master[[#This Row],[Accession Prefix (NPGS)]]&amp;" "&amp;Master[[#This Row],[Accession Number -Assigned]]</f>
        <v xml:space="preserve">W6 </v>
      </c>
      <c r="C33" t="str">
        <f t="shared" si="8"/>
        <v>Collection source event</v>
      </c>
      <c r="D33" t="str">
        <f t="shared" si="9"/>
        <v>mm/dd/yyyy</v>
      </c>
      <c r="E33" s="77">
        <f>IF(IF(Master[[#This Row],[Date Collected or Developed]]="",Master[[#This Row],[Received Date -received by site]],Master[[#This Row],[Date Collected or Developed]])="","",(IF(Master[[#This Row],[Date Collected or Developed]]="",Master[[#This Row],[Received Date -received by site]],Master[[#This Row],[Date Collected or Developed]])))</f>
        <v>42626</v>
      </c>
      <c r="F33" s="76" t="str">
        <f>IF(Master[[#This Row],[Geography (Collection) -Lookup Picker in GRIN]]="","",Master[[#This Row],[Geography (Collection) -Lookup Picker in GRIN]])</f>
        <v>United States, New Jersey, Ocean</v>
      </c>
      <c r="G33" t="str">
        <f t="shared" si="10"/>
        <v>Y</v>
      </c>
      <c r="H33" s="45" t="str">
        <f>IF(Master[[#This Row],[Collecting or Acquisition Source - List]]="","",Master[[#This Row],[Collecting or Acquisition Source - List]])</f>
        <v>Wild Habitat</v>
      </c>
      <c r="I33" t="str">
        <f>IF(Master[[#This Row],[Inventory Type - Lookup Picker]]="","",Master[[#This Row],[Inventory Type - Lookup Picker]])</f>
        <v>SD</v>
      </c>
      <c r="J33" s="4">
        <f>IF(Master[[#This Row],[Number Plants Sampled]]="","",Master[[#This Row],[Number Plants Sampled]])</f>
        <v>500</v>
      </c>
      <c r="K33" s="4" t="str">
        <f>IF(Master[[#This Row],[Environment Description]]="","",Master[[#This Row],[Environment Description]])</f>
        <v>Mowed:Flooded:Trampled</v>
      </c>
      <c r="L33" s="4" t="str">
        <f>IF(Master[[#This Row],[Collector Verbatim Locality]]="","",Master[[#This Row],[Collector Verbatim Locality]])</f>
        <v>Manahawkin Wildlife MAnagement Area/Edwin B. Forsythe National Wildlife Refuge//From Manahawkin, drive East on Stafford Avenue for 1.7 miles. Population begins on trail to the right off Stafford Avenue.</v>
      </c>
      <c r="M33" s="4">
        <f>IF(Master[[#This Row],[Elevation (meters)]]=0,"",Master[[#This Row],[Elevation (meters)]])</f>
        <v>2.133599931724802</v>
      </c>
      <c r="N33" s="55">
        <f>IF(Master[[#This Row],[Latitude -decimal degrees]]="","",Master[[#This Row],[Latitude -decimal degrees]])</f>
        <v>39.684229999999999</v>
      </c>
      <c r="O33" s="55">
        <f>IF(Master[[#This Row],[Longitude -decimal degrees]]="","",Master[[#This Row],[Longitude -decimal degrees]])</f>
        <v>-74.216629999999995</v>
      </c>
      <c r="P33" s="5" t="str">
        <f>IF(Master[[#This Row],[Georeference Datum]]="","",Master[[#This Row],[Georeference Datum]])</f>
        <v>NAD83</v>
      </c>
      <c r="Q33" s="5" t="str">
        <f>IF(Master[[#This Row],[Georeference Protocol - Lookup Picker]]="","",Master[[#This Row],[Georeference Protocol - Lookup Picker]])</f>
        <v>Lat/lon determined by GPS</v>
      </c>
      <c r="R33" s="5" t="str">
        <f>IF(Master[[#This Row],[Associated Species]]="","",Master[[#This Row],[Associated Species]])</f>
        <v>Rosa palustris:Panicum virgatum:Parthenocissus quinquefolia:Morella pensylvanica:Baccharis halimifolia</v>
      </c>
      <c r="S33" t="str">
        <f t="shared" si="11"/>
        <v>Y</v>
      </c>
      <c r="T33" s="5" t="str">
        <f>IF(Master[[#This Row],[Note (Accession Source - Collector)]]="","",Master[[#This Row],[Note (Accession Source - Collector)]])</f>
        <v>Collectors: Robert Kretz, Michael Giambalvo</v>
      </c>
      <c r="U33" s="3"/>
      <c r="W33" s="3"/>
      <c r="Y33" s="3"/>
    </row>
    <row r="34" spans="2:25" x14ac:dyDescent="0.35">
      <c r="B34" t="str">
        <f>Master[[#This Row],[Accession Prefix (NPGS)]]&amp;" "&amp;Master[[#This Row],[Accession Number -Assigned]]</f>
        <v xml:space="preserve">W6 </v>
      </c>
      <c r="C34" t="str">
        <f t="shared" si="8"/>
        <v>Collection source event</v>
      </c>
      <c r="D34" t="str">
        <f t="shared" si="9"/>
        <v>mm/dd/yyyy</v>
      </c>
      <c r="E34" s="77">
        <f>IF(IF(Master[[#This Row],[Date Collected or Developed]]="",Master[[#This Row],[Received Date -received by site]],Master[[#This Row],[Date Collected or Developed]])="","",(IF(Master[[#This Row],[Date Collected or Developed]]="",Master[[#This Row],[Received Date -received by site]],Master[[#This Row],[Date Collected or Developed]])))</f>
        <v>42627</v>
      </c>
      <c r="F34" s="76" t="str">
        <f>IF(Master[[#This Row],[Geography (Collection) -Lookup Picker in GRIN]]="","",Master[[#This Row],[Geography (Collection) -Lookup Picker in GRIN]])</f>
        <v>United States, New Jersey, Cape May</v>
      </c>
      <c r="G34" t="str">
        <f t="shared" si="10"/>
        <v>Y</v>
      </c>
      <c r="H34" s="45" t="str">
        <f>IF(Master[[#This Row],[Collecting or Acquisition Source - List]]="","",Master[[#This Row],[Collecting or Acquisition Source - List]])</f>
        <v>Wild Habitat</v>
      </c>
      <c r="I34" t="str">
        <f>IF(Master[[#This Row],[Inventory Type - Lookup Picker]]="","",Master[[#This Row],[Inventory Type - Lookup Picker]])</f>
        <v>SD</v>
      </c>
      <c r="J34" s="4">
        <f>IF(Master[[#This Row],[Number Plants Sampled]]="","",Master[[#This Row],[Number Plants Sampled]])</f>
        <v>230</v>
      </c>
      <c r="K34" s="4" t="str">
        <f>IF(Master[[#This Row],[Environment Description]]="","",Master[[#This Row],[Environment Description]])</f>
        <v>Flooded</v>
      </c>
      <c r="L34" s="4" t="str">
        <f>IF(Master[[#This Row],[Collector Verbatim Locality]]="","",Master[[#This Row],[Collector Verbatim Locality]])</f>
        <v>Cape May National Wildlife Refuge/Two-Mile Beach/Head South on pacific avenue from wildwood. Make a right onto USCG entrance street. Population begins straight ahead on trail bordering fence.</v>
      </c>
      <c r="M34" s="4">
        <f>IF(Master[[#This Row],[Elevation (meters)]]=0,"",Master[[#This Row],[Elevation (meters)]])</f>
        <v>1.828799941478402</v>
      </c>
      <c r="N34" s="55">
        <f>IF(Master[[#This Row],[Latitude -decimal degrees]]="","",Master[[#This Row],[Latitude -decimal degrees]])</f>
        <v>38.948219999999999</v>
      </c>
      <c r="O34" s="55">
        <f>IF(Master[[#This Row],[Longitude -decimal degrees]]="","",Master[[#This Row],[Longitude -decimal degrees]])</f>
        <v>-74.860079999999996</v>
      </c>
      <c r="P34" s="5" t="str">
        <f>IF(Master[[#This Row],[Georeference Datum]]="","",Master[[#This Row],[Georeference Datum]])</f>
        <v>NAD83</v>
      </c>
      <c r="Q34" s="5" t="str">
        <f>IF(Master[[#This Row],[Georeference Protocol - Lookup Picker]]="","",Master[[#This Row],[Georeference Protocol - Lookup Picker]])</f>
        <v>Lat/lon determined by GPS</v>
      </c>
      <c r="R34" s="5" t="str">
        <f>IF(Master[[#This Row],[Associated Species]]="","",Master[[#This Row],[Associated Species]])</f>
        <v>Monarda punctata:Sassafras albidum:Toxicodendron radicans:Morella pensylvanica:Cenchrus tribuloides</v>
      </c>
      <c r="S34" t="str">
        <f t="shared" si="11"/>
        <v>Y</v>
      </c>
      <c r="T34" s="5" t="str">
        <f>IF(Master[[#This Row],[Note (Accession Source - Collector)]]="","",Master[[#This Row],[Note (Accession Source - Collector)]])</f>
        <v>Collectors: Michael Giambalvo, Robert Kretz</v>
      </c>
      <c r="U34" s="3"/>
      <c r="W34" s="3"/>
      <c r="Y34" s="3"/>
    </row>
    <row r="35" spans="2:25" x14ac:dyDescent="0.35">
      <c r="B35" t="str">
        <f>Master[[#This Row],[Accession Prefix (NPGS)]]&amp;" "&amp;Master[[#This Row],[Accession Number -Assigned]]</f>
        <v xml:space="preserve">W6 </v>
      </c>
      <c r="C35" t="str">
        <f t="shared" si="8"/>
        <v>Collection source event</v>
      </c>
      <c r="D35" t="str">
        <f t="shared" si="9"/>
        <v>mm/dd/yyyy</v>
      </c>
      <c r="E35" s="77">
        <f>IF(IF(Master[[#This Row],[Date Collected or Developed]]="",Master[[#This Row],[Received Date -received by site]],Master[[#This Row],[Date Collected or Developed]])="","",(IF(Master[[#This Row],[Date Collected or Developed]]="",Master[[#This Row],[Received Date -received by site]],Master[[#This Row],[Date Collected or Developed]])))</f>
        <v>42657</v>
      </c>
      <c r="F35" s="76" t="str">
        <f>IF(Master[[#This Row],[Geography (Collection) -Lookup Picker in GRIN]]="","",Master[[#This Row],[Geography (Collection) -Lookup Picker in GRIN]])</f>
        <v>United States, New Jersey, Cape May</v>
      </c>
      <c r="G35" t="str">
        <f t="shared" si="10"/>
        <v>Y</v>
      </c>
      <c r="H35" s="45" t="str">
        <f>IF(Master[[#This Row],[Collecting or Acquisition Source - List]]="","",Master[[#This Row],[Collecting or Acquisition Source - List]])</f>
        <v>Wild Habitat</v>
      </c>
      <c r="I35" t="str">
        <f>IF(Master[[#This Row],[Inventory Type - Lookup Picker]]="","",Master[[#This Row],[Inventory Type - Lookup Picker]])</f>
        <v>SD</v>
      </c>
      <c r="J35" s="4">
        <f>IF(Master[[#This Row],[Number Plants Sampled]]="","",Master[[#This Row],[Number Plants Sampled]])</f>
        <v>210</v>
      </c>
      <c r="K35" s="4" t="str">
        <f>IF(Master[[#This Row],[Environment Description]]="","",Master[[#This Row],[Environment Description]])</f>
        <v>Flooded</v>
      </c>
      <c r="L35" s="4" t="str">
        <f>IF(Master[[#This Row],[Collector Verbatim Locality]]="","",Master[[#This Row],[Collector Verbatim Locality]])</f>
        <v>Cape May National Wildlife Refuge/Two-Mile Beach/Head South on pacific avenue from wildwood. Make a right onto USCG entrance street. Population begins on front of primary sanddune facing the atlantic ocean.</v>
      </c>
      <c r="M35" s="4">
        <f>IF(Master[[#This Row],[Elevation (meters)]]=0,"",Master[[#This Row],[Elevation (meters)]])</f>
        <v>1.828799941478402</v>
      </c>
      <c r="N35" s="55">
        <f>IF(Master[[#This Row],[Latitude -decimal degrees]]="","",Master[[#This Row],[Latitude -decimal degrees]])</f>
        <v>38.948219999999999</v>
      </c>
      <c r="O35" s="55">
        <f>IF(Master[[#This Row],[Longitude -decimal degrees]]="","",Master[[#This Row],[Longitude -decimal degrees]])</f>
        <v>-74.860079999999996</v>
      </c>
      <c r="P35" s="5" t="str">
        <f>IF(Master[[#This Row],[Georeference Datum]]="","",Master[[#This Row],[Georeference Datum]])</f>
        <v>NAD83</v>
      </c>
      <c r="Q35" s="5" t="str">
        <f>IF(Master[[#This Row],[Georeference Protocol - Lookup Picker]]="","",Master[[#This Row],[Georeference Protocol - Lookup Picker]])</f>
        <v>Lat/lon determined by GPS</v>
      </c>
      <c r="R35" s="5" t="str">
        <f>IF(Master[[#This Row],[Associated Species]]="","",Master[[#This Row],[Associated Species]])</f>
        <v>Cenchrus tribuloides:Ammophila breviligulata:Lathyrus japonicus</v>
      </c>
      <c r="S35" t="str">
        <f t="shared" si="11"/>
        <v>Y</v>
      </c>
      <c r="T35" s="5" t="str">
        <f>IF(Master[[#This Row],[Note (Accession Source - Collector)]]="","",Master[[#This Row],[Note (Accession Source - Collector)]])</f>
        <v>Collectors: Michael Giambalvo, Robert Kretz</v>
      </c>
      <c r="U35" s="3"/>
      <c r="W35" s="3"/>
      <c r="Y35" s="3"/>
    </row>
    <row r="36" spans="2:25" x14ac:dyDescent="0.35">
      <c r="B36" t="str">
        <f>Master[[#This Row],[Accession Prefix (NPGS)]]&amp;" "&amp;Master[[#This Row],[Accession Number -Assigned]]</f>
        <v xml:space="preserve">W6 </v>
      </c>
      <c r="C36" t="str">
        <f t="shared" si="8"/>
        <v>Collection source event</v>
      </c>
      <c r="D36" t="str">
        <f t="shared" si="9"/>
        <v>mm/dd/yyyy</v>
      </c>
      <c r="E36" s="77">
        <f>IF(IF(Master[[#This Row],[Date Collected or Developed]]="",Master[[#This Row],[Received Date -received by site]],Master[[#This Row],[Date Collected or Developed]])="","",(IF(Master[[#This Row],[Date Collected or Developed]]="",Master[[#This Row],[Received Date -received by site]],Master[[#This Row],[Date Collected or Developed]])))</f>
        <v>42629</v>
      </c>
      <c r="F36" s="76" t="str">
        <f>IF(Master[[#This Row],[Geography (Collection) -Lookup Picker in GRIN]]="","",Master[[#This Row],[Geography (Collection) -Lookup Picker in GRIN]])</f>
        <v>United States, New Jersey, Cape May</v>
      </c>
      <c r="G36" t="str">
        <f t="shared" si="10"/>
        <v>Y</v>
      </c>
      <c r="H36" s="45" t="str">
        <f>IF(Master[[#This Row],[Collecting or Acquisition Source - List]]="","",Master[[#This Row],[Collecting or Acquisition Source - List]])</f>
        <v>Wild Habitat</v>
      </c>
      <c r="I36" t="str">
        <f>IF(Master[[#This Row],[Inventory Type - Lookup Picker]]="","",Master[[#This Row],[Inventory Type - Lookup Picker]])</f>
        <v>SD</v>
      </c>
      <c r="J36" s="4">
        <f>IF(Master[[#This Row],[Number Plants Sampled]]="","",Master[[#This Row],[Number Plants Sampled]])</f>
        <v>100</v>
      </c>
      <c r="K36" s="4" t="str">
        <f>IF(Master[[#This Row],[Environment Description]]="","",Master[[#This Row],[Environment Description]])</f>
        <v>Mowed:Flooded</v>
      </c>
      <c r="L36" s="4" t="str">
        <f>IF(Master[[#This Row],[Collector Verbatim Locality]]="","",Master[[#This Row],[Collector Verbatim Locality]])</f>
        <v>Cape May NWR/Cedar Swamp/From Petersburg, take Tuckahoe Rd east about 1.3 miles to Butter Rd. Drive SE on Butter Rd for about 1000 ft to the powerline cut. Walk south along cut to population.</v>
      </c>
      <c r="M36" s="4">
        <f>IF(Master[[#This Row],[Elevation (meters)]]=0,"",Master[[#This Row],[Elevation (meters)]])</f>
        <v>-5.7911998146816064</v>
      </c>
      <c r="N36" s="55">
        <f>IF(Master[[#This Row],[Latitude -decimal degrees]]="","",Master[[#This Row],[Latitude -decimal degrees]])</f>
        <v>39.25177</v>
      </c>
      <c r="O36" s="55">
        <f>IF(Master[[#This Row],[Longitude -decimal degrees]]="","",Master[[#This Row],[Longitude -decimal degrees]])</f>
        <v>-74.692549999999997</v>
      </c>
      <c r="P36" s="5" t="str">
        <f>IF(Master[[#This Row],[Georeference Datum]]="","",Master[[#This Row],[Georeference Datum]])</f>
        <v>NAD83</v>
      </c>
      <c r="Q36" s="5" t="str">
        <f>IF(Master[[#This Row],[Georeference Protocol - Lookup Picker]]="","",Master[[#This Row],[Georeference Protocol - Lookup Picker]])</f>
        <v>Lat/lon determined by GPS</v>
      </c>
      <c r="R36" s="5" t="str">
        <f>IF(Master[[#This Row],[Associated Species]]="","",Master[[#This Row],[Associated Species]])</f>
        <v>Phragmites australis:Typha latifolia:Eupatorium hyssopifolium:Andropogon glomeratus:Dichanthelium scoparium</v>
      </c>
      <c r="S36" t="str">
        <f t="shared" si="11"/>
        <v>Y</v>
      </c>
      <c r="T36" s="5" t="str">
        <f>IF(Master[[#This Row],[Note (Accession Source - Collector)]]="","",Master[[#This Row],[Note (Accession Source - Collector)]])</f>
        <v>Collectors: R. Kretz, M. Giambalvo</v>
      </c>
      <c r="U36" s="3"/>
      <c r="W36" s="3"/>
      <c r="Y36" s="3"/>
    </row>
    <row r="37" spans="2:25" x14ac:dyDescent="0.35">
      <c r="B37" t="str">
        <f>Master[[#This Row],[Accession Prefix (NPGS)]]&amp;" "&amp;Master[[#This Row],[Accession Number -Assigned]]</f>
        <v xml:space="preserve">W6 </v>
      </c>
      <c r="C37" t="str">
        <f t="shared" si="8"/>
        <v>Collection source event</v>
      </c>
      <c r="D37" t="str">
        <f t="shared" si="9"/>
        <v>mm/dd/yyyy</v>
      </c>
      <c r="E37" s="77">
        <f>IF(IF(Master[[#This Row],[Date Collected or Developed]]="",Master[[#This Row],[Received Date -received by site]],Master[[#This Row],[Date Collected or Developed]])="","",(IF(Master[[#This Row],[Date Collected or Developed]]="",Master[[#This Row],[Received Date -received by site]],Master[[#This Row],[Date Collected or Developed]])))</f>
        <v>42629</v>
      </c>
      <c r="F37" s="76" t="str">
        <f>IF(Master[[#This Row],[Geography (Collection) -Lookup Picker in GRIN]]="","",Master[[#This Row],[Geography (Collection) -Lookup Picker in GRIN]])</f>
        <v>United States, New Jersey, Cape May</v>
      </c>
      <c r="G37" t="str">
        <f t="shared" si="10"/>
        <v>Y</v>
      </c>
      <c r="H37" s="45" t="str">
        <f>IF(Master[[#This Row],[Collecting or Acquisition Source - List]]="","",Master[[#This Row],[Collecting or Acquisition Source - List]])</f>
        <v>Wild Habitat</v>
      </c>
      <c r="I37" t="str">
        <f>IF(Master[[#This Row],[Inventory Type - Lookup Picker]]="","",Master[[#This Row],[Inventory Type - Lookup Picker]])</f>
        <v>SD</v>
      </c>
      <c r="J37" s="4">
        <f>IF(Master[[#This Row],[Number Plants Sampled]]="","",Master[[#This Row],[Number Plants Sampled]])</f>
        <v>300</v>
      </c>
      <c r="K37" s="4" t="str">
        <f>IF(Master[[#This Row],[Environment Description]]="","",Master[[#This Row],[Environment Description]])</f>
        <v>Flooded</v>
      </c>
      <c r="L37" s="4" t="str">
        <f>IF(Master[[#This Row],[Collector Verbatim Locality]]="","",Master[[#This Row],[Collector Verbatim Locality]])</f>
        <v>Cape May NWR/Cedar Swamp/From Petersburg, take Tuckahoe Rd east about 1.3 miles to Butter Rd. Drive SE on Butter Rd for about 1000 ft to powerline cut. walk south along cut to population.</v>
      </c>
      <c r="M37" s="4">
        <f>IF(Master[[#This Row],[Elevation (meters)]]=0,"",Master[[#This Row],[Elevation (meters)]])</f>
        <v>-5.7911998146816064</v>
      </c>
      <c r="N37" s="55">
        <f>IF(Master[[#This Row],[Latitude -decimal degrees]]="","",Master[[#This Row],[Latitude -decimal degrees]])</f>
        <v>39.251800000000003</v>
      </c>
      <c r="O37" s="55">
        <f>IF(Master[[#This Row],[Longitude -decimal degrees]]="","",Master[[#This Row],[Longitude -decimal degrees]])</f>
        <v>-74.692549999999997</v>
      </c>
      <c r="P37" s="5" t="str">
        <f>IF(Master[[#This Row],[Georeference Datum]]="","",Master[[#This Row],[Georeference Datum]])</f>
        <v>NAD83</v>
      </c>
      <c r="Q37" s="5" t="str">
        <f>IF(Master[[#This Row],[Georeference Protocol - Lookup Picker]]="","",Master[[#This Row],[Georeference Protocol - Lookup Picker]])</f>
        <v>Lat/lon determined by GPS</v>
      </c>
      <c r="R37" s="5" t="str">
        <f>IF(Master[[#This Row],[Associated Species]]="","",Master[[#This Row],[Associated Species]])</f>
        <v>Phragmites australis:Typha latifolia:Eupatorium hyssopifolium:Andropogon glomeratus:Dichanthelium scoparium</v>
      </c>
      <c r="S37" t="str">
        <f t="shared" si="11"/>
        <v>Y</v>
      </c>
      <c r="T37" s="5" t="str">
        <f>IF(Master[[#This Row],[Note (Accession Source - Collector)]]="","",Master[[#This Row],[Note (Accession Source - Collector)]])</f>
        <v>Collectors: R. Kretz, M. Giambalvo</v>
      </c>
      <c r="U37" s="3"/>
      <c r="W37" s="3"/>
      <c r="Y37" s="3"/>
    </row>
    <row r="38" spans="2:25" x14ac:dyDescent="0.35">
      <c r="B38" t="str">
        <f>Master[[#This Row],[Accession Prefix (NPGS)]]&amp;" "&amp;Master[[#This Row],[Accession Number -Assigned]]</f>
        <v xml:space="preserve">W6 </v>
      </c>
      <c r="C38" t="str">
        <f t="shared" si="8"/>
        <v>Collection source event</v>
      </c>
      <c r="D38" t="str">
        <f t="shared" si="9"/>
        <v>mm/dd/yyyy</v>
      </c>
      <c r="E38" s="77">
        <f>IF(IF(Master[[#This Row],[Date Collected or Developed]]="",Master[[#This Row],[Received Date -received by site]],Master[[#This Row],[Date Collected or Developed]])="","",(IF(Master[[#This Row],[Date Collected or Developed]]="",Master[[#This Row],[Received Date -received by site]],Master[[#This Row],[Date Collected or Developed]])))</f>
        <v>42635</v>
      </c>
      <c r="F38" s="76" t="str">
        <f>IF(Master[[#This Row],[Geography (Collection) -Lookup Picker in GRIN]]="","",Master[[#This Row],[Geography (Collection) -Lookup Picker in GRIN]])</f>
        <v>United States, New Jersey, Cape May</v>
      </c>
      <c r="G38" t="str">
        <f t="shared" si="10"/>
        <v>Y</v>
      </c>
      <c r="H38" s="45" t="str">
        <f>IF(Master[[#This Row],[Collecting or Acquisition Source - List]]="","",Master[[#This Row],[Collecting or Acquisition Source - List]])</f>
        <v>Wild Habitat</v>
      </c>
      <c r="I38" t="str">
        <f>IF(Master[[#This Row],[Inventory Type - Lookup Picker]]="","",Master[[#This Row],[Inventory Type - Lookup Picker]])</f>
        <v>SD</v>
      </c>
      <c r="J38" s="4">
        <f>IF(Master[[#This Row],[Number Plants Sampled]]="","",Master[[#This Row],[Number Plants Sampled]])</f>
        <v>100</v>
      </c>
      <c r="K38" s="4" t="str">
        <f>IF(Master[[#This Row],[Environment Description]]="","",Master[[#This Row],[Environment Description]])</f>
        <v>Mowed:Flooded</v>
      </c>
      <c r="L38" s="4" t="str">
        <f>IF(Master[[#This Row],[Collector Verbatim Locality]]="","",Master[[#This Row],[Collector Verbatim Locality]])</f>
        <v>Cape May NWR/Cedar Swamp/From Petersburg, take Tuckahoe Rd east about 1.3 miles to Butter Rd. Drive SE on Butter Rd for about 1000 feet to powerline cut. Walk south along cut to population.</v>
      </c>
      <c r="M38" s="4">
        <f>IF(Master[[#This Row],[Elevation (meters)]]=0,"",Master[[#This Row],[Elevation (meters)]])</f>
        <v>-5.7911998146816064</v>
      </c>
      <c r="N38" s="55">
        <f>IF(Master[[#This Row],[Latitude -decimal degrees]]="","",Master[[#This Row],[Latitude -decimal degrees]])</f>
        <v>39.25177</v>
      </c>
      <c r="O38" s="55">
        <f>IF(Master[[#This Row],[Longitude -decimal degrees]]="","",Master[[#This Row],[Longitude -decimal degrees]])</f>
        <v>-74.692549999999997</v>
      </c>
      <c r="P38" s="5" t="str">
        <f>IF(Master[[#This Row],[Georeference Datum]]="","",Master[[#This Row],[Georeference Datum]])</f>
        <v>NAD83</v>
      </c>
      <c r="Q38" s="5" t="str">
        <f>IF(Master[[#This Row],[Georeference Protocol - Lookup Picker]]="","",Master[[#This Row],[Georeference Protocol - Lookup Picker]])</f>
        <v>Lat/lon determined by GPS</v>
      </c>
      <c r="R38" s="5" t="str">
        <f>IF(Master[[#This Row],[Associated Species]]="","",Master[[#This Row],[Associated Species]])</f>
        <v>Phragmites australis:Typha latifolia:Eupatorium hyssopifolium:Chasmanthium laxum:Dichanthelium scoparium</v>
      </c>
      <c r="S38" t="str">
        <f t="shared" si="11"/>
        <v>Y</v>
      </c>
      <c r="T38" s="5" t="str">
        <f>IF(Master[[#This Row],[Note (Accession Source - Collector)]]="","",Master[[#This Row],[Note (Accession Source - Collector)]])</f>
        <v>Collectors: R. Kretz, M. Giambalvo</v>
      </c>
      <c r="U38" s="3"/>
      <c r="W38" s="3"/>
      <c r="Y38" s="3"/>
    </row>
    <row r="39" spans="2:25" x14ac:dyDescent="0.35">
      <c r="B39" t="str">
        <f>Master[[#This Row],[Accession Prefix (NPGS)]]&amp;" "&amp;Master[[#This Row],[Accession Number -Assigned]]</f>
        <v xml:space="preserve">W6 </v>
      </c>
      <c r="C39" t="str">
        <f t="shared" si="8"/>
        <v>Collection source event</v>
      </c>
      <c r="D39" t="str">
        <f t="shared" si="9"/>
        <v>mm/dd/yyyy</v>
      </c>
      <c r="E39" s="77">
        <f>IF(IF(Master[[#This Row],[Date Collected or Developed]]="",Master[[#This Row],[Received Date -received by site]],Master[[#This Row],[Date Collected or Developed]])="","",(IF(Master[[#This Row],[Date Collected or Developed]]="",Master[[#This Row],[Received Date -received by site]],Master[[#This Row],[Date Collected or Developed]])))</f>
        <v>42633</v>
      </c>
      <c r="F39" s="76" t="str">
        <f>IF(Master[[#This Row],[Geography (Collection) -Lookup Picker in GRIN]]="","",Master[[#This Row],[Geography (Collection) -Lookup Picker in GRIN]])</f>
        <v>United States, New Jersey, Ocean</v>
      </c>
      <c r="G39" t="str">
        <f t="shared" si="10"/>
        <v>Y</v>
      </c>
      <c r="H39" s="45" t="str">
        <f>IF(Master[[#This Row],[Collecting or Acquisition Source - List]]="","",Master[[#This Row],[Collecting or Acquisition Source - List]])</f>
        <v>Wild Habitat</v>
      </c>
      <c r="I39" t="str">
        <f>IF(Master[[#This Row],[Inventory Type - Lookup Picker]]="","",Master[[#This Row],[Inventory Type - Lookup Picker]])</f>
        <v>SD</v>
      </c>
      <c r="J39" s="4">
        <f>IF(Master[[#This Row],[Number Plants Sampled]]="","",Master[[#This Row],[Number Plants Sampled]])</f>
        <v>70</v>
      </c>
      <c r="K39" s="4" t="str">
        <f>IF(Master[[#This Row],[Environment Description]]="","",Master[[#This Row],[Environment Description]])</f>
        <v>Mowed:Flooded</v>
      </c>
      <c r="L39" s="4" t="str">
        <f>IF(Master[[#This Row],[Collector Verbatim Locality]]="","",Master[[#This Row],[Collector Verbatim Locality]])</f>
        <v>Edwin B. Forsythe NWR//From Manahawkin, take Stafford Ave. east for 2 miles. population is along trail on right side of road.</v>
      </c>
      <c r="M39" s="4">
        <f>IF(Master[[#This Row],[Elevation (meters)]]=0,"",Master[[#This Row],[Elevation (meters)]])</f>
        <v>2.133599931724802</v>
      </c>
      <c r="N39" s="55">
        <f>IF(Master[[#This Row],[Latitude -decimal degrees]]="","",Master[[#This Row],[Latitude -decimal degrees]])</f>
        <v>39.684249999999999</v>
      </c>
      <c r="O39" s="55">
        <f>IF(Master[[#This Row],[Longitude -decimal degrees]]="","",Master[[#This Row],[Longitude -decimal degrees]])</f>
        <v>-74.216629999999995</v>
      </c>
      <c r="P39" s="5" t="str">
        <f>IF(Master[[#This Row],[Georeference Datum]]="","",Master[[#This Row],[Georeference Datum]])</f>
        <v>NAD83</v>
      </c>
      <c r="Q39" s="5" t="str">
        <f>IF(Master[[#This Row],[Georeference Protocol - Lookup Picker]]="","",Master[[#This Row],[Georeference Protocol - Lookup Picker]])</f>
        <v>Lat/lon determined by GPS</v>
      </c>
      <c r="R39" s="5" t="str">
        <f>IF(Master[[#This Row],[Associated Species]]="","",Master[[#This Row],[Associated Species]])</f>
        <v>Rosa palustris:Parthenocissus quinquefolia:Tripsacum dactyloides:Phragmites australis:Iva frutescens</v>
      </c>
      <c r="S39" t="str">
        <f t="shared" si="11"/>
        <v>Y</v>
      </c>
      <c r="T39" s="5" t="str">
        <f>IF(Master[[#This Row],[Note (Accession Source - Collector)]]="","",Master[[#This Row],[Note (Accession Source - Collector)]])</f>
        <v>Collectors: R. Kretz, M. Giambalvo</v>
      </c>
      <c r="U39" s="3"/>
      <c r="W39" s="3"/>
      <c r="Y39" s="3"/>
    </row>
    <row r="40" spans="2:25" x14ac:dyDescent="0.35">
      <c r="B40" t="str">
        <f>Master[[#This Row],[Accession Prefix (NPGS)]]&amp;" "&amp;Master[[#This Row],[Accession Number -Assigned]]</f>
        <v xml:space="preserve">W6 </v>
      </c>
      <c r="C40" t="str">
        <f t="shared" si="8"/>
        <v>Collection source event</v>
      </c>
      <c r="D40" t="str">
        <f t="shared" si="9"/>
        <v>mm/dd/yyyy</v>
      </c>
      <c r="E40" s="77">
        <f>IF(IF(Master[[#This Row],[Date Collected or Developed]]="",Master[[#This Row],[Received Date -received by site]],Master[[#This Row],[Date Collected or Developed]])="","",(IF(Master[[#This Row],[Date Collected or Developed]]="",Master[[#This Row],[Received Date -received by site]],Master[[#This Row],[Date Collected or Developed]])))</f>
        <v>42640</v>
      </c>
      <c r="F40" s="76" t="str">
        <f>IF(Master[[#This Row],[Geography (Collection) -Lookup Picker in GRIN]]="","",Master[[#This Row],[Geography (Collection) -Lookup Picker in GRIN]])</f>
        <v>United States, New Jersey, Sussex</v>
      </c>
      <c r="G40" t="str">
        <f t="shared" si="10"/>
        <v>Y</v>
      </c>
      <c r="H40" s="45" t="str">
        <f>IF(Master[[#This Row],[Collecting or Acquisition Source - List]]="","",Master[[#This Row],[Collecting or Acquisition Source - List]])</f>
        <v>Wild Habitat</v>
      </c>
      <c r="I40" t="str">
        <f>IF(Master[[#This Row],[Inventory Type - Lookup Picker]]="","",Master[[#This Row],[Inventory Type - Lookup Picker]])</f>
        <v>SD</v>
      </c>
      <c r="J40" s="4">
        <f>IF(Master[[#This Row],[Number Plants Sampled]]="","",Master[[#This Row],[Number Plants Sampled]])</f>
        <v>100</v>
      </c>
      <c r="K40" s="4" t="str">
        <f>IF(Master[[#This Row],[Environment Description]]="","",Master[[#This Row],[Environment Description]])</f>
        <v/>
      </c>
      <c r="L40" s="4" t="str">
        <f>IF(Master[[#This Row],[Collector Verbatim Locality]]="","",Master[[#This Row],[Collector Verbatim Locality]])</f>
        <v>Flatbrook WMA//From Branchville, drive north on Hwy 206 for about 4 miles. Turn left on Hwy 560. Drive west about 0.7 miles to Brook Rd. Turn left on Brook Rd and drive in about 1 mile to a trail on the right that will lead to the population.</v>
      </c>
      <c r="M40" s="4">
        <f>IF(Master[[#This Row],[Elevation (meters)]]=0,"",Master[[#This Row],[Elevation (meters)]])</f>
        <v>136.55039563038733</v>
      </c>
      <c r="N40" s="55">
        <f>IF(Master[[#This Row],[Latitude -decimal degrees]]="","",Master[[#This Row],[Latitude -decimal degrees]])</f>
        <v>41.192160000000001</v>
      </c>
      <c r="O40" s="55">
        <f>IF(Master[[#This Row],[Longitude -decimal degrees]]="","",Master[[#This Row],[Longitude -decimal degrees]])</f>
        <v>-74.83569</v>
      </c>
      <c r="P40" s="5" t="str">
        <f>IF(Master[[#This Row],[Georeference Datum]]="","",Master[[#This Row],[Georeference Datum]])</f>
        <v>NAD83</v>
      </c>
      <c r="Q40" s="5" t="str">
        <f>IF(Master[[#This Row],[Georeference Protocol - Lookup Picker]]="","",Master[[#This Row],[Georeference Protocol - Lookup Picker]])</f>
        <v>Lat/lon determined by GPS</v>
      </c>
      <c r="R40" s="5" t="str">
        <f>IF(Master[[#This Row],[Associated Species]]="","",Master[[#This Row],[Associated Species]])</f>
        <v>Juglans nigra:Carya ovata:Microstegium vimineum:Elymus riparius:Elymus riparius</v>
      </c>
      <c r="S40" t="str">
        <f t="shared" si="11"/>
        <v>Y</v>
      </c>
      <c r="T40" s="5" t="str">
        <f>IF(Master[[#This Row],[Note (Accession Source - Collector)]]="","",Master[[#This Row],[Note (Accession Source - Collector)]])</f>
        <v>Collectors: R. Kretz, M. Giambalvo</v>
      </c>
      <c r="U40" s="3"/>
      <c r="W40" s="3"/>
      <c r="Y40" s="3"/>
    </row>
    <row r="41" spans="2:25" x14ac:dyDescent="0.35">
      <c r="B41" t="str">
        <f>Master[[#This Row],[Accession Prefix (NPGS)]]&amp;" "&amp;Master[[#This Row],[Accession Number -Assigned]]</f>
        <v xml:space="preserve">W6 </v>
      </c>
      <c r="C41" t="str">
        <f t="shared" si="8"/>
        <v>Collection source event</v>
      </c>
      <c r="D41" t="str">
        <f t="shared" si="9"/>
        <v>mm/dd/yyyy</v>
      </c>
      <c r="E41" s="77">
        <f>IF(IF(Master[[#This Row],[Date Collected or Developed]]="",Master[[#This Row],[Received Date -received by site]],Master[[#This Row],[Date Collected or Developed]])="","",(IF(Master[[#This Row],[Date Collected or Developed]]="",Master[[#This Row],[Received Date -received by site]],Master[[#This Row],[Date Collected or Developed]])))</f>
        <v>42642</v>
      </c>
      <c r="F41" s="76" t="str">
        <f>IF(Master[[#This Row],[Geography (Collection) -Lookup Picker in GRIN]]="","",Master[[#This Row],[Geography (Collection) -Lookup Picker in GRIN]])</f>
        <v>United States, New Jersey, Morris</v>
      </c>
      <c r="G41" t="str">
        <f t="shared" si="10"/>
        <v>Y</v>
      </c>
      <c r="H41" s="45" t="str">
        <f>IF(Master[[#This Row],[Collecting or Acquisition Source - List]]="","",Master[[#This Row],[Collecting or Acquisition Source - List]])</f>
        <v>Wild Habitat</v>
      </c>
      <c r="I41" t="str">
        <f>IF(Master[[#This Row],[Inventory Type - Lookup Picker]]="","",Master[[#This Row],[Inventory Type - Lookup Picker]])</f>
        <v>SD</v>
      </c>
      <c r="J41" s="4">
        <f>IF(Master[[#This Row],[Number Plants Sampled]]="","",Master[[#This Row],[Number Plants Sampled]])</f>
        <v>50</v>
      </c>
      <c r="K41" s="4" t="str">
        <f>IF(Master[[#This Row],[Environment Description]]="","",Master[[#This Row],[Environment Description]])</f>
        <v>Flooded</v>
      </c>
      <c r="L41" s="4" t="str">
        <f>IF(Master[[#This Row],[Collector Verbatim Locality]]="","",Master[[#This Row],[Collector Verbatim Locality]])</f>
        <v>Great Swamp NWR//From New Vernon, drive SW on Lees Hill Rd for about 0.1 miles. Turn left on Longhill Rd and drive south for about a mile. The Great Swamp parking lot is on left. Follow Blue and Beige trails to population.</v>
      </c>
      <c r="M41" s="4">
        <f>IF(Master[[#This Row],[Elevation (meters)]]=0,"",Master[[#This Row],[Elevation (meters)]])</f>
        <v>62.788797990758468</v>
      </c>
      <c r="N41" s="55">
        <f>IF(Master[[#This Row],[Latitude -decimal degrees]]="","",Master[[#This Row],[Latitude -decimal degrees]])</f>
        <v>40.72063</v>
      </c>
      <c r="O41" s="55">
        <f>IF(Master[[#This Row],[Longitude -decimal degrees]]="","",Master[[#This Row],[Longitude -decimal degrees]])</f>
        <v>-74.486770000000007</v>
      </c>
      <c r="P41" s="5" t="str">
        <f>IF(Master[[#This Row],[Georeference Datum]]="","",Master[[#This Row],[Georeference Datum]])</f>
        <v>NAD83</v>
      </c>
      <c r="Q41" s="5" t="str">
        <f>IF(Master[[#This Row],[Georeference Protocol - Lookup Picker]]="","",Master[[#This Row],[Georeference Protocol - Lookup Picker]])</f>
        <v>Lat/lon determined by GPS</v>
      </c>
      <c r="R41" s="5" t="str">
        <f>IF(Master[[#This Row],[Associated Species]]="","",Master[[#This Row],[Associated Species]])</f>
        <v>Liquidambar styraciflua:Quercus rubra:Bidens laevis:Scirpus cyperinus</v>
      </c>
      <c r="S41" t="str">
        <f t="shared" si="11"/>
        <v>Y</v>
      </c>
      <c r="T41" s="5" t="str">
        <f>IF(Master[[#This Row],[Note (Accession Source - Collector)]]="","",Master[[#This Row],[Note (Accession Source - Collector)]])</f>
        <v>Collectors: R. Kretz, M. Giambalvo</v>
      </c>
      <c r="U41" s="3"/>
      <c r="W41" s="3"/>
      <c r="Y41" s="3"/>
    </row>
    <row r="42" spans="2:25" x14ac:dyDescent="0.35">
      <c r="B42" t="str">
        <f>Master[[#This Row],[Accession Prefix (NPGS)]]&amp;" "&amp;Master[[#This Row],[Accession Number -Assigned]]</f>
        <v xml:space="preserve">W6 </v>
      </c>
      <c r="C42" t="str">
        <f t="shared" si="8"/>
        <v>Collection source event</v>
      </c>
      <c r="D42" t="str">
        <f t="shared" si="9"/>
        <v>mm/dd/yyyy</v>
      </c>
      <c r="E42" s="77">
        <f>IF(IF(Master[[#This Row],[Date Collected or Developed]]="",Master[[#This Row],[Received Date -received by site]],Master[[#This Row],[Date Collected or Developed]])="","",(IF(Master[[#This Row],[Date Collected or Developed]]="",Master[[#This Row],[Received Date -received by site]],Master[[#This Row],[Date Collected or Developed]])))</f>
        <v>42642</v>
      </c>
      <c r="F42" s="76" t="str">
        <f>IF(Master[[#This Row],[Geography (Collection) -Lookup Picker in GRIN]]="","",Master[[#This Row],[Geography (Collection) -Lookup Picker in GRIN]])</f>
        <v>United States, New Jersey, Morris</v>
      </c>
      <c r="G42" t="str">
        <f t="shared" si="10"/>
        <v>Y</v>
      </c>
      <c r="H42" s="45" t="str">
        <f>IF(Master[[#This Row],[Collecting or Acquisition Source - List]]="","",Master[[#This Row],[Collecting or Acquisition Source - List]])</f>
        <v>Wild Habitat</v>
      </c>
      <c r="I42" t="str">
        <f>IF(Master[[#This Row],[Inventory Type - Lookup Picker]]="","",Master[[#This Row],[Inventory Type - Lookup Picker]])</f>
        <v>SD</v>
      </c>
      <c r="J42" s="4">
        <f>IF(Master[[#This Row],[Number Plants Sampled]]="","",Master[[#This Row],[Number Plants Sampled]])</f>
        <v>120</v>
      </c>
      <c r="K42" s="4" t="str">
        <f>IF(Master[[#This Row],[Environment Description]]="","",Master[[#This Row],[Environment Description]])</f>
        <v>Flooded</v>
      </c>
      <c r="L42" s="4" t="str">
        <f>IF(Master[[#This Row],[Collector Verbatim Locality]]="","",Master[[#This Row],[Collector Verbatim Locality]])</f>
        <v>Great Swamp NWR//From New Vernon, drive SW on Lees Hill Rd for about 0.1 miles. Turn left on Longhill Rd and drive south for about a mile. The Great Swamp parking lot is on left. Follow Blue and Beige trails to population.</v>
      </c>
      <c r="M42" s="4">
        <f>IF(Master[[#This Row],[Elevation (meters)]]=0,"",Master[[#This Row],[Elevation (meters)]])</f>
        <v>62.788797990758468</v>
      </c>
      <c r="N42" s="55">
        <f>IF(Master[[#This Row],[Latitude -decimal degrees]]="","",Master[[#This Row],[Latitude -decimal degrees]])</f>
        <v>40.72063</v>
      </c>
      <c r="O42" s="55">
        <f>IF(Master[[#This Row],[Longitude -decimal degrees]]="","",Master[[#This Row],[Longitude -decimal degrees]])</f>
        <v>-74.486770000000007</v>
      </c>
      <c r="P42" s="5" t="str">
        <f>IF(Master[[#This Row],[Georeference Datum]]="","",Master[[#This Row],[Georeference Datum]])</f>
        <v>NAD83</v>
      </c>
      <c r="Q42" s="5" t="str">
        <f>IF(Master[[#This Row],[Georeference Protocol - Lookup Picker]]="","",Master[[#This Row],[Georeference Protocol - Lookup Picker]])</f>
        <v>Lat/lon determined by GPS</v>
      </c>
      <c r="R42" s="5" t="str">
        <f>IF(Master[[#This Row],[Associated Species]]="","",Master[[#This Row],[Associated Species]])</f>
        <v>Liquidambar styraciflua:Quercus rubra:Bidens laevis:Rosa palustris:Typha latifolia</v>
      </c>
      <c r="S42" t="str">
        <f t="shared" si="11"/>
        <v>Y</v>
      </c>
      <c r="T42" s="5" t="str">
        <f>IF(Master[[#This Row],[Note (Accession Source - Collector)]]="","",Master[[#This Row],[Note (Accession Source - Collector)]])</f>
        <v>Collectors: R. Kretz, M. Giambalvo</v>
      </c>
      <c r="U42" s="3"/>
      <c r="W42" s="3"/>
      <c r="Y42" s="3"/>
    </row>
    <row r="43" spans="2:25" x14ac:dyDescent="0.35">
      <c r="B43" t="str">
        <f>Master[[#This Row],[Accession Prefix (NPGS)]]&amp;" "&amp;Master[[#This Row],[Accession Number -Assigned]]</f>
        <v xml:space="preserve">W6 </v>
      </c>
      <c r="C43" t="str">
        <f t="shared" si="8"/>
        <v>Collection source event</v>
      </c>
      <c r="D43" t="str">
        <f t="shared" si="9"/>
        <v>mm/dd/yyyy</v>
      </c>
      <c r="E43" s="77">
        <f>IF(IF(Master[[#This Row],[Date Collected or Developed]]="",Master[[#This Row],[Received Date -received by site]],Master[[#This Row],[Date Collected or Developed]])="","",(IF(Master[[#This Row],[Date Collected or Developed]]="",Master[[#This Row],[Received Date -received by site]],Master[[#This Row],[Date Collected or Developed]])))</f>
        <v>42642</v>
      </c>
      <c r="F43" s="76" t="str">
        <f>IF(Master[[#This Row],[Geography (Collection) -Lookup Picker in GRIN]]="","",Master[[#This Row],[Geography (Collection) -Lookup Picker in GRIN]])</f>
        <v>United States, New Jersey, Morris</v>
      </c>
      <c r="G43" t="str">
        <f t="shared" si="10"/>
        <v>Y</v>
      </c>
      <c r="H43" s="45" t="str">
        <f>IF(Master[[#This Row],[Collecting or Acquisition Source - List]]="","",Master[[#This Row],[Collecting or Acquisition Source - List]])</f>
        <v>Wild Habitat</v>
      </c>
      <c r="I43" t="str">
        <f>IF(Master[[#This Row],[Inventory Type - Lookup Picker]]="","",Master[[#This Row],[Inventory Type - Lookup Picker]])</f>
        <v>SD</v>
      </c>
      <c r="J43" s="4">
        <f>IF(Master[[#This Row],[Number Plants Sampled]]="","",Master[[#This Row],[Number Plants Sampled]])</f>
        <v>100</v>
      </c>
      <c r="K43" s="4" t="str">
        <f>IF(Master[[#This Row],[Environment Description]]="","",Master[[#This Row],[Environment Description]])</f>
        <v>Flooded</v>
      </c>
      <c r="L43" s="4" t="str">
        <f>IF(Master[[#This Row],[Collector Verbatim Locality]]="","",Master[[#This Row],[Collector Verbatim Locality]])</f>
        <v>Great Swamp NWR//From New Vernon, drive SW on Lees Hill Rd for about 0.1 miles. Turn left on Longhill Rd and drive south for about a mile. The Great Swamp parking lot is on left. Follow Blue and Beige trails to population.</v>
      </c>
      <c r="M43" s="4">
        <f>IF(Master[[#This Row],[Elevation (meters)]]=0,"",Master[[#This Row],[Elevation (meters)]])</f>
        <v>62.788797990758468</v>
      </c>
      <c r="N43" s="55">
        <f>IF(Master[[#This Row],[Latitude -decimal degrees]]="","",Master[[#This Row],[Latitude -decimal degrees]])</f>
        <v>40.72063</v>
      </c>
      <c r="O43" s="55">
        <f>IF(Master[[#This Row],[Longitude -decimal degrees]]="","",Master[[#This Row],[Longitude -decimal degrees]])</f>
        <v>-74.486770000000007</v>
      </c>
      <c r="P43" s="5" t="str">
        <f>IF(Master[[#This Row],[Georeference Datum]]="","",Master[[#This Row],[Georeference Datum]])</f>
        <v>NAD83</v>
      </c>
      <c r="Q43" s="5" t="str">
        <f>IF(Master[[#This Row],[Georeference Protocol - Lookup Picker]]="","",Master[[#This Row],[Georeference Protocol - Lookup Picker]])</f>
        <v>Lat/lon determined by GPS</v>
      </c>
      <c r="R43" s="5" t="str">
        <f>IF(Master[[#This Row],[Associated Species]]="","",Master[[#This Row],[Associated Species]])</f>
        <v>Liquidambar styraciflua:Quercus rubra:Bidens laevis:Cephalanthus occidentalis:Typha latifolia</v>
      </c>
      <c r="S43" t="str">
        <f t="shared" si="11"/>
        <v>Y</v>
      </c>
      <c r="T43" s="5" t="str">
        <f>IF(Master[[#This Row],[Note (Accession Source - Collector)]]="","",Master[[#This Row],[Note (Accession Source - Collector)]])</f>
        <v>Collectors: R. Kretz, M. Giambalvo</v>
      </c>
      <c r="U43" s="3"/>
      <c r="W43" s="3"/>
      <c r="Y43" s="3"/>
    </row>
    <row r="44" spans="2:25" x14ac:dyDescent="0.35">
      <c r="B44" t="str">
        <f>Master[[#This Row],[Accession Prefix (NPGS)]]&amp;" "&amp;Master[[#This Row],[Accession Number -Assigned]]</f>
        <v xml:space="preserve">W6 </v>
      </c>
      <c r="C44" t="str">
        <f t="shared" si="8"/>
        <v>Collection source event</v>
      </c>
      <c r="D44" t="str">
        <f t="shared" si="9"/>
        <v>mm/dd/yyyy</v>
      </c>
      <c r="E44" s="77">
        <f>IF(IF(Master[[#This Row],[Date Collected or Developed]]="",Master[[#This Row],[Received Date -received by site]],Master[[#This Row],[Date Collected or Developed]])="","",(IF(Master[[#This Row],[Date Collected or Developed]]="",Master[[#This Row],[Received Date -received by site]],Master[[#This Row],[Date Collected or Developed]])))</f>
        <v>42648</v>
      </c>
      <c r="F44" s="76" t="str">
        <f>IF(Master[[#This Row],[Geography (Collection) -Lookup Picker in GRIN]]="","",Master[[#This Row],[Geography (Collection) -Lookup Picker in GRIN]])</f>
        <v>United States, New Jersey, Cape May</v>
      </c>
      <c r="G44" t="str">
        <f t="shared" si="10"/>
        <v>Y</v>
      </c>
      <c r="H44" s="45" t="str">
        <f>IF(Master[[#This Row],[Collecting or Acquisition Source - List]]="","",Master[[#This Row],[Collecting or Acquisition Source - List]])</f>
        <v>Wild Habitat</v>
      </c>
      <c r="I44" t="str">
        <f>IF(Master[[#This Row],[Inventory Type - Lookup Picker]]="","",Master[[#This Row],[Inventory Type - Lookup Picker]])</f>
        <v>SD</v>
      </c>
      <c r="J44" s="4">
        <f>IF(Master[[#This Row],[Number Plants Sampled]]="","",Master[[#This Row],[Number Plants Sampled]])</f>
        <v>100</v>
      </c>
      <c r="K44" s="4" t="str">
        <f>IF(Master[[#This Row],[Environment Description]]="","",Master[[#This Row],[Environment Description]])</f>
        <v/>
      </c>
      <c r="L44" s="4" t="str">
        <f>IF(Master[[#This Row],[Collector Verbatim Locality]]="","",Master[[#This Row],[Collector Verbatim Locality]])</f>
        <v>Cape May NWR/Two-Mile Beach/From Wildwood, head south on Pacific Ave. Make a right onto USCG enterance street. Population begins on dune trail at secondary dune.</v>
      </c>
      <c r="M44" s="4">
        <f>IF(Master[[#This Row],[Elevation (meters)]]=0,"",Master[[#This Row],[Elevation (meters)]])</f>
        <v>1.828799941478402</v>
      </c>
      <c r="N44" s="55">
        <f>IF(Master[[#This Row],[Latitude -decimal degrees]]="","",Master[[#This Row],[Latitude -decimal degrees]])</f>
        <v>38.948219999999999</v>
      </c>
      <c r="O44" s="55">
        <f>IF(Master[[#This Row],[Longitude -decimal degrees]]="","",Master[[#This Row],[Longitude -decimal degrees]])</f>
        <v>-74.860079999999996</v>
      </c>
      <c r="P44" s="5" t="str">
        <f>IF(Master[[#This Row],[Georeference Datum]]="","",Master[[#This Row],[Georeference Datum]])</f>
        <v>NAD83</v>
      </c>
      <c r="Q44" s="5" t="str">
        <f>IF(Master[[#This Row],[Georeference Protocol - Lookup Picker]]="","",Master[[#This Row],[Georeference Protocol - Lookup Picker]])</f>
        <v>Lat/lon determined by GPS</v>
      </c>
      <c r="R44" s="5" t="str">
        <f>IF(Master[[#This Row],[Associated Species]]="","",Master[[#This Row],[Associated Species]])</f>
        <v>Monarda punctata:Schizachyrium littorale:Heterotheca subaxillaris:Prunus serotina:Morella pensylvanica:Opuntia humifusa</v>
      </c>
      <c r="S44" t="str">
        <f t="shared" si="11"/>
        <v>Y</v>
      </c>
      <c r="T44" s="5" t="str">
        <f>IF(Master[[#This Row],[Note (Accession Source - Collector)]]="","",Master[[#This Row],[Note (Accession Source - Collector)]])</f>
        <v>Collectors: R. Kretz, M. Giambalvo</v>
      </c>
      <c r="U44" s="3"/>
      <c r="W44" s="3"/>
      <c r="Y44" s="3"/>
    </row>
    <row r="45" spans="2:25" x14ac:dyDescent="0.35">
      <c r="B45" t="str">
        <f>Master[[#This Row],[Accession Prefix (NPGS)]]&amp;" "&amp;Master[[#This Row],[Accession Number -Assigned]]</f>
        <v xml:space="preserve">W6 </v>
      </c>
      <c r="C45" t="str">
        <f t="shared" si="8"/>
        <v>Collection source event</v>
      </c>
      <c r="D45" t="str">
        <f t="shared" si="9"/>
        <v>mm/dd/yyyy</v>
      </c>
      <c r="E45" s="77">
        <f>IF(IF(Master[[#This Row],[Date Collected or Developed]]="",Master[[#This Row],[Received Date -received by site]],Master[[#This Row],[Date Collected or Developed]])="","",(IF(Master[[#This Row],[Date Collected or Developed]]="",Master[[#This Row],[Received Date -received by site]],Master[[#This Row],[Date Collected or Developed]])))</f>
        <v>42648</v>
      </c>
      <c r="F45" s="76" t="str">
        <f>IF(Master[[#This Row],[Geography (Collection) -Lookup Picker in GRIN]]="","",Master[[#This Row],[Geography (Collection) -Lookup Picker in GRIN]])</f>
        <v>United States, New Jersey, Cape May</v>
      </c>
      <c r="G45" t="str">
        <f t="shared" si="10"/>
        <v>Y</v>
      </c>
      <c r="H45" s="45" t="str">
        <f>IF(Master[[#This Row],[Collecting or Acquisition Source - List]]="","",Master[[#This Row],[Collecting or Acquisition Source - List]])</f>
        <v>Wild Habitat</v>
      </c>
      <c r="I45" t="str">
        <f>IF(Master[[#This Row],[Inventory Type - Lookup Picker]]="","",Master[[#This Row],[Inventory Type - Lookup Picker]])</f>
        <v>SD</v>
      </c>
      <c r="J45" s="4">
        <f>IF(Master[[#This Row],[Number Plants Sampled]]="","",Master[[#This Row],[Number Plants Sampled]])</f>
        <v>450</v>
      </c>
      <c r="K45" s="4" t="str">
        <f>IF(Master[[#This Row],[Environment Description]]="","",Master[[#This Row],[Environment Description]])</f>
        <v/>
      </c>
      <c r="L45" s="4" t="str">
        <f>IF(Master[[#This Row],[Collector Verbatim Locality]]="","",Master[[#This Row],[Collector Verbatim Locality]])</f>
        <v>Cape May NWR/Two-Mile Beach/From Wildwood, head south on Pacific Ave. Make a right on USCG entrance street. Drive to NWR parking lot. Population is on primary dune.</v>
      </c>
      <c r="M45" s="4">
        <f>IF(Master[[#This Row],[Elevation (meters)]]=0,"",Master[[#This Row],[Elevation (meters)]])</f>
        <v>1.828799941478402</v>
      </c>
      <c r="N45" s="55">
        <f>IF(Master[[#This Row],[Latitude -decimal degrees]]="","",Master[[#This Row],[Latitude -decimal degrees]])</f>
        <v>38.948219999999999</v>
      </c>
      <c r="O45" s="55">
        <f>IF(Master[[#This Row],[Longitude -decimal degrees]]="","",Master[[#This Row],[Longitude -decimal degrees]])</f>
        <v>-74.860079999999996</v>
      </c>
      <c r="P45" s="5" t="str">
        <f>IF(Master[[#This Row],[Georeference Datum]]="","",Master[[#This Row],[Georeference Datum]])</f>
        <v>NAD83</v>
      </c>
      <c r="Q45" s="5" t="str">
        <f>IF(Master[[#This Row],[Georeference Protocol - Lookup Picker]]="","",Master[[#This Row],[Georeference Protocol - Lookup Picker]])</f>
        <v>Lat/lon determined by GPS</v>
      </c>
      <c r="R45" s="5" t="str">
        <f>IF(Master[[#This Row],[Associated Species]]="","",Master[[#This Row],[Associated Species]])</f>
        <v>Monarda punctata:Cenchrus tribuloides:Cakile edentula:Morella pensylvanica</v>
      </c>
      <c r="S45" t="str">
        <f t="shared" si="11"/>
        <v>Y</v>
      </c>
      <c r="T45" s="5" t="str">
        <f>IF(Master[[#This Row],[Note (Accession Source - Collector)]]="","",Master[[#This Row],[Note (Accession Source - Collector)]])</f>
        <v>Collectors: R. Kretz, M. Giambalvo</v>
      </c>
      <c r="U45" s="3"/>
      <c r="W45" s="3"/>
      <c r="Y45" s="3"/>
    </row>
    <row r="46" spans="2:25" x14ac:dyDescent="0.35">
      <c r="B46" t="str">
        <f>Master[[#This Row],[Accession Prefix (NPGS)]]&amp;" "&amp;Master[[#This Row],[Accession Number -Assigned]]</f>
        <v xml:space="preserve">W6 </v>
      </c>
      <c r="C46" t="str">
        <f t="shared" si="8"/>
        <v>Collection source event</v>
      </c>
      <c r="D46" t="str">
        <f t="shared" si="9"/>
        <v>mm/dd/yyyy</v>
      </c>
      <c r="E46" s="77">
        <f>IF(IF(Master[[#This Row],[Date Collected or Developed]]="",Master[[#This Row],[Received Date -received by site]],Master[[#This Row],[Date Collected or Developed]])="","",(IF(Master[[#This Row],[Date Collected or Developed]]="",Master[[#This Row],[Received Date -received by site]],Master[[#This Row],[Date Collected or Developed]])))</f>
        <v>42649</v>
      </c>
      <c r="F46" s="76" t="str">
        <f>IF(Master[[#This Row],[Geography (Collection) -Lookup Picker in GRIN]]="","",Master[[#This Row],[Geography (Collection) -Lookup Picker in GRIN]])</f>
        <v>United States, New Jersey, Cumberland</v>
      </c>
      <c r="G46" t="str">
        <f t="shared" si="10"/>
        <v>Y</v>
      </c>
      <c r="H46" s="45" t="str">
        <f>IF(Master[[#This Row],[Collecting or Acquisition Source - List]]="","",Master[[#This Row],[Collecting or Acquisition Source - List]])</f>
        <v>Wild Habitat</v>
      </c>
      <c r="I46" t="str">
        <f>IF(Master[[#This Row],[Inventory Type - Lookup Picker]]="","",Master[[#This Row],[Inventory Type - Lookup Picker]])</f>
        <v>SD</v>
      </c>
      <c r="J46" s="4">
        <f>IF(Master[[#This Row],[Number Plants Sampled]]="","",Master[[#This Row],[Number Plants Sampled]])</f>
        <v>75</v>
      </c>
      <c r="K46" s="4" t="str">
        <f>IF(Master[[#This Row],[Environment Description]]="","",Master[[#This Row],[Environment Description]])</f>
        <v>Flooded</v>
      </c>
      <c r="L46" s="4" t="str">
        <f>IF(Master[[#This Row],[Collector Verbatim Locality]]="","",Master[[#This Row],[Collector Verbatim Locality]])</f>
        <v>Egg Island WMA / Glades WR/Turkey Point Rd./From Dividing Creek take Hwy 664 west to Turkey Point Rd. Drive south on Turkey Point until it ends at Johnson's Ditch. The population is across bridge and along the Glades trails.</v>
      </c>
      <c r="M46" s="4">
        <f>IF(Master[[#This Row],[Elevation (meters)]]=0,"",Master[[#This Row],[Elevation (meters)]])</f>
        <v>7.0103997756672074</v>
      </c>
      <c r="N46" s="55">
        <f>IF(Master[[#This Row],[Latitude -decimal degrees]]="","",Master[[#This Row],[Latitude -decimal degrees]])</f>
        <v>39.246499999999997</v>
      </c>
      <c r="O46" s="55">
        <f>IF(Master[[#This Row],[Longitude -decimal degrees]]="","",Master[[#This Row],[Longitude -decimal degrees]])</f>
        <v>-75.130189999999999</v>
      </c>
      <c r="P46" s="5" t="str">
        <f>IF(Master[[#This Row],[Georeference Datum]]="","",Master[[#This Row],[Georeference Datum]])</f>
        <v>NAD83</v>
      </c>
      <c r="Q46" s="5" t="str">
        <f>IF(Master[[#This Row],[Georeference Protocol - Lookup Picker]]="","",Master[[#This Row],[Georeference Protocol - Lookup Picker]])</f>
        <v>Lat/lon determined by GPS</v>
      </c>
      <c r="R46" s="5" t="str">
        <f>IF(Master[[#This Row],[Associated Species]]="","",Master[[#This Row],[Associated Species]])</f>
        <v>Phragmites australis:Juniperus virginiana:Morella pensylvanica:Juncus gerardii</v>
      </c>
      <c r="S46" t="str">
        <f t="shared" si="11"/>
        <v>Y</v>
      </c>
      <c r="T46" s="5" t="str">
        <f>IF(Master[[#This Row],[Note (Accession Source - Collector)]]="","",Master[[#This Row],[Note (Accession Source - Collector)]])</f>
        <v>Collectors: R. Kretz, M. Giambalvo</v>
      </c>
      <c r="U46" s="3"/>
      <c r="W46" s="3"/>
      <c r="Y46" s="3"/>
    </row>
    <row r="47" spans="2:25" x14ac:dyDescent="0.35">
      <c r="B47" t="str">
        <f>Master[[#This Row],[Accession Prefix (NPGS)]]&amp;" "&amp;Master[[#This Row],[Accession Number -Assigned]]</f>
        <v xml:space="preserve">W6 </v>
      </c>
      <c r="C47" t="str">
        <f t="shared" si="8"/>
        <v>Collection source event</v>
      </c>
      <c r="D47" t="str">
        <f t="shared" si="9"/>
        <v>mm/dd/yyyy</v>
      </c>
      <c r="E47" s="77">
        <f>IF(IF(Master[[#This Row],[Date Collected or Developed]]="",Master[[#This Row],[Received Date -received by site]],Master[[#This Row],[Date Collected or Developed]])="","",(IF(Master[[#This Row],[Date Collected or Developed]]="",Master[[#This Row],[Received Date -received by site]],Master[[#This Row],[Date Collected or Developed]])))</f>
        <v>42662</v>
      </c>
      <c r="F47" s="76" t="str">
        <f>IF(Master[[#This Row],[Geography (Collection) -Lookup Picker in GRIN]]="","",Master[[#This Row],[Geography (Collection) -Lookup Picker in GRIN]])</f>
        <v>United States, New Jersey, Cape May</v>
      </c>
      <c r="G47" t="str">
        <f t="shared" si="10"/>
        <v>Y</v>
      </c>
      <c r="H47" s="45" t="str">
        <f>IF(Master[[#This Row],[Collecting or Acquisition Source - List]]="","",Master[[#This Row],[Collecting or Acquisition Source - List]])</f>
        <v>Wild Habitat</v>
      </c>
      <c r="I47" t="str">
        <f>IF(Master[[#This Row],[Inventory Type - Lookup Picker]]="","",Master[[#This Row],[Inventory Type - Lookup Picker]])</f>
        <v>SD</v>
      </c>
      <c r="J47" s="4">
        <f>IF(Master[[#This Row],[Number Plants Sampled]]="","",Master[[#This Row],[Number Plants Sampled]])</f>
        <v>100</v>
      </c>
      <c r="K47" s="4" t="str">
        <f>IF(Master[[#This Row],[Environment Description]]="","",Master[[#This Row],[Environment Description]])</f>
        <v>Mowed:Flooded</v>
      </c>
      <c r="L47" s="4" t="str">
        <f>IF(Master[[#This Row],[Collector Verbatim Locality]]="","",Master[[#This Row],[Collector Verbatim Locality]])</f>
        <v>Cape May NWR/Cedar Swamp/From Petersburg, take Tuckahoe Rd east about 1.3 miles to Butter Rd. Drive SE on Butter Rd for about 1000 ft to power line cut. Walk south to population.</v>
      </c>
      <c r="M47" s="4">
        <f>IF(Master[[#This Row],[Elevation (meters)]]=0,"",Master[[#This Row],[Elevation (meters)]])</f>
        <v>-5.7911998146816064</v>
      </c>
      <c r="N47" s="55">
        <f>IF(Master[[#This Row],[Latitude -decimal degrees]]="","",Master[[#This Row],[Latitude -decimal degrees]])</f>
        <v>39.25177</v>
      </c>
      <c r="O47" s="55">
        <f>IF(Master[[#This Row],[Longitude -decimal degrees]]="","",Master[[#This Row],[Longitude -decimal degrees]])</f>
        <v>-74.692549999999997</v>
      </c>
      <c r="P47" s="5" t="str">
        <f>IF(Master[[#This Row],[Georeference Datum]]="","",Master[[#This Row],[Georeference Datum]])</f>
        <v>NAD83</v>
      </c>
      <c r="Q47" s="5" t="str">
        <f>IF(Master[[#This Row],[Georeference Protocol - Lookup Picker]]="","",Master[[#This Row],[Georeference Protocol - Lookup Picker]])</f>
        <v>Lat/lon determined by GPS</v>
      </c>
      <c r="R47" s="5" t="str">
        <f>IF(Master[[#This Row],[Associated Species]]="","",Master[[#This Row],[Associated Species]])</f>
        <v>Schizachyrium scoparium:Liquidambar styraciflua:Rhynchospora capitellata:Solidago nemoralis:Eupatorium hyssopifolium</v>
      </c>
      <c r="S47" t="str">
        <f t="shared" si="11"/>
        <v>Y</v>
      </c>
      <c r="T47" s="5" t="str">
        <f>IF(Master[[#This Row],[Note (Accession Source - Collector)]]="","",Master[[#This Row],[Note (Accession Source - Collector)]])</f>
        <v>Collectors: R. Kretz, M. Giambalvo</v>
      </c>
      <c r="U47" s="3"/>
      <c r="W47" s="3"/>
      <c r="Y47" s="3"/>
    </row>
    <row r="48" spans="2:25" x14ac:dyDescent="0.35">
      <c r="B48" t="str">
        <f>Master[[#This Row],[Accession Prefix (NPGS)]]&amp;" "&amp;Master[[#This Row],[Accession Number -Assigned]]</f>
        <v xml:space="preserve">W6 </v>
      </c>
      <c r="C48" t="str">
        <f t="shared" si="8"/>
        <v>Collection source event</v>
      </c>
      <c r="D48" t="str">
        <f t="shared" si="9"/>
        <v>mm/dd/yyyy</v>
      </c>
      <c r="E48" s="77">
        <f>IF(IF(Master[[#This Row],[Date Collected or Developed]]="",Master[[#This Row],[Received Date -received by site]],Master[[#This Row],[Date Collected or Developed]])="","",(IF(Master[[#This Row],[Date Collected or Developed]]="",Master[[#This Row],[Received Date -received by site]],Master[[#This Row],[Date Collected or Developed]])))</f>
        <v>42669</v>
      </c>
      <c r="F48" s="76" t="str">
        <f>IF(Master[[#This Row],[Geography (Collection) -Lookup Picker in GRIN]]="","",Master[[#This Row],[Geography (Collection) -Lookup Picker in GRIN]])</f>
        <v>United States, New Jersey, Atlantic</v>
      </c>
      <c r="G48" t="str">
        <f t="shared" si="10"/>
        <v>Y</v>
      </c>
      <c r="H48" s="45" t="str">
        <f>IF(Master[[#This Row],[Collecting or Acquisition Source - List]]="","",Master[[#This Row],[Collecting or Acquisition Source - List]])</f>
        <v>Wild Habitat</v>
      </c>
      <c r="I48" t="str">
        <f>IF(Master[[#This Row],[Inventory Type - Lookup Picker]]="","",Master[[#This Row],[Inventory Type - Lookup Picker]])</f>
        <v>SD</v>
      </c>
      <c r="J48" s="4">
        <f>IF(Master[[#This Row],[Number Plants Sampled]]="","",Master[[#This Row],[Number Plants Sampled]])</f>
        <v>160</v>
      </c>
      <c r="K48" s="4" t="str">
        <f>IF(Master[[#This Row],[Environment Description]]="","",Master[[#This Row],[Environment Description]])</f>
        <v>Mowed:Flooded</v>
      </c>
      <c r="L48" s="4" t="str">
        <f>IF(Master[[#This Row],[Collector Verbatim Locality]]="","",Master[[#This Row],[Collector Verbatim Locality]])</f>
        <v>Tuckahoe WMA//From Tuckahoe, take route 50 north to Mosquito Landing Rd. Drive down Mosquito Landing Rd to Middle Town Rd. Make a right onto Meadow Rd. Population is in power line cut.</v>
      </c>
      <c r="M48" s="4">
        <f>IF(Master[[#This Row],[Elevation (meters)]]=0,"",Master[[#This Row],[Elevation (meters)]])</f>
        <v>0.91439997073920098</v>
      </c>
      <c r="N48" s="55">
        <f>IF(Master[[#This Row],[Latitude -decimal degrees]]="","",Master[[#This Row],[Latitude -decimal degrees]])</f>
        <v>39.28716</v>
      </c>
      <c r="O48" s="55">
        <f>IF(Master[[#This Row],[Longitude -decimal degrees]]="","",Master[[#This Row],[Longitude -decimal degrees]])</f>
        <v>-74.737409999999997</v>
      </c>
      <c r="P48" s="5" t="str">
        <f>IF(Master[[#This Row],[Georeference Datum]]="","",Master[[#This Row],[Georeference Datum]])</f>
        <v>NAD83</v>
      </c>
      <c r="Q48" s="5" t="str">
        <f>IF(Master[[#This Row],[Georeference Protocol - Lookup Picker]]="","",Master[[#This Row],[Georeference Protocol - Lookup Picker]])</f>
        <v>Lat/lon determined by GPS</v>
      </c>
      <c r="R48" s="5" t="str">
        <f>IF(Master[[#This Row],[Associated Species]]="","",Master[[#This Row],[Associated Species]])</f>
        <v>Ilex glabra:Schizachyrium scoparium:Schizachyrium scoparium:Andropogon glomeratus:Chasmanthium laxum:Panicum virgatum var. spissum:Panicum virgatum:Panicum virgatum:Panicum virgatum:Panicum virgatum:Panicum virgatum</v>
      </c>
      <c r="S48" t="str">
        <f t="shared" si="11"/>
        <v>Y</v>
      </c>
      <c r="T48" s="5" t="str">
        <f>IF(Master[[#This Row],[Note (Accession Source - Collector)]]="","",Master[[#This Row],[Note (Accession Source - Collector)]])</f>
        <v>Collectors: R. Kretz, M. Giambalvo</v>
      </c>
      <c r="U48" s="3"/>
      <c r="W48" s="3"/>
      <c r="Y48" s="3"/>
    </row>
    <row r="49" spans="2:25" x14ac:dyDescent="0.35">
      <c r="B49" t="str">
        <f>Master[[#This Row],[Accession Prefix (NPGS)]]&amp;" "&amp;Master[[#This Row],[Accession Number -Assigned]]</f>
        <v xml:space="preserve">W6 </v>
      </c>
      <c r="C49" t="str">
        <f t="shared" si="8"/>
        <v>Collection source event</v>
      </c>
      <c r="D49" t="str">
        <f t="shared" si="9"/>
        <v>mm/dd/yyyy</v>
      </c>
      <c r="E49" s="77">
        <f>IF(IF(Master[[#This Row],[Date Collected or Developed]]="",Master[[#This Row],[Received Date -received by site]],Master[[#This Row],[Date Collected or Developed]])="","",(IF(Master[[#This Row],[Date Collected or Developed]]="",Master[[#This Row],[Received Date -received by site]],Master[[#This Row],[Date Collected or Developed]])))</f>
        <v>42671</v>
      </c>
      <c r="F49" s="76" t="str">
        <f>IF(Master[[#This Row],[Geography (Collection) -Lookup Picker in GRIN]]="","",Master[[#This Row],[Geography (Collection) -Lookup Picker in GRIN]])</f>
        <v>United States, New Jersey, Ocean</v>
      </c>
      <c r="G49" t="str">
        <f t="shared" si="10"/>
        <v>Y</v>
      </c>
      <c r="H49" s="45" t="str">
        <f>IF(Master[[#This Row],[Collecting or Acquisition Source - List]]="","",Master[[#This Row],[Collecting or Acquisition Source - List]])</f>
        <v>Wild Habitat</v>
      </c>
      <c r="I49" t="str">
        <f>IF(Master[[#This Row],[Inventory Type - Lookup Picker]]="","",Master[[#This Row],[Inventory Type - Lookup Picker]])</f>
        <v>SD</v>
      </c>
      <c r="J49" s="4">
        <f>IF(Master[[#This Row],[Number Plants Sampled]]="","",Master[[#This Row],[Number Plants Sampled]])</f>
        <v>90</v>
      </c>
      <c r="K49" s="4" t="str">
        <f>IF(Master[[#This Row],[Environment Description]]="","",Master[[#This Row],[Environment Description]])</f>
        <v/>
      </c>
      <c r="L49" s="4" t="str">
        <f>IF(Master[[#This Row],[Collector Verbatim Locality]]="","",Master[[#This Row],[Collector Verbatim Locality]])</f>
        <v>Colliers Mills WMA//From New Egypt, drive east on Lakewood Rd. for about 4 miles. Continue straight onto W Veterans Hwy for about 0.5 miles to admit road entrance to Colliers Mills. Population is on both sides of Hwy throughout trail network.</v>
      </c>
      <c r="M49" s="4">
        <f>IF(Master[[#This Row],[Elevation (meters)]]=0,"",Master[[#This Row],[Elevation (meters)]])</f>
        <v>42.062398654003246</v>
      </c>
      <c r="N49" s="55">
        <f>IF(Master[[#This Row],[Latitude -decimal degrees]]="","",Master[[#This Row],[Latitude -decimal degrees]])</f>
        <v>40.10913</v>
      </c>
      <c r="O49" s="55">
        <f>IF(Master[[#This Row],[Longitude -decimal degrees]]="","",Master[[#This Row],[Longitude -decimal degrees]])</f>
        <v>-74.439250000000001</v>
      </c>
      <c r="P49" s="5" t="str">
        <f>IF(Master[[#This Row],[Georeference Datum]]="","",Master[[#This Row],[Georeference Datum]])</f>
        <v>NAD83</v>
      </c>
      <c r="Q49" s="5" t="str">
        <f>IF(Master[[#This Row],[Georeference Protocol - Lookup Picker]]="","",Master[[#This Row],[Georeference Protocol - Lookup Picker]])</f>
        <v>Lat/lon determined by GPS</v>
      </c>
      <c r="R49" s="5" t="str">
        <f>IF(Master[[#This Row],[Associated Species]]="","",Master[[#This Row],[Associated Species]])</f>
        <v>Pinus rigida:Kalmia latifolia:Vaccinium corymbosum:Gaylussacia baccata:Vaccinium pallidum</v>
      </c>
      <c r="S49" t="str">
        <f t="shared" si="11"/>
        <v>Y</v>
      </c>
      <c r="T49" s="5" t="str">
        <f>IF(Master[[#This Row],[Note (Accession Source - Collector)]]="","",Master[[#This Row],[Note (Accession Source - Collector)]])</f>
        <v>Collectors: R. Kretz, M. Giambalvo</v>
      </c>
      <c r="U49" s="3"/>
      <c r="W49" s="3"/>
      <c r="Y49" s="3"/>
    </row>
    <row r="50" spans="2:25" x14ac:dyDescent="0.35">
      <c r="B50" t="str">
        <f>Master[[#This Row],[Accession Prefix (NPGS)]]&amp;" "&amp;Master[[#This Row],[Accession Number -Assigned]]</f>
        <v xml:space="preserve">W6 </v>
      </c>
      <c r="C50" t="str">
        <f t="shared" si="8"/>
        <v>Collection source event</v>
      </c>
      <c r="D50" t="str">
        <f t="shared" si="9"/>
        <v>mm/dd/yyyy</v>
      </c>
      <c r="E50" s="77">
        <f>IF(IF(Master[[#This Row],[Date Collected or Developed]]="",Master[[#This Row],[Received Date -received by site]],Master[[#This Row],[Date Collected or Developed]])="","",(IF(Master[[#This Row],[Date Collected or Developed]]="",Master[[#This Row],[Received Date -received by site]],Master[[#This Row],[Date Collected or Developed]])))</f>
        <v>42675</v>
      </c>
      <c r="F50" s="76" t="str">
        <f>IF(Master[[#This Row],[Geography (Collection) -Lookup Picker in GRIN]]="","",Master[[#This Row],[Geography (Collection) -Lookup Picker in GRIN]])</f>
        <v>United States, New Jersey, Ocean</v>
      </c>
      <c r="G50" t="str">
        <f t="shared" si="10"/>
        <v>Y</v>
      </c>
      <c r="H50" s="45" t="str">
        <f>IF(Master[[#This Row],[Collecting or Acquisition Source - List]]="","",Master[[#This Row],[Collecting or Acquisition Source - List]])</f>
        <v>Wild Habitat</v>
      </c>
      <c r="I50" t="str">
        <f>IF(Master[[#This Row],[Inventory Type - Lookup Picker]]="","",Master[[#This Row],[Inventory Type - Lookup Picker]])</f>
        <v>SD</v>
      </c>
      <c r="J50" s="4">
        <f>IF(Master[[#This Row],[Number Plants Sampled]]="","",Master[[#This Row],[Number Plants Sampled]])</f>
        <v>160</v>
      </c>
      <c r="K50" s="4" t="str">
        <f>IF(Master[[#This Row],[Environment Description]]="","",Master[[#This Row],[Environment Description]])</f>
        <v/>
      </c>
      <c r="L50" s="4" t="str">
        <f>IF(Master[[#This Row],[Collector Verbatim Locality]]="","",Master[[#This Row],[Collector Verbatim Locality]])</f>
        <v>Colliers Mills WMA//From New Egypt, drive east on Lakewood Rd. for about 4 miles to Hawkin Rd. Drive north on Hawkin Rd for about .75 miles to an unnamed dirt road. Drive east on dirt road for about 500 ft. to a dried pond. Population is around edge of pond bed.</v>
      </c>
      <c r="M50" s="4">
        <f>IF(Master[[#This Row],[Elevation (meters)]]=0,"",Master[[#This Row],[Elevation (meters)]])</f>
        <v>42.062398654003246</v>
      </c>
      <c r="N50" s="55">
        <f>IF(Master[[#This Row],[Latitude -decimal degrees]]="","",Master[[#This Row],[Latitude -decimal degrees]])</f>
        <v>40.10913</v>
      </c>
      <c r="O50" s="55">
        <f>IF(Master[[#This Row],[Longitude -decimal degrees]]="","",Master[[#This Row],[Longitude -decimal degrees]])</f>
        <v>-74.439250000000001</v>
      </c>
      <c r="P50" s="5" t="str">
        <f>IF(Master[[#This Row],[Georeference Datum]]="","",Master[[#This Row],[Georeference Datum]])</f>
        <v>NAD83</v>
      </c>
      <c r="Q50" s="5" t="str">
        <f>IF(Master[[#This Row],[Georeference Protocol - Lookup Picker]]="","",Master[[#This Row],[Georeference Protocol - Lookup Picker]])</f>
        <v>Lat/lon determined by GPS</v>
      </c>
      <c r="R50" s="5" t="str">
        <f>IF(Master[[#This Row],[Associated Species]]="","",Master[[#This Row],[Associated Species]])</f>
        <v>Chamaecyparis thyoides:Chamaedaphne calyculata:Vaccinium corymbosum:Hieracium kalmii:Kalmia angustifolia:Kalmia angustifolia</v>
      </c>
      <c r="S50" t="str">
        <f t="shared" si="11"/>
        <v>Y</v>
      </c>
      <c r="T50" s="5" t="str">
        <f>IF(Master[[#This Row],[Note (Accession Source - Collector)]]="","",Master[[#This Row],[Note (Accession Source - Collector)]])</f>
        <v>Collectors: R. Kretz, M. Giambalvo</v>
      </c>
      <c r="U50" s="3"/>
      <c r="W50" s="3"/>
      <c r="Y50" s="3"/>
    </row>
    <row r="51" spans="2:25" x14ac:dyDescent="0.35">
      <c r="B51" t="str">
        <f>Master[[#This Row],[Accession Prefix (NPGS)]]&amp;" "&amp;Master[[#This Row],[Accession Number -Assigned]]</f>
        <v xml:space="preserve">W6 </v>
      </c>
      <c r="C51" t="str">
        <f t="shared" si="8"/>
        <v>Collection source event</v>
      </c>
      <c r="D51" t="str">
        <f t="shared" si="9"/>
        <v>mm/dd/yyyy</v>
      </c>
      <c r="E51" s="77">
        <f>IF(IF(Master[[#This Row],[Date Collected or Developed]]="",Master[[#This Row],[Received Date -received by site]],Master[[#This Row],[Date Collected or Developed]])="","",(IF(Master[[#This Row],[Date Collected or Developed]]="",Master[[#This Row],[Received Date -received by site]],Master[[#This Row],[Date Collected or Developed]])))</f>
        <v>42675</v>
      </c>
      <c r="F51" s="76" t="str">
        <f>IF(Master[[#This Row],[Geography (Collection) -Lookup Picker in GRIN]]="","",Master[[#This Row],[Geography (Collection) -Lookup Picker in GRIN]])</f>
        <v>United States, New Jersey, Ocean</v>
      </c>
      <c r="G51" t="str">
        <f t="shared" si="10"/>
        <v>Y</v>
      </c>
      <c r="H51" s="45" t="str">
        <f>IF(Master[[#This Row],[Collecting or Acquisition Source - List]]="","",Master[[#This Row],[Collecting or Acquisition Source - List]])</f>
        <v>Wild Habitat</v>
      </c>
      <c r="I51" t="str">
        <f>IF(Master[[#This Row],[Inventory Type - Lookup Picker]]="","",Master[[#This Row],[Inventory Type - Lookup Picker]])</f>
        <v>SD</v>
      </c>
      <c r="J51" s="4">
        <f>IF(Master[[#This Row],[Number Plants Sampled]]="","",Master[[#This Row],[Number Plants Sampled]])</f>
        <v>70</v>
      </c>
      <c r="K51" s="4" t="str">
        <f>IF(Master[[#This Row],[Environment Description]]="","",Master[[#This Row],[Environment Description]])</f>
        <v>Flooded</v>
      </c>
      <c r="L51" s="4" t="str">
        <f>IF(Master[[#This Row],[Collector Verbatim Locality]]="","",Master[[#This Row],[Collector Verbatim Locality]])</f>
        <v>Colliers Mills WMA//From New Egypt, drive east on Lakewood Rd for about 4 miles to Hawkin Rd. Drive north on Hawkin Rd for about .75 miles. Turn right on an unnamed dirt road. Drive for about 500 ft. to a dried pond. Population is in pond bed.</v>
      </c>
      <c r="M51" s="4">
        <f>IF(Master[[#This Row],[Elevation (meters)]]=0,"",Master[[#This Row],[Elevation (meters)]])</f>
        <v>45.415198546713647</v>
      </c>
      <c r="N51" s="55">
        <f>IF(Master[[#This Row],[Latitude -decimal degrees]]="","",Master[[#This Row],[Latitude -decimal degrees]])</f>
        <v>40.10022</v>
      </c>
      <c r="O51" s="55">
        <f>IF(Master[[#This Row],[Longitude -decimal degrees]]="","",Master[[#This Row],[Longitude -decimal degrees]])</f>
        <v>-74.451269999999994</v>
      </c>
      <c r="P51" s="5" t="str">
        <f>IF(Master[[#This Row],[Georeference Datum]]="","",Master[[#This Row],[Georeference Datum]])</f>
        <v>NAD83</v>
      </c>
      <c r="Q51" s="5" t="str">
        <f>IF(Master[[#This Row],[Georeference Protocol - Lookup Picker]]="","",Master[[#This Row],[Georeference Protocol - Lookup Picker]])</f>
        <v>Lat/lon determined by GPS</v>
      </c>
      <c r="R51" s="5" t="str">
        <f>IF(Master[[#This Row],[Associated Species]]="","",Master[[#This Row],[Associated Species]])</f>
        <v>Juncus canadensis:Rhexia mariana:Chamaedaphne calyculata:Eubotrys racemosa</v>
      </c>
      <c r="S51" t="str">
        <f t="shared" si="11"/>
        <v>Y</v>
      </c>
      <c r="T51" s="5" t="str">
        <f>IF(Master[[#This Row],[Note (Accession Source - Collector)]]="","",Master[[#This Row],[Note (Accession Source - Collector)]])</f>
        <v>Collectors: R. Kretz, M. Giambalvo</v>
      </c>
      <c r="U51" s="3"/>
      <c r="W51" s="3"/>
      <c r="Y51" s="3"/>
    </row>
    <row r="52" spans="2:25" x14ac:dyDescent="0.35">
      <c r="B52" t="str">
        <f>Master[[#This Row],[Accession Prefix (NPGS)]]&amp;" "&amp;Master[[#This Row],[Accession Number -Assigned]]</f>
        <v xml:space="preserve">W6 </v>
      </c>
      <c r="C52" t="str">
        <f t="shared" si="8"/>
        <v>Collection source event</v>
      </c>
      <c r="D52" t="str">
        <f t="shared" si="9"/>
        <v>mm/dd/yyyy</v>
      </c>
      <c r="E52" s="77">
        <f>IF(IF(Master[[#This Row],[Date Collected or Developed]]="",Master[[#This Row],[Received Date -received by site]],Master[[#This Row],[Date Collected or Developed]])="","",(IF(Master[[#This Row],[Date Collected or Developed]]="",Master[[#This Row],[Received Date -received by site]],Master[[#This Row],[Date Collected or Developed]])))</f>
        <v>42675</v>
      </c>
      <c r="F52" s="76" t="str">
        <f>IF(Master[[#This Row],[Geography (Collection) -Lookup Picker in GRIN]]="","",Master[[#This Row],[Geography (Collection) -Lookup Picker in GRIN]])</f>
        <v>United States, New Jersey, Ocean</v>
      </c>
      <c r="G52" t="str">
        <f t="shared" si="10"/>
        <v>Y</v>
      </c>
      <c r="H52" s="45" t="str">
        <f>IF(Master[[#This Row],[Collecting or Acquisition Source - List]]="","",Master[[#This Row],[Collecting or Acquisition Source - List]])</f>
        <v>Wild Habitat</v>
      </c>
      <c r="I52" t="str">
        <f>IF(Master[[#This Row],[Inventory Type - Lookup Picker]]="","",Master[[#This Row],[Inventory Type - Lookup Picker]])</f>
        <v>SD</v>
      </c>
      <c r="J52" s="4">
        <f>IF(Master[[#This Row],[Number Plants Sampled]]="","",Master[[#This Row],[Number Plants Sampled]])</f>
        <v>100</v>
      </c>
      <c r="K52" s="4" t="str">
        <f>IF(Master[[#This Row],[Environment Description]]="","",Master[[#This Row],[Environment Description]])</f>
        <v>Flooded</v>
      </c>
      <c r="L52" s="4" t="str">
        <f>IF(Master[[#This Row],[Collector Verbatim Locality]]="","",Master[[#This Row],[Collector Verbatim Locality]])</f>
        <v>Colliers Mills WMA//From New Egypt, drive east on Lakewood Rd for about 4 miles to Hawkin Rd. Drive north on Hawkin Rd for about .75 miles. Turn right on an unnamed dirt road. Drive for about 500 ft to a dried pond. Population is in pond bed.</v>
      </c>
      <c r="M52" s="4">
        <f>IF(Master[[#This Row],[Elevation (meters)]]=0,"",Master[[#This Row],[Elevation (meters)]])</f>
        <v>45.415198546713647</v>
      </c>
      <c r="N52" s="55">
        <f>IF(Master[[#This Row],[Latitude -decimal degrees]]="","",Master[[#This Row],[Latitude -decimal degrees]])</f>
        <v>40.10913</v>
      </c>
      <c r="O52" s="55">
        <f>IF(Master[[#This Row],[Longitude -decimal degrees]]="","",Master[[#This Row],[Longitude -decimal degrees]])</f>
        <v>-74.439250000000001</v>
      </c>
      <c r="P52" s="5" t="str">
        <f>IF(Master[[#This Row],[Georeference Datum]]="","",Master[[#This Row],[Georeference Datum]])</f>
        <v>NAD83</v>
      </c>
      <c r="Q52" s="5" t="str">
        <f>IF(Master[[#This Row],[Georeference Protocol - Lookup Picker]]="","",Master[[#This Row],[Georeference Protocol - Lookup Picker]])</f>
        <v>Lat/lon determined by GPS</v>
      </c>
      <c r="R52" s="5" t="str">
        <f>IF(Master[[#This Row],[Associated Species]]="","",Master[[#This Row],[Associated Species]])</f>
        <v>Juncus canadensis:Triadenum virginicum:Chamaedaphne calyculata:Chamaedaphne calyculata:Eubotrys racemosa:Chamaecyparis thyoides</v>
      </c>
      <c r="S52" t="str">
        <f t="shared" si="11"/>
        <v>Y</v>
      </c>
      <c r="T52" s="5" t="str">
        <f>IF(Master[[#This Row],[Note (Accession Source - Collector)]]="","",Master[[#This Row],[Note (Accession Source - Collector)]])</f>
        <v>Collectors: R. Kretz, M. Giambalvo</v>
      </c>
      <c r="U52" s="3"/>
      <c r="W52" s="3"/>
      <c r="Y52" s="3"/>
    </row>
    <row r="53" spans="2:25" x14ac:dyDescent="0.35">
      <c r="B53" t="str">
        <f>Master[[#This Row],[Accession Prefix (NPGS)]]&amp;" "&amp;Master[[#This Row],[Accession Number -Assigned]]</f>
        <v xml:space="preserve">W6 </v>
      </c>
      <c r="C53" t="str">
        <f t="shared" si="8"/>
        <v>Collection source event</v>
      </c>
      <c r="D53" t="str">
        <f t="shared" si="9"/>
        <v>mm/dd/yyyy</v>
      </c>
      <c r="E53" s="77">
        <f>IF(IF(Master[[#This Row],[Date Collected or Developed]]="",Master[[#This Row],[Received Date -received by site]],Master[[#This Row],[Date Collected or Developed]])="","",(IF(Master[[#This Row],[Date Collected or Developed]]="",Master[[#This Row],[Received Date -received by site]],Master[[#This Row],[Date Collected or Developed]])))</f>
        <v>42676</v>
      </c>
      <c r="F53" s="76" t="str">
        <f>IF(Master[[#This Row],[Geography (Collection) -Lookup Picker in GRIN]]="","",Master[[#This Row],[Geography (Collection) -Lookup Picker in GRIN]])</f>
        <v>United States, New Jersey, Ocean</v>
      </c>
      <c r="G53" t="str">
        <f t="shared" si="10"/>
        <v>Y</v>
      </c>
      <c r="H53" s="45" t="str">
        <f>IF(Master[[#This Row],[Collecting or Acquisition Source - List]]="","",Master[[#This Row],[Collecting or Acquisition Source - List]])</f>
        <v>Wild Habitat</v>
      </c>
      <c r="I53" t="str">
        <f>IF(Master[[#This Row],[Inventory Type - Lookup Picker]]="","",Master[[#This Row],[Inventory Type - Lookup Picker]])</f>
        <v>SD</v>
      </c>
      <c r="J53" s="4">
        <f>IF(Master[[#This Row],[Number Plants Sampled]]="","",Master[[#This Row],[Number Plants Sampled]])</f>
        <v>200</v>
      </c>
      <c r="K53" s="4" t="str">
        <f>IF(Master[[#This Row],[Environment Description]]="","",Master[[#This Row],[Environment Description]])</f>
        <v/>
      </c>
      <c r="L53" s="4" t="str">
        <f>IF(Master[[#This Row],[Collector Verbatim Locality]]="","",Master[[#This Row],[Collector Verbatim Locality]])</f>
        <v>Forked River WMA//From Ocean Twnship, drive west on Wells Mills Rd for about 2 miles to Bryant Rd. Drive north on Bryant Rd for about .25 miles and take a slight right onto Longridge Rd. Follow Longridge Rd to power line cut. Follow power line cut south to pond on right with population.</v>
      </c>
      <c r="M53" s="4">
        <f>IF(Master[[#This Row],[Elevation (meters)]]=0,"",Master[[#This Row],[Elevation (meters)]])</f>
        <v>13.106399580595214</v>
      </c>
      <c r="N53" s="55">
        <f>IF(Master[[#This Row],[Latitude -decimal degrees]]="","",Master[[#This Row],[Latitude -decimal degrees]])</f>
        <v>39.825879999999998</v>
      </c>
      <c r="O53" s="55">
        <f>IF(Master[[#This Row],[Longitude -decimal degrees]]="","",Master[[#This Row],[Longitude -decimal degrees]])</f>
        <v>-74.252080000000007</v>
      </c>
      <c r="P53" s="5" t="str">
        <f>IF(Master[[#This Row],[Georeference Datum]]="","",Master[[#This Row],[Georeference Datum]])</f>
        <v>NAD83</v>
      </c>
      <c r="Q53" s="5" t="str">
        <f>IF(Master[[#This Row],[Georeference Protocol - Lookup Picker]]="","",Master[[#This Row],[Georeference Protocol - Lookup Picker]])</f>
        <v>Lat/lon determined by GPS</v>
      </c>
      <c r="R53" s="5" t="str">
        <f>IF(Master[[#This Row],[Associated Species]]="","",Master[[#This Row],[Associated Species]])</f>
        <v>Pinus rigida:Vaccinium corymbosum:Kalmia angustifolia:Lyonia mariana:Scirpus cyperinus</v>
      </c>
      <c r="S53" t="str">
        <f t="shared" si="11"/>
        <v>Y</v>
      </c>
      <c r="T53" s="5" t="str">
        <f>IF(Master[[#This Row],[Note (Accession Source - Collector)]]="","",Master[[#This Row],[Note (Accession Source - Collector)]])</f>
        <v>Collectors: R. KRetz, M. Giambalvo</v>
      </c>
      <c r="U53" s="3"/>
      <c r="W53" s="3"/>
      <c r="Y53" s="3"/>
    </row>
    <row r="54" spans="2:25" x14ac:dyDescent="0.35">
      <c r="B54" t="str">
        <f>Master[[#This Row],[Accession Prefix (NPGS)]]&amp;" "&amp;Master[[#This Row],[Accession Number -Assigned]]</f>
        <v xml:space="preserve">W6 </v>
      </c>
      <c r="C54" t="str">
        <f t="shared" ref="C54:C85" si="12">"Collection source event"</f>
        <v>Collection source event</v>
      </c>
      <c r="D54" t="str">
        <f t="shared" ref="D54:D85" si="13">"mm/dd/yyyy"</f>
        <v>mm/dd/yyyy</v>
      </c>
      <c r="E54" s="77">
        <f>IF(IF(Master[[#This Row],[Date Collected or Developed]]="",Master[[#This Row],[Received Date -received by site]],Master[[#This Row],[Date Collected or Developed]])="","",(IF(Master[[#This Row],[Date Collected or Developed]]="",Master[[#This Row],[Received Date -received by site]],Master[[#This Row],[Date Collected or Developed]])))</f>
        <v>42676</v>
      </c>
      <c r="F54" s="76" t="str">
        <f>IF(Master[[#This Row],[Geography (Collection) -Lookup Picker in GRIN]]="","",Master[[#This Row],[Geography (Collection) -Lookup Picker in GRIN]])</f>
        <v>United States, New Jersey, Ocean</v>
      </c>
      <c r="G54" t="str">
        <f t="shared" ref="G54:G85" si="14">"Y"</f>
        <v>Y</v>
      </c>
      <c r="H54" s="45" t="str">
        <f>IF(Master[[#This Row],[Collecting or Acquisition Source - List]]="","",Master[[#This Row],[Collecting or Acquisition Source - List]])</f>
        <v>Wild Habitat</v>
      </c>
      <c r="I54" t="str">
        <f>IF(Master[[#This Row],[Inventory Type - Lookup Picker]]="","",Master[[#This Row],[Inventory Type - Lookup Picker]])</f>
        <v>SD</v>
      </c>
      <c r="J54" s="4">
        <f>IF(Master[[#This Row],[Number Plants Sampled]]="","",Master[[#This Row],[Number Plants Sampled]])</f>
        <v>60</v>
      </c>
      <c r="K54" s="4" t="str">
        <f>IF(Master[[#This Row],[Environment Description]]="","",Master[[#This Row],[Environment Description]])</f>
        <v/>
      </c>
      <c r="L54" s="4" t="str">
        <f>IF(Master[[#This Row],[Collector Verbatim Locality]]="","",Master[[#This Row],[Collector Verbatim Locality]])</f>
        <v>Forked River WMA//From Ocean Twnship, drive west on Wells Mills Rd for about 2 miles to Bryant Rd. Drive north on Bryant Rd for about .25 miles and take a slight right onto Longridge Rd. Follow Longridge Rd to power line cut. Follow power line cut south to pond on right with population.</v>
      </c>
      <c r="M54" s="4">
        <f>IF(Master[[#This Row],[Elevation (meters)]]=0,"",Master[[#This Row],[Elevation (meters)]])</f>
        <v>13.106399580595214</v>
      </c>
      <c r="N54" s="55">
        <f>IF(Master[[#This Row],[Latitude -decimal degrees]]="","",Master[[#This Row],[Latitude -decimal degrees]])</f>
        <v>39.775880000000001</v>
      </c>
      <c r="O54" s="55">
        <f>IF(Master[[#This Row],[Longitude -decimal degrees]]="","",Master[[#This Row],[Longitude -decimal degrees]])</f>
        <v>-74.252080000000007</v>
      </c>
      <c r="P54" s="5" t="str">
        <f>IF(Master[[#This Row],[Georeference Datum]]="","",Master[[#This Row],[Georeference Datum]])</f>
        <v>NAD83</v>
      </c>
      <c r="Q54" s="5" t="str">
        <f>IF(Master[[#This Row],[Georeference Protocol - Lookup Picker]]="","",Master[[#This Row],[Georeference Protocol - Lookup Picker]])</f>
        <v>Lat/lon determined by GPS</v>
      </c>
      <c r="R54" s="5" t="str">
        <f>IF(Master[[#This Row],[Associated Species]]="","",Master[[#This Row],[Associated Species]])</f>
        <v>Pinus rigida:Eubotrys racemosa:Kalmia angustifolia:Clethra alnifolia</v>
      </c>
      <c r="S54" t="str">
        <f t="shared" ref="S54:S85" si="15">"Y"</f>
        <v>Y</v>
      </c>
      <c r="T54" s="5" t="str">
        <f>IF(Master[[#This Row],[Note (Accession Source - Collector)]]="","",Master[[#This Row],[Note (Accession Source - Collector)]])</f>
        <v>Collectors: R. Kretz, M. Giambalvo</v>
      </c>
      <c r="U54" s="3"/>
      <c r="W54" s="3"/>
      <c r="Y54" s="3"/>
    </row>
    <row r="55" spans="2:25" x14ac:dyDescent="0.35">
      <c r="B55" t="str">
        <f>Master[[#This Row],[Accession Prefix (NPGS)]]&amp;" "&amp;Master[[#This Row],[Accession Number -Assigned]]</f>
        <v xml:space="preserve">W6 </v>
      </c>
      <c r="C55" t="str">
        <f t="shared" si="12"/>
        <v>Collection source event</v>
      </c>
      <c r="D55" t="str">
        <f t="shared" si="13"/>
        <v>mm/dd/yyyy</v>
      </c>
      <c r="E55" s="77">
        <f>IF(IF(Master[[#This Row],[Date Collected or Developed]]="",Master[[#This Row],[Received Date -received by site]],Master[[#This Row],[Date Collected or Developed]])="","",(IF(Master[[#This Row],[Date Collected or Developed]]="",Master[[#This Row],[Received Date -received by site]],Master[[#This Row],[Date Collected or Developed]])))</f>
        <v>42676</v>
      </c>
      <c r="F55" s="76" t="str">
        <f>IF(Master[[#This Row],[Geography (Collection) -Lookup Picker in GRIN]]="","",Master[[#This Row],[Geography (Collection) -Lookup Picker in GRIN]])</f>
        <v>United States, New Jersey, Ocean</v>
      </c>
      <c r="G55" t="str">
        <f t="shared" si="14"/>
        <v>Y</v>
      </c>
      <c r="H55" s="45" t="str">
        <f>IF(Master[[#This Row],[Collecting or Acquisition Source - List]]="","",Master[[#This Row],[Collecting or Acquisition Source - List]])</f>
        <v>Wild Habitat</v>
      </c>
      <c r="I55" t="str">
        <f>IF(Master[[#This Row],[Inventory Type - Lookup Picker]]="","",Master[[#This Row],[Inventory Type - Lookup Picker]])</f>
        <v>SD</v>
      </c>
      <c r="J55" s="4">
        <f>IF(Master[[#This Row],[Number Plants Sampled]]="","",Master[[#This Row],[Number Plants Sampled]])</f>
        <v>60</v>
      </c>
      <c r="K55" s="4" t="str">
        <f>IF(Master[[#This Row],[Environment Description]]="","",Master[[#This Row],[Environment Description]])</f>
        <v>Flooded</v>
      </c>
      <c r="L55" s="4" t="str">
        <f>IF(Master[[#This Row],[Collector Verbatim Locality]]="","",Master[[#This Row],[Collector Verbatim Locality]])</f>
        <v>Forked River WMA//From Ocean Twnship, drive west on Wells Mills Rd for about 2 miles to bryant Rd. Drive north on Bbryant Rd for about .25 miles. Slight right onto Longridge Rd. Drive down Longridge to power line cut. Follow power line cut south to pond on right with population.</v>
      </c>
      <c r="M55" s="4">
        <f>IF(Master[[#This Row],[Elevation (meters)]]=0,"",Master[[#This Row],[Elevation (meters)]])</f>
        <v>13.106399580595214</v>
      </c>
      <c r="N55" s="55">
        <f>IF(Master[[#This Row],[Latitude -decimal degrees]]="","",Master[[#This Row],[Latitude -decimal degrees]])</f>
        <v>39.825830000000003</v>
      </c>
      <c r="O55" s="55">
        <f>IF(Master[[#This Row],[Longitude -decimal degrees]]="","",Master[[#This Row],[Longitude -decimal degrees]])</f>
        <v>-74.252080000000007</v>
      </c>
      <c r="P55" s="5" t="str">
        <f>IF(Master[[#This Row],[Georeference Datum]]="","",Master[[#This Row],[Georeference Datum]])</f>
        <v>NAD83</v>
      </c>
      <c r="Q55" s="5" t="str">
        <f>IF(Master[[#This Row],[Georeference Protocol - Lookup Picker]]="","",Master[[#This Row],[Georeference Protocol - Lookup Picker]])</f>
        <v>Lat/lon determined by GPS</v>
      </c>
      <c r="R55" s="5" t="str">
        <f>IF(Master[[#This Row],[Associated Species]]="","",Master[[#This Row],[Associated Species]])</f>
        <v>Nymphaea odorata:Eubotrys racemosa:Kalmia angustifolia:Vaccinium corymbosum</v>
      </c>
      <c r="S55" t="str">
        <f t="shared" si="15"/>
        <v>Y</v>
      </c>
      <c r="T55" s="5" t="str">
        <f>IF(Master[[#This Row],[Note (Accession Source - Collector)]]="","",Master[[#This Row],[Note (Accession Source - Collector)]])</f>
        <v>Collectors: R. Kretz, M. Giambalvo</v>
      </c>
      <c r="U55" s="3"/>
      <c r="W55" s="3"/>
      <c r="Y55" s="3"/>
    </row>
    <row r="56" spans="2:25" x14ac:dyDescent="0.35">
      <c r="B56" t="str">
        <f>Master[[#This Row],[Accession Prefix (NPGS)]]&amp;" "&amp;Master[[#This Row],[Accession Number -Assigned]]</f>
        <v xml:space="preserve">W6 </v>
      </c>
      <c r="C56" t="str">
        <f t="shared" si="12"/>
        <v>Collection source event</v>
      </c>
      <c r="D56" t="str">
        <f t="shared" si="13"/>
        <v>mm/dd/yyyy</v>
      </c>
      <c r="E56" s="77">
        <f>IF(IF(Master[[#This Row],[Date Collected or Developed]]="",Master[[#This Row],[Received Date -received by site]],Master[[#This Row],[Date Collected or Developed]])="","",(IF(Master[[#This Row],[Date Collected or Developed]]="",Master[[#This Row],[Received Date -received by site]],Master[[#This Row],[Date Collected or Developed]])))</f>
        <v>42678</v>
      </c>
      <c r="F56" s="76" t="str">
        <f>IF(Master[[#This Row],[Geography (Collection) -Lookup Picker in GRIN]]="","",Master[[#This Row],[Geography (Collection) -Lookup Picker in GRIN]])</f>
        <v>United States, New Jersey, Ocean</v>
      </c>
      <c r="G56" t="str">
        <f t="shared" si="14"/>
        <v>Y</v>
      </c>
      <c r="H56" s="45" t="str">
        <f>IF(Master[[#This Row],[Collecting or Acquisition Source - List]]="","",Master[[#This Row],[Collecting or Acquisition Source - List]])</f>
        <v>Wild Habitat</v>
      </c>
      <c r="I56" t="str">
        <f>IF(Master[[#This Row],[Inventory Type - Lookup Picker]]="","",Master[[#This Row],[Inventory Type - Lookup Picker]])</f>
        <v>SD</v>
      </c>
      <c r="J56" s="4">
        <f>IF(Master[[#This Row],[Number Plants Sampled]]="","",Master[[#This Row],[Number Plants Sampled]])</f>
        <v>200</v>
      </c>
      <c r="K56" s="4" t="str">
        <f>IF(Master[[#This Row],[Environment Description]]="","",Master[[#This Row],[Environment Description]])</f>
        <v>Mowed</v>
      </c>
      <c r="L56" s="4" t="str">
        <f>IF(Master[[#This Row],[Collector Verbatim Locality]]="","",Master[[#This Row],[Collector Verbatim Locality]])</f>
        <v>Manchester WMA//From Lakehurst, drive about .5 miles west on Hwy 70 to Beckerville Rd. Then drive about 3 miles west on Beckerville Rd/Horicon Ave to a trail on the left side of the road. The population is in two fields that can be accessed from the trail.</v>
      </c>
      <c r="M56" s="4">
        <f>IF(Master[[#This Row],[Elevation (meters)]]=0,"",Master[[#This Row],[Elevation (meters)]])</f>
        <v>33.223198936857635</v>
      </c>
      <c r="N56" s="55">
        <f>IF(Master[[#This Row],[Latitude -decimal degrees]]="","",Master[[#This Row],[Latitude -decimal degrees]])</f>
        <v>39.988610000000001</v>
      </c>
      <c r="O56" s="55">
        <f>IF(Master[[#This Row],[Longitude -decimal degrees]]="","",Master[[#This Row],[Longitude -decimal degrees]])</f>
        <v>-74.393500000000003</v>
      </c>
      <c r="P56" s="5" t="str">
        <f>IF(Master[[#This Row],[Georeference Datum]]="","",Master[[#This Row],[Georeference Datum]])</f>
        <v>NAD83</v>
      </c>
      <c r="Q56" s="5" t="str">
        <f>IF(Master[[#This Row],[Georeference Protocol - Lookup Picker]]="","",Master[[#This Row],[Georeference Protocol - Lookup Picker]])</f>
        <v>Lat/lon determined by GPS</v>
      </c>
      <c r="R56" s="5" t="str">
        <f>IF(Master[[#This Row],[Associated Species]]="","",Master[[#This Row],[Associated Species]])</f>
        <v>:Panicum virgatum:Panicum virgatum:Panicum virgatum:Eragrostis spectabilis:Apocynum cannabinum:Asclepias syriaca</v>
      </c>
      <c r="S56" t="str">
        <f t="shared" si="15"/>
        <v>Y</v>
      </c>
      <c r="T56" s="5" t="str">
        <f>IF(Master[[#This Row],[Note (Accession Source - Collector)]]="","",Master[[#This Row],[Note (Accession Source - Collector)]])</f>
        <v>Collectors: R. Kretz, M. Giambalvo</v>
      </c>
      <c r="U56" s="3"/>
      <c r="W56" s="3"/>
      <c r="Y56" s="3"/>
    </row>
    <row r="57" spans="2:25" x14ac:dyDescent="0.35">
      <c r="B57" t="str">
        <f>Master[[#This Row],[Accession Prefix (NPGS)]]&amp;" "&amp;Master[[#This Row],[Accession Number -Assigned]]</f>
        <v xml:space="preserve">W6 </v>
      </c>
      <c r="C57" t="str">
        <f t="shared" si="12"/>
        <v>Collection source event</v>
      </c>
      <c r="D57" t="str">
        <f t="shared" si="13"/>
        <v>mm/dd/yyyy</v>
      </c>
      <c r="E57" s="77">
        <f>IF(IF(Master[[#This Row],[Date Collected or Developed]]="",Master[[#This Row],[Received Date -received by site]],Master[[#This Row],[Date Collected or Developed]])="","",(IF(Master[[#This Row],[Date Collected or Developed]]="",Master[[#This Row],[Received Date -received by site]],Master[[#This Row],[Date Collected or Developed]])))</f>
        <v>42684</v>
      </c>
      <c r="F57" s="76" t="str">
        <f>IF(Master[[#This Row],[Geography (Collection) -Lookup Picker in GRIN]]="","",Master[[#This Row],[Geography (Collection) -Lookup Picker in GRIN]])</f>
        <v>United States, New Jersey, Sussex</v>
      </c>
      <c r="G57" t="str">
        <f t="shared" si="14"/>
        <v>Y</v>
      </c>
      <c r="H57" s="45" t="str">
        <f>IF(Master[[#This Row],[Collecting or Acquisition Source - List]]="","",Master[[#This Row],[Collecting or Acquisition Source - List]])</f>
        <v>Wild Habitat</v>
      </c>
      <c r="I57" t="str">
        <f>IF(Master[[#This Row],[Inventory Type - Lookup Picker]]="","",Master[[#This Row],[Inventory Type - Lookup Picker]])</f>
        <v>SD</v>
      </c>
      <c r="J57" s="4">
        <f>IF(Master[[#This Row],[Number Plants Sampled]]="","",Master[[#This Row],[Number Plants Sampled]])</f>
        <v>67</v>
      </c>
      <c r="K57" s="4" t="str">
        <f>IF(Master[[#This Row],[Environment Description]]="","",Master[[#This Row],[Environment Description]])</f>
        <v>Flooded</v>
      </c>
      <c r="L57" s="4" t="str">
        <f>IF(Master[[#This Row],[Collector Verbatim Locality]]="","",Master[[#This Row],[Collector Verbatim Locality]])</f>
        <v>Bear Swamp WMA/E Shor Lake Owassa Rd/From Branchville, head west for .5 miles on Main St towards Kemah Lake Rd. Turn right onto US-206 N. In 1.6 miles, turn left onto Culvermere Rd. Drive to dead end of E Shore Lake Owassa Rd.</v>
      </c>
      <c r="M57" s="4">
        <f>IF(Master[[#This Row],[Elevation (meters)]]=0,"",Master[[#This Row],[Elevation (meters)]])</f>
        <v>267.00479145584666</v>
      </c>
      <c r="N57" s="55">
        <f>IF(Master[[#This Row],[Latitude -decimal degrees]]="","",Master[[#This Row],[Latitude -decimal degrees]])</f>
        <v>41.140970000000003</v>
      </c>
      <c r="O57" s="55">
        <f>IF(Master[[#This Row],[Longitude -decimal degrees]]="","",Master[[#This Row],[Longitude -decimal degrees]])</f>
        <v>-74.818799999999996</v>
      </c>
      <c r="P57" s="5" t="str">
        <f>IF(Master[[#This Row],[Georeference Datum]]="","",Master[[#This Row],[Georeference Datum]])</f>
        <v>NAD83</v>
      </c>
      <c r="Q57" s="5" t="str">
        <f>IF(Master[[#This Row],[Georeference Protocol - Lookup Picker]]="","",Master[[#This Row],[Georeference Protocol - Lookup Picker]])</f>
        <v>Lat/lon determined by GPS</v>
      </c>
      <c r="R57" s="5" t="str">
        <f>IF(Master[[#This Row],[Associated Species]]="","",Master[[#This Row],[Associated Species]])</f>
        <v>Quercus alba:Liriodendron tulipifera:Tsuga canadensis:Clethra alnifolia:Lyonia ligustrina:Lyonia ligustrina:Eubotrys racemosa:Eubotrys racemosa</v>
      </c>
      <c r="S57" t="str">
        <f t="shared" si="15"/>
        <v>Y</v>
      </c>
      <c r="T57" s="5" t="str">
        <f>IF(Master[[#This Row],[Note (Accession Source - Collector)]]="","",Master[[#This Row],[Note (Accession Source - Collector)]])</f>
        <v>Collectors: R. Kretz, M. Giambalvo</v>
      </c>
      <c r="U57" s="3"/>
      <c r="W57" s="3"/>
      <c r="Y57" s="3"/>
    </row>
    <row r="58" spans="2:25" x14ac:dyDescent="0.35">
      <c r="B58" t="str">
        <f>Master[[#This Row],[Accession Prefix (NPGS)]]&amp;" "&amp;Master[[#This Row],[Accession Number -Assigned]]</f>
        <v xml:space="preserve">W6 </v>
      </c>
      <c r="C58" t="str">
        <f t="shared" si="12"/>
        <v>Collection source event</v>
      </c>
      <c r="D58" t="str">
        <f t="shared" si="13"/>
        <v>mm/dd/yyyy</v>
      </c>
      <c r="E58" s="77">
        <f>IF(IF(Master[[#This Row],[Date Collected or Developed]]="",Master[[#This Row],[Received Date -received by site]],Master[[#This Row],[Date Collected or Developed]])="","",(IF(Master[[#This Row],[Date Collected or Developed]]="",Master[[#This Row],[Received Date -received by site]],Master[[#This Row],[Date Collected or Developed]])))</f>
        <v>42559</v>
      </c>
      <c r="F58" s="76" t="str">
        <f>IF(Master[[#This Row],[Geography (Collection) -Lookup Picker in GRIN]]="","",Master[[#This Row],[Geography (Collection) -Lookup Picker in GRIN]])</f>
        <v>United States, New York, Suffolk</v>
      </c>
      <c r="G58" t="str">
        <f t="shared" si="14"/>
        <v>Y</v>
      </c>
      <c r="H58" s="45" t="str">
        <f>IF(Master[[#This Row],[Collecting or Acquisition Source - List]]="","",Master[[#This Row],[Collecting or Acquisition Source - List]])</f>
        <v>Wild Habitat</v>
      </c>
      <c r="I58" t="str">
        <f>IF(Master[[#This Row],[Inventory Type - Lookup Picker]]="","",Master[[#This Row],[Inventory Type - Lookup Picker]])</f>
        <v>SD</v>
      </c>
      <c r="J58" s="4">
        <f>IF(Master[[#This Row],[Number Plants Sampled]]="","",Master[[#This Row],[Number Plants Sampled]])</f>
        <v>1000</v>
      </c>
      <c r="K58" s="4" t="str">
        <f>IF(Master[[#This Row],[Environment Description]]="","",Master[[#This Row],[Environment Description]])</f>
        <v>Mowed</v>
      </c>
      <c r="L58" s="4" t="str">
        <f>IF(Master[[#This Row],[Collector Verbatim Locality]]="","",Master[[#This Row],[Collector Verbatim Locality]])</f>
        <v>Connetquot River State Park/Yellow trail and others/Drive east on Sunrise highway. There is a sharp right directly off the highway that takes you into the park entrance. The population is along the path edge throughout the park.</v>
      </c>
      <c r="M58" s="4">
        <f>IF(Master[[#This Row],[Elevation (meters)]]=0,"",Master[[#This Row],[Elevation (meters)]])</f>
        <v>7.6199997561600075</v>
      </c>
      <c r="N58" s="55">
        <f>IF(Master[[#This Row],[Latitude -decimal degrees]]="","",Master[[#This Row],[Latitude -decimal degrees]])</f>
        <v>40.751690000000004</v>
      </c>
      <c r="O58" s="55">
        <f>IF(Master[[#This Row],[Longitude -decimal degrees]]="","",Master[[#This Row],[Longitude -decimal degrees]])</f>
        <v>-73.15155</v>
      </c>
      <c r="P58" s="5" t="str">
        <f>IF(Master[[#This Row],[Georeference Datum]]="","",Master[[#This Row],[Georeference Datum]])</f>
        <v>NAD83</v>
      </c>
      <c r="Q58" s="5" t="str">
        <f>IF(Master[[#This Row],[Georeference Protocol - Lookup Picker]]="","",Master[[#This Row],[Georeference Protocol - Lookup Picker]])</f>
        <v>Lat/lon determined by GPS</v>
      </c>
      <c r="R58" s="5" t="str">
        <f>IF(Master[[#This Row],[Associated Species]]="","",Master[[#This Row],[Associated Species]])</f>
        <v>Quercus sp.:Carya sp.:Rubus sp.:Pinus rigida:Prunus serotina:Gaylussacia baccata:Vaccinium corymbosum:Parthenocissus quinquefolia:Danthonia compressa:Danthonia spicata:Danthonia spicata:Smilax rotundifolia:Morella pensylvanica</v>
      </c>
      <c r="S58" t="str">
        <f t="shared" si="15"/>
        <v>Y</v>
      </c>
      <c r="T58" s="5" t="str">
        <f>IF(Master[[#This Row],[Note (Accession Source - Collector)]]="","",Master[[#This Row],[Note (Accession Source - Collector)]])</f>
        <v>Collectors: L. Shriver, E. Kottler</v>
      </c>
      <c r="U58" s="3"/>
      <c r="W58" s="3"/>
      <c r="Y58" s="3"/>
    </row>
    <row r="59" spans="2:25" x14ac:dyDescent="0.35">
      <c r="B59" t="str">
        <f>Master[[#This Row],[Accession Prefix (NPGS)]]&amp;" "&amp;Master[[#This Row],[Accession Number -Assigned]]</f>
        <v xml:space="preserve">W6 </v>
      </c>
      <c r="C59" t="str">
        <f t="shared" si="12"/>
        <v>Collection source event</v>
      </c>
      <c r="D59" t="str">
        <f t="shared" si="13"/>
        <v>mm/dd/yyyy</v>
      </c>
      <c r="E59" s="77">
        <f>IF(IF(Master[[#This Row],[Date Collected or Developed]]="",Master[[#This Row],[Received Date -received by site]],Master[[#This Row],[Date Collected or Developed]])="","",(IF(Master[[#This Row],[Date Collected or Developed]]="",Master[[#This Row],[Received Date -received by site]],Master[[#This Row],[Date Collected or Developed]])))</f>
        <v>42559</v>
      </c>
      <c r="F59" s="76" t="str">
        <f>IF(Master[[#This Row],[Geography (Collection) -Lookup Picker in GRIN]]="","",Master[[#This Row],[Geography (Collection) -Lookup Picker in GRIN]])</f>
        <v>United States, New York, Suffolk</v>
      </c>
      <c r="G59" t="str">
        <f t="shared" si="14"/>
        <v>Y</v>
      </c>
      <c r="H59" s="45" t="str">
        <f>IF(Master[[#This Row],[Collecting or Acquisition Source - List]]="","",Master[[#This Row],[Collecting or Acquisition Source - List]])</f>
        <v>Wild Habitat</v>
      </c>
      <c r="I59" t="str">
        <f>IF(Master[[#This Row],[Inventory Type - Lookup Picker]]="","",Master[[#This Row],[Inventory Type - Lookup Picker]])</f>
        <v>SD</v>
      </c>
      <c r="J59" s="4">
        <f>IF(Master[[#This Row],[Number Plants Sampled]]="","",Master[[#This Row],[Number Plants Sampled]])</f>
        <v>1900</v>
      </c>
      <c r="K59" s="4" t="str">
        <f>IF(Master[[#This Row],[Environment Description]]="","",Master[[#This Row],[Environment Description]])</f>
        <v>Mowed</v>
      </c>
      <c r="L59" s="4" t="str">
        <f>IF(Master[[#This Row],[Collector Verbatim Locality]]="","",Master[[#This Row],[Collector Verbatim Locality]])</f>
        <v>Connetquot River State Park/Yellow trail and others/Drive east on Sunrise highway. There is a sharp right directly off the highway that takes you into the park entrance. The population is along the path edge throughout the park.</v>
      </c>
      <c r="M59" s="4">
        <f>IF(Master[[#This Row],[Elevation (meters)]]=0,"",Master[[#This Row],[Elevation (meters)]])</f>
        <v>5.1815998341888054</v>
      </c>
      <c r="N59" s="55">
        <f>IF(Master[[#This Row],[Latitude -decimal degrees]]="","",Master[[#This Row],[Latitude -decimal degrees]])</f>
        <v>40.753360000000001</v>
      </c>
      <c r="O59" s="55">
        <f>IF(Master[[#This Row],[Longitude -decimal degrees]]="","",Master[[#This Row],[Longitude -decimal degrees]])</f>
        <v>-73.155500000000004</v>
      </c>
      <c r="P59" s="5" t="str">
        <f>IF(Master[[#This Row],[Georeference Datum]]="","",Master[[#This Row],[Georeference Datum]])</f>
        <v>NAD83</v>
      </c>
      <c r="Q59" s="5" t="str">
        <f>IF(Master[[#This Row],[Georeference Protocol - Lookup Picker]]="","",Master[[#This Row],[Georeference Protocol - Lookup Picker]])</f>
        <v>Lat/lon determined by GPS</v>
      </c>
      <c r="R59" s="5" t="str">
        <f>IF(Master[[#This Row],[Associated Species]]="","",Master[[#This Row],[Associated Species]])</f>
        <v>Quercus sp.:Pinus rigida:Danthonia compressa:Euthamia caroliniana:Potentilla canadensis:Rubus sp.</v>
      </c>
      <c r="S59" t="str">
        <f t="shared" si="15"/>
        <v>Y</v>
      </c>
      <c r="T59" s="5" t="str">
        <f>IF(Master[[#This Row],[Note (Accession Source - Collector)]]="","",Master[[#This Row],[Note (Accession Source - Collector)]])</f>
        <v>Collectors: E. Kottler, L. Shriver</v>
      </c>
      <c r="U59" s="3"/>
      <c r="W59" s="3"/>
      <c r="Y59" s="3"/>
    </row>
    <row r="60" spans="2:25" x14ac:dyDescent="0.35">
      <c r="B60" t="str">
        <f>Master[[#This Row],[Accession Prefix (NPGS)]]&amp;" "&amp;Master[[#This Row],[Accession Number -Assigned]]</f>
        <v xml:space="preserve">W6 </v>
      </c>
      <c r="C60" t="str">
        <f t="shared" si="12"/>
        <v>Collection source event</v>
      </c>
      <c r="D60" t="str">
        <f t="shared" si="13"/>
        <v>mm/dd/yyyy</v>
      </c>
      <c r="E60" s="77">
        <f>IF(IF(Master[[#This Row],[Date Collected or Developed]]="",Master[[#This Row],[Received Date -received by site]],Master[[#This Row],[Date Collected or Developed]])="","",(IF(Master[[#This Row],[Date Collected or Developed]]="",Master[[#This Row],[Received Date -received by site]],Master[[#This Row],[Date Collected or Developed]])))</f>
        <v>42579</v>
      </c>
      <c r="F60" s="76" t="str">
        <f>IF(Master[[#This Row],[Geography (Collection) -Lookup Picker in GRIN]]="","",Master[[#This Row],[Geography (Collection) -Lookup Picker in GRIN]])</f>
        <v>United States, New York, Suffolk</v>
      </c>
      <c r="G60" t="str">
        <f t="shared" si="14"/>
        <v>Y</v>
      </c>
      <c r="H60" s="45" t="str">
        <f>IF(Master[[#This Row],[Collecting or Acquisition Source - List]]="","",Master[[#This Row],[Collecting or Acquisition Source - List]])</f>
        <v>Wild Habitat</v>
      </c>
      <c r="I60" t="str">
        <f>IF(Master[[#This Row],[Inventory Type - Lookup Picker]]="","",Master[[#This Row],[Inventory Type - Lookup Picker]])</f>
        <v>SD</v>
      </c>
      <c r="J60" s="4">
        <f>IF(Master[[#This Row],[Number Plants Sampled]]="","",Master[[#This Row],[Number Plants Sampled]])</f>
        <v>700</v>
      </c>
      <c r="K60" s="4" t="str">
        <f>IF(Master[[#This Row],[Environment Description]]="","",Master[[#This Row],[Environment Description]])</f>
        <v>Insect herbivory</v>
      </c>
      <c r="L60" s="4" t="str">
        <f>IF(Master[[#This Row],[Collector Verbatim Locality]]="","",Master[[#This Row],[Collector Verbatim Locality]])</f>
        <v>Linda Gronlund Memorial Nature Preserve/Wetland off right side of highway/Drive east on Barcelona Neck Road until it turns into Trustees Rd. Park in the first pull off on your left. Walk into the woods on your right and collect along the stream banks.</v>
      </c>
      <c r="M60" s="4">
        <f>IF(Master[[#This Row],[Elevation (meters)]]=0,"",Master[[#This Row],[Elevation (meters)]])</f>
        <v>2.4383999219712025</v>
      </c>
      <c r="N60" s="55">
        <f>IF(Master[[#This Row],[Latitude -decimal degrees]]="","",Master[[#This Row],[Latitude -decimal degrees]])</f>
        <v>40.993360000000003</v>
      </c>
      <c r="O60" s="55">
        <f>IF(Master[[#This Row],[Longitude -decimal degrees]]="","",Master[[#This Row],[Longitude -decimal degrees]])</f>
        <v>-72.263660000000002</v>
      </c>
      <c r="P60" s="5" t="str">
        <f>IF(Master[[#This Row],[Georeference Datum]]="","",Master[[#This Row],[Georeference Datum]])</f>
        <v>NAD83</v>
      </c>
      <c r="Q60" s="5" t="str">
        <f>IF(Master[[#This Row],[Georeference Protocol - Lookup Picker]]="","",Master[[#This Row],[Georeference Protocol - Lookup Picker]])</f>
        <v>Lat/lon determined by GPS</v>
      </c>
      <c r="R60" s="5" t="str">
        <f>IF(Master[[#This Row],[Associated Species]]="","",Master[[#This Row],[Associated Species]])</f>
        <v>Acer rubrum:Quercus sp.:Rhododendron viscosum:Vaccinium sp.:Clethra alnifolia:Symplocarpus foetidus:Carex atlantica:Carex stricta:Carex intumescens</v>
      </c>
      <c r="S60" t="str">
        <f t="shared" si="15"/>
        <v>Y</v>
      </c>
      <c r="T60" s="5" t="str">
        <f>IF(Master[[#This Row],[Note (Accession Source - Collector)]]="","",Master[[#This Row],[Note (Accession Source - Collector)]])</f>
        <v>Collectors: E. Kottler. L. Shriver</v>
      </c>
      <c r="U60" s="3"/>
      <c r="W60" s="3"/>
      <c r="Y60" s="3"/>
    </row>
    <row r="61" spans="2:25" x14ac:dyDescent="0.35">
      <c r="B61" t="str">
        <f>Master[[#This Row],[Accession Prefix (NPGS)]]&amp;" "&amp;Master[[#This Row],[Accession Number -Assigned]]</f>
        <v xml:space="preserve">W6 </v>
      </c>
      <c r="C61" t="str">
        <f t="shared" si="12"/>
        <v>Collection source event</v>
      </c>
      <c r="D61" t="str">
        <f t="shared" si="13"/>
        <v>mm/dd/yyyy</v>
      </c>
      <c r="E61" s="77">
        <f>IF(IF(Master[[#This Row],[Date Collected or Developed]]="",Master[[#This Row],[Received Date -received by site]],Master[[#This Row],[Date Collected or Developed]])="","",(IF(Master[[#This Row],[Date Collected or Developed]]="",Master[[#This Row],[Received Date -received by site]],Master[[#This Row],[Date Collected or Developed]])))</f>
        <v>42620</v>
      </c>
      <c r="F61" s="76" t="str">
        <f>IF(Master[[#This Row],[Geography (Collection) -Lookup Picker in GRIN]]="","",Master[[#This Row],[Geography (Collection) -Lookup Picker in GRIN]])</f>
        <v>United States, New York, Suffolk</v>
      </c>
      <c r="G61" t="str">
        <f t="shared" si="14"/>
        <v>Y</v>
      </c>
      <c r="H61" s="45" t="str">
        <f>IF(Master[[#This Row],[Collecting or Acquisition Source - List]]="","",Master[[#This Row],[Collecting or Acquisition Source - List]])</f>
        <v>Wild Habitat</v>
      </c>
      <c r="I61" t="str">
        <f>IF(Master[[#This Row],[Inventory Type - Lookup Picker]]="","",Master[[#This Row],[Inventory Type - Lookup Picker]])</f>
        <v>SD</v>
      </c>
      <c r="J61" s="4">
        <f>IF(Master[[#This Row],[Number Plants Sampled]]="","",Master[[#This Row],[Number Plants Sampled]])</f>
        <v>500</v>
      </c>
      <c r="K61" s="4" t="str">
        <f>IF(Master[[#This Row],[Environment Description]]="","",Master[[#This Row],[Environment Description]])</f>
        <v/>
      </c>
      <c r="L61" s="4" t="str">
        <f>IF(Master[[#This Row],[Collector Verbatim Locality]]="","",Master[[#This Row],[Collector Verbatim Locality]])</f>
        <v>Sunken Meadow State Park/Boardwalk, Peninsula/From Sagtikos State Parkway, turn left onto NY-25A W then turn right onto Sunken Meadow Rd. Park in the parking lot and walk along the boardwalks and out onto the Penninsula.</v>
      </c>
      <c r="M61" s="4">
        <f>IF(Master[[#This Row],[Elevation (meters)]]=0,"",Master[[#This Row],[Elevation (meters)]])</f>
        <v>1.2191999609856012</v>
      </c>
      <c r="N61" s="55">
        <f>IF(Master[[#This Row],[Latitude -decimal degrees]]="","",Master[[#This Row],[Latitude -decimal degrees]])</f>
        <v>40.908769999999997</v>
      </c>
      <c r="O61" s="55">
        <f>IF(Master[[#This Row],[Longitude -decimal degrees]]="","",Master[[#This Row],[Longitude -decimal degrees]])</f>
        <v>-73.240549999999999</v>
      </c>
      <c r="P61" s="5" t="str">
        <f>IF(Master[[#This Row],[Georeference Datum]]="","",Master[[#This Row],[Georeference Datum]])</f>
        <v>NAD83</v>
      </c>
      <c r="Q61" s="5" t="str">
        <f>IF(Master[[#This Row],[Georeference Protocol - Lookup Picker]]="","",Master[[#This Row],[Georeference Protocol - Lookup Picker]])</f>
        <v>Lat/lon determined by GPS</v>
      </c>
      <c r="R61" s="5" t="str">
        <f>IF(Master[[#This Row],[Associated Species]]="","",Master[[#This Row],[Associated Species]])</f>
        <v>Morella pensylvanica:Prunus maritima:Toxicodendron radicans:Solidago sempervirens:Oenothera biennis:Pityopsis falcata:Ammophila breviligulata</v>
      </c>
      <c r="S61" t="str">
        <f t="shared" si="15"/>
        <v>Y</v>
      </c>
      <c r="T61" s="5" t="str">
        <f>IF(Master[[#This Row],[Note (Accession Source - Collector)]]="","",Master[[#This Row],[Note (Accession Source - Collector)]])</f>
        <v>Collectors: E. Kottler, L. Shriver</v>
      </c>
      <c r="U61" s="3"/>
      <c r="W61" s="3"/>
      <c r="Y61" s="3"/>
    </row>
    <row r="62" spans="2:25" x14ac:dyDescent="0.35">
      <c r="B62" t="str">
        <f>Master[[#This Row],[Accession Prefix (NPGS)]]&amp;" "&amp;Master[[#This Row],[Accession Number -Assigned]]</f>
        <v xml:space="preserve">W6 </v>
      </c>
      <c r="C62" t="str">
        <f t="shared" si="12"/>
        <v>Collection source event</v>
      </c>
      <c r="D62" t="str">
        <f t="shared" si="13"/>
        <v>mm/dd/yyyy</v>
      </c>
      <c r="E62" s="77">
        <f>IF(IF(Master[[#This Row],[Date Collected or Developed]]="",Master[[#This Row],[Received Date -received by site]],Master[[#This Row],[Date Collected or Developed]])="","",(IF(Master[[#This Row],[Date Collected or Developed]]="",Master[[#This Row],[Received Date -received by site]],Master[[#This Row],[Date Collected or Developed]])))</f>
        <v>42621</v>
      </c>
      <c r="F62" s="76" t="str">
        <f>IF(Master[[#This Row],[Geography (Collection) -Lookup Picker in GRIN]]="","",Master[[#This Row],[Geography (Collection) -Lookup Picker in GRIN]])</f>
        <v>United States, New York, Suffolk</v>
      </c>
      <c r="G62" t="str">
        <f t="shared" si="14"/>
        <v>Y</v>
      </c>
      <c r="H62" s="45" t="str">
        <f>IF(Master[[#This Row],[Collecting or Acquisition Source - List]]="","",Master[[#This Row],[Collecting or Acquisition Source - List]])</f>
        <v>Wild Habitat</v>
      </c>
      <c r="I62" t="str">
        <f>IF(Master[[#This Row],[Inventory Type - Lookup Picker]]="","",Master[[#This Row],[Inventory Type - Lookup Picker]])</f>
        <v>SD</v>
      </c>
      <c r="J62" s="4">
        <f>IF(Master[[#This Row],[Number Plants Sampled]]="","",Master[[#This Row],[Number Plants Sampled]])</f>
        <v>800</v>
      </c>
      <c r="K62" s="4" t="str">
        <f>IF(Master[[#This Row],[Environment Description]]="","",Master[[#This Row],[Environment Description]])</f>
        <v>Flooded</v>
      </c>
      <c r="L62" s="4" t="str">
        <f>IF(Master[[#This Row],[Collector Verbatim Locality]]="","",Master[[#This Row],[Collector Verbatim Locality]])</f>
        <v>Merrill Lake Sanctuary/Fields and salt marsh boarder/From Hampton Bays, take 27E. Turn left onto N Main St, slight right onto Springs Fireplace Rd. Park next to the Nature Conservancy's Merrill Lake Sanctuary sign, 0.2 miles down the road. The population boarders the marsh, with a few individuals in the first field towards the road.</v>
      </c>
      <c r="M62" s="4">
        <f>IF(Master[[#This Row],[Elevation (meters)]]=0,"",Master[[#This Row],[Elevation (meters)]])</f>
        <v>2.743199912217603</v>
      </c>
      <c r="N62" s="55">
        <f>IF(Master[[#This Row],[Latitude -decimal degrees]]="","",Master[[#This Row],[Latitude -decimal degrees]])</f>
        <v>41.026359999999997</v>
      </c>
      <c r="O62" s="55">
        <f>IF(Master[[#This Row],[Longitude -decimal degrees]]="","",Master[[#This Row],[Longitude -decimal degrees]])</f>
        <v>-72.152439999999999</v>
      </c>
      <c r="P62" s="5" t="str">
        <f>IF(Master[[#This Row],[Georeference Datum]]="","",Master[[#This Row],[Georeference Datum]])</f>
        <v>NAD83</v>
      </c>
      <c r="Q62" s="5" t="str">
        <f>IF(Master[[#This Row],[Georeference Protocol - Lookup Picker]]="","",Master[[#This Row],[Georeference Protocol - Lookup Picker]])</f>
        <v>Lat/lon determined by GPS</v>
      </c>
      <c r="R62" s="5" t="str">
        <f>IF(Master[[#This Row],[Associated Species]]="","",Master[[#This Row],[Associated Species]])</f>
        <v>Iva frutescens:Baccharis halimifolia:Panicum virgatum:Pluchea odorata:Schizachyrium scoparium:Andropogon virginicus:Phragmites australis:Smilax sp.</v>
      </c>
      <c r="S62" t="str">
        <f t="shared" si="15"/>
        <v>Y</v>
      </c>
      <c r="T62" s="5" t="str">
        <f>IF(Master[[#This Row],[Note (Accession Source - Collector)]]="","",Master[[#This Row],[Note (Accession Source - Collector)]])</f>
        <v>Collectors: E. Kottler, L. Shriver</v>
      </c>
      <c r="U62" s="3"/>
      <c r="W62" s="3"/>
      <c r="Y62" s="3"/>
    </row>
    <row r="63" spans="2:25" x14ac:dyDescent="0.35">
      <c r="B63" t="str">
        <f>Master[[#This Row],[Accession Prefix (NPGS)]]&amp;" "&amp;Master[[#This Row],[Accession Number -Assigned]]</f>
        <v xml:space="preserve">W6 </v>
      </c>
      <c r="C63" t="str">
        <f t="shared" si="12"/>
        <v>Collection source event</v>
      </c>
      <c r="D63" t="str">
        <f t="shared" si="13"/>
        <v>mm/dd/yyyy</v>
      </c>
      <c r="E63" s="77">
        <f>IF(IF(Master[[#This Row],[Date Collected or Developed]]="",Master[[#This Row],[Received Date -received by site]],Master[[#This Row],[Date Collected or Developed]])="","",(IF(Master[[#This Row],[Date Collected or Developed]]="",Master[[#This Row],[Received Date -received by site]],Master[[#This Row],[Date Collected or Developed]])))</f>
        <v>42622</v>
      </c>
      <c r="F63" s="76" t="str">
        <f>IF(Master[[#This Row],[Geography (Collection) -Lookup Picker in GRIN]]="","",Master[[#This Row],[Geography (Collection) -Lookup Picker in GRIN]])</f>
        <v>United States, New York, Suffolk</v>
      </c>
      <c r="G63" t="str">
        <f t="shared" si="14"/>
        <v>Y</v>
      </c>
      <c r="H63" s="45" t="str">
        <f>IF(Master[[#This Row],[Collecting or Acquisition Source - List]]="","",Master[[#This Row],[Collecting or Acquisition Source - List]])</f>
        <v>Wild Habitat</v>
      </c>
      <c r="I63" t="str">
        <f>IF(Master[[#This Row],[Inventory Type - Lookup Picker]]="","",Master[[#This Row],[Inventory Type - Lookup Picker]])</f>
        <v>SD</v>
      </c>
      <c r="J63" s="4">
        <f>IF(Master[[#This Row],[Number Plants Sampled]]="","",Master[[#This Row],[Number Plants Sampled]])</f>
        <v>500</v>
      </c>
      <c r="K63" s="4" t="str">
        <f>IF(Master[[#This Row],[Environment Description]]="","",Master[[#This Row],[Environment Description]])</f>
        <v/>
      </c>
      <c r="L63" s="4" t="str">
        <f>IF(Master[[#This Row],[Collector Verbatim Locality]]="","",Master[[#This Row],[Collector Verbatim Locality]])</f>
        <v>Hubbard County Park/salt marsh edges/From Riverhead, take 24E. Turn left onto Red Creek Rd. The population is spread around the salt marshes in the inlets.</v>
      </c>
      <c r="M63" s="4">
        <f>IF(Master[[#This Row],[Elevation (meters)]]=0,"",Master[[#This Row],[Elevation (meters)]])</f>
        <v>-3.3527998927104035</v>
      </c>
      <c r="N63" s="55">
        <f>IF(Master[[#This Row],[Latitude -decimal degrees]]="","",Master[[#This Row],[Latitude -decimal degrees]])</f>
        <v>40.897359999999999</v>
      </c>
      <c r="O63" s="55">
        <f>IF(Master[[#This Row],[Longitude -decimal degrees]]="","",Master[[#This Row],[Longitude -decimal degrees]])</f>
        <v>-72.566800000000001</v>
      </c>
      <c r="P63" s="5" t="str">
        <f>IF(Master[[#This Row],[Georeference Datum]]="","",Master[[#This Row],[Georeference Datum]])</f>
        <v>NAD83</v>
      </c>
      <c r="Q63" s="5" t="str">
        <f>IF(Master[[#This Row],[Georeference Protocol - Lookup Picker]]="","",Master[[#This Row],[Georeference Protocol - Lookup Picker]])</f>
        <v>Lat/lon determined by GPS</v>
      </c>
      <c r="R63" s="5" t="str">
        <f>IF(Master[[#This Row],[Associated Species]]="","",Master[[#This Row],[Associated Species]])</f>
        <v>Nyssa sylvatica:Quercus sp.:Phragmites australis:Panicum virgatum:Morella pensylvanica:Smilax sp.:Pluchea odorata:Baccharis halimifolia:Iva frutescens</v>
      </c>
      <c r="S63" t="str">
        <f t="shared" si="15"/>
        <v>Y</v>
      </c>
      <c r="T63" s="5" t="str">
        <f>IF(Master[[#This Row],[Note (Accession Source - Collector)]]="","",Master[[#This Row],[Note (Accession Source - Collector)]])</f>
        <v>Collectors: E. Kottler, L. Shriver</v>
      </c>
      <c r="U63" s="3"/>
      <c r="W63" s="3"/>
      <c r="Y63" s="3"/>
    </row>
    <row r="64" spans="2:25" x14ac:dyDescent="0.35">
      <c r="B64" t="str">
        <f>Master[[#This Row],[Accession Prefix (NPGS)]]&amp;" "&amp;Master[[#This Row],[Accession Number -Assigned]]</f>
        <v xml:space="preserve">W6 </v>
      </c>
      <c r="C64" t="str">
        <f t="shared" si="12"/>
        <v>Collection source event</v>
      </c>
      <c r="D64" t="str">
        <f t="shared" si="13"/>
        <v>mm/dd/yyyy</v>
      </c>
      <c r="E64" s="77">
        <f>IF(IF(Master[[#This Row],[Date Collected or Developed]]="",Master[[#This Row],[Received Date -received by site]],Master[[#This Row],[Date Collected or Developed]])="","",(IF(Master[[#This Row],[Date Collected or Developed]]="",Master[[#This Row],[Received Date -received by site]],Master[[#This Row],[Date Collected or Developed]])))</f>
        <v>42627</v>
      </c>
      <c r="F64" s="76" t="str">
        <f>IF(Master[[#This Row],[Geography (Collection) -Lookup Picker in GRIN]]="","",Master[[#This Row],[Geography (Collection) -Lookup Picker in GRIN]])</f>
        <v>United States, New York, Suffolk</v>
      </c>
      <c r="G64" t="str">
        <f t="shared" si="14"/>
        <v>Y</v>
      </c>
      <c r="H64" s="45" t="str">
        <f>IF(Master[[#This Row],[Collecting or Acquisition Source - List]]="","",Master[[#This Row],[Collecting or Acquisition Source - List]])</f>
        <v>Wild Habitat</v>
      </c>
      <c r="I64" t="str">
        <f>IF(Master[[#This Row],[Inventory Type - Lookup Picker]]="","",Master[[#This Row],[Inventory Type - Lookup Picker]])</f>
        <v>SD</v>
      </c>
      <c r="J64" s="4">
        <f>IF(Master[[#This Row],[Number Plants Sampled]]="","",Master[[#This Row],[Number Plants Sampled]])</f>
        <v>250</v>
      </c>
      <c r="K64" s="4" t="str">
        <f>IF(Master[[#This Row],[Environment Description]]="","",Master[[#This Row],[Environment Description]])</f>
        <v/>
      </c>
      <c r="L64" s="4" t="str">
        <f>IF(Master[[#This Row],[Collector Verbatim Locality]]="","",Master[[#This Row],[Collector Verbatim Locality]])</f>
        <v>Conscience Point National Wildlife Refuge//From Hampton Bays, take NY 27-E then turn left onto Sandy Hollow Rd. Turn left onto N Sea Rd and park near the park's sign. The population is in the large field next to the road.</v>
      </c>
      <c r="M64" s="4">
        <f>IF(Master[[#This Row],[Elevation (meters)]]=0,"",Master[[#This Row],[Elevation (meters)]])</f>
        <v>0.91439997073920098</v>
      </c>
      <c r="N64" s="55">
        <f>IF(Master[[#This Row],[Latitude -decimal degrees]]="","",Master[[#This Row],[Latitude -decimal degrees]])</f>
        <v>40.940300000000001</v>
      </c>
      <c r="O64" s="55">
        <f>IF(Master[[#This Row],[Longitude -decimal degrees]]="","",Master[[#This Row],[Longitude -decimal degrees]])</f>
        <v>-72.419690000000003</v>
      </c>
      <c r="P64" s="5" t="str">
        <f>IF(Master[[#This Row],[Georeference Datum]]="","",Master[[#This Row],[Georeference Datum]])</f>
        <v>NAD83</v>
      </c>
      <c r="Q64" s="5" t="str">
        <f>IF(Master[[#This Row],[Georeference Protocol - Lookup Picker]]="","",Master[[#This Row],[Georeference Protocol - Lookup Picker]])</f>
        <v>Lat/lon determined by GPS</v>
      </c>
      <c r="R64" s="5" t="str">
        <f>IF(Master[[#This Row],[Associated Species]]="","",Master[[#This Row],[Associated Species]])</f>
        <v>Schizachyrium scoparium:Rubus sp.:Panicum virgatum:Smilax sp.:Andropogon gerardii:Euthamia caroliniana</v>
      </c>
      <c r="S64" t="str">
        <f t="shared" si="15"/>
        <v>Y</v>
      </c>
      <c r="T64" s="5" t="str">
        <f>IF(Master[[#This Row],[Note (Accession Source - Collector)]]="","",Master[[#This Row],[Note (Accession Source - Collector)]])</f>
        <v>Collectors: E. Kottler, L. Shriver, G. Tomat-Kelly</v>
      </c>
      <c r="U64" s="3"/>
      <c r="W64" s="3"/>
      <c r="Y64" s="3"/>
    </row>
    <row r="65" spans="2:25" x14ac:dyDescent="0.35">
      <c r="B65" t="str">
        <f>Master[[#This Row],[Accession Prefix (NPGS)]]&amp;" "&amp;Master[[#This Row],[Accession Number -Assigned]]</f>
        <v xml:space="preserve">W6 </v>
      </c>
      <c r="C65" t="str">
        <f t="shared" si="12"/>
        <v>Collection source event</v>
      </c>
      <c r="D65" t="str">
        <f t="shared" si="13"/>
        <v>mm/dd/yyyy</v>
      </c>
      <c r="E65" s="77">
        <f>IF(IF(Master[[#This Row],[Date Collected or Developed]]="",Master[[#This Row],[Received Date -received by site]],Master[[#This Row],[Date Collected or Developed]])="","",(IF(Master[[#This Row],[Date Collected or Developed]]="",Master[[#This Row],[Received Date -received by site]],Master[[#This Row],[Date Collected or Developed]])))</f>
        <v>42634</v>
      </c>
      <c r="F65" s="76" t="str">
        <f>IF(Master[[#This Row],[Geography (Collection) -Lookup Picker in GRIN]]="","",Master[[#This Row],[Geography (Collection) -Lookup Picker in GRIN]])</f>
        <v>United States, New York, Suffolk</v>
      </c>
      <c r="G65" t="str">
        <f t="shared" si="14"/>
        <v>Y</v>
      </c>
      <c r="H65" s="45" t="str">
        <f>IF(Master[[#This Row],[Collecting or Acquisition Source - List]]="","",Master[[#This Row],[Collecting or Acquisition Source - List]])</f>
        <v>Wild Habitat</v>
      </c>
      <c r="I65" t="str">
        <f>IF(Master[[#This Row],[Inventory Type - Lookup Picker]]="","",Master[[#This Row],[Inventory Type - Lookup Picker]])</f>
        <v>SD</v>
      </c>
      <c r="J65" s="4">
        <f>IF(Master[[#This Row],[Number Plants Sampled]]="","",Master[[#This Row],[Number Plants Sampled]])</f>
        <v>200</v>
      </c>
      <c r="K65" s="4" t="str">
        <f>IF(Master[[#This Row],[Environment Description]]="","",Master[[#This Row],[Environment Description]])</f>
        <v>Flooded</v>
      </c>
      <c r="L65" s="4" t="str">
        <f>IF(Master[[#This Row],[Collector Verbatim Locality]]="","",Master[[#This Row],[Collector Verbatim Locality]])</f>
        <v>Sears Bellows County Park//From NY-24 N/Riverhead-Hampton Bays Rd, turn left onto Bellows Pond Rd, turn right to stay on Bellows Pond Rd, then the park entrance will be on your right. The population is around Bellows Pond, Grass Pond, and House Pond.</v>
      </c>
      <c r="M65" s="4">
        <f>IF(Master[[#This Row],[Elevation (meters)]]=0,"",Master[[#This Row],[Elevation (meters)]])</f>
        <v>-0.91439997073920098</v>
      </c>
      <c r="N65" s="55">
        <f>IF(Master[[#This Row],[Latitude -decimal degrees]]="","",Master[[#This Row],[Latitude -decimal degrees]])</f>
        <v>40.88391</v>
      </c>
      <c r="O65" s="55">
        <f>IF(Master[[#This Row],[Longitude -decimal degrees]]="","",Master[[#This Row],[Longitude -decimal degrees]])</f>
        <v>-72.557630000000003</v>
      </c>
      <c r="P65" s="5" t="str">
        <f>IF(Master[[#This Row],[Georeference Datum]]="","",Master[[#This Row],[Georeference Datum]])</f>
        <v>NAD83</v>
      </c>
      <c r="Q65" s="5" t="str">
        <f>IF(Master[[#This Row],[Georeference Protocol - Lookup Picker]]="","",Master[[#This Row],[Georeference Protocol - Lookup Picker]])</f>
        <v>Lat/lon determined by GPS</v>
      </c>
      <c r="R65" s="5" t="str">
        <f>IF(Master[[#This Row],[Associated Species]]="","",Master[[#This Row],[Associated Species]])</f>
        <v>Triadenum virginicum:Lyonia ligustrina:Vaccinium angustifolium:Cyperus sp.:Juncus effusus:Juniperus virginiana:Decodon verticillatus</v>
      </c>
      <c r="S65" t="str">
        <f t="shared" si="15"/>
        <v>Y</v>
      </c>
      <c r="T65" s="5" t="str">
        <f>IF(Master[[#This Row],[Note (Accession Source - Collector)]]="","",Master[[#This Row],[Note (Accession Source - Collector)]])</f>
        <v>Collectors: E. Kottler, L. Shriver</v>
      </c>
      <c r="U65" s="3"/>
      <c r="W65" s="3"/>
      <c r="Y65" s="3"/>
    </row>
    <row r="66" spans="2:25" x14ac:dyDescent="0.35">
      <c r="B66" t="str">
        <f>Master[[#This Row],[Accession Prefix (NPGS)]]&amp;" "&amp;Master[[#This Row],[Accession Number -Assigned]]</f>
        <v xml:space="preserve">W6 </v>
      </c>
      <c r="C66" t="str">
        <f t="shared" si="12"/>
        <v>Collection source event</v>
      </c>
      <c r="D66" t="str">
        <f t="shared" si="13"/>
        <v>mm/dd/yyyy</v>
      </c>
      <c r="E66" s="77">
        <f>IF(IF(Master[[#This Row],[Date Collected or Developed]]="",Master[[#This Row],[Received Date -received by site]],Master[[#This Row],[Date Collected or Developed]])="","",(IF(Master[[#This Row],[Date Collected or Developed]]="",Master[[#This Row],[Received Date -received by site]],Master[[#This Row],[Date Collected or Developed]])))</f>
        <v>42634</v>
      </c>
      <c r="F66" s="76" t="str">
        <f>IF(Master[[#This Row],[Geography (Collection) -Lookup Picker in GRIN]]="","",Master[[#This Row],[Geography (Collection) -Lookup Picker in GRIN]])</f>
        <v>United States, New York, Suffolk</v>
      </c>
      <c r="G66" t="str">
        <f t="shared" si="14"/>
        <v>Y</v>
      </c>
      <c r="H66" s="45" t="str">
        <f>IF(Master[[#This Row],[Collecting or Acquisition Source - List]]="","",Master[[#This Row],[Collecting or Acquisition Source - List]])</f>
        <v>Wild Habitat</v>
      </c>
      <c r="I66" t="str">
        <f>IF(Master[[#This Row],[Inventory Type - Lookup Picker]]="","",Master[[#This Row],[Inventory Type - Lookup Picker]])</f>
        <v>SD</v>
      </c>
      <c r="J66" s="4">
        <f>IF(Master[[#This Row],[Number Plants Sampled]]="","",Master[[#This Row],[Number Plants Sampled]])</f>
        <v>200</v>
      </c>
      <c r="K66" s="4" t="str">
        <f>IF(Master[[#This Row],[Environment Description]]="","",Master[[#This Row],[Environment Description]])</f>
        <v>Flooded</v>
      </c>
      <c r="L66" s="4" t="str">
        <f>IF(Master[[#This Row],[Collector Verbatim Locality]]="","",Master[[#This Row],[Collector Verbatim Locality]])</f>
        <v>Sears Bellows County Park//From NY-24 N/Riverhead-Hampton Bays Rd, turn left onto Bellows Pond Rd, turn right to stay on Bellows Pond Rd, then the park entrance will be on your right. Population surrounds Bellows Pond, Grass Pond, and House Pond.</v>
      </c>
      <c r="M66" s="4">
        <f>IF(Master[[#This Row],[Elevation (meters)]]=0,"",Master[[#This Row],[Elevation (meters)]])</f>
        <v>-0.91439997073920098</v>
      </c>
      <c r="N66" s="55">
        <f>IF(Master[[#This Row],[Latitude -decimal degrees]]="","",Master[[#This Row],[Latitude -decimal degrees]])</f>
        <v>40.88391</v>
      </c>
      <c r="O66" s="55">
        <f>IF(Master[[#This Row],[Longitude -decimal degrees]]="","",Master[[#This Row],[Longitude -decimal degrees]])</f>
        <v>-72.557630000000003</v>
      </c>
      <c r="P66" s="5" t="str">
        <f>IF(Master[[#This Row],[Georeference Datum]]="","",Master[[#This Row],[Georeference Datum]])</f>
        <v>NAD83</v>
      </c>
      <c r="Q66" s="5" t="str">
        <f>IF(Master[[#This Row],[Georeference Protocol - Lookup Picker]]="","",Master[[#This Row],[Georeference Protocol - Lookup Picker]])</f>
        <v>Lat/lon determined by GPS</v>
      </c>
      <c r="R66" s="5" t="str">
        <f>IF(Master[[#This Row],[Associated Species]]="","",Master[[#This Row],[Associated Species]])</f>
        <v>Rhexia virginica:Lyonia ligustrina:Vaccinium angustifolium:Cyperus sp.:Juncus effusus:Juniperus virginiana:Decodon verticillatus:Decodon verticillatus:Decodon verticillatus</v>
      </c>
      <c r="S66" t="str">
        <f t="shared" si="15"/>
        <v>Y</v>
      </c>
      <c r="T66" s="5" t="str">
        <f>IF(Master[[#This Row],[Note (Accession Source - Collector)]]="","",Master[[#This Row],[Note (Accession Source - Collector)]])</f>
        <v>Collectors: Triadenum virginicum</v>
      </c>
      <c r="U66" s="3"/>
      <c r="W66" s="3"/>
      <c r="Y66" s="3"/>
    </row>
    <row r="67" spans="2:25" x14ac:dyDescent="0.35">
      <c r="B67" t="str">
        <f>Master[[#This Row],[Accession Prefix (NPGS)]]&amp;" "&amp;Master[[#This Row],[Accession Number -Assigned]]</f>
        <v xml:space="preserve">W6 </v>
      </c>
      <c r="C67" t="str">
        <f t="shared" si="12"/>
        <v>Collection source event</v>
      </c>
      <c r="D67" t="str">
        <f t="shared" si="13"/>
        <v>mm/dd/yyyy</v>
      </c>
      <c r="E67" s="77">
        <f>IF(IF(Master[[#This Row],[Date Collected or Developed]]="",Master[[#This Row],[Received Date -received by site]],Master[[#This Row],[Date Collected or Developed]])="","",(IF(Master[[#This Row],[Date Collected or Developed]]="",Master[[#This Row],[Received Date -received by site]],Master[[#This Row],[Date Collected or Developed]])))</f>
        <v>42635</v>
      </c>
      <c r="F67" s="76" t="str">
        <f>IF(Master[[#This Row],[Geography (Collection) -Lookup Picker in GRIN]]="","",Master[[#This Row],[Geography (Collection) -Lookup Picker in GRIN]])</f>
        <v>United States, New York, Suffolk</v>
      </c>
      <c r="G67" t="str">
        <f t="shared" si="14"/>
        <v>Y</v>
      </c>
      <c r="H67" s="45" t="str">
        <f>IF(Master[[#This Row],[Collecting or Acquisition Source - List]]="","",Master[[#This Row],[Collecting or Acquisition Source - List]])</f>
        <v>Wild Habitat</v>
      </c>
      <c r="I67" t="str">
        <f>IF(Master[[#This Row],[Inventory Type - Lookup Picker]]="","",Master[[#This Row],[Inventory Type - Lookup Picker]])</f>
        <v>SD</v>
      </c>
      <c r="J67" s="4">
        <f>IF(Master[[#This Row],[Number Plants Sampled]]="","",Master[[#This Row],[Number Plants Sampled]])</f>
        <v>100</v>
      </c>
      <c r="K67" s="4" t="str">
        <f>IF(Master[[#This Row],[Environment Description]]="","",Master[[#This Row],[Environment Description]])</f>
        <v>Flooded</v>
      </c>
      <c r="L67" s="4" t="str">
        <f>IF(Master[[#This Row],[Collector Verbatim Locality]]="","",Master[[#This Row],[Collector Verbatim Locality]])</f>
        <v>Gardiner County Park//From Robert Moses Causeway, take exit RM2E for NY 27A E toward Bay Shore. Turn right onto Manor Ln after 1 mile, park in in the parking lot, and collect from all the trails in the forest. Population is at salt marsh edges.</v>
      </c>
      <c r="M67" s="4">
        <f>IF(Master[[#This Row],[Elevation (meters)]]=0,"",Master[[#This Row],[Elevation (meters)]])</f>
        <v>0.91439997073920098</v>
      </c>
      <c r="N67" s="55">
        <f>IF(Master[[#This Row],[Latitude -decimal degrees]]="","",Master[[#This Row],[Latitude -decimal degrees]])</f>
        <v>40.698500000000003</v>
      </c>
      <c r="O67" s="55">
        <f>IF(Master[[#This Row],[Longitude -decimal degrees]]="","",Master[[#This Row],[Longitude -decimal degrees]])</f>
        <v>-73.272379999999998</v>
      </c>
      <c r="P67" s="5" t="str">
        <f>IF(Master[[#This Row],[Georeference Datum]]="","",Master[[#This Row],[Georeference Datum]])</f>
        <v>NAD83</v>
      </c>
      <c r="Q67" s="5" t="str">
        <f>IF(Master[[#This Row],[Georeference Protocol - Lookup Picker]]="","",Master[[#This Row],[Georeference Protocol - Lookup Picker]])</f>
        <v>Lat/lon determined by GPS</v>
      </c>
      <c r="R67" s="5" t="str">
        <f>IF(Master[[#This Row],[Associated Species]]="","",Master[[#This Row],[Associated Species]])</f>
        <v>Quercus sp.:Nyssa sylvatica:Phragmites australis:Solidago sp.:Rubus sp.:Mikania scandens:Mikania scandens:Eutrochium fistulosum:Viburnum dentatum:Acer rubrum</v>
      </c>
      <c r="S67" t="str">
        <f t="shared" si="15"/>
        <v>Y</v>
      </c>
      <c r="T67" s="5" t="str">
        <f>IF(Master[[#This Row],[Note (Accession Source - Collector)]]="","",Master[[#This Row],[Note (Accession Source - Collector)]])</f>
        <v>Collectors: E. Kottler, L. Shriver</v>
      </c>
      <c r="U67" s="3"/>
      <c r="W67" s="3"/>
      <c r="Y67" s="3"/>
    </row>
    <row r="68" spans="2:25" x14ac:dyDescent="0.35">
      <c r="B68" t="str">
        <f>Master[[#This Row],[Accession Prefix (NPGS)]]&amp;" "&amp;Master[[#This Row],[Accession Number -Assigned]]</f>
        <v xml:space="preserve">W6 </v>
      </c>
      <c r="C68" t="str">
        <f t="shared" si="12"/>
        <v>Collection source event</v>
      </c>
      <c r="D68" t="str">
        <f t="shared" si="13"/>
        <v>mm/dd/yyyy</v>
      </c>
      <c r="E68" s="77">
        <f>IF(IF(Master[[#This Row],[Date Collected or Developed]]="",Master[[#This Row],[Received Date -received by site]],Master[[#This Row],[Date Collected or Developed]])="","",(IF(Master[[#This Row],[Date Collected or Developed]]="",Master[[#This Row],[Received Date -received by site]],Master[[#This Row],[Date Collected or Developed]])))</f>
        <v>42639</v>
      </c>
      <c r="F68" s="76" t="str">
        <f>IF(Master[[#This Row],[Geography (Collection) -Lookup Picker in GRIN]]="","",Master[[#This Row],[Geography (Collection) -Lookup Picker in GRIN]])</f>
        <v>United States, New York, Suffolk</v>
      </c>
      <c r="G68" t="str">
        <f t="shared" si="14"/>
        <v>Y</v>
      </c>
      <c r="H68" s="45" t="str">
        <f>IF(Master[[#This Row],[Collecting or Acquisition Source - List]]="","",Master[[#This Row],[Collecting or Acquisition Source - List]])</f>
        <v>Wild Habitat</v>
      </c>
      <c r="I68" t="str">
        <f>IF(Master[[#This Row],[Inventory Type - Lookup Picker]]="","",Master[[#This Row],[Inventory Type - Lookup Picker]])</f>
        <v>SD</v>
      </c>
      <c r="J68" s="4">
        <f>IF(Master[[#This Row],[Number Plants Sampled]]="","",Master[[#This Row],[Number Plants Sampled]])</f>
        <v>600</v>
      </c>
      <c r="K68" s="4" t="str">
        <f>IF(Master[[#This Row],[Environment Description]]="","",Master[[#This Row],[Environment Description]])</f>
        <v>Flooded</v>
      </c>
      <c r="L68" s="4" t="str">
        <f>IF(Master[[#This Row],[Collector Verbatim Locality]]="","",Master[[#This Row],[Collector Verbatim Locality]])</f>
        <v>Nickerson Beach//From Meadowbrook State Parkway S, take exit M10 for Loop Parkway. Exit towards Long Beach, merge onto Lido Blvd, and turn left onto Donna Ln. The Beach is on your left and the population spreads along the dune edge closest towards the beach.</v>
      </c>
      <c r="M68" s="4">
        <f>IF(Master[[#This Row],[Elevation (meters)]]=0,"",Master[[#This Row],[Elevation (meters)]])</f>
        <v>0.91439997073920098</v>
      </c>
      <c r="N68" s="55">
        <f>IF(Master[[#This Row],[Latitude -decimal degrees]]="","",Master[[#This Row],[Latitude -decimal degrees]])</f>
        <v>40.592970000000001</v>
      </c>
      <c r="O68" s="55">
        <f>IF(Master[[#This Row],[Longitude -decimal degrees]]="","",Master[[#This Row],[Longitude -decimal degrees]])</f>
        <v>-73.599329999999995</v>
      </c>
      <c r="P68" s="5" t="str">
        <f>IF(Master[[#This Row],[Georeference Datum]]="","",Master[[#This Row],[Georeference Datum]])</f>
        <v>NAD83</v>
      </c>
      <c r="Q68" s="5" t="str">
        <f>IF(Master[[#This Row],[Georeference Protocol - Lookup Picker]]="","",Master[[#This Row],[Georeference Protocol - Lookup Picker]])</f>
        <v>Lat/lon determined by GPS</v>
      </c>
      <c r="R68" s="5" t="str">
        <f>IF(Master[[#This Row],[Associated Species]]="","",Master[[#This Row],[Associated Species]])</f>
        <v>Ammophila breviligulata:Solidago sempervirens:Schizachyrium littorale:Cyperus grayi:Spartina x caespitosa:Schoenoplectus pungens:Cenchrus tribuloides</v>
      </c>
      <c r="S68" t="str">
        <f t="shared" si="15"/>
        <v>Y</v>
      </c>
      <c r="T68" s="5" t="str">
        <f>IF(Master[[#This Row],[Note (Accession Source - Collector)]]="","",Master[[#This Row],[Note (Accession Source - Collector)]])</f>
        <v>Collectors: E. Kottler, L. Shriver</v>
      </c>
      <c r="U68" s="3"/>
      <c r="W68" s="3"/>
      <c r="Y68" s="3"/>
    </row>
    <row r="69" spans="2:25" x14ac:dyDescent="0.35">
      <c r="B69" t="str">
        <f>Master[[#This Row],[Accession Prefix (NPGS)]]&amp;" "&amp;Master[[#This Row],[Accession Number -Assigned]]</f>
        <v xml:space="preserve">W6 </v>
      </c>
      <c r="C69" t="str">
        <f t="shared" si="12"/>
        <v>Collection source event</v>
      </c>
      <c r="D69" t="str">
        <f t="shared" si="13"/>
        <v>mm/dd/yyyy</v>
      </c>
      <c r="E69" s="77">
        <f>IF(IF(Master[[#This Row],[Date Collected or Developed]]="",Master[[#This Row],[Received Date -received by site]],Master[[#This Row],[Date Collected or Developed]])="","",(IF(Master[[#This Row],[Date Collected or Developed]]="",Master[[#This Row],[Received Date -received by site]],Master[[#This Row],[Date Collected or Developed]])))</f>
        <v>42640</v>
      </c>
      <c r="F69" s="76" t="str">
        <f>IF(Master[[#This Row],[Geography (Collection) -Lookup Picker in GRIN]]="","",Master[[#This Row],[Geography (Collection) -Lookup Picker in GRIN]])</f>
        <v>United States, New York, Suffolk</v>
      </c>
      <c r="G69" t="str">
        <f t="shared" si="14"/>
        <v>Y</v>
      </c>
      <c r="H69" s="45" t="str">
        <f>IF(Master[[#This Row],[Collecting or Acquisition Source - List]]="","",Master[[#This Row],[Collecting or Acquisition Source - List]])</f>
        <v>Wild Habitat</v>
      </c>
      <c r="I69" t="str">
        <f>IF(Master[[#This Row],[Inventory Type - Lookup Picker]]="","",Master[[#This Row],[Inventory Type - Lookup Picker]])</f>
        <v>SD</v>
      </c>
      <c r="J69" s="4">
        <f>IF(Master[[#This Row],[Number Plants Sampled]]="","",Master[[#This Row],[Number Plants Sampled]])</f>
        <v>450</v>
      </c>
      <c r="K69" s="4" t="str">
        <f>IF(Master[[#This Row],[Environment Description]]="","",Master[[#This Row],[Environment Description]])</f>
        <v/>
      </c>
      <c r="L69" s="4" t="str">
        <f>IF(Master[[#This Row],[Collector Verbatim Locality]]="","",Master[[#This Row],[Collector Verbatim Locality]])</f>
        <v>Robert Cushman Murphey Park//From NY-24 N, turn left onto River Rd. Drive ~1.3 miles to a parking lot on your left. Walk the full loop trail that starts in the parking lot.</v>
      </c>
      <c r="M69" s="4">
        <f>IF(Master[[#This Row],[Elevation (meters)]]=0,"",Master[[#This Row],[Elevation (meters)]])</f>
        <v>17.98319942453762</v>
      </c>
      <c r="N69" s="55">
        <f>IF(Master[[#This Row],[Latitude -decimal degrees]]="","",Master[[#This Row],[Latitude -decimal degrees]])</f>
        <v>40.904269999999997</v>
      </c>
      <c r="O69" s="55">
        <f>IF(Master[[#This Row],[Longitude -decimal degrees]]="","",Master[[#This Row],[Longitude -decimal degrees]])</f>
        <v>-72.766829999999999</v>
      </c>
      <c r="P69" s="5" t="str">
        <f>IF(Master[[#This Row],[Georeference Datum]]="","",Master[[#This Row],[Georeference Datum]])</f>
        <v>NAD83</v>
      </c>
      <c r="Q69" s="5" t="str">
        <f>IF(Master[[#This Row],[Georeference Protocol - Lookup Picker]]="","",Master[[#This Row],[Georeference Protocol - Lookup Picker]])</f>
        <v>Lat/lon determined by GPS</v>
      </c>
      <c r="R69" s="5" t="str">
        <f>IF(Master[[#This Row],[Associated Species]]="","",Master[[#This Row],[Associated Species]])</f>
        <v>Pinus rigida:Hudsonia ericoides:Andropogon virginicus:Diodia teres:Carex pensylvanica:Comptonia peregrina:Quercus sp.:Aristida tuberculosa</v>
      </c>
      <c r="S69" t="str">
        <f t="shared" si="15"/>
        <v>Y</v>
      </c>
      <c r="T69" s="5" t="str">
        <f>IF(Master[[#This Row],[Note (Accession Source - Collector)]]="","",Master[[#This Row],[Note (Accession Source - Collector)]])</f>
        <v>Collectors: E. Kottler, L. Shriver</v>
      </c>
      <c r="U69" s="3"/>
      <c r="W69" s="3"/>
      <c r="Y69" s="3"/>
    </row>
    <row r="70" spans="2:25" x14ac:dyDescent="0.35">
      <c r="B70" t="str">
        <f>Master[[#This Row],[Accession Prefix (NPGS)]]&amp;" "&amp;Master[[#This Row],[Accession Number -Assigned]]</f>
        <v xml:space="preserve">W6 </v>
      </c>
      <c r="C70" t="str">
        <f t="shared" si="12"/>
        <v>Collection source event</v>
      </c>
      <c r="D70" t="str">
        <f t="shared" si="13"/>
        <v>mm/dd/yyyy</v>
      </c>
      <c r="E70" s="77">
        <f>IF(IF(Master[[#This Row],[Date Collected or Developed]]="",Master[[#This Row],[Received Date -received by site]],Master[[#This Row],[Date Collected or Developed]])="","",(IF(Master[[#This Row],[Date Collected or Developed]]="",Master[[#This Row],[Received Date -received by site]],Master[[#This Row],[Date Collected or Developed]])))</f>
        <v>42641</v>
      </c>
      <c r="F70" s="76" t="str">
        <f>IF(Master[[#This Row],[Geography (Collection) -Lookup Picker in GRIN]]="","",Master[[#This Row],[Geography (Collection) -Lookup Picker in GRIN]])</f>
        <v>United States, New York, Suffolk</v>
      </c>
      <c r="G70" t="str">
        <f t="shared" si="14"/>
        <v>Y</v>
      </c>
      <c r="H70" s="45" t="str">
        <f>IF(Master[[#This Row],[Collecting or Acquisition Source - List]]="","",Master[[#This Row],[Collecting or Acquisition Source - List]])</f>
        <v>Wild Habitat</v>
      </c>
      <c r="I70" t="str">
        <f>IF(Master[[#This Row],[Inventory Type - Lookup Picker]]="","",Master[[#This Row],[Inventory Type - Lookup Picker]])</f>
        <v>SD</v>
      </c>
      <c r="J70" s="4">
        <f>IF(Master[[#This Row],[Number Plants Sampled]]="","",Master[[#This Row],[Number Plants Sampled]])</f>
        <v>100</v>
      </c>
      <c r="K70" s="4" t="str">
        <f>IF(Master[[#This Row],[Environment Description]]="","",Master[[#This Row],[Environment Description]])</f>
        <v>Flooded</v>
      </c>
      <c r="L70" s="4" t="str">
        <f>IF(Master[[#This Row],[Collector Verbatim Locality]]="","",Master[[#This Row],[Collector Verbatim Locality]])</f>
        <v>Wertheim National Wildlife Refuge//From Montauk Hwy (NY 80 E), turn right onto Smith Rd. Drive past the main entrance on your right to the maintenance entrance (the next right). Unlock the gate and drive on the main road until you reach the salt marsh. Population is throughout the salt marsh and surrounds the large pond on the left.</v>
      </c>
      <c r="M70" s="4">
        <f>IF(Master[[#This Row],[Elevation (meters)]]=0,"",Master[[#This Row],[Elevation (meters)]])</f>
        <v>-1.828799941478402</v>
      </c>
      <c r="N70" s="55">
        <f>IF(Master[[#This Row],[Latitude -decimal degrees]]="","",Master[[#This Row],[Latitude -decimal degrees]])</f>
        <v>40.771720000000002</v>
      </c>
      <c r="O70" s="55">
        <f>IF(Master[[#This Row],[Longitude -decimal degrees]]="","",Master[[#This Row],[Longitude -decimal degrees]])</f>
        <v>-72.885019999999997</v>
      </c>
      <c r="P70" s="5" t="str">
        <f>IF(Master[[#This Row],[Georeference Datum]]="","",Master[[#This Row],[Georeference Datum]])</f>
        <v>NAD83</v>
      </c>
      <c r="Q70" s="5" t="str">
        <f>IF(Master[[#This Row],[Georeference Protocol - Lookup Picker]]="","",Master[[#This Row],[Georeference Protocol - Lookup Picker]])</f>
        <v>Lat/lon determined by GPS</v>
      </c>
      <c r="R70" s="5" t="str">
        <f>IF(Master[[#This Row],[Associated Species]]="","",Master[[#This Row],[Associated Species]])</f>
        <v>Phragmites australis:Hibiscus moscheutos:Panicum virgatum:Symphyotrichum subulatum:Symphyotrichum tenuifolium:Triadenum virginicum:Schoenoplectus pungens:Schoenoplectus americanus:Schoenoplectus tabernaemontani:Schoenoplectus robustus:Scirpus cyperinus</v>
      </c>
      <c r="S70" t="str">
        <f t="shared" si="15"/>
        <v>Y</v>
      </c>
      <c r="T70" s="5" t="str">
        <f>IF(Master[[#This Row],[Note (Accession Source - Collector)]]="","",Master[[#This Row],[Note (Accession Source - Collector)]])</f>
        <v>Collectors: E. Kottler, L. Shriver</v>
      </c>
      <c r="U70" s="3"/>
      <c r="W70" s="3"/>
      <c r="Y70" s="3"/>
    </row>
    <row r="71" spans="2:25" x14ac:dyDescent="0.35">
      <c r="B71" t="str">
        <f>Master[[#This Row],[Accession Prefix (NPGS)]]&amp;" "&amp;Master[[#This Row],[Accession Number -Assigned]]</f>
        <v xml:space="preserve">W6 </v>
      </c>
      <c r="C71" t="str">
        <f t="shared" si="12"/>
        <v>Collection source event</v>
      </c>
      <c r="D71" t="str">
        <f t="shared" si="13"/>
        <v>mm/dd/yyyy</v>
      </c>
      <c r="E71" s="77">
        <f>IF(IF(Master[[#This Row],[Date Collected or Developed]]="",Master[[#This Row],[Received Date -received by site]],Master[[#This Row],[Date Collected or Developed]])="","",(IF(Master[[#This Row],[Date Collected or Developed]]="",Master[[#This Row],[Received Date -received by site]],Master[[#This Row],[Date Collected or Developed]])))</f>
        <v>42641</v>
      </c>
      <c r="F71" s="76" t="str">
        <f>IF(Master[[#This Row],[Geography (Collection) -Lookup Picker in GRIN]]="","",Master[[#This Row],[Geography (Collection) -Lookup Picker in GRIN]])</f>
        <v>United States, New York, Suffolk</v>
      </c>
      <c r="G71" t="str">
        <f t="shared" si="14"/>
        <v>Y</v>
      </c>
      <c r="H71" s="45" t="str">
        <f>IF(Master[[#This Row],[Collecting or Acquisition Source - List]]="","",Master[[#This Row],[Collecting or Acquisition Source - List]])</f>
        <v>Wild Habitat</v>
      </c>
      <c r="I71" t="str">
        <f>IF(Master[[#This Row],[Inventory Type - Lookup Picker]]="","",Master[[#This Row],[Inventory Type - Lookup Picker]])</f>
        <v>SD</v>
      </c>
      <c r="J71" s="4">
        <f>IF(Master[[#This Row],[Number Plants Sampled]]="","",Master[[#This Row],[Number Plants Sampled]])</f>
        <v>80</v>
      </c>
      <c r="K71" s="4" t="str">
        <f>IF(Master[[#This Row],[Environment Description]]="","",Master[[#This Row],[Environment Description]])</f>
        <v>Flooded</v>
      </c>
      <c r="L71" s="4" t="str">
        <f>IF(Master[[#This Row],[Collector Verbatim Locality]]="","",Master[[#This Row],[Collector Verbatim Locality]])</f>
        <v>Wertheim National Wildlife Refuge//From Montauk Hwy (NY 80 E), turn right onto Smith Rd. Drive past the main entrance on your right to the maintenance entrance (the next right). Unlock the gate and drive on the main road until you reach the salt marsh. The population is intermingled with Phragmites surrounding the large pond on the left and on the edges of the main road through the salt marsh.</v>
      </c>
      <c r="M71" s="4">
        <f>IF(Master[[#This Row],[Elevation (meters)]]=0,"",Master[[#This Row],[Elevation (meters)]])</f>
        <v>-1.828799941478402</v>
      </c>
      <c r="N71" s="55">
        <f>IF(Master[[#This Row],[Latitude -decimal degrees]]="","",Master[[#This Row],[Latitude -decimal degrees]])</f>
        <v>40.771720000000002</v>
      </c>
      <c r="O71" s="55">
        <f>IF(Master[[#This Row],[Longitude -decimal degrees]]="","",Master[[#This Row],[Longitude -decimal degrees]])</f>
        <v>-72.885019999999997</v>
      </c>
      <c r="P71" s="5" t="str">
        <f>IF(Master[[#This Row],[Georeference Datum]]="","",Master[[#This Row],[Georeference Datum]])</f>
        <v>NAD83</v>
      </c>
      <c r="Q71" s="5" t="str">
        <f>IF(Master[[#This Row],[Georeference Protocol - Lookup Picker]]="","",Master[[#This Row],[Georeference Protocol - Lookup Picker]])</f>
        <v>Lat/lon determined by GPS</v>
      </c>
      <c r="R71" s="5" t="str">
        <f>IF(Master[[#This Row],[Associated Species]]="","",Master[[#This Row],[Associated Species]])</f>
        <v>Phragmites australis:Typha latifolia:Hibiscus moscheutos:Panicum virgatum:Baccharis halimifolia:Iva frutescens:Triadenum virginicum:Solidago sempervirens:Pluchea odorata</v>
      </c>
      <c r="S71" t="str">
        <f t="shared" si="15"/>
        <v>Y</v>
      </c>
      <c r="T71" s="5" t="str">
        <f>IF(Master[[#This Row],[Note (Accession Source - Collector)]]="","",Master[[#This Row],[Note (Accession Source - Collector)]])</f>
        <v>Collectors: E. Kottler, L. Shriver</v>
      </c>
      <c r="U71" s="3"/>
      <c r="W71" s="3"/>
      <c r="Y71" s="3"/>
    </row>
    <row r="72" spans="2:25" x14ac:dyDescent="0.35">
      <c r="B72" t="str">
        <f>Master[[#This Row],[Accession Prefix (NPGS)]]&amp;" "&amp;Master[[#This Row],[Accession Number -Assigned]]</f>
        <v xml:space="preserve">W6 </v>
      </c>
      <c r="C72" t="str">
        <f t="shared" si="12"/>
        <v>Collection source event</v>
      </c>
      <c r="D72" t="str">
        <f t="shared" si="13"/>
        <v>mm/dd/yyyy</v>
      </c>
      <c r="E72" s="77">
        <f>IF(IF(Master[[#This Row],[Date Collected or Developed]]="",Master[[#This Row],[Received Date -received by site]],Master[[#This Row],[Date Collected or Developed]])="","",(IF(Master[[#This Row],[Date Collected or Developed]]="",Master[[#This Row],[Received Date -received by site]],Master[[#This Row],[Date Collected or Developed]])))</f>
        <v>42662</v>
      </c>
      <c r="F72" s="76" t="str">
        <f>IF(Master[[#This Row],[Geography (Collection) -Lookup Picker in GRIN]]="","",Master[[#This Row],[Geography (Collection) -Lookup Picker in GRIN]])</f>
        <v>United States, New York, Suffolk</v>
      </c>
      <c r="G72" t="str">
        <f t="shared" si="14"/>
        <v>Y</v>
      </c>
      <c r="H72" s="45" t="str">
        <f>IF(Master[[#This Row],[Collecting or Acquisition Source - List]]="","",Master[[#This Row],[Collecting or Acquisition Source - List]])</f>
        <v>Wild Habitat</v>
      </c>
      <c r="I72" t="str">
        <f>IF(Master[[#This Row],[Inventory Type - Lookup Picker]]="","",Master[[#This Row],[Inventory Type - Lookup Picker]])</f>
        <v>SD</v>
      </c>
      <c r="J72" s="4">
        <f>IF(Master[[#This Row],[Number Plants Sampled]]="","",Master[[#This Row],[Number Plants Sampled]])</f>
        <v>500</v>
      </c>
      <c r="K72" s="4" t="str">
        <f>IF(Master[[#This Row],[Environment Description]]="","",Master[[#This Row],[Environment Description]])</f>
        <v>Flooded</v>
      </c>
      <c r="L72" s="4" t="str">
        <f>IF(Master[[#This Row],[Collector Verbatim Locality]]="","",Master[[#This Row],[Collector Verbatim Locality]])</f>
        <v>Cupsogue Beach County Park//From Westhampton Beach, take Jessup Ln across the bridge to the island, then turn right onto Dune Rd. Drive west on Dune Rd until you reach Cupsogue Beach County Park. Park in the first lot and walk West into the park. The population boarders the salt marsh on the north shore.</v>
      </c>
      <c r="M72" s="4" t="str">
        <f>IF(Master[[#This Row],[Elevation (meters)]]=0,"",Master[[#This Row],[Elevation (meters)]])</f>
        <v/>
      </c>
      <c r="N72" s="55">
        <f>IF(Master[[#This Row],[Latitude -decimal degrees]]="","",Master[[#This Row],[Latitude -decimal degrees]])</f>
        <v>40.772190000000002</v>
      </c>
      <c r="O72" s="55">
        <f>IF(Master[[#This Row],[Longitude -decimal degrees]]="","",Master[[#This Row],[Longitude -decimal degrees]])</f>
        <v>-72.738860000000003</v>
      </c>
      <c r="P72" s="5" t="str">
        <f>IF(Master[[#This Row],[Georeference Datum]]="","",Master[[#This Row],[Georeference Datum]])</f>
        <v>NAD83</v>
      </c>
      <c r="Q72" s="5" t="str">
        <f>IF(Master[[#This Row],[Georeference Protocol - Lookup Picker]]="","",Master[[#This Row],[Georeference Protocol - Lookup Picker]])</f>
        <v>Lat/lon determined by GPS</v>
      </c>
      <c r="R72" s="5" t="str">
        <f>IF(Master[[#This Row],[Associated Species]]="","",Master[[#This Row],[Associated Species]])</f>
        <v>Iva frutescens:Spartina alterniflora:Spartina patens:Distichlis spicata:Solidago sempervirens:Limonium carolinianum</v>
      </c>
      <c r="S72" t="str">
        <f t="shared" si="15"/>
        <v>Y</v>
      </c>
      <c r="T72" s="5" t="str">
        <f>IF(Master[[#This Row],[Note (Accession Source - Collector)]]="","",Master[[#This Row],[Note (Accession Source - Collector)]])</f>
        <v>Collectors: L. Shriver</v>
      </c>
      <c r="U72" s="3"/>
      <c r="W72" s="3"/>
      <c r="Y72" s="3"/>
    </row>
    <row r="73" spans="2:25" x14ac:dyDescent="0.35">
      <c r="B73" t="str">
        <f>Master[[#This Row],[Accession Prefix (NPGS)]]&amp;" "&amp;Master[[#This Row],[Accession Number -Assigned]]</f>
        <v xml:space="preserve">W6 </v>
      </c>
      <c r="C73" t="str">
        <f t="shared" si="12"/>
        <v>Collection source event</v>
      </c>
      <c r="D73" t="str">
        <f t="shared" si="13"/>
        <v>mm/dd/yyyy</v>
      </c>
      <c r="E73" s="77">
        <f>IF(IF(Master[[#This Row],[Date Collected or Developed]]="",Master[[#This Row],[Received Date -received by site]],Master[[#This Row],[Date Collected or Developed]])="","",(IF(Master[[#This Row],[Date Collected or Developed]]="",Master[[#This Row],[Received Date -received by site]],Master[[#This Row],[Date Collected or Developed]])))</f>
        <v>42663</v>
      </c>
      <c r="F73" s="76" t="str">
        <f>IF(Master[[#This Row],[Geography (Collection) -Lookup Picker in GRIN]]="","",Master[[#This Row],[Geography (Collection) -Lookup Picker in GRIN]])</f>
        <v>United States, New York, Suffolk</v>
      </c>
      <c r="G73" t="str">
        <f t="shared" si="14"/>
        <v>Y</v>
      </c>
      <c r="H73" s="45" t="str">
        <f>IF(Master[[#This Row],[Collecting or Acquisition Source - List]]="","",Master[[#This Row],[Collecting or Acquisition Source - List]])</f>
        <v>Wild Habitat</v>
      </c>
      <c r="I73" t="str">
        <f>IF(Master[[#This Row],[Inventory Type - Lookup Picker]]="","",Master[[#This Row],[Inventory Type - Lookup Picker]])</f>
        <v>SD</v>
      </c>
      <c r="J73" s="4">
        <f>IF(Master[[#This Row],[Number Plants Sampled]]="","",Master[[#This Row],[Number Plants Sampled]])</f>
        <v>1000</v>
      </c>
      <c r="K73" s="4" t="str">
        <f>IF(Master[[#This Row],[Environment Description]]="","",Master[[#This Row],[Environment Description]])</f>
        <v/>
      </c>
      <c r="L73" s="4" t="str">
        <f>IF(Master[[#This Row],[Collector Verbatim Locality]]="","",Master[[#This Row],[Collector Verbatim Locality]])</f>
        <v>Shinnecock County Park West//Drive south over the Ponquogue Bridge and take a right on Dune Rd. Park on Road L or K. The population is on the salt marsh edge on the north side of Dune Rd.</v>
      </c>
      <c r="M73" s="4">
        <f>IF(Master[[#This Row],[Elevation (meters)]]=0,"",Master[[#This Row],[Elevation (meters)]])</f>
        <v>1.828799941478402</v>
      </c>
      <c r="N73" s="55">
        <f>IF(Master[[#This Row],[Latitude -decimal degrees]]="","",Master[[#This Row],[Latitude -decimal degrees]])</f>
        <v>40.851019999999998</v>
      </c>
      <c r="O73" s="55">
        <f>IF(Master[[#This Row],[Longitude -decimal degrees]]="","",Master[[#This Row],[Longitude -decimal degrees]])</f>
        <v>-72.509379999999993</v>
      </c>
      <c r="P73" s="5" t="str">
        <f>IF(Master[[#This Row],[Georeference Datum]]="","",Master[[#This Row],[Georeference Datum]])</f>
        <v>NAD83</v>
      </c>
      <c r="Q73" s="5" t="str">
        <f>IF(Master[[#This Row],[Georeference Protocol - Lookup Picker]]="","",Master[[#This Row],[Georeference Protocol - Lookup Picker]])</f>
        <v>Lat/lon determined by GPS</v>
      </c>
      <c r="R73" s="5" t="str">
        <f>IF(Master[[#This Row],[Associated Species]]="","",Master[[#This Row],[Associated Species]])</f>
        <v>Morella pensylvanica:Phragmites australis:Baccharis halimifolia:Solidago sempervirens:Spartina x caespitosa:Spartina alterniflora:Distichlis spicata:Spartina patens:Limonium carolinianum:Iva frutescens</v>
      </c>
      <c r="S73" t="str">
        <f t="shared" si="15"/>
        <v>Y</v>
      </c>
      <c r="T73" s="5" t="str">
        <f>IF(Master[[#This Row],[Note (Accession Source - Collector)]]="","",Master[[#This Row],[Note (Accession Source - Collector)]])</f>
        <v>Collectors: L. Shriver</v>
      </c>
      <c r="U73" s="3"/>
      <c r="W73" s="3"/>
      <c r="Y73" s="3"/>
    </row>
    <row r="74" spans="2:25" x14ac:dyDescent="0.35">
      <c r="B74" t="str">
        <f>Master[[#This Row],[Accession Prefix (NPGS)]]&amp;" "&amp;Master[[#This Row],[Accession Number -Assigned]]</f>
        <v xml:space="preserve">W6 </v>
      </c>
      <c r="C74" t="str">
        <f t="shared" si="12"/>
        <v>Collection source event</v>
      </c>
      <c r="D74" t="str">
        <f t="shared" si="13"/>
        <v>mm/dd/yyyy</v>
      </c>
      <c r="E74" s="77">
        <f>IF(IF(Master[[#This Row],[Date Collected or Developed]]="",Master[[#This Row],[Received Date -received by site]],Master[[#This Row],[Date Collected or Developed]])="","",(IF(Master[[#This Row],[Date Collected or Developed]]="",Master[[#This Row],[Received Date -received by site]],Master[[#This Row],[Date Collected or Developed]])))</f>
        <v>42567</v>
      </c>
      <c r="F74" s="76" t="str">
        <f>IF(Master[[#This Row],[Geography (Collection) -Lookup Picker in GRIN]]="","",Master[[#This Row],[Geography (Collection) -Lookup Picker in GRIN]])</f>
        <v>United States, Delaware, New Castle</v>
      </c>
      <c r="G74" t="str">
        <f t="shared" si="14"/>
        <v>Y</v>
      </c>
      <c r="H74" s="45" t="str">
        <f>IF(Master[[#This Row],[Collecting or Acquisition Source - List]]="","",Master[[#This Row],[Collecting or Acquisition Source - List]])</f>
        <v>Wild Habitat</v>
      </c>
      <c r="I74" t="str">
        <f>IF(Master[[#This Row],[Inventory Type - Lookup Picker]]="","",Master[[#This Row],[Inventory Type - Lookup Picker]])</f>
        <v>SD</v>
      </c>
      <c r="J74" s="4">
        <f>IF(Master[[#This Row],[Number Plants Sampled]]="","",Master[[#This Row],[Number Plants Sampled]])</f>
        <v>260</v>
      </c>
      <c r="K74" s="4" t="str">
        <f>IF(Master[[#This Row],[Environment Description]]="","",Master[[#This Row],[Environment Description]])</f>
        <v/>
      </c>
      <c r="L74" s="4" t="str">
        <f>IF(Master[[#This Row],[Collector Verbatim Locality]]="","",Master[[#This Row],[Collector Verbatim Locality]])</f>
        <v>Lums Pond State Park/Little Jersey Trail/From 301 South, turn left onto Howell School Road, then turn right ontp Buck Jersey Road. Turn right onto road with sign for Lums Pond State Park. Park in the nature center/ visitors center parking lot (before toll booth). Follow road past toll booth until you reach a power-cut line. The population is located on both sides of the power cut line, but primarily to the left.</v>
      </c>
      <c r="M74" s="4">
        <f>IF(Master[[#This Row],[Elevation (meters)]]=0,"",Master[[#This Row],[Elevation (meters)]])</f>
        <v>30.175199034393632</v>
      </c>
      <c r="N74" s="55">
        <f>IF(Master[[#This Row],[Latitude -decimal degrees]]="","",Master[[#This Row],[Latitude -decimal degrees]])</f>
        <v>39.565190000000001</v>
      </c>
      <c r="O74" s="55">
        <f>IF(Master[[#This Row],[Longitude -decimal degrees]]="","",Master[[#This Row],[Longitude -decimal degrees]])</f>
        <v>-75.730609999999999</v>
      </c>
      <c r="P74" s="5" t="str">
        <f>IF(Master[[#This Row],[Georeference Datum]]="","",Master[[#This Row],[Georeference Datum]])</f>
        <v>NAD83</v>
      </c>
      <c r="Q74" s="5" t="str">
        <f>IF(Master[[#This Row],[Georeference Protocol - Lookup Picker]]="","",Master[[#This Row],[Georeference Protocol - Lookup Picker]])</f>
        <v/>
      </c>
      <c r="R74" s="5" t="str">
        <f>IF(Master[[#This Row],[Associated Species]]="","",Master[[#This Row],[Associated Species]])</f>
        <v>Dichanthelium scoparium:Panicum virgatum:Liquidambar styraciflua:Andropogon virginicus:Rubus pensilvanicus:Carex intumescens:Carex lurida</v>
      </c>
      <c r="S74" t="str">
        <f t="shared" si="15"/>
        <v>Y</v>
      </c>
      <c r="T74" s="5" t="str">
        <f>IF(Master[[#This Row],[Note (Accession Source - Collector)]]="","",Master[[#This Row],[Note (Accession Source - Collector)]])</f>
        <v>Collectors: GTK and BG</v>
      </c>
      <c r="U74" s="3"/>
      <c r="W74" s="3"/>
      <c r="Y74" s="3"/>
    </row>
    <row r="75" spans="2:25" x14ac:dyDescent="0.35">
      <c r="B75" t="str">
        <f>Master[[#This Row],[Accession Prefix (NPGS)]]&amp;" "&amp;Master[[#This Row],[Accession Number -Assigned]]</f>
        <v xml:space="preserve">W6 </v>
      </c>
      <c r="C75" t="str">
        <f t="shared" si="12"/>
        <v>Collection source event</v>
      </c>
      <c r="D75" t="str">
        <f t="shared" si="13"/>
        <v>mm/dd/yyyy</v>
      </c>
      <c r="E75" s="77">
        <f>IF(IF(Master[[#This Row],[Date Collected or Developed]]="",Master[[#This Row],[Received Date -received by site]],Master[[#This Row],[Date Collected or Developed]])="","",(IF(Master[[#This Row],[Date Collected or Developed]]="",Master[[#This Row],[Received Date -received by site]],Master[[#This Row],[Date Collected or Developed]])))</f>
        <v>42585</v>
      </c>
      <c r="F75" s="76" t="str">
        <f>IF(Master[[#This Row],[Geography (Collection) -Lookup Picker in GRIN]]="","",Master[[#This Row],[Geography (Collection) -Lookup Picker in GRIN]])</f>
        <v>United States, Delaware, New Castle</v>
      </c>
      <c r="G75" t="str">
        <f t="shared" si="14"/>
        <v>Y</v>
      </c>
      <c r="H75" s="45" t="str">
        <f>IF(Master[[#This Row],[Collecting or Acquisition Source - List]]="","",Master[[#This Row],[Collecting or Acquisition Source - List]])</f>
        <v>Wild Habitat</v>
      </c>
      <c r="I75" t="str">
        <f>IF(Master[[#This Row],[Inventory Type - Lookup Picker]]="","",Master[[#This Row],[Inventory Type - Lookup Picker]])</f>
        <v>SD</v>
      </c>
      <c r="J75" s="4">
        <f>IF(Master[[#This Row],[Number Plants Sampled]]="","",Master[[#This Row],[Number Plants Sampled]])</f>
        <v>1500</v>
      </c>
      <c r="K75" s="4" t="str">
        <f>IF(Master[[#This Row],[Environment Description]]="","",Master[[#This Row],[Environment Description]])</f>
        <v/>
      </c>
      <c r="L75" s="4" t="str">
        <f>IF(Master[[#This Row],[Collector Verbatim Locality]]="","",Master[[#This Row],[Collector Verbatim Locality]])</f>
        <v>Pea Patch Island/Fort DE State Park/Park in parking lot at 45 Clinton Street. Take ferry to Pea Patch Island. Walk to end of dock. Population extends to the left and right of the dock throughout the salt marsh.</v>
      </c>
      <c r="M75" s="4">
        <f>IF(Master[[#This Row],[Elevation (meters)]]=0,"",Master[[#This Row],[Elevation (meters)]])</f>
        <v>-5.1815998341888054</v>
      </c>
      <c r="N75" s="55">
        <f>IF(Master[[#This Row],[Latitude -decimal degrees]]="","",Master[[#This Row],[Latitude -decimal degrees]])</f>
        <v>39.586129999999997</v>
      </c>
      <c r="O75" s="55">
        <f>IF(Master[[#This Row],[Longitude -decimal degrees]]="","",Master[[#This Row],[Longitude -decimal degrees]])</f>
        <v>-75.571470000000005</v>
      </c>
      <c r="P75" s="5" t="str">
        <f>IF(Master[[#This Row],[Georeference Datum]]="","",Master[[#This Row],[Georeference Datum]])</f>
        <v>NAD83</v>
      </c>
      <c r="Q75" s="5" t="str">
        <f>IF(Master[[#This Row],[Georeference Protocol - Lookup Picker]]="","",Master[[#This Row],[Georeference Protocol - Lookup Picker]])</f>
        <v>Lat/lon determined by GPS</v>
      </c>
      <c r="R75" s="5" t="str">
        <f>IF(Master[[#This Row],[Associated Species]]="","",Master[[#This Row],[Associated Species]])</f>
        <v>Schoenoplectus tabernaemontani:Phragmites australis:Hibiscus moscheutos:Spartina alterniflora</v>
      </c>
      <c r="S75" t="str">
        <f t="shared" si="15"/>
        <v>Y</v>
      </c>
      <c r="T75" s="5" t="str">
        <f>IF(Master[[#This Row],[Note (Accession Source - Collector)]]="","",Master[[#This Row],[Note (Accession Source - Collector)]])</f>
        <v>Collectors: GTK and BG</v>
      </c>
      <c r="U75" s="3"/>
      <c r="W75" s="3"/>
      <c r="Y75" s="3"/>
    </row>
    <row r="76" spans="2:25" x14ac:dyDescent="0.35">
      <c r="B76" t="str">
        <f>Master[[#This Row],[Accession Prefix (NPGS)]]&amp;" "&amp;Master[[#This Row],[Accession Number -Assigned]]</f>
        <v xml:space="preserve">W6 </v>
      </c>
      <c r="C76" t="str">
        <f t="shared" si="12"/>
        <v>Collection source event</v>
      </c>
      <c r="D76" t="str">
        <f t="shared" si="13"/>
        <v>mm/dd/yyyy</v>
      </c>
      <c r="E76" s="77">
        <f>IF(IF(Master[[#This Row],[Date Collected or Developed]]="",Master[[#This Row],[Received Date -received by site]],Master[[#This Row],[Date Collected or Developed]])="","",(IF(Master[[#This Row],[Date Collected or Developed]]="",Master[[#This Row],[Received Date -received by site]],Master[[#This Row],[Date Collected or Developed]])))</f>
        <v>42593</v>
      </c>
      <c r="F76" s="76" t="str">
        <f>IF(Master[[#This Row],[Geography (Collection) -Lookup Picker in GRIN]]="","",Master[[#This Row],[Geography (Collection) -Lookup Picker in GRIN]])</f>
        <v>United States, Delaware, New Castle</v>
      </c>
      <c r="G76" t="str">
        <f t="shared" si="14"/>
        <v>Y</v>
      </c>
      <c r="H76" s="45" t="str">
        <f>IF(Master[[#This Row],[Collecting or Acquisition Source - List]]="","",Master[[#This Row],[Collecting or Acquisition Source - List]])</f>
        <v>Wild Habitat</v>
      </c>
      <c r="I76" t="str">
        <f>IF(Master[[#This Row],[Inventory Type - Lookup Picker]]="","",Master[[#This Row],[Inventory Type - Lookup Picker]])</f>
        <v>SD</v>
      </c>
      <c r="J76" s="4">
        <f>IF(Master[[#This Row],[Number Plants Sampled]]="","",Master[[#This Row],[Number Plants Sampled]])</f>
        <v>150</v>
      </c>
      <c r="K76" s="4" t="str">
        <f>IF(Master[[#This Row],[Environment Description]]="","",Master[[#This Row],[Environment Description]])</f>
        <v/>
      </c>
      <c r="L76" s="4" t="str">
        <f>IF(Master[[#This Row],[Collector Verbatim Locality]]="","",Master[[#This Row],[Collector Verbatim Locality]])</f>
        <v>White Clay Creek State park/Paved road by house/From University of DE, travel north on S Maine ST. Continue onto New London Road (896N), then turn right onto Wedgwood road. Continue until parking lot at end of road. Follow Mill Pace Road trail onto Creekside Road Trail. Trail will intersect with paved road. Walk up paved road until you reach residential house with parking lot designated for hunters. Fields behind house contains the population.</v>
      </c>
      <c r="M76" s="4">
        <f>IF(Master[[#This Row],[Elevation (meters)]]=0,"",Master[[#This Row],[Elevation (meters)]])</f>
        <v>64.617597932236862</v>
      </c>
      <c r="N76" s="55">
        <f>IF(Master[[#This Row],[Latitude -decimal degrees]]="","",Master[[#This Row],[Latitude -decimal degrees]])</f>
        <v>39.71808</v>
      </c>
      <c r="O76" s="55">
        <f>IF(Master[[#This Row],[Longitude -decimal degrees]]="","",Master[[#This Row],[Longitude -decimal degrees]])</f>
        <v>-75.773049999999998</v>
      </c>
      <c r="P76" s="5" t="str">
        <f>IF(Master[[#This Row],[Georeference Datum]]="","",Master[[#This Row],[Georeference Datum]])</f>
        <v>NAD83</v>
      </c>
      <c r="Q76" s="5" t="str">
        <f>IF(Master[[#This Row],[Georeference Protocol - Lookup Picker]]="","",Master[[#This Row],[Georeference Protocol - Lookup Picker]])</f>
        <v>Lat/lon determined by GPS</v>
      </c>
      <c r="R76" s="5" t="str">
        <f>IF(Master[[#This Row],[Associated Species]]="","",Master[[#This Row],[Associated Species]])</f>
        <v>Microstegium vimineum:Juncus effusus:Prunus serotina:Liquidambar styraciflua:Euthamia graminifolia</v>
      </c>
      <c r="S76" t="str">
        <f t="shared" si="15"/>
        <v>Y</v>
      </c>
      <c r="T76" s="5" t="str">
        <f>IF(Master[[#This Row],[Note (Accession Source - Collector)]]="","",Master[[#This Row],[Note (Accession Source - Collector)]])</f>
        <v>Collectors: GTK and BG</v>
      </c>
      <c r="U76" s="3"/>
      <c r="W76" s="3"/>
      <c r="Y76" s="3"/>
    </row>
    <row r="77" spans="2:25" x14ac:dyDescent="0.35">
      <c r="B77" t="str">
        <f>Master[[#This Row],[Accession Prefix (NPGS)]]&amp;" "&amp;Master[[#This Row],[Accession Number -Assigned]]</f>
        <v xml:space="preserve">W6 </v>
      </c>
      <c r="C77" t="str">
        <f t="shared" si="12"/>
        <v>Collection source event</v>
      </c>
      <c r="D77" t="str">
        <f t="shared" si="13"/>
        <v>mm/dd/yyyy</v>
      </c>
      <c r="E77" s="77">
        <f>IF(IF(Master[[#This Row],[Date Collected or Developed]]="",Master[[#This Row],[Received Date -received by site]],Master[[#This Row],[Date Collected or Developed]])="","",(IF(Master[[#This Row],[Date Collected or Developed]]="",Master[[#This Row],[Received Date -received by site]],Master[[#This Row],[Date Collected or Developed]])))</f>
        <v>42599</v>
      </c>
      <c r="F77" s="76" t="str">
        <f>IF(Master[[#This Row],[Geography (Collection) -Lookup Picker in GRIN]]="","",Master[[#This Row],[Geography (Collection) -Lookup Picker in GRIN]])</f>
        <v>United States, Delaware, Sussex</v>
      </c>
      <c r="G77" t="str">
        <f t="shared" si="14"/>
        <v>Y</v>
      </c>
      <c r="H77" s="45" t="str">
        <f>IF(Master[[#This Row],[Collecting or Acquisition Source - List]]="","",Master[[#This Row],[Collecting or Acquisition Source - List]])</f>
        <v>Wild Habitat</v>
      </c>
      <c r="I77" t="str">
        <f>IF(Master[[#This Row],[Inventory Type - Lookup Picker]]="","",Master[[#This Row],[Inventory Type - Lookup Picker]])</f>
        <v>SD</v>
      </c>
      <c r="J77" s="4">
        <f>IF(Master[[#This Row],[Number Plants Sampled]]="","",Master[[#This Row],[Number Plants Sampled]])</f>
        <v>400</v>
      </c>
      <c r="K77" s="4" t="str">
        <f>IF(Master[[#This Row],[Environment Description]]="","",Master[[#This Row],[Environment Description]])</f>
        <v/>
      </c>
      <c r="L77" s="4" t="str">
        <f>IF(Master[[#This Row],[Collector Verbatim Locality]]="","",Master[[#This Row],[Collector Verbatim Locality]])</f>
        <v>Fenwick Island State Park/Behind first dune/Drive south on DE-1 S down Fenwick Island. Continue south following signs for Fenwick Island State Park. Turn east into Fenwick Island State Park.</v>
      </c>
      <c r="M77" s="4">
        <f>IF(Master[[#This Row],[Elevation (meters)]]=0,"",Master[[#This Row],[Elevation (meters)]])</f>
        <v>3.047999902464003</v>
      </c>
      <c r="N77" s="55">
        <f>IF(Master[[#This Row],[Latitude -decimal degrees]]="","",Master[[#This Row],[Latitude -decimal degrees]])</f>
        <v>38.473410000000001</v>
      </c>
      <c r="O77" s="55">
        <f>IF(Master[[#This Row],[Longitude -decimal degrees]]="","",Master[[#This Row],[Longitude -decimal degrees]])</f>
        <v>-75.050470000000004</v>
      </c>
      <c r="P77" s="5" t="str">
        <f>IF(Master[[#This Row],[Georeference Datum]]="","",Master[[#This Row],[Georeference Datum]])</f>
        <v>NAD83</v>
      </c>
      <c r="Q77" s="5" t="str">
        <f>IF(Master[[#This Row],[Georeference Protocol - Lookup Picker]]="","",Master[[#This Row],[Georeference Protocol - Lookup Picker]])</f>
        <v>Lat/lon determined by GPS</v>
      </c>
      <c r="R77" s="5" t="str">
        <f>IF(Master[[#This Row],[Associated Species]]="","",Master[[#This Row],[Associated Species]])</f>
        <v>Cakile edentula:Ammophila breviligulata:Myrica cerifera:Morella cerifera:Diodia teres:Toxicodendron radicans</v>
      </c>
      <c r="S77" t="str">
        <f t="shared" si="15"/>
        <v>Y</v>
      </c>
      <c r="T77" s="5" t="str">
        <f>IF(Master[[#This Row],[Note (Accession Source - Collector)]]="","",Master[[#This Row],[Note (Accession Source - Collector)]])</f>
        <v>Collectors: GTK and BG</v>
      </c>
      <c r="U77" s="3"/>
      <c r="W77" s="3"/>
      <c r="Y77" s="3"/>
    </row>
    <row r="78" spans="2:25" x14ac:dyDescent="0.35">
      <c r="B78" t="str">
        <f>Master[[#This Row],[Accession Prefix (NPGS)]]&amp;" "&amp;Master[[#This Row],[Accession Number -Assigned]]</f>
        <v xml:space="preserve">W6 </v>
      </c>
      <c r="C78" t="str">
        <f t="shared" si="12"/>
        <v>Collection source event</v>
      </c>
      <c r="D78" t="str">
        <f t="shared" si="13"/>
        <v>mm/dd/yyyy</v>
      </c>
      <c r="E78" s="77">
        <f>IF(IF(Master[[#This Row],[Date Collected or Developed]]="",Master[[#This Row],[Received Date -received by site]],Master[[#This Row],[Date Collected or Developed]])="","",(IF(Master[[#This Row],[Date Collected or Developed]]="",Master[[#This Row],[Received Date -received by site]],Master[[#This Row],[Date Collected or Developed]])))</f>
        <v>42600</v>
      </c>
      <c r="F78" s="76" t="str">
        <f>IF(Master[[#This Row],[Geography (Collection) -Lookup Picker in GRIN]]="","",Master[[#This Row],[Geography (Collection) -Lookup Picker in GRIN]])</f>
        <v>United States, Delaware, Kent</v>
      </c>
      <c r="G78" t="str">
        <f t="shared" si="14"/>
        <v>Y</v>
      </c>
      <c r="H78" s="45" t="str">
        <f>IF(Master[[#This Row],[Collecting or Acquisition Source - List]]="","",Master[[#This Row],[Collecting or Acquisition Source - List]])</f>
        <v>Wild Habitat</v>
      </c>
      <c r="I78" t="str">
        <f>IF(Master[[#This Row],[Inventory Type - Lookup Picker]]="","",Master[[#This Row],[Inventory Type - Lookup Picker]])</f>
        <v>SD</v>
      </c>
      <c r="J78" s="4">
        <f>IF(Master[[#This Row],[Number Plants Sampled]]="","",Master[[#This Row],[Number Plants Sampled]])</f>
        <v>109</v>
      </c>
      <c r="K78" s="4" t="str">
        <f>IF(Master[[#This Row],[Environment Description]]="","",Master[[#This Row],[Environment Description]])</f>
        <v>Flooded</v>
      </c>
      <c r="L78" s="4" t="str">
        <f>IF(Master[[#This Row],[Collector Verbatim Locality]]="","",Master[[#This Row],[Collector Verbatim Locality]])</f>
        <v>Tidbury Park/marsh/Moving south on DE-1, passed Dover, then turn off onto the Puncheon Run Connector. Turn right onto US-13 N, then turn right onto S State ST. Then turn left into Tidbury Park. From parking lot, follow west trail until you reach the marsh. Follow the trail along the marsh, over a steep dirt bike hill, until you reach an opening to the marsh on the right.</v>
      </c>
      <c r="M78" s="4">
        <f>IF(Master[[#This Row],[Elevation (meters)]]=0,"",Master[[#This Row],[Elevation (meters)]])</f>
        <v>1.2191999609856012</v>
      </c>
      <c r="N78" s="55">
        <f>IF(Master[[#This Row],[Latitude -decimal degrees]]="","",Master[[#This Row],[Latitude -decimal degrees]])</f>
        <v>39.111469999999997</v>
      </c>
      <c r="O78" s="55">
        <f>IF(Master[[#This Row],[Longitude -decimal degrees]]="","",Master[[#This Row],[Longitude -decimal degrees]])</f>
        <v>-75.508380000000002</v>
      </c>
      <c r="P78" s="5" t="str">
        <f>IF(Master[[#This Row],[Georeference Datum]]="","",Master[[#This Row],[Georeference Datum]])</f>
        <v>NAD83</v>
      </c>
      <c r="Q78" s="5" t="str">
        <f>IF(Master[[#This Row],[Georeference Protocol - Lookup Picker]]="","",Master[[#This Row],[Georeference Protocol - Lookup Picker]])</f>
        <v>Lat/lon determined by GPS</v>
      </c>
      <c r="R78" s="5" t="str">
        <f>IF(Master[[#This Row],[Associated Species]]="","",Master[[#This Row],[Associated Species]])</f>
        <v>Ilex opaca:Schoenoplectus tabernaemontani:Clethra alnifolia:Asclepias incarnata:Polygonum sp.</v>
      </c>
      <c r="S78" t="str">
        <f t="shared" si="15"/>
        <v>Y</v>
      </c>
      <c r="T78" s="5" t="str">
        <f>IF(Master[[#This Row],[Note (Accession Source - Collector)]]="","",Master[[#This Row],[Note (Accession Source - Collector)]])</f>
        <v>Collectors: BG and GTK</v>
      </c>
      <c r="U78" s="3"/>
      <c r="W78" s="3"/>
      <c r="Y78" s="3"/>
    </row>
    <row r="79" spans="2:25" x14ac:dyDescent="0.35">
      <c r="B79" t="str">
        <f>Master[[#This Row],[Accession Prefix (NPGS)]]&amp;" "&amp;Master[[#This Row],[Accession Number -Assigned]]</f>
        <v xml:space="preserve">W6 </v>
      </c>
      <c r="C79" t="str">
        <f t="shared" si="12"/>
        <v>Collection source event</v>
      </c>
      <c r="D79" t="str">
        <f t="shared" si="13"/>
        <v>mm/dd/yyyy</v>
      </c>
      <c r="E79" s="77">
        <f>IF(IF(Master[[#This Row],[Date Collected or Developed]]="",Master[[#This Row],[Received Date -received by site]],Master[[#This Row],[Date Collected or Developed]])="","",(IF(Master[[#This Row],[Date Collected or Developed]]="",Master[[#This Row],[Received Date -received by site]],Master[[#This Row],[Date Collected or Developed]])))</f>
        <v>42637</v>
      </c>
      <c r="F79" s="76" t="str">
        <f>IF(Master[[#This Row],[Geography (Collection) -Lookup Picker in GRIN]]="","",Master[[#This Row],[Geography (Collection) -Lookup Picker in GRIN]])</f>
        <v>United States, Delaware, New Castle</v>
      </c>
      <c r="G79" t="str">
        <f t="shared" si="14"/>
        <v>Y</v>
      </c>
      <c r="H79" s="45" t="str">
        <f>IF(Master[[#This Row],[Collecting or Acquisition Source - List]]="","",Master[[#This Row],[Collecting or Acquisition Source - List]])</f>
        <v>Wild Habitat</v>
      </c>
      <c r="I79" t="str">
        <f>IF(Master[[#This Row],[Inventory Type - Lookup Picker]]="","",Master[[#This Row],[Inventory Type - Lookup Picker]])</f>
        <v>SD</v>
      </c>
      <c r="J79" s="4">
        <f>IF(Master[[#This Row],[Number Plants Sampled]]="","",Master[[#This Row],[Number Plants Sampled]])</f>
        <v>192</v>
      </c>
      <c r="K79" s="4" t="str">
        <f>IF(Master[[#This Row],[Environment Description]]="","",Master[[#This Row],[Environment Description]])</f>
        <v>Trampled</v>
      </c>
      <c r="L79" s="4" t="str">
        <f>IF(Master[[#This Row],[Collector Verbatim Locality]]="","",Master[[#This Row],[Collector Verbatim Locality]])</f>
        <v>Bechtel Park/Behind Tennis Courts/From I-95, drive west on Naamans Rd (92) until you reach Betchtel Park (entrance on right). Enter park, driving along looped road until you are behind the Tennis Courts. Population is along the road on the forests edge.</v>
      </c>
      <c r="M79" s="4">
        <f>IF(Master[[#This Row],[Elevation (meters)]]=0,"",Master[[#This Row],[Elevation (meters)]])</f>
        <v>8.2295997366528084</v>
      </c>
      <c r="N79" s="55">
        <f>IF(Master[[#This Row],[Latitude -decimal degrees]]="","",Master[[#This Row],[Latitude -decimal degrees]])</f>
        <v>39.822580000000002</v>
      </c>
      <c r="O79" s="55">
        <f>IF(Master[[#This Row],[Longitude -decimal degrees]]="","",Master[[#This Row],[Longitude -decimal degrees]])</f>
        <v>-75.475129999999993</v>
      </c>
      <c r="P79" s="5" t="str">
        <f>IF(Master[[#This Row],[Georeference Datum]]="","",Master[[#This Row],[Georeference Datum]])</f>
        <v>NAD83</v>
      </c>
      <c r="Q79" s="5" t="str">
        <f>IF(Master[[#This Row],[Georeference Protocol - Lookup Picker]]="","",Master[[#This Row],[Georeference Protocol - Lookup Picker]])</f>
        <v>Lat/lon determined by GPS</v>
      </c>
      <c r="R79" s="5" t="str">
        <f>IF(Master[[#This Row],[Associated Species]]="","",Master[[#This Row],[Associated Species]])</f>
        <v>Microstegium vimineum:Liquidambar styraciflua:Vitis sp.:Acer saccharinum:Parthenocissus quinquefolia:Toxicodendron radicans:Smilax sp.</v>
      </c>
      <c r="S79" t="str">
        <f t="shared" si="15"/>
        <v>Y</v>
      </c>
      <c r="T79" s="5" t="str">
        <f>IF(Master[[#This Row],[Note (Accession Source - Collector)]]="","",Master[[#This Row],[Note (Accession Source - Collector)]])</f>
        <v>Collectors: GTK and BG</v>
      </c>
      <c r="U79" s="3"/>
      <c r="W79" s="3"/>
      <c r="Y79" s="3"/>
    </row>
    <row r="80" spans="2:25" x14ac:dyDescent="0.35">
      <c r="B80" t="str">
        <f>Master[[#This Row],[Accession Prefix (NPGS)]]&amp;" "&amp;Master[[#This Row],[Accession Number -Assigned]]</f>
        <v xml:space="preserve">W6 </v>
      </c>
      <c r="C80" t="str">
        <f t="shared" si="12"/>
        <v>Collection source event</v>
      </c>
      <c r="D80" t="str">
        <f t="shared" si="13"/>
        <v>mm/dd/yyyy</v>
      </c>
      <c r="E80" s="77">
        <f>IF(IF(Master[[#This Row],[Date Collected or Developed]]="",Master[[#This Row],[Received Date -received by site]],Master[[#This Row],[Date Collected or Developed]])="","",(IF(Master[[#This Row],[Date Collected or Developed]]="",Master[[#This Row],[Received Date -received by site]],Master[[#This Row],[Date Collected or Developed]])))</f>
        <v>42634</v>
      </c>
      <c r="F80" s="76" t="str">
        <f>IF(Master[[#This Row],[Geography (Collection) -Lookup Picker in GRIN]]="","",Master[[#This Row],[Geography (Collection) -Lookup Picker in GRIN]])</f>
        <v>United States, Delaware, New Castle</v>
      </c>
      <c r="G80" t="str">
        <f t="shared" si="14"/>
        <v>Y</v>
      </c>
      <c r="H80" s="45" t="str">
        <f>IF(Master[[#This Row],[Collecting or Acquisition Source - List]]="","",Master[[#This Row],[Collecting or Acquisition Source - List]])</f>
        <v>Wild Habitat</v>
      </c>
      <c r="I80" t="str">
        <f>IF(Master[[#This Row],[Inventory Type - Lookup Picker]]="","",Master[[#This Row],[Inventory Type - Lookup Picker]])</f>
        <v>SD</v>
      </c>
      <c r="J80" s="4">
        <f>IF(Master[[#This Row],[Number Plants Sampled]]="","",Master[[#This Row],[Number Plants Sampled]])</f>
        <v>200</v>
      </c>
      <c r="K80" s="4" t="str">
        <f>IF(Master[[#This Row],[Environment Description]]="","",Master[[#This Row],[Environment Description]])</f>
        <v>Mowed</v>
      </c>
      <c r="L80" s="4" t="str">
        <f>IF(Master[[#This Row],[Collector Verbatim Locality]]="","",Master[[#This Row],[Collector Verbatim Locality]])</f>
        <v>Lums Pond State Park/Little Jersey Trail/From 301 south (moving south) turn left (east) onto Buck Jersey Road, then turn right (south) onto Lums Pond State Park (look for sign). Park in Nature Center parking lot, walk south on road past park entrance toll booth until you reach power-cut line. Population extends along power-cut line toward the left for about a mile.</v>
      </c>
      <c r="M80" s="4">
        <f>IF(Master[[#This Row],[Elevation (meters)]]=0,"",Master[[#This Row],[Elevation (meters)]])</f>
        <v>31.699198985625632</v>
      </c>
      <c r="N80" s="55">
        <f>IF(Master[[#This Row],[Latitude -decimal degrees]]="","",Master[[#This Row],[Latitude -decimal degrees]])</f>
        <v>39.565939999999998</v>
      </c>
      <c r="O80" s="55">
        <f>IF(Master[[#This Row],[Longitude -decimal degrees]]="","",Master[[#This Row],[Longitude -decimal degrees]])</f>
        <v>-75.729500000000002</v>
      </c>
      <c r="P80" s="5" t="str">
        <f>IF(Master[[#This Row],[Georeference Datum]]="","",Master[[#This Row],[Georeference Datum]])</f>
        <v>NAD83</v>
      </c>
      <c r="Q80" s="5" t="str">
        <f>IF(Master[[#This Row],[Georeference Protocol - Lookup Picker]]="","",Master[[#This Row],[Georeference Protocol - Lookup Picker]])</f>
        <v>Lat/lon determined by GPS</v>
      </c>
      <c r="R80" s="5" t="str">
        <f>IF(Master[[#This Row],[Associated Species]]="","",Master[[#This Row],[Associated Species]])</f>
        <v>Liquidambar styraciflua:Panicum virgatum:Chasmanthium laxum:Rubus pensilvanicus:Carex intumescens:Microstegium vimineum</v>
      </c>
      <c r="S80" t="str">
        <f t="shared" si="15"/>
        <v>Y</v>
      </c>
      <c r="T80" s="5" t="str">
        <f>IF(Master[[#This Row],[Note (Accession Source - Collector)]]="","",Master[[#This Row],[Note (Accession Source - Collector)]])</f>
        <v>Collectors: BG &amp; GTK</v>
      </c>
      <c r="U80" s="3"/>
      <c r="W80" s="3"/>
      <c r="Y80" s="3"/>
    </row>
    <row r="81" spans="2:25" x14ac:dyDescent="0.35">
      <c r="B81" t="str">
        <f>Master[[#This Row],[Accession Prefix (NPGS)]]&amp;" "&amp;Master[[#This Row],[Accession Number -Assigned]]</f>
        <v xml:space="preserve">W6 </v>
      </c>
      <c r="C81" t="str">
        <f t="shared" si="12"/>
        <v>Collection source event</v>
      </c>
      <c r="D81" t="str">
        <f t="shared" si="13"/>
        <v>mm/dd/yyyy</v>
      </c>
      <c r="E81" s="77">
        <f>IF(IF(Master[[#This Row],[Date Collected or Developed]]="",Master[[#This Row],[Received Date -received by site]],Master[[#This Row],[Date Collected or Developed]])="","",(IF(Master[[#This Row],[Date Collected or Developed]]="",Master[[#This Row],[Received Date -received by site]],Master[[#This Row],[Date Collected or Developed]])))</f>
        <v>42634</v>
      </c>
      <c r="F81" s="76" t="str">
        <f>IF(Master[[#This Row],[Geography (Collection) -Lookup Picker in GRIN]]="","",Master[[#This Row],[Geography (Collection) -Lookup Picker in GRIN]])</f>
        <v>United States, Delaware, New Castle</v>
      </c>
      <c r="G81" t="str">
        <f t="shared" si="14"/>
        <v>Y</v>
      </c>
      <c r="H81" s="45" t="str">
        <f>IF(Master[[#This Row],[Collecting or Acquisition Source - List]]="","",Master[[#This Row],[Collecting or Acquisition Source - List]])</f>
        <v>Wild Habitat</v>
      </c>
      <c r="I81" t="str">
        <f>IF(Master[[#This Row],[Inventory Type - Lookup Picker]]="","",Master[[#This Row],[Inventory Type - Lookup Picker]])</f>
        <v>SD</v>
      </c>
      <c r="J81" s="4">
        <f>IF(Master[[#This Row],[Number Plants Sampled]]="","",Master[[#This Row],[Number Plants Sampled]])</f>
        <v>400</v>
      </c>
      <c r="K81" s="4" t="str">
        <f>IF(Master[[#This Row],[Environment Description]]="","",Master[[#This Row],[Environment Description]])</f>
        <v>Mowed</v>
      </c>
      <c r="L81" s="4" t="str">
        <f>IF(Master[[#This Row],[Collector Verbatim Locality]]="","",Master[[#This Row],[Collector Verbatim Locality]])</f>
        <v>Lums Pond State Park/Little Jersey Trail/From 301 south (moving south) turn left (east) onto Buck Jersey Road, then turn right (south) onto Lums Pond State Park (look for sign). Park in Nature Center parking lot, walk south on road past park entrance toll booth until you reach power-cut line. Population extends along power-cut line toward the left for about a mile.</v>
      </c>
      <c r="M81" s="4">
        <f>IF(Master[[#This Row],[Elevation (meters)]]=0,"",Master[[#This Row],[Elevation (meters)]])</f>
        <v>33.223198936857635</v>
      </c>
      <c r="N81" s="55">
        <f>IF(Master[[#This Row],[Latitude -decimal degrees]]="","",Master[[#This Row],[Latitude -decimal degrees]])</f>
        <v>39.569409999999998</v>
      </c>
      <c r="O81" s="55">
        <f>IF(Master[[#This Row],[Longitude -decimal degrees]]="","",Master[[#This Row],[Longitude -decimal degrees]])</f>
        <v>-75.725129999999993</v>
      </c>
      <c r="P81" s="5" t="str">
        <f>IF(Master[[#This Row],[Georeference Datum]]="","",Master[[#This Row],[Georeference Datum]])</f>
        <v>NAD83</v>
      </c>
      <c r="Q81" s="5" t="str">
        <f>IF(Master[[#This Row],[Georeference Protocol - Lookup Picker]]="","",Master[[#This Row],[Georeference Protocol - Lookup Picker]])</f>
        <v>Lat/lon determined by GPS</v>
      </c>
      <c r="R81" s="5" t="str">
        <f>IF(Master[[#This Row],[Associated Species]]="","",Master[[#This Row],[Associated Species]])</f>
        <v>Liquidambar styraciflua:Rubus pensilvanicus:Microstegium vimineum</v>
      </c>
      <c r="S81" t="str">
        <f t="shared" si="15"/>
        <v>Y</v>
      </c>
      <c r="T81" s="5" t="str">
        <f>IF(Master[[#This Row],[Note (Accession Source - Collector)]]="","",Master[[#This Row],[Note (Accession Source - Collector)]])</f>
        <v>Collectors: BG &amp; GTK</v>
      </c>
      <c r="U81" s="3"/>
      <c r="W81" s="3"/>
      <c r="Y81" s="3"/>
    </row>
    <row r="82" spans="2:25" x14ac:dyDescent="0.35">
      <c r="B82" t="str">
        <f>Master[[#This Row],[Accession Prefix (NPGS)]]&amp;" "&amp;Master[[#This Row],[Accession Number -Assigned]]</f>
        <v xml:space="preserve">W6 </v>
      </c>
      <c r="C82" t="str">
        <f t="shared" si="12"/>
        <v>Collection source event</v>
      </c>
      <c r="D82" t="str">
        <f t="shared" si="13"/>
        <v>mm/dd/yyyy</v>
      </c>
      <c r="E82" s="77">
        <f>IF(IF(Master[[#This Row],[Date Collected or Developed]]="",Master[[#This Row],[Received Date -received by site]],Master[[#This Row],[Date Collected or Developed]])="","",(IF(Master[[#This Row],[Date Collected or Developed]]="",Master[[#This Row],[Received Date -received by site]],Master[[#This Row],[Date Collected or Developed]])))</f>
        <v>42641</v>
      </c>
      <c r="F82" s="76" t="str">
        <f>IF(Master[[#This Row],[Geography (Collection) -Lookup Picker in GRIN]]="","",Master[[#This Row],[Geography (Collection) -Lookup Picker in GRIN]])</f>
        <v>United States, Delaware, New Castle</v>
      </c>
      <c r="G82" t="str">
        <f t="shared" si="14"/>
        <v>Y</v>
      </c>
      <c r="H82" s="45" t="str">
        <f>IF(Master[[#This Row],[Collecting or Acquisition Source - List]]="","",Master[[#This Row],[Collecting or Acquisition Source - List]])</f>
        <v>Wild Habitat</v>
      </c>
      <c r="I82" t="str">
        <f>IF(Master[[#This Row],[Inventory Type - Lookup Picker]]="","",Master[[#This Row],[Inventory Type - Lookup Picker]])</f>
        <v>SD</v>
      </c>
      <c r="J82" s="4">
        <f>IF(Master[[#This Row],[Number Plants Sampled]]="","",Master[[#This Row],[Number Plants Sampled]])</f>
        <v>800</v>
      </c>
      <c r="K82" s="4" t="str">
        <f>IF(Master[[#This Row],[Environment Description]]="","",Master[[#This Row],[Environment Description]])</f>
        <v>Mowed</v>
      </c>
      <c r="L82" s="4" t="str">
        <f>IF(Master[[#This Row],[Collector Verbatim Locality]]="","",Master[[#This Row],[Collector Verbatim Locality]])</f>
        <v>White Clay Creek State Park/Farm house at end of Creekside trail/From University of DE, travel north on South Main Street, continue onto New London Road (896N). Turn right onto Wedgewood Road. Continue until you reach parking lot. Walk down north park road and turn off onto Creekside trail. Follow trail until you reach clearing and farm house. Population located in field adjacent to the white farm house.</v>
      </c>
      <c r="M82" s="4">
        <f>IF(Master[[#This Row],[Elevation (meters)]]=0,"",Master[[#This Row],[Elevation (meters)]])</f>
        <v>64.617597932236862</v>
      </c>
      <c r="N82" s="55">
        <f>IF(Master[[#This Row],[Latitude -decimal degrees]]="","",Master[[#This Row],[Latitude -decimal degrees]])</f>
        <v>39.71808</v>
      </c>
      <c r="O82" s="55">
        <f>IF(Master[[#This Row],[Longitude -decimal degrees]]="","",Master[[#This Row],[Longitude -decimal degrees]])</f>
        <v>-75.773049999999998</v>
      </c>
      <c r="P82" s="5" t="str">
        <f>IF(Master[[#This Row],[Georeference Datum]]="","",Master[[#This Row],[Georeference Datum]])</f>
        <v>NAD83</v>
      </c>
      <c r="Q82" s="5" t="str">
        <f>IF(Master[[#This Row],[Georeference Protocol - Lookup Picker]]="","",Master[[#This Row],[Georeference Protocol - Lookup Picker]])</f>
        <v>Lat/lon determined by GPS</v>
      </c>
      <c r="R82" s="5" t="str">
        <f>IF(Master[[#This Row],[Associated Species]]="","",Master[[#This Row],[Associated Species]])</f>
        <v>Microstegium vimineum:Juncus effusus:Liquidambar styraciflua:Tridens flavus:Rubus sp.:Scirpus atrovirens</v>
      </c>
      <c r="S82" t="str">
        <f t="shared" si="15"/>
        <v>Y</v>
      </c>
      <c r="T82" s="5" t="str">
        <f>IF(Master[[#This Row],[Note (Accession Source - Collector)]]="","",Master[[#This Row],[Note (Accession Source - Collector)]])</f>
        <v>Collectors: GTK and BG</v>
      </c>
      <c r="U82" s="3"/>
      <c r="W82" s="3"/>
      <c r="Y82" s="3"/>
    </row>
    <row r="83" spans="2:25" x14ac:dyDescent="0.35">
      <c r="B83" t="str">
        <f>Master[[#This Row],[Accession Prefix (NPGS)]]&amp;" "&amp;Master[[#This Row],[Accession Number -Assigned]]</f>
        <v xml:space="preserve">W6 </v>
      </c>
      <c r="C83" t="str">
        <f t="shared" si="12"/>
        <v>Collection source event</v>
      </c>
      <c r="D83" t="str">
        <f t="shared" si="13"/>
        <v>mm/dd/yyyy</v>
      </c>
      <c r="E83" s="77">
        <f>IF(IF(Master[[#This Row],[Date Collected or Developed]]="",Master[[#This Row],[Received Date -received by site]],Master[[#This Row],[Date Collected or Developed]])="","",(IF(Master[[#This Row],[Date Collected or Developed]]="",Master[[#This Row],[Received Date -received by site]],Master[[#This Row],[Date Collected or Developed]])))</f>
        <v>42641</v>
      </c>
      <c r="F83" s="76" t="str">
        <f>IF(Master[[#This Row],[Geography (Collection) -Lookup Picker in GRIN]]="","",Master[[#This Row],[Geography (Collection) -Lookup Picker in GRIN]])</f>
        <v>United States, Delaware, New Castle</v>
      </c>
      <c r="G83" t="str">
        <f t="shared" si="14"/>
        <v>Y</v>
      </c>
      <c r="H83" s="45" t="str">
        <f>IF(Master[[#This Row],[Collecting or Acquisition Source - List]]="","",Master[[#This Row],[Collecting or Acquisition Source - List]])</f>
        <v>Wild Habitat</v>
      </c>
      <c r="I83" t="str">
        <f>IF(Master[[#This Row],[Inventory Type - Lookup Picker]]="","",Master[[#This Row],[Inventory Type - Lookup Picker]])</f>
        <v>SD</v>
      </c>
      <c r="J83" s="4">
        <f>IF(Master[[#This Row],[Number Plants Sampled]]="","",Master[[#This Row],[Number Plants Sampled]])</f>
        <v>500</v>
      </c>
      <c r="K83" s="4" t="str">
        <f>IF(Master[[#This Row],[Environment Description]]="","",Master[[#This Row],[Environment Description]])</f>
        <v>Mowed</v>
      </c>
      <c r="L83" s="4" t="str">
        <f>IF(Master[[#This Row],[Collector Verbatim Locality]]="","",Master[[#This Row],[Collector Verbatim Locality]])</f>
        <v>White Clay Creek State Park/Farm House at end of Creekside Trail/From University of Delaware, travel south on Main Street and continue onto New London Road (896N). Turn right onto Wedgewood Road and continue until you reach parking lot at the end of the road. On foot, follow Mill Road and turn onto Creekside Trail. Follow Creekside trail until you reach clearing/ farm house. Population located in field adjacent to white farm house.</v>
      </c>
      <c r="M83" s="4">
        <f>IF(Master[[#This Row],[Elevation (meters)]]=0,"",Master[[#This Row],[Elevation (meters)]])</f>
        <v>64.617597932236862</v>
      </c>
      <c r="N83" s="55">
        <f>IF(Master[[#This Row],[Latitude -decimal degrees]]="","",Master[[#This Row],[Latitude -decimal degrees]])</f>
        <v>39.71808</v>
      </c>
      <c r="O83" s="55">
        <f>IF(Master[[#This Row],[Longitude -decimal degrees]]="","",Master[[#This Row],[Longitude -decimal degrees]])</f>
        <v>-75.773049999999998</v>
      </c>
      <c r="P83" s="5" t="str">
        <f>IF(Master[[#This Row],[Georeference Datum]]="","",Master[[#This Row],[Georeference Datum]])</f>
        <v>NAD83</v>
      </c>
      <c r="Q83" s="5" t="str">
        <f>IF(Master[[#This Row],[Georeference Protocol - Lookup Picker]]="","",Master[[#This Row],[Georeference Protocol - Lookup Picker]])</f>
        <v>Lat/lon determined by GPS</v>
      </c>
      <c r="R83" s="5" t="str">
        <f>IF(Master[[#This Row],[Associated Species]]="","",Master[[#This Row],[Associated Species]])</f>
        <v>Panicum anceps:Rubus sp.:Liquidambar styraciflua:Microstegium vimineum:Scirpus atrovirens</v>
      </c>
      <c r="S83" t="str">
        <f t="shared" si="15"/>
        <v>Y</v>
      </c>
      <c r="T83" s="5" t="str">
        <f>IF(Master[[#This Row],[Note (Accession Source - Collector)]]="","",Master[[#This Row],[Note (Accession Source - Collector)]])</f>
        <v>Collectors: GTK and BG</v>
      </c>
      <c r="U83" s="3"/>
      <c r="W83" s="3"/>
      <c r="Y83" s="3"/>
    </row>
    <row r="84" spans="2:25" x14ac:dyDescent="0.35">
      <c r="B84" t="str">
        <f>Master[[#This Row],[Accession Prefix (NPGS)]]&amp;" "&amp;Master[[#This Row],[Accession Number -Assigned]]</f>
        <v xml:space="preserve">W6 </v>
      </c>
      <c r="C84" t="str">
        <f t="shared" si="12"/>
        <v>Collection source event</v>
      </c>
      <c r="D84" t="str">
        <f t="shared" si="13"/>
        <v>mm/dd/yyyy</v>
      </c>
      <c r="E84" s="77">
        <f>IF(IF(Master[[#This Row],[Date Collected or Developed]]="",Master[[#This Row],[Received Date -received by site]],Master[[#This Row],[Date Collected or Developed]])="","",(IF(Master[[#This Row],[Date Collected or Developed]]="",Master[[#This Row],[Received Date -received by site]],Master[[#This Row],[Date Collected or Developed]])))</f>
        <v>42645</v>
      </c>
      <c r="F84" s="76" t="str">
        <f>IF(Master[[#This Row],[Geography (Collection) -Lookup Picker in GRIN]]="","",Master[[#This Row],[Geography (Collection) -Lookup Picker in GRIN]])</f>
        <v>United States, Delaware, New Castle</v>
      </c>
      <c r="G84" t="str">
        <f t="shared" si="14"/>
        <v>Y</v>
      </c>
      <c r="H84" s="45" t="str">
        <f>IF(Master[[#This Row],[Collecting or Acquisition Source - List]]="","",Master[[#This Row],[Collecting or Acquisition Source - List]])</f>
        <v>Wild Habitat</v>
      </c>
      <c r="I84" t="str">
        <f>IF(Master[[#This Row],[Inventory Type - Lookup Picker]]="","",Master[[#This Row],[Inventory Type - Lookup Picker]])</f>
        <v>SD</v>
      </c>
      <c r="J84" s="4">
        <f>IF(Master[[#This Row],[Number Plants Sampled]]="","",Master[[#This Row],[Number Plants Sampled]])</f>
        <v>60</v>
      </c>
      <c r="K84" s="4" t="str">
        <f>IF(Master[[#This Row],[Environment Description]]="","",Master[[#This Row],[Environment Description]])</f>
        <v/>
      </c>
      <c r="L84" s="4" t="str">
        <f>IF(Master[[#This Row],[Collector Verbatim Locality]]="","",Master[[#This Row],[Collector Verbatim Locality]])</f>
        <v>Cedar Swamp Wildlife Management Area/Reichart tract/ Thorough Neck Road/From Odessa, travel south on route 9 until you reach Thorough Neck Road. Turn onto Thurough Neck Road into Cedar Swamp. Population is located on both sides of Thorough Neck Road starting passed the House and continuing until the end of the road.</v>
      </c>
      <c r="M84" s="4">
        <f>IF(Master[[#This Row],[Elevation (meters)]]=0,"",Master[[#This Row],[Elevation (meters)]])</f>
        <v>14.325599541580814</v>
      </c>
      <c r="N84" s="55">
        <f>IF(Master[[#This Row],[Latitude -decimal degrees]]="","",Master[[#This Row],[Latitude -decimal degrees]])</f>
        <v>39.371879999999997</v>
      </c>
      <c r="O84" s="55">
        <f>IF(Master[[#This Row],[Longitude -decimal degrees]]="","",Master[[#This Row],[Longitude -decimal degrees]])</f>
        <v>-75.553250000000006</v>
      </c>
      <c r="P84" s="5" t="str">
        <f>IF(Master[[#This Row],[Georeference Datum]]="","",Master[[#This Row],[Georeference Datum]])</f>
        <v>NAD83</v>
      </c>
      <c r="Q84" s="5" t="str">
        <f>IF(Master[[#This Row],[Georeference Protocol - Lookup Picker]]="","",Master[[#This Row],[Georeference Protocol - Lookup Picker]])</f>
        <v>Lat/lon determined by GPS</v>
      </c>
      <c r="R84" s="5" t="str">
        <f>IF(Master[[#This Row],[Associated Species]]="","",Master[[#This Row],[Associated Species]])</f>
        <v>Rubus sp.:Phragmites australis:Sorghastrum nutans:Solidago juncea:Microstegium vimineum:Viburnum dentatum</v>
      </c>
      <c r="S84" t="str">
        <f t="shared" si="15"/>
        <v>Y</v>
      </c>
      <c r="T84" s="5" t="str">
        <f>IF(Master[[#This Row],[Note (Accession Source - Collector)]]="","",Master[[#This Row],[Note (Accession Source - Collector)]])</f>
        <v>Collectors: GTK and BG</v>
      </c>
      <c r="U84" s="3"/>
      <c r="W84" s="3"/>
      <c r="Y84" s="3"/>
    </row>
    <row r="85" spans="2:25" x14ac:dyDescent="0.35">
      <c r="B85" t="str">
        <f>Master[[#This Row],[Accession Prefix (NPGS)]]&amp;" "&amp;Master[[#This Row],[Accession Number -Assigned]]</f>
        <v xml:space="preserve">W6 </v>
      </c>
      <c r="C85" t="str">
        <f t="shared" si="12"/>
        <v>Collection source event</v>
      </c>
      <c r="D85" t="str">
        <f t="shared" si="13"/>
        <v>mm/dd/yyyy</v>
      </c>
      <c r="E85" s="77">
        <f>IF(IF(Master[[#This Row],[Date Collected or Developed]]="",Master[[#This Row],[Received Date -received by site]],Master[[#This Row],[Date Collected or Developed]])="","",(IF(Master[[#This Row],[Date Collected or Developed]]="",Master[[#This Row],[Received Date -received by site]],Master[[#This Row],[Date Collected or Developed]])))</f>
        <v>42659</v>
      </c>
      <c r="F85" s="76" t="str">
        <f>IF(Master[[#This Row],[Geography (Collection) -Lookup Picker in GRIN]]="","",Master[[#This Row],[Geography (Collection) -Lookup Picker in GRIN]])</f>
        <v>United States, Delaware, New Castle</v>
      </c>
      <c r="G85" t="str">
        <f t="shared" si="14"/>
        <v>Y</v>
      </c>
      <c r="H85" s="45" t="str">
        <f>IF(Master[[#This Row],[Collecting or Acquisition Source - List]]="","",Master[[#This Row],[Collecting or Acquisition Source - List]])</f>
        <v>Wild Habitat</v>
      </c>
      <c r="I85" t="str">
        <f>IF(Master[[#This Row],[Inventory Type - Lookup Picker]]="","",Master[[#This Row],[Inventory Type - Lookup Picker]])</f>
        <v>SD</v>
      </c>
      <c r="J85" s="4">
        <f>IF(Master[[#This Row],[Number Plants Sampled]]="","",Master[[#This Row],[Number Plants Sampled]])</f>
        <v>90</v>
      </c>
      <c r="K85" s="4" t="str">
        <f>IF(Master[[#This Row],[Environment Description]]="","",Master[[#This Row],[Environment Description]])</f>
        <v>Flooded</v>
      </c>
      <c r="L85" s="4" t="str">
        <f>IF(Master[[#This Row],[Collector Verbatim Locality]]="","",Master[[#This Row],[Collector Verbatim Locality]])</f>
        <v>Russel Peterson Urban Wildlife Refuge/Board Walk and marsh/From DE Memorial Bridge, continue on 295 S and take the I-95 exit toward Wilmington. Take exit 6 for DE-4/ Maryland Ave. Turn left onto DE-4 w/ Maryland Ave then again onto Beech St. Follow signs for Russel Peterson Urban Wildlife Refuge. From Parking lot, walk over bridge to the education center and walk down to the second floor. Walk onto marsh boardwalk. Population located throughout marsh and along boardwalk.</v>
      </c>
      <c r="M85" s="4">
        <f>IF(Master[[#This Row],[Elevation (meters)]]=0,"",Master[[#This Row],[Elevation (meters)]])</f>
        <v>-2.4383999219712025</v>
      </c>
      <c r="N85" s="55">
        <f>IF(Master[[#This Row],[Latitude -decimal degrees]]="","",Master[[#This Row],[Latitude -decimal degrees]])</f>
        <v>39.721609999999998</v>
      </c>
      <c r="O85" s="55">
        <f>IF(Master[[#This Row],[Longitude -decimal degrees]]="","",Master[[#This Row],[Longitude -decimal degrees]])</f>
        <v>-75.561049999999994</v>
      </c>
      <c r="P85" s="5" t="str">
        <f>IF(Master[[#This Row],[Georeference Datum]]="","",Master[[#This Row],[Georeference Datum]])</f>
        <v>NAD83</v>
      </c>
      <c r="Q85" s="5" t="str">
        <f>IF(Master[[#This Row],[Georeference Protocol - Lookup Picker]]="","",Master[[#This Row],[Georeference Protocol - Lookup Picker]])</f>
        <v>Lat/lon determined by GPS</v>
      </c>
      <c r="R85" s="5" t="str">
        <f>IF(Master[[#This Row],[Associated Species]]="","",Master[[#This Row],[Associated Species]])</f>
        <v>Typha angustifolia:Polygonum sp.:Hibiscus moscheutos</v>
      </c>
      <c r="S85" t="str">
        <f t="shared" si="15"/>
        <v>Y</v>
      </c>
      <c r="T85" s="5" t="str">
        <f>IF(Master[[#This Row],[Note (Accession Source - Collector)]]="","",Master[[#This Row],[Note (Accession Source - Collector)]])</f>
        <v>Collectors: GTK and BG</v>
      </c>
      <c r="U85" s="3"/>
      <c r="W85" s="3"/>
      <c r="Y85" s="3"/>
    </row>
    <row r="86" spans="2:25" x14ac:dyDescent="0.35">
      <c r="B86" t="str">
        <f>Master[[#This Row],[Accession Prefix (NPGS)]]&amp;" "&amp;Master[[#This Row],[Accession Number -Assigned]]</f>
        <v xml:space="preserve">W6 </v>
      </c>
      <c r="C86" t="str">
        <f t="shared" ref="C86:C117" si="16">"Collection source event"</f>
        <v>Collection source event</v>
      </c>
      <c r="D86" t="str">
        <f t="shared" ref="D86:D117" si="17">"mm/dd/yyyy"</f>
        <v>mm/dd/yyyy</v>
      </c>
      <c r="E86" s="77">
        <f>IF(IF(Master[[#This Row],[Date Collected or Developed]]="",Master[[#This Row],[Received Date -received by site]],Master[[#This Row],[Date Collected or Developed]])="","",(IF(Master[[#This Row],[Date Collected or Developed]]="",Master[[#This Row],[Received Date -received by site]],Master[[#This Row],[Date Collected or Developed]])))</f>
        <v>42659</v>
      </c>
      <c r="F86" s="76" t="str">
        <f>IF(Master[[#This Row],[Geography (Collection) -Lookup Picker in GRIN]]="","",Master[[#This Row],[Geography (Collection) -Lookup Picker in GRIN]])</f>
        <v>United States, Delaware, Sussex</v>
      </c>
      <c r="G86" t="str">
        <f t="shared" ref="G86:G117" si="18">"Y"</f>
        <v>Y</v>
      </c>
      <c r="H86" s="45" t="str">
        <f>IF(Master[[#This Row],[Collecting or Acquisition Source - List]]="","",Master[[#This Row],[Collecting or Acquisition Source - List]])</f>
        <v>Wild Habitat</v>
      </c>
      <c r="I86" t="str">
        <f>IF(Master[[#This Row],[Inventory Type - Lookup Picker]]="","",Master[[#This Row],[Inventory Type - Lookup Picker]])</f>
        <v>SD</v>
      </c>
      <c r="J86" s="4">
        <f>IF(Master[[#This Row],[Number Plants Sampled]]="","",Master[[#This Row],[Number Plants Sampled]])</f>
        <v>2500</v>
      </c>
      <c r="K86" s="4" t="str">
        <f>IF(Master[[#This Row],[Environment Description]]="","",Master[[#This Row],[Environment Description]])</f>
        <v>Mowed</v>
      </c>
      <c r="L86" s="4" t="str">
        <f>IF(Master[[#This Row],[Collector Verbatim Locality]]="","",Master[[#This Row],[Collector Verbatim Locality]])</f>
        <v>Assawoman Bay Wildlife Management Area/Deer stand 13 near entrance/Follow State road 20, continue then turn left (North-east) onto Daisy RD. Then turn left onto Bayard RD, onto Doublebridge RD. Then follow Camp Barnes RD into Assawoman Bay WMA. Before turning onto Mullberry landing/ main entrance, turn off behind the large map/ billboard of the property. Population is located in the field adjacent to map of the site.</v>
      </c>
      <c r="M86" s="4">
        <f>IF(Master[[#This Row],[Elevation (meters)]]=0,"",Master[[#This Row],[Elevation (meters)]])</f>
        <v>-3.962399873203204</v>
      </c>
      <c r="N86" s="55">
        <f>IF(Master[[#This Row],[Latitude -decimal degrees]]="","",Master[[#This Row],[Latitude -decimal degrees]])</f>
        <v>38.4955</v>
      </c>
      <c r="O86" s="55">
        <f>IF(Master[[#This Row],[Longitude -decimal degrees]]="","",Master[[#This Row],[Longitude -decimal degrees]])</f>
        <v>-75.100110000000001</v>
      </c>
      <c r="P86" s="5" t="str">
        <f>IF(Master[[#This Row],[Georeference Datum]]="","",Master[[#This Row],[Georeference Datum]])</f>
        <v>NAD83</v>
      </c>
      <c r="Q86" s="5" t="str">
        <f>IF(Master[[#This Row],[Georeference Protocol - Lookup Picker]]="","",Master[[#This Row],[Georeference Protocol - Lookup Picker]])</f>
        <v>Lat/lon determined by GPS</v>
      </c>
      <c r="R86" s="5" t="str">
        <f>IF(Master[[#This Row],[Associated Species]]="","",Master[[#This Row],[Associated Species]])</f>
        <v>Schizachyrium littorale:Rubus sp.:Pinus sp.:Acer rubrum:Lonicera japonica</v>
      </c>
      <c r="S86" t="str">
        <f t="shared" ref="S86:S117" si="19">"Y"</f>
        <v>Y</v>
      </c>
      <c r="T86" s="5" t="str">
        <f>IF(Master[[#This Row],[Note (Accession Source - Collector)]]="","",Master[[#This Row],[Note (Accession Source - Collector)]])</f>
        <v>Collectors: GTK and BG</v>
      </c>
      <c r="U86" s="3"/>
      <c r="W86" s="3"/>
      <c r="Y86" s="3"/>
    </row>
    <row r="87" spans="2:25" x14ac:dyDescent="0.35">
      <c r="B87" t="str">
        <f>Master[[#This Row],[Accession Prefix (NPGS)]]&amp;" "&amp;Master[[#This Row],[Accession Number -Assigned]]</f>
        <v xml:space="preserve">W6 </v>
      </c>
      <c r="C87" t="str">
        <f t="shared" si="16"/>
        <v>Collection source event</v>
      </c>
      <c r="D87" t="str">
        <f t="shared" si="17"/>
        <v>mm/dd/yyyy</v>
      </c>
      <c r="E87" s="77">
        <f>IF(IF(Master[[#This Row],[Date Collected or Developed]]="",Master[[#This Row],[Received Date -received by site]],Master[[#This Row],[Date Collected or Developed]])="","",(IF(Master[[#This Row],[Date Collected or Developed]]="",Master[[#This Row],[Received Date -received by site]],Master[[#This Row],[Date Collected or Developed]])))</f>
        <v>42659</v>
      </c>
      <c r="F87" s="76" t="str">
        <f>IF(Master[[#This Row],[Geography (Collection) -Lookup Picker in GRIN]]="","",Master[[#This Row],[Geography (Collection) -Lookup Picker in GRIN]])</f>
        <v>United States, Delaware, Sussex</v>
      </c>
      <c r="G87" t="str">
        <f t="shared" si="18"/>
        <v>Y</v>
      </c>
      <c r="H87" s="45" t="str">
        <f>IF(Master[[#This Row],[Collecting or Acquisition Source - List]]="","",Master[[#This Row],[Collecting or Acquisition Source - List]])</f>
        <v>Wild Habitat</v>
      </c>
      <c r="I87" t="str">
        <f>IF(Master[[#This Row],[Inventory Type - Lookup Picker]]="","",Master[[#This Row],[Inventory Type - Lookup Picker]])</f>
        <v>SD</v>
      </c>
      <c r="J87" s="4">
        <f>IF(Master[[#This Row],[Number Plants Sampled]]="","",Master[[#This Row],[Number Plants Sampled]])</f>
        <v>150</v>
      </c>
      <c r="K87" s="4" t="str">
        <f>IF(Master[[#This Row],[Environment Description]]="","",Master[[#This Row],[Environment Description]])</f>
        <v>Flooded</v>
      </c>
      <c r="L87" s="4" t="str">
        <f>IF(Master[[#This Row],[Collector Verbatim Locality]]="","",Master[[#This Row],[Collector Verbatim Locality]])</f>
        <v>Assawoman Bay Wildlife Management Area/Strawberry Landing/Follow State RD 20. Continue then turn left (North-east) onto Daisy RD. Turn left onto Bayard RD, then turn onto Doublebridges RD. Follow Camp Bayard RD into Assawoman WMA. Drive down Strawberry landing (follow signs) From parking lot, walk toward dock and follow trail on right into the marsh. Population located throughout marsh.</v>
      </c>
      <c r="M87" s="4">
        <f>IF(Master[[#This Row],[Elevation (meters)]]=0,"",Master[[#This Row],[Elevation (meters)]])</f>
        <v>5.4863998244352059</v>
      </c>
      <c r="N87" s="55">
        <f>IF(Master[[#This Row],[Latitude -decimal degrees]]="","",Master[[#This Row],[Latitude -decimal degrees]])</f>
        <v>38.499409999999997</v>
      </c>
      <c r="O87" s="55">
        <f>IF(Master[[#This Row],[Longitude -decimal degrees]]="","",Master[[#This Row],[Longitude -decimal degrees]])</f>
        <v>-75.069130000000001</v>
      </c>
      <c r="P87" s="5" t="str">
        <f>IF(Master[[#This Row],[Georeference Datum]]="","",Master[[#This Row],[Georeference Datum]])</f>
        <v>NAD83</v>
      </c>
      <c r="Q87" s="5" t="str">
        <f>IF(Master[[#This Row],[Georeference Protocol - Lookup Picker]]="","",Master[[#This Row],[Georeference Protocol - Lookup Picker]])</f>
        <v>Lat/lon determined by GPS</v>
      </c>
      <c r="R87" s="5" t="str">
        <f>IF(Master[[#This Row],[Associated Species]]="","",Master[[#This Row],[Associated Species]])</f>
        <v>Phragmites australis:Spartina alterniflora:Spartina patens:Distichlis spicata:Pluchea odorata</v>
      </c>
      <c r="S87" t="str">
        <f t="shared" si="19"/>
        <v>Y</v>
      </c>
      <c r="T87" s="5" t="str">
        <f>IF(Master[[#This Row],[Note (Accession Source - Collector)]]="","",Master[[#This Row],[Note (Accession Source - Collector)]])</f>
        <v>Collectors: GTK and BG</v>
      </c>
      <c r="U87" s="3"/>
      <c r="W87" s="3"/>
      <c r="Y87" s="3"/>
    </row>
    <row r="88" spans="2:25" x14ac:dyDescent="0.35">
      <c r="B88" t="str">
        <f>Master[[#This Row],[Accession Prefix (NPGS)]]&amp;" "&amp;Master[[#This Row],[Accession Number -Assigned]]</f>
        <v xml:space="preserve">W6 </v>
      </c>
      <c r="C88" t="str">
        <f t="shared" si="16"/>
        <v>Collection source event</v>
      </c>
      <c r="D88" t="str">
        <f t="shared" si="17"/>
        <v>mm/dd/yyyy</v>
      </c>
      <c r="E88" s="77">
        <f>IF(IF(Master[[#This Row],[Date Collected or Developed]]="",Master[[#This Row],[Received Date -received by site]],Master[[#This Row],[Date Collected or Developed]])="","",(IF(Master[[#This Row],[Date Collected or Developed]]="",Master[[#This Row],[Received Date -received by site]],Master[[#This Row],[Date Collected or Developed]])))</f>
        <v>42692</v>
      </c>
      <c r="F88" s="76" t="str">
        <f>IF(Master[[#This Row],[Geography (Collection) -Lookup Picker in GRIN]]="","",Master[[#This Row],[Geography (Collection) -Lookup Picker in GRIN]])</f>
        <v>United States, Delaware, Kent</v>
      </c>
      <c r="G88" t="str">
        <f t="shared" si="18"/>
        <v>Y</v>
      </c>
      <c r="H88" s="45" t="str">
        <f>IF(Master[[#This Row],[Collecting or Acquisition Source - List]]="","",Master[[#This Row],[Collecting or Acquisition Source - List]])</f>
        <v>Wild Habitat</v>
      </c>
      <c r="I88" t="str">
        <f>IF(Master[[#This Row],[Inventory Type - Lookup Picker]]="","",Master[[#This Row],[Inventory Type - Lookup Picker]])</f>
        <v>SD</v>
      </c>
      <c r="J88" s="4">
        <f>IF(Master[[#This Row],[Number Plants Sampled]]="","",Master[[#This Row],[Number Plants Sampled]])</f>
        <v>80</v>
      </c>
      <c r="K88" s="4" t="str">
        <f>IF(Master[[#This Row],[Environment Description]]="","",Master[[#This Row],[Environment Description]])</f>
        <v>Flooded</v>
      </c>
      <c r="L88" s="4" t="str">
        <f>IF(Master[[#This Row],[Collector Verbatim Locality]]="","",Master[[#This Row],[Collector Verbatim Locality]])</f>
        <v>Little Creek Wildlife Management Area/Port Mahon Road/Traveling north on Roue 9 From Dover, turn east (left) onto Port Mahon Road. Follow road for about two miles until in Little Creek Property. The population is located on both sides of road in marsh for about 0.5 miles.</v>
      </c>
      <c r="M88" s="4">
        <f>IF(Master[[#This Row],[Elevation (meters)]]=0,"",Master[[#This Row],[Elevation (meters)]])</f>
        <v>-2.4383999219712025</v>
      </c>
      <c r="N88" s="55">
        <f>IF(Master[[#This Row],[Latitude -decimal degrees]]="","",Master[[#This Row],[Latitude -decimal degrees]])</f>
        <v>39.172080000000001</v>
      </c>
      <c r="O88" s="55">
        <f>IF(Master[[#This Row],[Longitude -decimal degrees]]="","",Master[[#This Row],[Longitude -decimal degrees]])</f>
        <v>-75.423580000000001</v>
      </c>
      <c r="P88" s="5" t="str">
        <f>IF(Master[[#This Row],[Georeference Datum]]="","",Master[[#This Row],[Georeference Datum]])</f>
        <v>NAD83</v>
      </c>
      <c r="Q88" s="5" t="str">
        <f>IF(Master[[#This Row],[Georeference Protocol - Lookup Picker]]="","",Master[[#This Row],[Georeference Protocol - Lookup Picker]])</f>
        <v>Lat/lon determined by GPS</v>
      </c>
      <c r="R88" s="5" t="str">
        <f>IF(Master[[#This Row],[Associated Species]]="","",Master[[#This Row],[Associated Species]])</f>
        <v>Phragmites australis:Solidago sempervirens:Distichlis spicata:Spartina patens:Pluchea odorata:Spartina alterniflora</v>
      </c>
      <c r="S88" t="str">
        <f t="shared" si="19"/>
        <v>Y</v>
      </c>
      <c r="T88" s="5" t="str">
        <f>IF(Master[[#This Row],[Note (Accession Source - Collector)]]="","",Master[[#This Row],[Note (Accession Source - Collector)]])</f>
        <v>Collectors: BG &amp; GTK</v>
      </c>
      <c r="U88" s="3"/>
      <c r="W88" s="3"/>
      <c r="Y88" s="3"/>
    </row>
    <row r="89" spans="2:25" x14ac:dyDescent="0.35">
      <c r="B89" t="str">
        <f>Master[[#This Row],[Accession Prefix (NPGS)]]&amp;" "&amp;Master[[#This Row],[Accession Number -Assigned]]</f>
        <v xml:space="preserve">W6 </v>
      </c>
      <c r="C89" t="str">
        <f t="shared" si="16"/>
        <v>Collection source event</v>
      </c>
      <c r="D89" t="str">
        <f t="shared" si="17"/>
        <v>mm/dd/yyyy</v>
      </c>
      <c r="E89" s="77">
        <f>IF(IF(Master[[#This Row],[Date Collected or Developed]]="",Master[[#This Row],[Received Date -received by site]],Master[[#This Row],[Date Collected or Developed]])="","",(IF(Master[[#This Row],[Date Collected or Developed]]="",Master[[#This Row],[Received Date -received by site]],Master[[#This Row],[Date Collected or Developed]])))</f>
        <v>42665</v>
      </c>
      <c r="F89" s="76" t="str">
        <f>IF(Master[[#This Row],[Geography (Collection) -Lookup Picker in GRIN]]="","",Master[[#This Row],[Geography (Collection) -Lookup Picker in GRIN]])</f>
        <v>United States, Delaware, New Castle</v>
      </c>
      <c r="G89" t="str">
        <f t="shared" si="18"/>
        <v>Y</v>
      </c>
      <c r="H89" s="45" t="str">
        <f>IF(Master[[#This Row],[Collecting or Acquisition Source - List]]="","",Master[[#This Row],[Collecting or Acquisition Source - List]])</f>
        <v>Wild Habitat</v>
      </c>
      <c r="I89" t="str">
        <f>IF(Master[[#This Row],[Inventory Type - Lookup Picker]]="","",Master[[#This Row],[Inventory Type - Lookup Picker]])</f>
        <v>SD</v>
      </c>
      <c r="J89" s="4">
        <f>IF(Master[[#This Row],[Number Plants Sampled]]="","",Master[[#This Row],[Number Plants Sampled]])</f>
        <v>1000</v>
      </c>
      <c r="K89" s="4" t="str">
        <f>IF(Master[[#This Row],[Environment Description]]="","",Master[[#This Row],[Environment Description]])</f>
        <v>Mowed</v>
      </c>
      <c r="L89" s="4" t="str">
        <f>IF(Master[[#This Row],[Collector Verbatim Locality]]="","",Master[[#This Row],[Collector Verbatim Locality]])</f>
        <v>Coverdale Farm Preserve/Field near Way Road in front of preserve/From Greenville Place neighborhood on Kennett Pike Road (52 North), go north for about 2.3 miles. Then turn left onto Old Kennett Road and continue for about one mile. Turn left onto Way Road and in half of a mile, turn right into preserve. Population is in field on southeast part of the preserve, next to Way Road.</v>
      </c>
      <c r="M89" s="4">
        <f>IF(Master[[#This Row],[Elevation (meters)]]=0,"",Master[[#This Row],[Elevation (meters)]])</f>
        <v>150.26639519147537</v>
      </c>
      <c r="N89" s="55">
        <f>IF(Master[[#This Row],[Latitude -decimal degrees]]="","",Master[[#This Row],[Latitude -decimal degrees]])</f>
        <v>39.808610000000002</v>
      </c>
      <c r="O89" s="55">
        <f>IF(Master[[#This Row],[Longitude -decimal degrees]]="","",Master[[#This Row],[Longitude -decimal degrees]])</f>
        <v>-75.633129999999994</v>
      </c>
      <c r="P89" s="5" t="str">
        <f>IF(Master[[#This Row],[Georeference Datum]]="","",Master[[#This Row],[Georeference Datum]])</f>
        <v>NAD83</v>
      </c>
      <c r="Q89" s="5" t="str">
        <f>IF(Master[[#This Row],[Georeference Protocol - Lookup Picker]]="","",Master[[#This Row],[Georeference Protocol - Lookup Picker]])</f>
        <v>Lat/lon determined by GPS</v>
      </c>
      <c r="R89" s="5" t="str">
        <f>IF(Master[[#This Row],[Associated Species]]="","",Master[[#This Row],[Associated Species]])</f>
        <v>Elymus sp.:Quercus shumardii:Panicum rigidulum</v>
      </c>
      <c r="S89" t="str">
        <f t="shared" si="19"/>
        <v>Y</v>
      </c>
      <c r="T89" s="5" t="str">
        <f>IF(Master[[#This Row],[Note (Accession Source - Collector)]]="","",Master[[#This Row],[Note (Accession Source - Collector)]])</f>
        <v>Collectors: BG &amp; GTK</v>
      </c>
      <c r="U89" s="3"/>
      <c r="W89" s="3"/>
      <c r="Y89" s="3"/>
    </row>
    <row r="90" spans="2:25" x14ac:dyDescent="0.35">
      <c r="B90" t="str">
        <f>Master[[#This Row],[Accession Prefix (NPGS)]]&amp;" "&amp;Master[[#This Row],[Accession Number -Assigned]]</f>
        <v xml:space="preserve">W6 </v>
      </c>
      <c r="C90" t="str">
        <f t="shared" si="16"/>
        <v>Collection source event</v>
      </c>
      <c r="D90" t="str">
        <f t="shared" si="17"/>
        <v>mm/dd/yyyy</v>
      </c>
      <c r="E90" s="77">
        <f>IF(IF(Master[[#This Row],[Date Collected or Developed]]="",Master[[#This Row],[Received Date -received by site]],Master[[#This Row],[Date Collected or Developed]])="","",(IF(Master[[#This Row],[Date Collected or Developed]]="",Master[[#This Row],[Received Date -received by site]],Master[[#This Row],[Date Collected or Developed]])))</f>
        <v>42665</v>
      </c>
      <c r="F90" s="76" t="str">
        <f>IF(Master[[#This Row],[Geography (Collection) -Lookup Picker in GRIN]]="","",Master[[#This Row],[Geography (Collection) -Lookup Picker in GRIN]])</f>
        <v>United States, Delaware, New Castle</v>
      </c>
      <c r="G90" t="str">
        <f t="shared" si="18"/>
        <v>Y</v>
      </c>
      <c r="H90" s="45" t="str">
        <f>IF(Master[[#This Row],[Collecting or Acquisition Source - List]]="","",Master[[#This Row],[Collecting or Acquisition Source - List]])</f>
        <v>Wild Habitat</v>
      </c>
      <c r="I90" t="str">
        <f>IF(Master[[#This Row],[Inventory Type - Lookup Picker]]="","",Master[[#This Row],[Inventory Type - Lookup Picker]])</f>
        <v>SD</v>
      </c>
      <c r="J90" s="4">
        <f>IF(Master[[#This Row],[Number Plants Sampled]]="","",Master[[#This Row],[Number Plants Sampled]])</f>
        <v>500</v>
      </c>
      <c r="K90" s="4" t="str">
        <f>IF(Master[[#This Row],[Environment Description]]="","",Master[[#This Row],[Environment Description]])</f>
        <v>Mowed</v>
      </c>
      <c r="L90" s="4" t="str">
        <f>IF(Master[[#This Row],[Collector Verbatim Locality]]="","",Master[[#This Row],[Collector Verbatim Locality]])</f>
        <v>Ahsland Nature Center/Field by nature center/From the intersection of limestone RD and NEw Port Gap Highway, go on New Port Gap Pike for about 2.6 miles, then turn right onto Loveville RD. Go about 1 mile, turn right on to Willmington RD, then in .5 miles turn right onto Drackenville RD. then in 1 mile turn left onto Barely Mill RD and into the Nature Center parking lot. from the parking lot, follow the stairs leading to the Nature Center. Continue on path past nature center until you reach the open fields. Population is located throughout those fields.</v>
      </c>
      <c r="M90" s="4">
        <f>IF(Master[[#This Row],[Elevation (meters)]]=0,"",Master[[#This Row],[Elevation (meters)]])</f>
        <v>63.703197961497665</v>
      </c>
      <c r="N90" s="55">
        <f>IF(Master[[#This Row],[Latitude -decimal degrees]]="","",Master[[#This Row],[Latitude -decimal degrees]])</f>
        <v>39.797629999999998</v>
      </c>
      <c r="O90" s="55">
        <f>IF(Master[[#This Row],[Longitude -decimal degrees]]="","",Master[[#This Row],[Longitude -decimal degrees]])</f>
        <v>-75.66225</v>
      </c>
      <c r="P90" s="5" t="str">
        <f>IF(Master[[#This Row],[Georeference Datum]]="","",Master[[#This Row],[Georeference Datum]])</f>
        <v>NAD83</v>
      </c>
      <c r="Q90" s="5" t="str">
        <f>IF(Master[[#This Row],[Georeference Protocol - Lookup Picker]]="","",Master[[#This Row],[Georeference Protocol - Lookup Picker]])</f>
        <v>Lat/lon determined by GPS</v>
      </c>
      <c r="R90" s="5" t="str">
        <f>IF(Master[[#This Row],[Associated Species]]="","",Master[[#This Row],[Associated Species]])</f>
        <v>Fraxinus sp.:Tridens flavus:Schizachyrium scoparium:Asclepias syriaca</v>
      </c>
      <c r="S90" t="str">
        <f t="shared" si="19"/>
        <v>Y</v>
      </c>
      <c r="T90" s="5" t="str">
        <f>IF(Master[[#This Row],[Note (Accession Source - Collector)]]="","",Master[[#This Row],[Note (Accession Source - Collector)]])</f>
        <v>Collectors: GTK and BG</v>
      </c>
      <c r="U90" s="3"/>
      <c r="W90" s="3"/>
      <c r="Y90" s="3"/>
    </row>
    <row r="91" spans="2:25" x14ac:dyDescent="0.35">
      <c r="B91" t="str">
        <f>Master[[#This Row],[Accession Prefix (NPGS)]]&amp;" "&amp;Master[[#This Row],[Accession Number -Assigned]]</f>
        <v xml:space="preserve">W6 </v>
      </c>
      <c r="C91" t="str">
        <f t="shared" si="16"/>
        <v>Collection source event</v>
      </c>
      <c r="D91" t="str">
        <f t="shared" si="17"/>
        <v>mm/dd/yyyy</v>
      </c>
      <c r="E91" s="77">
        <f>IF(IF(Master[[#This Row],[Date Collected or Developed]]="",Master[[#This Row],[Received Date -received by site]],Master[[#This Row],[Date Collected or Developed]])="","",(IF(Master[[#This Row],[Date Collected or Developed]]="",Master[[#This Row],[Received Date -received by site]],Master[[#This Row],[Date Collected or Developed]])))</f>
        <v>42667</v>
      </c>
      <c r="F91" s="76" t="str">
        <f>IF(Master[[#This Row],[Geography (Collection) -Lookup Picker in GRIN]]="","",Master[[#This Row],[Geography (Collection) -Lookup Picker in GRIN]])</f>
        <v>United States, Delaware, Sussex</v>
      </c>
      <c r="G91" t="str">
        <f t="shared" si="18"/>
        <v>Y</v>
      </c>
      <c r="H91" s="45" t="str">
        <f>IF(Master[[#This Row],[Collecting or Acquisition Source - List]]="","",Master[[#This Row],[Collecting or Acquisition Source - List]])</f>
        <v>Wild Habitat</v>
      </c>
      <c r="I91" t="str">
        <f>IF(Master[[#This Row],[Inventory Type - Lookup Picker]]="","",Master[[#This Row],[Inventory Type - Lookup Picker]])</f>
        <v>SD</v>
      </c>
      <c r="J91" s="4" t="str">
        <f>IF(Master[[#This Row],[Number Plants Sampled]]="","",Master[[#This Row],[Number Plants Sampled]])</f>
        <v/>
      </c>
      <c r="K91" s="4" t="str">
        <f>IF(Master[[#This Row],[Environment Description]]="","",Master[[#This Row],[Environment Description]])</f>
        <v/>
      </c>
      <c r="L91" s="4" t="str">
        <f>IF(Master[[#This Row],[Collector Verbatim Locality]]="","",Master[[#This Row],[Collector Verbatim Locality]])</f>
        <v>Delaware Seashore State park Fresh Ponds/parking lot/From the intersection of Hudson Rd and Central Ave, go north on central ave for about 1 mile, then turn right onto Hickman RD. Continue on Hickman RD for .5 miles until it ends at a parking lot for the State park. From the parking lot, the population is located in the field on both sides of the parking lot.</v>
      </c>
      <c r="M91" s="4">
        <f>IF(Master[[#This Row],[Elevation (meters)]]=0,"",Master[[#This Row],[Elevation (meters)]])</f>
        <v>4.267199863449604</v>
      </c>
      <c r="N91" s="55">
        <f>IF(Master[[#This Row],[Latitude -decimal degrees]]="","",Master[[#This Row],[Latitude -decimal degrees]])</f>
        <v>38.56391</v>
      </c>
      <c r="O91" s="55">
        <f>IF(Master[[#This Row],[Longitude -decimal degrees]]="","",Master[[#This Row],[Longitude -decimal degrees]])</f>
        <v>-75.072800000000001</v>
      </c>
      <c r="P91" s="5" t="str">
        <f>IF(Master[[#This Row],[Georeference Datum]]="","",Master[[#This Row],[Georeference Datum]])</f>
        <v>NAD83</v>
      </c>
      <c r="Q91" s="5" t="str">
        <f>IF(Master[[#This Row],[Georeference Protocol - Lookup Picker]]="","",Master[[#This Row],[Georeference Protocol - Lookup Picker]])</f>
        <v>Lat/lon determined by GPS</v>
      </c>
      <c r="R91" s="5" t="str">
        <f>IF(Master[[#This Row],[Associated Species]]="","",Master[[#This Row],[Associated Species]])</f>
        <v>Tridens flavus:Andropogon virginicus:Rubus sp.:Quercus sp.:Quercus sp.:Pinus sp.</v>
      </c>
      <c r="S91" t="str">
        <f t="shared" si="19"/>
        <v>Y</v>
      </c>
      <c r="T91" s="5" t="str">
        <f>IF(Master[[#This Row],[Note (Accession Source - Collector)]]="","",Master[[#This Row],[Note (Accession Source - Collector)]])</f>
        <v>Collectors: GTK and BG</v>
      </c>
      <c r="U91" s="3"/>
      <c r="W91" s="3"/>
      <c r="Y91" s="3"/>
    </row>
    <row r="92" spans="2:25" x14ac:dyDescent="0.35">
      <c r="B92" t="str">
        <f>Master[[#This Row],[Accession Prefix (NPGS)]]&amp;" "&amp;Master[[#This Row],[Accession Number -Assigned]]</f>
        <v xml:space="preserve">W6 </v>
      </c>
      <c r="C92" t="str">
        <f t="shared" si="16"/>
        <v>Collection source event</v>
      </c>
      <c r="D92" t="str">
        <f t="shared" si="17"/>
        <v>mm/dd/yyyy</v>
      </c>
      <c r="E92" s="77">
        <f>IF(IF(Master[[#This Row],[Date Collected or Developed]]="",Master[[#This Row],[Received Date -received by site]],Master[[#This Row],[Date Collected or Developed]])="","",(IF(Master[[#This Row],[Date Collected or Developed]]="",Master[[#This Row],[Received Date -received by site]],Master[[#This Row],[Date Collected or Developed]])))</f>
        <v>42668</v>
      </c>
      <c r="F92" s="76" t="str">
        <f>IF(Master[[#This Row],[Geography (Collection) -Lookup Picker in GRIN]]="","",Master[[#This Row],[Geography (Collection) -Lookup Picker in GRIN]])</f>
        <v>United States, Delaware, Kent</v>
      </c>
      <c r="G92" t="str">
        <f t="shared" si="18"/>
        <v>Y</v>
      </c>
      <c r="H92" s="45" t="str">
        <f>IF(Master[[#This Row],[Collecting or Acquisition Source - List]]="","",Master[[#This Row],[Collecting or Acquisition Source - List]])</f>
        <v>Wild Habitat</v>
      </c>
      <c r="I92" t="str">
        <f>IF(Master[[#This Row],[Inventory Type - Lookup Picker]]="","",Master[[#This Row],[Inventory Type - Lookup Picker]])</f>
        <v>SD</v>
      </c>
      <c r="J92" s="4">
        <f>IF(Master[[#This Row],[Number Plants Sampled]]="","",Master[[#This Row],[Number Plants Sampled]])</f>
        <v>100</v>
      </c>
      <c r="K92" s="4" t="str">
        <f>IF(Master[[#This Row],[Environment Description]]="","",Master[[#This Row],[Environment Description]])</f>
        <v/>
      </c>
      <c r="L92" s="4" t="str">
        <f>IF(Master[[#This Row],[Collector Verbatim Locality]]="","",Master[[#This Row],[Collector Verbatim Locality]])</f>
        <v>Bombay Hook WMA/Fennis Pool/From Leipsic, travel north on route 9 then turn right (east) onto Whitehall Neck RD. Travel straight until the end of the road into Bombay Hook WMA entrance. Travel down road passed Main Office until end of road, then turn left. Follow signs for Finis Pool. Population located within and around the boarder of Finis Pool</v>
      </c>
      <c r="M92" s="4">
        <f>IF(Master[[#This Row],[Elevation (meters)]]=0,"",Master[[#This Row],[Elevation (meters)]])</f>
        <v>37.49039880030724</v>
      </c>
      <c r="N92" s="55">
        <f>IF(Master[[#This Row],[Latitude -decimal degrees]]="","",Master[[#This Row],[Latitude -decimal degrees]])</f>
        <v>39.274299999999997</v>
      </c>
      <c r="O92" s="55">
        <f>IF(Master[[#This Row],[Longitude -decimal degrees]]="","",Master[[#This Row],[Longitude -decimal degrees]])</f>
        <v>-75.490769999999998</v>
      </c>
      <c r="P92" s="5" t="str">
        <f>IF(Master[[#This Row],[Georeference Datum]]="","",Master[[#This Row],[Georeference Datum]])</f>
        <v>NAD83</v>
      </c>
      <c r="Q92" s="5" t="str">
        <f>IF(Master[[#This Row],[Georeference Protocol - Lookup Picker]]="","",Master[[#This Row],[Georeference Protocol - Lookup Picker]])</f>
        <v>Lat/lon determined by GPS</v>
      </c>
      <c r="R92" s="5" t="str">
        <f>IF(Master[[#This Row],[Associated Species]]="","",Master[[#This Row],[Associated Species]])</f>
        <v>Rubus sp.:Polygonum sp.:Quercus sp.:Acer rubrum:Microstegium vimineum:Microstegium vimineum</v>
      </c>
      <c r="S92" t="str">
        <f t="shared" si="19"/>
        <v>Y</v>
      </c>
      <c r="T92" s="5" t="str">
        <f>IF(Master[[#This Row],[Note (Accession Source - Collector)]]="","",Master[[#This Row],[Note (Accession Source - Collector)]])</f>
        <v>Collectors: GTK and BG</v>
      </c>
      <c r="U92" s="3"/>
      <c r="W92" s="3"/>
      <c r="Y92" s="3"/>
    </row>
    <row r="93" spans="2:25" x14ac:dyDescent="0.35">
      <c r="B93" t="str">
        <f>Master[[#This Row],[Accession Prefix (NPGS)]]&amp;" "&amp;Master[[#This Row],[Accession Number -Assigned]]</f>
        <v xml:space="preserve">W6 </v>
      </c>
      <c r="C93" t="str">
        <f t="shared" si="16"/>
        <v>Collection source event</v>
      </c>
      <c r="D93" t="str">
        <f t="shared" si="17"/>
        <v>mm/dd/yyyy</v>
      </c>
      <c r="E93" s="77">
        <f>IF(IF(Master[[#This Row],[Date Collected or Developed]]="",Master[[#This Row],[Received Date -received by site]],Master[[#This Row],[Date Collected or Developed]])="","",(IF(Master[[#This Row],[Date Collected or Developed]]="",Master[[#This Row],[Received Date -received by site]],Master[[#This Row],[Date Collected or Developed]])))</f>
        <v>42557</v>
      </c>
      <c r="F93" s="76" t="str">
        <f>IF(Master[[#This Row],[Geography (Collection) -Lookup Picker in GRIN]]="","",Master[[#This Row],[Geography (Collection) -Lookup Picker in GRIN]])</f>
        <v>United States, New York, Suffolk</v>
      </c>
      <c r="G93" t="str">
        <f t="shared" si="18"/>
        <v>Y</v>
      </c>
      <c r="H93" s="45" t="str">
        <f>IF(Master[[#This Row],[Collecting or Acquisition Source - List]]="","",Master[[#This Row],[Collecting or Acquisition Source - List]])</f>
        <v>Wild Habitat</v>
      </c>
      <c r="I93" t="str">
        <f>IF(Master[[#This Row],[Inventory Type - Lookup Picker]]="","",Master[[#This Row],[Inventory Type - Lookup Picker]])</f>
        <v>SD</v>
      </c>
      <c r="J93" s="4">
        <f>IF(Master[[#This Row],[Number Plants Sampled]]="","",Master[[#This Row],[Number Plants Sampled]])</f>
        <v>120</v>
      </c>
      <c r="K93" s="4" t="str">
        <f>IF(Master[[#This Row],[Environment Description]]="","",Master[[#This Row],[Environment Description]])</f>
        <v>Mowed</v>
      </c>
      <c r="L93" s="4" t="str">
        <f>IF(Master[[#This Row],[Collector Verbatim Locality]]="","",Master[[#This Row],[Collector Verbatim Locality]])</f>
        <v>Peconic Bog County Park/Power line ROW/I-495 East to Exit 71 for Rt 24/Nugent Drive. Go east on Rt. 24 to Pinehurst Blvd. Take a left onto Pinehurst and follow to S. River Road. Take a right onto S River Rd and continue to end of Street where trail begins. Hike on trail, take first right and follow to Powerline cut</v>
      </c>
      <c r="M93" s="4">
        <f>IF(Master[[#This Row],[Elevation (meters)]]=0,"",Master[[#This Row],[Elevation (meters)]])</f>
        <v>9.143999707392009</v>
      </c>
      <c r="N93" s="55">
        <f>IF(Master[[#This Row],[Latitude -decimal degrees]]="","",Master[[#This Row],[Latitude -decimal degrees]])</f>
        <v>40.910829999999997</v>
      </c>
      <c r="O93" s="55">
        <f>IF(Master[[#This Row],[Longitude -decimal degrees]]="","",Master[[#This Row],[Longitude -decimal degrees]])</f>
        <v>-72.697109999999995</v>
      </c>
      <c r="P93" s="5" t="str">
        <f>IF(Master[[#This Row],[Georeference Datum]]="","",Master[[#This Row],[Georeference Datum]])</f>
        <v>NAD83</v>
      </c>
      <c r="Q93" s="5" t="str">
        <f>IF(Master[[#This Row],[Georeference Protocol - Lookup Picker]]="","",Master[[#This Row],[Georeference Protocol - Lookup Picker]])</f>
        <v>Lat/lon determined by GPS</v>
      </c>
      <c r="R93" s="5" t="str">
        <f>IF(Master[[#This Row],[Associated Species]]="","",Master[[#This Row],[Associated Species]])</f>
        <v>Pinus rigida:Quercus ilicifolia:Arctostaphylos uva-ursi:Carex pensylvanica:Helianthemum canadense:Vaccinium pallidum:Gaylussacia baccata</v>
      </c>
      <c r="S93" t="str">
        <f t="shared" si="19"/>
        <v>Y</v>
      </c>
      <c r="T93" s="5" t="str">
        <f>IF(Master[[#This Row],[Note (Accession Source - Collector)]]="","",Master[[#This Row],[Note (Accession Source - Collector)]])</f>
        <v>Collectors: C. Holmes</v>
      </c>
      <c r="U93" s="3"/>
      <c r="W93" s="3"/>
      <c r="Y93" s="3"/>
    </row>
    <row r="94" spans="2:25" x14ac:dyDescent="0.35">
      <c r="B94" t="str">
        <f>Master[[#This Row],[Accession Prefix (NPGS)]]&amp;" "&amp;Master[[#This Row],[Accession Number -Assigned]]</f>
        <v xml:space="preserve">W6 </v>
      </c>
      <c r="C94" t="str">
        <f t="shared" si="16"/>
        <v>Collection source event</v>
      </c>
      <c r="D94" t="str">
        <f t="shared" si="17"/>
        <v>mm/dd/yyyy</v>
      </c>
      <c r="E94" s="77">
        <f>IF(IF(Master[[#This Row],[Date Collected or Developed]]="",Master[[#This Row],[Received Date -received by site]],Master[[#This Row],[Date Collected or Developed]])="","",(IF(Master[[#This Row],[Date Collected or Developed]]="",Master[[#This Row],[Received Date -received by site]],Master[[#This Row],[Date Collected or Developed]])))</f>
        <v>42608</v>
      </c>
      <c r="F94" s="76" t="str">
        <f>IF(Master[[#This Row],[Geography (Collection) -Lookup Picker in GRIN]]="","",Master[[#This Row],[Geography (Collection) -Lookup Picker in GRIN]])</f>
        <v>United States, New York, Nassau</v>
      </c>
      <c r="G94" t="str">
        <f t="shared" si="18"/>
        <v>Y</v>
      </c>
      <c r="H94" s="45" t="str">
        <f>IF(Master[[#This Row],[Collecting or Acquisition Source - List]]="","",Master[[#This Row],[Collecting or Acquisition Source - List]])</f>
        <v>Wild Habitat</v>
      </c>
      <c r="I94" t="str">
        <f>IF(Master[[#This Row],[Inventory Type - Lookup Picker]]="","",Master[[#This Row],[Inventory Type - Lookup Picker]])</f>
        <v>SD</v>
      </c>
      <c r="J94" s="4" t="str">
        <f>IF(Master[[#This Row],[Number Plants Sampled]]="","",Master[[#This Row],[Number Plants Sampled]])</f>
        <v/>
      </c>
      <c r="K94" s="4" t="str">
        <f>IF(Master[[#This Row],[Environment Description]]="","",Master[[#This Row],[Environment Description]])</f>
        <v/>
      </c>
      <c r="L94" s="4" t="str">
        <f>IF(Master[[#This Row],[Collector Verbatim Locality]]="","",Master[[#This Row],[Collector Verbatim Locality]])</f>
        <v>//</v>
      </c>
      <c r="M94" s="4" t="str">
        <f>IF(Master[[#This Row],[Elevation (meters)]]=0,"",Master[[#This Row],[Elevation (meters)]])</f>
        <v/>
      </c>
      <c r="N94" s="55">
        <f>IF(Master[[#This Row],[Latitude -decimal degrees]]="","",Master[[#This Row],[Latitude -decimal degrees]])</f>
        <v>40.593800000000002</v>
      </c>
      <c r="O94" s="55">
        <f>IF(Master[[#This Row],[Longitude -decimal degrees]]="","",Master[[#This Row],[Longitude -decimal degrees]])</f>
        <v>-73.523020000000002</v>
      </c>
      <c r="P94" s="5" t="str">
        <f>IF(Master[[#This Row],[Georeference Datum]]="","",Master[[#This Row],[Georeference Datum]])</f>
        <v/>
      </c>
      <c r="Q94" s="5" t="str">
        <f>IF(Master[[#This Row],[Georeference Protocol - Lookup Picker]]="","",Master[[#This Row],[Georeference Protocol - Lookup Picker]])</f>
        <v/>
      </c>
      <c r="R94" s="5" t="str">
        <f>IF(Master[[#This Row],[Associated Species]]="","",Master[[#This Row],[Associated Species]])</f>
        <v>Prunus serotina:Rhus copallinum:Aralia elata:Toxicodendron radicans:Morella pensylvanica:Lonicera japonica:Parthenocissus quinquefolia</v>
      </c>
      <c r="S94" t="str">
        <f t="shared" si="19"/>
        <v>Y</v>
      </c>
      <c r="T94" s="5" t="str">
        <f>IF(Master[[#This Row],[Note (Accession Source - Collector)]]="","",Master[[#This Row],[Note (Accession Source - Collector)]])</f>
        <v xml:space="preserve">Collectors: </v>
      </c>
      <c r="U94" s="3"/>
      <c r="W94" s="3"/>
      <c r="Y94" s="3"/>
    </row>
    <row r="95" spans="2:25" x14ac:dyDescent="0.35">
      <c r="B95" t="str">
        <f>Master[[#This Row],[Accession Prefix (NPGS)]]&amp;" "&amp;Master[[#This Row],[Accession Number -Assigned]]</f>
        <v xml:space="preserve">W6 </v>
      </c>
      <c r="C95" t="str">
        <f t="shared" si="16"/>
        <v>Collection source event</v>
      </c>
      <c r="D95" t="str">
        <f t="shared" si="17"/>
        <v>mm/dd/yyyy</v>
      </c>
      <c r="E95" s="77">
        <f>IF(IF(Master[[#This Row],[Date Collected or Developed]]="",Master[[#This Row],[Received Date -received by site]],Master[[#This Row],[Date Collected or Developed]])="","",(IF(Master[[#This Row],[Date Collected or Developed]]="",Master[[#This Row],[Received Date -received by site]],Master[[#This Row],[Date Collected or Developed]])))</f>
        <v>42634</v>
      </c>
      <c r="F95" s="76" t="str">
        <f>IF(Master[[#This Row],[Geography (Collection) -Lookup Picker in GRIN]]="","",Master[[#This Row],[Geography (Collection) -Lookup Picker in GRIN]])</f>
        <v>United States, New Jersey, Cumberland</v>
      </c>
      <c r="G95" t="str">
        <f t="shared" si="18"/>
        <v>Y</v>
      </c>
      <c r="H95" s="45" t="str">
        <f>IF(Master[[#This Row],[Collecting or Acquisition Source - List]]="","",Master[[#This Row],[Collecting or Acquisition Source - List]])</f>
        <v>Wild Habitat</v>
      </c>
      <c r="I95" t="str">
        <f>IF(Master[[#This Row],[Inventory Type - Lookup Picker]]="","",Master[[#This Row],[Inventory Type - Lookup Picker]])</f>
        <v>SD</v>
      </c>
      <c r="J95" s="4">
        <f>IF(Master[[#This Row],[Number Plants Sampled]]="","",Master[[#This Row],[Number Plants Sampled]])</f>
        <v>450</v>
      </c>
      <c r="K95" s="4" t="str">
        <f>IF(Master[[#This Row],[Environment Description]]="","",Master[[#This Row],[Environment Description]])</f>
        <v/>
      </c>
      <c r="L95" s="4" t="str">
        <f>IF(Master[[#This Row],[Collector Verbatim Locality]]="","",Master[[#This Row],[Collector Verbatim Locality]])</f>
        <v>Peaslee WMA/1st ave/Route 49 pond/Garden State Parkway to Exit 20. Take Route 50W to Tuckahoe. In Tuckahoe, Turn left onto Route 49 and continue 6.5 miles to 1st Ave. Turn Right on 1st ave and population is in the swamp on the west side of the road.</v>
      </c>
      <c r="M95" s="4">
        <f>IF(Master[[#This Row],[Elevation (meters)]]=0,"",Master[[#This Row],[Elevation (meters)]])</f>
        <v>10.058399678131209</v>
      </c>
      <c r="N95" s="55">
        <f>IF(Master[[#This Row],[Latitude -decimal degrees]]="","",Master[[#This Row],[Latitude -decimal degrees]])</f>
        <v>39.326770000000003</v>
      </c>
      <c r="O95" s="55">
        <f>IF(Master[[#This Row],[Longitude -decimal degrees]]="","",Master[[#This Row],[Longitude -decimal degrees]])</f>
        <v>-74.861469999999997</v>
      </c>
      <c r="P95" s="5" t="str">
        <f>IF(Master[[#This Row],[Georeference Datum]]="","",Master[[#This Row],[Georeference Datum]])</f>
        <v>NAD83</v>
      </c>
      <c r="Q95" s="5" t="str">
        <f>IF(Master[[#This Row],[Georeference Protocol - Lookup Picker]]="","",Master[[#This Row],[Georeference Protocol - Lookup Picker]])</f>
        <v>Lat/lon determined by GPS</v>
      </c>
      <c r="R95" s="5" t="str">
        <f>IF(Master[[#This Row],[Associated Species]]="","",Master[[#This Row],[Associated Species]])</f>
        <v>Acer rubrum:Chamaedaphne calyculata:Vaccinium macrocarpon:Juncus canadensis:Xyris sp.:Rhynchospora macrostachya:Panicum flexile</v>
      </c>
      <c r="S95" t="str">
        <f t="shared" si="19"/>
        <v>Y</v>
      </c>
      <c r="T95" s="5" t="str">
        <f>IF(Master[[#This Row],[Note (Accession Source - Collector)]]="","",Master[[#This Row],[Note (Accession Source - Collector)]])</f>
        <v>Collectors: C. Holmes</v>
      </c>
      <c r="U95" s="3"/>
      <c r="W95" s="3"/>
      <c r="Y95" s="3"/>
    </row>
    <row r="96" spans="2:25" x14ac:dyDescent="0.35">
      <c r="B96" t="str">
        <f>Master[[#This Row],[Accession Prefix (NPGS)]]&amp;" "&amp;Master[[#This Row],[Accession Number -Assigned]]</f>
        <v xml:space="preserve">W6 </v>
      </c>
      <c r="C96" t="str">
        <f t="shared" si="16"/>
        <v>Collection source event</v>
      </c>
      <c r="D96" t="str">
        <f t="shared" si="17"/>
        <v>mm/dd/yyyy</v>
      </c>
      <c r="E96" s="77">
        <f>IF(IF(Master[[#This Row],[Date Collected or Developed]]="",Master[[#This Row],[Received Date -received by site]],Master[[#This Row],[Date Collected or Developed]])="","",(IF(Master[[#This Row],[Date Collected or Developed]]="",Master[[#This Row],[Received Date -received by site]],Master[[#This Row],[Date Collected or Developed]])))</f>
        <v>42639</v>
      </c>
      <c r="F96" s="76" t="str">
        <f>IF(Master[[#This Row],[Geography (Collection) -Lookup Picker in GRIN]]="","",Master[[#This Row],[Geography (Collection) -Lookup Picker in GRIN]])</f>
        <v>United States, New York, Nassau</v>
      </c>
      <c r="G96" t="str">
        <f t="shared" si="18"/>
        <v>Y</v>
      </c>
      <c r="H96" s="45" t="str">
        <f>IF(Master[[#This Row],[Collecting or Acquisition Source - List]]="","",Master[[#This Row],[Collecting or Acquisition Source - List]])</f>
        <v>Wild Habitat</v>
      </c>
      <c r="I96" t="str">
        <f>IF(Master[[#This Row],[Inventory Type - Lookup Picker]]="","",Master[[#This Row],[Inventory Type - Lookup Picker]])</f>
        <v>SD</v>
      </c>
      <c r="J96" s="4">
        <f>IF(Master[[#This Row],[Number Plants Sampled]]="","",Master[[#This Row],[Number Plants Sampled]])</f>
        <v>100</v>
      </c>
      <c r="K96" s="4" t="str">
        <f>IF(Master[[#This Row],[Environment Description]]="","",Master[[#This Row],[Environment Description]])</f>
        <v/>
      </c>
      <c r="L96" s="4" t="str">
        <f>IF(Master[[#This Row],[Collector Verbatim Locality]]="","",Master[[#This Row],[Collector Verbatim Locality]])</f>
        <v>Nickerson Beach//I-495 East to exit 38 for Northern State Parkway E toward Hauppauge.Merge onto Northern State Pkwy. Use the right 2 lanes to take exit 31A for Meadowbrook State Pkwy toward Jones Beach, Continue onto Meadowbrook State Pkwy S. Take exit M10 for Loop Parkway. Continue onto Loop Parkway. Use the right 2 lanes to take the exit toward Long Beach. Nickerson Beach is on the south side of the road.</v>
      </c>
      <c r="M96" s="4">
        <f>IF(Master[[#This Row],[Elevation (meters)]]=0,"",Master[[#This Row],[Elevation (meters)]])</f>
        <v>0.91439997073920098</v>
      </c>
      <c r="N96" s="55">
        <f>IF(Master[[#This Row],[Latitude -decimal degrees]]="","",Master[[#This Row],[Latitude -decimal degrees]])</f>
        <v>40.592970000000001</v>
      </c>
      <c r="O96" s="55">
        <f>IF(Master[[#This Row],[Longitude -decimal degrees]]="","",Master[[#This Row],[Longitude -decimal degrees]])</f>
        <v>-73.599329999999995</v>
      </c>
      <c r="P96" s="5" t="str">
        <f>IF(Master[[#This Row],[Georeference Datum]]="","",Master[[#This Row],[Georeference Datum]])</f>
        <v>NAD83</v>
      </c>
      <c r="Q96" s="5" t="str">
        <f>IF(Master[[#This Row],[Georeference Protocol - Lookup Picker]]="","",Master[[#This Row],[Georeference Protocol - Lookup Picker]])</f>
        <v>Lat/lon determined by GPS</v>
      </c>
      <c r="R96" s="5" t="str">
        <f>IF(Master[[#This Row],[Associated Species]]="","",Master[[#This Row],[Associated Species]])</f>
        <v>Ammophila breviligulata:Schizachyrium littorale:Morella pensylvanica:Lechea maritima</v>
      </c>
      <c r="S96" t="str">
        <f t="shared" si="19"/>
        <v>Y</v>
      </c>
      <c r="T96" s="5" t="str">
        <f>IF(Master[[#This Row],[Note (Accession Source - Collector)]]="","",Master[[#This Row],[Note (Accession Source - Collector)]])</f>
        <v>Collectors: C. Holmes</v>
      </c>
      <c r="U96" s="3"/>
      <c r="W96" s="3"/>
      <c r="Y96" s="3"/>
    </row>
    <row r="97" spans="2:20" x14ac:dyDescent="0.35">
      <c r="B97" t="str">
        <f>Master[[#This Row],[Accession Prefix (NPGS)]]&amp;" "&amp;Master[[#This Row],[Accession Number -Assigned]]</f>
        <v xml:space="preserve">W6 </v>
      </c>
      <c r="C97" t="str">
        <f t="shared" si="16"/>
        <v>Collection source event</v>
      </c>
      <c r="D97" t="str">
        <f t="shared" si="17"/>
        <v>mm/dd/yyyy</v>
      </c>
      <c r="E97" s="77">
        <f>IF(IF(Master[[#This Row],[Date Collected or Developed]]="",Master[[#This Row],[Received Date -received by site]],Master[[#This Row],[Date Collected or Developed]])="","",(IF(Master[[#This Row],[Date Collected or Developed]]="",Master[[#This Row],[Received Date -received by site]],Master[[#This Row],[Date Collected or Developed]])))</f>
        <v>42668</v>
      </c>
      <c r="F97" s="76" t="str">
        <f>IF(Master[[#This Row],[Geography (Collection) -Lookup Picker in GRIN]]="","",Master[[#This Row],[Geography (Collection) -Lookup Picker in GRIN]])</f>
        <v>United States, New York, Suffolk</v>
      </c>
      <c r="G97" t="str">
        <f t="shared" si="18"/>
        <v>Y</v>
      </c>
      <c r="H97" s="45" t="str">
        <f>IF(Master[[#This Row],[Collecting or Acquisition Source - List]]="","",Master[[#This Row],[Collecting or Acquisition Source - List]])</f>
        <v>Wild Habitat</v>
      </c>
      <c r="I97" t="str">
        <f>IF(Master[[#This Row],[Inventory Type - Lookup Picker]]="","",Master[[#This Row],[Inventory Type - Lookup Picker]])</f>
        <v>SD</v>
      </c>
      <c r="J97" s="4">
        <f>IF(Master[[#This Row],[Number Plants Sampled]]="","",Master[[#This Row],[Number Plants Sampled]])</f>
        <v>350</v>
      </c>
      <c r="K97" s="4" t="str">
        <f>IF(Master[[#This Row],[Environment Description]]="","",Master[[#This Row],[Environment Description]])</f>
        <v/>
      </c>
      <c r="L97" s="4" t="str">
        <f>IF(Master[[#This Row],[Collector Verbatim Locality]]="","",Master[[#This Row],[Collector Verbatim Locality]])</f>
        <v>Hubbard County Park/White Column Entrance/Take I-495 East to exit 71 for NY-24 toward Hampton Bays/Calverton. Turn right onto NY-24 S/Edwards Ave S. Continue to follow NY-24 S. Keep right to continue on Nugent Dr. At the traffic circle, take the 3rd exit onto Flanders Rd. Continue about 5 miles to the white column entrance to Hubbard County Park on the Left side of the road.</v>
      </c>
      <c r="M97" s="4" t="str">
        <f>IF(Master[[#This Row],[Elevation (meters)]]=0,"",Master[[#This Row],[Elevation (meters)]])</f>
        <v/>
      </c>
      <c r="N97" s="55">
        <f>IF(Master[[#This Row],[Latitude -decimal degrees]]="","",Master[[#This Row],[Latitude -decimal degrees]])</f>
        <v>40.904629999999997</v>
      </c>
      <c r="O97" s="55">
        <f>IF(Master[[#This Row],[Longitude -decimal degrees]]="","",Master[[#This Row],[Longitude -decimal degrees]])</f>
        <v>-72.589020000000005</v>
      </c>
      <c r="P97" s="5" t="str">
        <f>IF(Master[[#This Row],[Georeference Datum]]="","",Master[[#This Row],[Georeference Datum]])</f>
        <v>NAD83</v>
      </c>
      <c r="Q97" s="5" t="str">
        <f>IF(Master[[#This Row],[Georeference Protocol - Lookup Picker]]="","",Master[[#This Row],[Georeference Protocol - Lookup Picker]])</f>
        <v>Lat/lon determined by GPS</v>
      </c>
      <c r="R97" s="5" t="str">
        <f>IF(Master[[#This Row],[Associated Species]]="","",Master[[#This Row],[Associated Species]])</f>
        <v>Spartina patens:Distichlis spicata:Salicornia depressa</v>
      </c>
      <c r="S97" t="str">
        <f t="shared" si="19"/>
        <v>Y</v>
      </c>
      <c r="T97" s="5" t="str">
        <f>IF(Master[[#This Row],[Note (Accession Source - Collector)]]="","",Master[[#This Row],[Note (Accession Source - Collector)]])</f>
        <v>Collectors: C. Holmes</v>
      </c>
    </row>
    <row r="98" spans="2:20" x14ac:dyDescent="0.35">
      <c r="B98" t="str">
        <f>Master[[#This Row],[Accession Prefix (NPGS)]]&amp;" "&amp;Master[[#This Row],[Accession Number -Assigned]]</f>
        <v xml:space="preserve">W6 </v>
      </c>
      <c r="C98" t="str">
        <f t="shared" si="16"/>
        <v>Collection source event</v>
      </c>
      <c r="D98" t="str">
        <f t="shared" si="17"/>
        <v>mm/dd/yyyy</v>
      </c>
      <c r="E98" s="77">
        <f>IF(IF(Master[[#This Row],[Date Collected or Developed]]="",Master[[#This Row],[Received Date -received by site]],Master[[#This Row],[Date Collected or Developed]])="","",(IF(Master[[#This Row],[Date Collected or Developed]]="",Master[[#This Row],[Received Date -received by site]],Master[[#This Row],[Date Collected or Developed]])))</f>
        <v>42674</v>
      </c>
      <c r="F98" s="76" t="str">
        <f>IF(Master[[#This Row],[Geography (Collection) -Lookup Picker in GRIN]]="","",Master[[#This Row],[Geography (Collection) -Lookup Picker in GRIN]])</f>
        <v>United States, New York, Suffolk</v>
      </c>
      <c r="G98" t="str">
        <f t="shared" si="18"/>
        <v>Y</v>
      </c>
      <c r="H98" s="45" t="str">
        <f>IF(Master[[#This Row],[Collecting or Acquisition Source - List]]="","",Master[[#This Row],[Collecting or Acquisition Source - List]])</f>
        <v>Wild Habitat</v>
      </c>
      <c r="I98" t="str">
        <f>IF(Master[[#This Row],[Inventory Type - Lookup Picker]]="","",Master[[#This Row],[Inventory Type - Lookup Picker]])</f>
        <v>SD</v>
      </c>
      <c r="J98" s="4">
        <f>IF(Master[[#This Row],[Number Plants Sampled]]="","",Master[[#This Row],[Number Plants Sampled]])</f>
        <v>500</v>
      </c>
      <c r="K98" s="4" t="str">
        <f>IF(Master[[#This Row],[Environment Description]]="","",Master[[#This Row],[Environment Description]])</f>
        <v>Flooded</v>
      </c>
      <c r="L98" s="4" t="str">
        <f>IF(Master[[#This Row],[Collector Verbatim Locality]]="","",Master[[#This Row],[Collector Verbatim Locality]])</f>
        <v>Jones Beach State Park//From Southern State Parkway, take exit 22S toward Jones Beach/NY M S. Merge onto Meadowbrook State Parkway S. Continue onto Ocean Parkway E, then park in Lot 4. Population is along the shore of Zach's Bay ( in sight of the Nikon Theater).</v>
      </c>
      <c r="M98" s="4">
        <f>IF(Master[[#This Row],[Elevation (meters)]]=0,"",Master[[#This Row],[Elevation (meters)]])</f>
        <v>1.2191999609856012</v>
      </c>
      <c r="N98" s="55">
        <f>IF(Master[[#This Row],[Latitude -decimal degrees]]="","",Master[[#This Row],[Latitude -decimal degrees]])</f>
        <v>40.600580000000001</v>
      </c>
      <c r="O98" s="55">
        <f>IF(Master[[#This Row],[Longitude -decimal degrees]]="","",Master[[#This Row],[Longitude -decimal degrees]])</f>
        <v>-73.481080000000006</v>
      </c>
      <c r="P98" s="5" t="str">
        <f>IF(Master[[#This Row],[Georeference Datum]]="","",Master[[#This Row],[Georeference Datum]])</f>
        <v>NAD83</v>
      </c>
      <c r="Q98" s="5" t="str">
        <f>IF(Master[[#This Row],[Georeference Protocol - Lookup Picker]]="","",Master[[#This Row],[Georeference Protocol - Lookup Picker]])</f>
        <v>Lat/lon determined by GPS</v>
      </c>
      <c r="R98" s="5" t="str">
        <f>IF(Master[[#This Row],[Associated Species]]="","",Master[[#This Row],[Associated Species]])</f>
        <v>Spartina alterniflora:Ammophila breviligulata:Cenchrus tribuloides:Cakile edentula:Morella pensylvanica:Parthenocissus quinquefolia:Salicornia depressa:Salicornia sp.</v>
      </c>
      <c r="S98" t="str">
        <f t="shared" si="19"/>
        <v>Y</v>
      </c>
      <c r="T98" s="5" t="str">
        <f>IF(Master[[#This Row],[Note (Accession Source - Collector)]]="","",Master[[#This Row],[Note (Accession Source - Collector)]])</f>
        <v>Collectors: E. Kottler, L. Shriver</v>
      </c>
    </row>
    <row r="99" spans="2:20" x14ac:dyDescent="0.35">
      <c r="B99" t="str">
        <f>Master[[#This Row],[Accession Prefix (NPGS)]]&amp;" "&amp;Master[[#This Row],[Accession Number -Assigned]]</f>
        <v xml:space="preserve">W6 </v>
      </c>
      <c r="C99" t="str">
        <f t="shared" si="16"/>
        <v>Collection source event</v>
      </c>
      <c r="D99" t="str">
        <f t="shared" si="17"/>
        <v>mm/dd/yyyy</v>
      </c>
      <c r="E99" s="77">
        <f>IF(IF(Master[[#This Row],[Date Collected or Developed]]="",Master[[#This Row],[Received Date -received by site]],Master[[#This Row],[Date Collected or Developed]])="","",(IF(Master[[#This Row],[Date Collected or Developed]]="",Master[[#This Row],[Received Date -received by site]],Master[[#This Row],[Date Collected or Developed]])))</f>
        <v>42677</v>
      </c>
      <c r="F99" s="76" t="str">
        <f>IF(Master[[#This Row],[Geography (Collection) -Lookup Picker in GRIN]]="","",Master[[#This Row],[Geography (Collection) -Lookup Picker in GRIN]])</f>
        <v>United States, New York, Suffolk</v>
      </c>
      <c r="G99" t="str">
        <f t="shared" si="18"/>
        <v>Y</v>
      </c>
      <c r="H99" s="45" t="str">
        <f>IF(Master[[#This Row],[Collecting or Acquisition Source - List]]="","",Master[[#This Row],[Collecting or Acquisition Source - List]])</f>
        <v>Wild Habitat</v>
      </c>
      <c r="I99" t="str">
        <f>IF(Master[[#This Row],[Inventory Type - Lookup Picker]]="","",Master[[#This Row],[Inventory Type - Lookup Picker]])</f>
        <v>SD</v>
      </c>
      <c r="J99" s="4">
        <f>IF(Master[[#This Row],[Number Plants Sampled]]="","",Master[[#This Row],[Number Plants Sampled]])</f>
        <v>400</v>
      </c>
      <c r="K99" s="4" t="str">
        <f>IF(Master[[#This Row],[Environment Description]]="","",Master[[#This Row],[Environment Description]])</f>
        <v>Flooded</v>
      </c>
      <c r="L99" s="4" t="str">
        <f>IF(Master[[#This Row],[Collector Verbatim Locality]]="","",Master[[#This Row],[Collector Verbatim Locality]])</f>
        <v>Accabonauc Harbor/Gerard Drive/From NY27-E turn left onto Main st. Continue on N Main St which becomes Springs Fireplace Rd. Turn right on Old Fireplace Road which becomes Gerard Dr. Take Gerard Drive to end of peninsula on Accabonac Harbor (where the road ends). Population is in dune at the end of the peninsula and on the edges of the marsh along the west side of the peninsula. There are private houses on the road, but the marsh land is owned by East Hampton Town Parks.</v>
      </c>
      <c r="M99" s="4" t="str">
        <f>IF(Master[[#This Row],[Elevation (meters)]]=0,"",Master[[#This Row],[Elevation (meters)]])</f>
        <v/>
      </c>
      <c r="N99" s="55">
        <f>IF(Master[[#This Row],[Latitude -decimal degrees]]="","",Master[[#This Row],[Latitude -decimal degrees]])</f>
        <v>41.029609999999998</v>
      </c>
      <c r="O99" s="55">
        <f>IF(Master[[#This Row],[Longitude -decimal degrees]]="","",Master[[#This Row],[Longitude -decimal degrees]])</f>
        <v>-72.138270000000006</v>
      </c>
      <c r="P99" s="5" t="str">
        <f>IF(Master[[#This Row],[Georeference Datum]]="","",Master[[#This Row],[Georeference Datum]])</f>
        <v>NAD83</v>
      </c>
      <c r="Q99" s="5" t="str">
        <f>IF(Master[[#This Row],[Georeference Protocol - Lookup Picker]]="","",Master[[#This Row],[Georeference Protocol - Lookup Picker]])</f>
        <v>Lat/lon determined by GPS</v>
      </c>
      <c r="R99" s="5" t="str">
        <f>IF(Master[[#This Row],[Associated Species]]="","",Master[[#This Row],[Associated Species]])</f>
        <v>Iva frutescens:Juniperus virginiana:Spartina alterniflora:Distichlis spicata:Spartina patens:Spartina x caespitosa:Limonium carolinianum:Salicornia sp.:Ammophila breviligulata</v>
      </c>
      <c r="S99" t="str">
        <f t="shared" si="19"/>
        <v>Y</v>
      </c>
      <c r="T99" s="5" t="str">
        <f>IF(Master[[#This Row],[Note (Accession Source - Collector)]]="","",Master[[#This Row],[Note (Accession Source - Collector)]])</f>
        <v>Collectors: E. Kottler, L. Shriver</v>
      </c>
    </row>
    <row r="100" spans="2:20" x14ac:dyDescent="0.35">
      <c r="B100" t="str">
        <f>Master[[#This Row],[Accession Prefix (NPGS)]]&amp;" "&amp;Master[[#This Row],[Accession Number -Assigned]]</f>
        <v xml:space="preserve">W6 </v>
      </c>
      <c r="C100" t="str">
        <f t="shared" si="16"/>
        <v>Collection source event</v>
      </c>
      <c r="D100" t="str">
        <f t="shared" si="17"/>
        <v>mm/dd/yyyy</v>
      </c>
      <c r="E100" s="77">
        <f>IF(IF(Master[[#This Row],[Date Collected or Developed]]="",Master[[#This Row],[Received Date -received by site]],Master[[#This Row],[Date Collected or Developed]])="","",(IF(Master[[#This Row],[Date Collected or Developed]]="",Master[[#This Row],[Received Date -received by site]],Master[[#This Row],[Date Collected or Developed]])))</f>
        <v>42677</v>
      </c>
      <c r="F100" s="76" t="str">
        <f>IF(Master[[#This Row],[Geography (Collection) -Lookup Picker in GRIN]]="","",Master[[#This Row],[Geography (Collection) -Lookup Picker in GRIN]])</f>
        <v>United States, New York, Nassau</v>
      </c>
      <c r="G100" t="str">
        <f t="shared" si="18"/>
        <v>Y</v>
      </c>
      <c r="H100" s="45" t="str">
        <f>IF(Master[[#This Row],[Collecting or Acquisition Source - List]]="","",Master[[#This Row],[Collecting or Acquisition Source - List]])</f>
        <v>Wild Habitat</v>
      </c>
      <c r="I100" t="str">
        <f>IF(Master[[#This Row],[Inventory Type - Lookup Picker]]="","",Master[[#This Row],[Inventory Type - Lookup Picker]])</f>
        <v>SD</v>
      </c>
      <c r="J100" s="4">
        <f>IF(Master[[#This Row],[Number Plants Sampled]]="","",Master[[#This Row],[Number Plants Sampled]])</f>
        <v>200</v>
      </c>
      <c r="K100" s="4" t="str">
        <f>IF(Master[[#This Row],[Environment Description]]="","",Master[[#This Row],[Environment Description]])</f>
        <v>Flooded</v>
      </c>
      <c r="L100" s="4" t="str">
        <f>IF(Master[[#This Row],[Collector Verbatim Locality]]="","",Master[[#This Row],[Collector Verbatim Locality]])</f>
        <v>Cow Meadow Park//From S Main St in Merrick, turn left onto Mill Rd. Turn left onto S Main St and the destination is at the end of the road on your left. Walk down the nature path until you reach the salt marsh entrance (next to the wooden view tower). The population is in the salt marsh.</v>
      </c>
      <c r="M100" s="4">
        <f>IF(Master[[#This Row],[Elevation (meters)]]=0,"",Master[[#This Row],[Elevation (meters)]])</f>
        <v>0.60959998049280062</v>
      </c>
      <c r="N100" s="55">
        <f>IF(Master[[#This Row],[Latitude -decimal degrees]]="","",Master[[#This Row],[Latitude -decimal degrees]])</f>
        <v>40.633519999999997</v>
      </c>
      <c r="O100" s="55">
        <f>IF(Master[[#This Row],[Longitude -decimal degrees]]="","",Master[[#This Row],[Longitude -decimal degrees]])</f>
        <v>-73.572360000000003</v>
      </c>
      <c r="P100" s="5" t="str">
        <f>IF(Master[[#This Row],[Georeference Datum]]="","",Master[[#This Row],[Georeference Datum]])</f>
        <v>NAD83</v>
      </c>
      <c r="Q100" s="5" t="str">
        <f>IF(Master[[#This Row],[Georeference Protocol - Lookup Picker]]="","",Master[[#This Row],[Georeference Protocol - Lookup Picker]])</f>
        <v>Lat/lon determined by GPS</v>
      </c>
      <c r="R100" s="5" t="str">
        <f>IF(Master[[#This Row],[Associated Species]]="","",Master[[#This Row],[Associated Species]])</f>
        <v>Spartina alterniflora:Phragmites australis:Limonium carolinianum:Limonium carolinianum:Limonium carolinianum:Spartina patens:Distichlis spicata:Distichlis spicata:Iva frutescens:Iva frutescens:Iva frutescens</v>
      </c>
      <c r="S100" t="str">
        <f t="shared" si="19"/>
        <v>Y</v>
      </c>
      <c r="T100" s="5" t="str">
        <f>IF(Master[[#This Row],[Note (Accession Source - Collector)]]="","",Master[[#This Row],[Note (Accession Source - Collector)]])</f>
        <v>Collectors: E. Kottler, L. Shriver</v>
      </c>
    </row>
    <row r="101" spans="2:20" x14ac:dyDescent="0.35">
      <c r="B101" t="str">
        <f>Master[[#This Row],[Accession Prefix (NPGS)]]&amp;" "&amp;Master[[#This Row],[Accession Number -Assigned]]</f>
        <v xml:space="preserve">W6 </v>
      </c>
      <c r="C101" t="str">
        <f t="shared" si="16"/>
        <v>Collection source event</v>
      </c>
      <c r="D101" t="str">
        <f t="shared" si="17"/>
        <v>mm/dd/yyyy</v>
      </c>
      <c r="E101" s="77">
        <f>IF(IF(Master[[#This Row],[Date Collected or Developed]]="",Master[[#This Row],[Received Date -received by site]],Master[[#This Row],[Date Collected or Developed]])="","",(IF(Master[[#This Row],[Date Collected or Developed]]="",Master[[#This Row],[Received Date -received by site]],Master[[#This Row],[Date Collected or Developed]])))</f>
        <v>42682</v>
      </c>
      <c r="F101" s="76" t="str">
        <f>IF(Master[[#This Row],[Geography (Collection) -Lookup Picker in GRIN]]="","",Master[[#This Row],[Geography (Collection) -Lookup Picker in GRIN]])</f>
        <v>United States, New York, Nassau</v>
      </c>
      <c r="G101" t="str">
        <f t="shared" si="18"/>
        <v>Y</v>
      </c>
      <c r="H101" s="45" t="str">
        <f>IF(Master[[#This Row],[Collecting or Acquisition Source - List]]="","",Master[[#This Row],[Collecting or Acquisition Source - List]])</f>
        <v>Wild Habitat</v>
      </c>
      <c r="I101" t="str">
        <f>IF(Master[[#This Row],[Inventory Type - Lookup Picker]]="","",Master[[#This Row],[Inventory Type - Lookup Picker]])</f>
        <v>SD</v>
      </c>
      <c r="J101" s="4">
        <f>IF(Master[[#This Row],[Number Plants Sampled]]="","",Master[[#This Row],[Number Plants Sampled]])</f>
        <v>250</v>
      </c>
      <c r="K101" s="4" t="str">
        <f>IF(Master[[#This Row],[Environment Description]]="","",Master[[#This Row],[Environment Description]])</f>
        <v>Flooded</v>
      </c>
      <c r="L101" s="4" t="str">
        <f>IF(Master[[#This Row],[Collector Verbatim Locality]]="","",Master[[#This Row],[Collector Verbatim Locality]])</f>
        <v>Seatuck National Wildlife Refuge//From Sunrise Highway North Service Rd, turn right onto Islip Blvs, then left onto Main St, then right onto St. MarkÃ¢âú¬âü¢s Lane. Drive to the end of St. MarkÃ¢âú¬âü¢s Lane and into the park. The population is along the salt marsh edge, off the main path.</v>
      </c>
      <c r="M101" s="4">
        <f>IF(Master[[#This Row],[Elevation (meters)]]=0,"",Master[[#This Row],[Elevation (meters)]])</f>
        <v>0.60959998049280062</v>
      </c>
      <c r="N101" s="55">
        <f>IF(Master[[#This Row],[Latitude -decimal degrees]]="","",Master[[#This Row],[Latitude -decimal degrees]])</f>
        <v>40.71566</v>
      </c>
      <c r="O101" s="55">
        <f>IF(Master[[#This Row],[Longitude -decimal degrees]]="","",Master[[#This Row],[Longitude -decimal degrees]])</f>
        <v>-73.205020000000005</v>
      </c>
      <c r="P101" s="5" t="str">
        <f>IF(Master[[#This Row],[Georeference Datum]]="","",Master[[#This Row],[Georeference Datum]])</f>
        <v>NAD83</v>
      </c>
      <c r="Q101" s="5" t="str">
        <f>IF(Master[[#This Row],[Georeference Protocol - Lookup Picker]]="","",Master[[#This Row],[Georeference Protocol - Lookup Picker]])</f>
        <v>Lat/lon determined by GPS</v>
      </c>
      <c r="R101" s="5" t="str">
        <f>IF(Master[[#This Row],[Associated Species]]="","",Master[[#This Row],[Associated Species]])</f>
        <v>Euthamia graminifolia:Rubus sp.:Smilax sp.:Panicum virgatum:Teucrium canadense:Andropogon virginicus:Juncus gerardii:Phragmites australis</v>
      </c>
      <c r="S101" t="str">
        <f t="shared" si="19"/>
        <v>Y</v>
      </c>
      <c r="T101" s="5" t="str">
        <f>IF(Master[[#This Row],[Note (Accession Source - Collector)]]="","",Master[[#This Row],[Note (Accession Source - Collector)]])</f>
        <v>Collectors: E. Kottler, L. Shriver</v>
      </c>
    </row>
    <row r="102" spans="2:20" x14ac:dyDescent="0.35">
      <c r="B102" t="str">
        <f>Master[[#This Row],[Accession Prefix (NPGS)]]&amp;" "&amp;Master[[#This Row],[Accession Number -Assigned]]</f>
        <v xml:space="preserve">W6 </v>
      </c>
      <c r="C102" t="str">
        <f t="shared" si="16"/>
        <v>Collection source event</v>
      </c>
      <c r="D102" t="str">
        <f t="shared" si="17"/>
        <v>mm/dd/yyyy</v>
      </c>
      <c r="E102" s="77">
        <f>IF(IF(Master[[#This Row],[Date Collected or Developed]]="",Master[[#This Row],[Received Date -received by site]],Master[[#This Row],[Date Collected or Developed]])="","",(IF(Master[[#This Row],[Date Collected or Developed]]="",Master[[#This Row],[Received Date -received by site]],Master[[#This Row],[Date Collected or Developed]])))</f>
        <v>42682</v>
      </c>
      <c r="F102" s="76" t="str">
        <f>IF(Master[[#This Row],[Geography (Collection) -Lookup Picker in GRIN]]="","",Master[[#This Row],[Geography (Collection) -Lookup Picker in GRIN]])</f>
        <v>United States, New York, Suffolk</v>
      </c>
      <c r="G102" t="str">
        <f t="shared" si="18"/>
        <v>Y</v>
      </c>
      <c r="H102" s="45" t="str">
        <f>IF(Master[[#This Row],[Collecting or Acquisition Source - List]]="","",Master[[#This Row],[Collecting or Acquisition Source - List]])</f>
        <v>Wild Habitat</v>
      </c>
      <c r="I102" t="str">
        <f>IF(Master[[#This Row],[Inventory Type - Lookup Picker]]="","",Master[[#This Row],[Inventory Type - Lookup Picker]])</f>
        <v>SD</v>
      </c>
      <c r="J102" s="4">
        <f>IF(Master[[#This Row],[Number Plants Sampled]]="","",Master[[#This Row],[Number Plants Sampled]])</f>
        <v>300</v>
      </c>
      <c r="K102" s="4" t="str">
        <f>IF(Master[[#This Row],[Environment Description]]="","",Master[[#This Row],[Environment Description]])</f>
        <v/>
      </c>
      <c r="L102" s="4" t="str">
        <f>IF(Master[[#This Row],[Collector Verbatim Locality]]="","",Master[[#This Row],[Collector Verbatim Locality]])</f>
        <v>Seatuck National Wildlife Refuge//From Sunrise Highway North Service Rd, turn right onto Islip Blvs, then left onto Main St, then right onto St. Markâ€™s Lane. Drive to the end of St. Markâ€™s Lane and into the park. The population is on the edges of the main trail and along the salt marsh edges.</v>
      </c>
      <c r="M102" s="4">
        <f>IF(Master[[#This Row],[Elevation (meters)]]=0,"",Master[[#This Row],[Elevation (meters)]])</f>
        <v>0.60959998049280062</v>
      </c>
      <c r="N102" s="55">
        <f>IF(Master[[#This Row],[Latitude -decimal degrees]]="","",Master[[#This Row],[Latitude -decimal degrees]])</f>
        <v>40.71566</v>
      </c>
      <c r="O102" s="55">
        <f>IF(Master[[#This Row],[Longitude -decimal degrees]]="","",Master[[#This Row],[Longitude -decimal degrees]])</f>
        <v>-73.205020000000005</v>
      </c>
      <c r="P102" s="5" t="str">
        <f>IF(Master[[#This Row],[Georeference Datum]]="","",Master[[#This Row],[Georeference Datum]])</f>
        <v>NAD83</v>
      </c>
      <c r="Q102" s="5" t="str">
        <f>IF(Master[[#This Row],[Georeference Protocol - Lookup Picker]]="","",Master[[#This Row],[Georeference Protocol - Lookup Picker]])</f>
        <v>Lat/lon determined by GPS</v>
      </c>
      <c r="R102" s="5" t="str">
        <f>IF(Master[[#This Row],[Associated Species]]="","",Master[[#This Row],[Associated Species]])</f>
        <v>Baccharis halimifolia:Rubus sp.:Smilax sp.:Panicum virgatum:Teucrium canadense</v>
      </c>
      <c r="S102" t="str">
        <f t="shared" si="19"/>
        <v>Y</v>
      </c>
      <c r="T102" s="5" t="str">
        <f>IF(Master[[#This Row],[Note (Accession Source - Collector)]]="","",Master[[#This Row],[Note (Accession Source - Collector)]])</f>
        <v>Collectors: E. Kottler, L. Shriver</v>
      </c>
    </row>
    <row r="103" spans="2:20" x14ac:dyDescent="0.35">
      <c r="B103" t="str">
        <f>Master[[#This Row],[Accession Prefix (NPGS)]]&amp;" "&amp;Master[[#This Row],[Accession Number -Assigned]]</f>
        <v xml:space="preserve">W6 </v>
      </c>
      <c r="C103" t="str">
        <f t="shared" si="16"/>
        <v>Collection source event</v>
      </c>
      <c r="D103" t="str">
        <f t="shared" si="17"/>
        <v>mm/dd/yyyy</v>
      </c>
      <c r="E103" s="77">
        <f>IF(IF(Master[[#This Row],[Date Collected or Developed]]="",Master[[#This Row],[Received Date -received by site]],Master[[#This Row],[Date Collected or Developed]])="","",(IF(Master[[#This Row],[Date Collected or Developed]]="",Master[[#This Row],[Received Date -received by site]],Master[[#This Row],[Date Collected or Developed]])))</f>
        <v>42682</v>
      </c>
      <c r="F103" s="76" t="str">
        <f>IF(Master[[#This Row],[Geography (Collection) -Lookup Picker in GRIN]]="","",Master[[#This Row],[Geography (Collection) -Lookup Picker in GRIN]])</f>
        <v>United States, New York, Nassau</v>
      </c>
      <c r="G103" t="str">
        <f t="shared" si="18"/>
        <v>Y</v>
      </c>
      <c r="H103" s="45" t="str">
        <f>IF(Master[[#This Row],[Collecting or Acquisition Source - List]]="","",Master[[#This Row],[Collecting or Acquisition Source - List]])</f>
        <v>Wild Habitat</v>
      </c>
      <c r="I103" t="str">
        <f>IF(Master[[#This Row],[Inventory Type - Lookup Picker]]="","",Master[[#This Row],[Inventory Type - Lookup Picker]])</f>
        <v>SD</v>
      </c>
      <c r="J103" s="4">
        <f>IF(Master[[#This Row],[Number Plants Sampled]]="","",Master[[#This Row],[Number Plants Sampled]])</f>
        <v>500</v>
      </c>
      <c r="K103" s="4" t="str">
        <f>IF(Master[[#This Row],[Environment Description]]="","",Master[[#This Row],[Environment Description]])</f>
        <v/>
      </c>
      <c r="L103" s="4" t="str">
        <f>IF(Master[[#This Row],[Collector Verbatim Locality]]="","",Master[[#This Row],[Collector Verbatim Locality]])</f>
        <v>Nickerson Beach County Park//From Meadowbrook State Parkway S, take exit M10 for Loop Parkway. Exit towards Long Beach, merge onto Lido Blvd, and turn left onto Donna Ln. The Beach is on your left and the population is spread throughout the dunes and beach.</v>
      </c>
      <c r="M103" s="4">
        <f>IF(Master[[#This Row],[Elevation (meters)]]=0,"",Master[[#This Row],[Elevation (meters)]])</f>
        <v>3.962399873203204</v>
      </c>
      <c r="N103" s="55">
        <f>IF(Master[[#This Row],[Latitude -decimal degrees]]="","",Master[[#This Row],[Latitude -decimal degrees]])</f>
        <v>40.587629999999997</v>
      </c>
      <c r="O103" s="55">
        <f>IF(Master[[#This Row],[Longitude -decimal degrees]]="","",Master[[#This Row],[Longitude -decimal degrees]])</f>
        <v>-73.60069</v>
      </c>
      <c r="P103" s="5" t="str">
        <f>IF(Master[[#This Row],[Georeference Datum]]="","",Master[[#This Row],[Georeference Datum]])</f>
        <v>NAD83</v>
      </c>
      <c r="Q103" s="5" t="str">
        <f>IF(Master[[#This Row],[Georeference Protocol - Lookup Picker]]="","",Master[[#This Row],[Georeference Protocol - Lookup Picker]])</f>
        <v>Lat/lon determined by GPS</v>
      </c>
      <c r="R103" s="5" t="str">
        <f>IF(Master[[#This Row],[Associated Species]]="","",Master[[#This Row],[Associated Species]])</f>
        <v>Cakile edentula:Ammophila breviligulata:Spartina x caespitosa:Schizachyrium littorale:Morella pensylvanica:Polygonum arifolium:Phragmites australis</v>
      </c>
      <c r="S103" t="str">
        <f t="shared" si="19"/>
        <v>Y</v>
      </c>
      <c r="T103" s="5" t="str">
        <f>IF(Master[[#This Row],[Note (Accession Source - Collector)]]="","",Master[[#This Row],[Note (Accession Source - Collector)]])</f>
        <v>Collectors: E. Kottler, L. Shriver</v>
      </c>
    </row>
    <row r="104" spans="2:20" x14ac:dyDescent="0.35">
      <c r="B104" t="str">
        <f>Master[[#This Row],[Accession Prefix (NPGS)]]&amp;" "&amp;Master[[#This Row],[Accession Number -Assigned]]</f>
        <v xml:space="preserve">W6 </v>
      </c>
      <c r="C104" t="str">
        <f t="shared" si="16"/>
        <v>Collection source event</v>
      </c>
      <c r="D104" t="str">
        <f t="shared" si="17"/>
        <v>mm/dd/yyyy</v>
      </c>
      <c r="E104" s="77">
        <f>IF(IF(Master[[#This Row],[Date Collected or Developed]]="",Master[[#This Row],[Received Date -received by site]],Master[[#This Row],[Date Collected or Developed]])="","",(IF(Master[[#This Row],[Date Collected or Developed]]="",Master[[#This Row],[Received Date -received by site]],Master[[#This Row],[Date Collected or Developed]])))</f>
        <v>42684</v>
      </c>
      <c r="F104" s="76" t="str">
        <f>IF(Master[[#This Row],[Geography (Collection) -Lookup Picker in GRIN]]="","",Master[[#This Row],[Geography (Collection) -Lookup Picker in GRIN]])</f>
        <v>United States, New York, Suffolk</v>
      </c>
      <c r="G104" t="str">
        <f t="shared" si="18"/>
        <v>Y</v>
      </c>
      <c r="H104" s="45" t="str">
        <f>IF(Master[[#This Row],[Collecting or Acquisition Source - List]]="","",Master[[#This Row],[Collecting or Acquisition Source - List]])</f>
        <v>Wild Habitat</v>
      </c>
      <c r="I104" t="str">
        <f>IF(Master[[#This Row],[Inventory Type - Lookup Picker]]="","",Master[[#This Row],[Inventory Type - Lookup Picker]])</f>
        <v>SD</v>
      </c>
      <c r="J104" s="4">
        <f>IF(Master[[#This Row],[Number Plants Sampled]]="","",Master[[#This Row],[Number Plants Sampled]])</f>
        <v>150</v>
      </c>
      <c r="K104" s="4" t="str">
        <f>IF(Master[[#This Row],[Environment Description]]="","",Master[[#This Row],[Environment Description]])</f>
        <v>Flooded</v>
      </c>
      <c r="L104" s="4" t="str">
        <f>IF(Master[[#This Row],[Collector Verbatim Locality]]="","",Master[[#This Row],[Collector Verbatim Locality]])</f>
        <v>Scallop Pond Preserve//From NY 27 E, turn left onto Sandy Hollow Rd, left onto N Sea Rd, left onto Millstone Brook Rd, right onto Scott Rd. Take the first left onto an unmarked dirt road after passing Harris Rd and Jennings Lane on your right. The population is along the edges of the road and salt marshes.</v>
      </c>
      <c r="M104" s="4" t="str">
        <f>IF(Master[[#This Row],[Elevation (meters)]]=0,"",Master[[#This Row],[Elevation (meters)]])</f>
        <v/>
      </c>
      <c r="N104" s="55">
        <f>IF(Master[[#This Row],[Latitude -decimal degrees]]="","",Master[[#This Row],[Latitude -decimal degrees]])</f>
        <v>40.936750000000004</v>
      </c>
      <c r="O104" s="55">
        <f>IF(Master[[#This Row],[Longitude -decimal degrees]]="","",Master[[#This Row],[Longitude -decimal degrees]])</f>
        <v>-72.428160000000005</v>
      </c>
      <c r="P104" s="5" t="str">
        <f>IF(Master[[#This Row],[Georeference Datum]]="","",Master[[#This Row],[Georeference Datum]])</f>
        <v>NAD83</v>
      </c>
      <c r="Q104" s="5" t="str">
        <f>IF(Master[[#This Row],[Georeference Protocol - Lookup Picker]]="","",Master[[#This Row],[Georeference Protocol - Lookup Picker]])</f>
        <v>Lat/lon determined by GPS</v>
      </c>
      <c r="R104" s="5" t="str">
        <f>IF(Master[[#This Row],[Associated Species]]="","",Master[[#This Row],[Associated Species]])</f>
        <v>Juniperus virginiana:Quercus sp.:Rosa carolina:Panicum sp.:Schizachyrium sp.:Schizachyrium sp.:Solidago sempervirens:Euthamia graminifolia:Spartina x caespitosa</v>
      </c>
      <c r="S104" t="str">
        <f t="shared" si="19"/>
        <v>Y</v>
      </c>
      <c r="T104" s="5" t="str">
        <f>IF(Master[[#This Row],[Note (Accession Source - Collector)]]="","",Master[[#This Row],[Note (Accession Source - Collector)]])</f>
        <v>Collectors: E. Kottler, L. Shriver</v>
      </c>
    </row>
    <row r="105" spans="2:20" x14ac:dyDescent="0.35">
      <c r="B105" t="str">
        <f>Master[[#This Row],[Accession Prefix (NPGS)]]&amp;" "&amp;Master[[#This Row],[Accession Number -Assigned]]</f>
        <v xml:space="preserve">W6 </v>
      </c>
      <c r="C105" t="str">
        <f t="shared" si="16"/>
        <v>Collection source event</v>
      </c>
      <c r="D105" t="str">
        <f t="shared" si="17"/>
        <v>mm/dd/yyyy</v>
      </c>
      <c r="E105" s="77">
        <f>IF(IF(Master[[#This Row],[Date Collected or Developed]]="",Master[[#This Row],[Received Date -received by site]],Master[[#This Row],[Date Collected or Developed]])="","",(IF(Master[[#This Row],[Date Collected or Developed]]="",Master[[#This Row],[Received Date -received by site]],Master[[#This Row],[Date Collected or Developed]])))</f>
        <v>42684</v>
      </c>
      <c r="F105" s="76" t="str">
        <f>IF(Master[[#This Row],[Geography (Collection) -Lookup Picker in GRIN]]="","",Master[[#This Row],[Geography (Collection) -Lookup Picker in GRIN]])</f>
        <v>United States, New York, Suffolk</v>
      </c>
      <c r="G105" t="str">
        <f t="shared" si="18"/>
        <v>Y</v>
      </c>
      <c r="H105" s="45" t="str">
        <f>IF(Master[[#This Row],[Collecting or Acquisition Source - List]]="","",Master[[#This Row],[Collecting or Acquisition Source - List]])</f>
        <v>Wild Habitat</v>
      </c>
      <c r="I105" t="str">
        <f>IF(Master[[#This Row],[Inventory Type - Lookup Picker]]="","",Master[[#This Row],[Inventory Type - Lookup Picker]])</f>
        <v>SD</v>
      </c>
      <c r="J105" s="4">
        <f>IF(Master[[#This Row],[Number Plants Sampled]]="","",Master[[#This Row],[Number Plants Sampled]])</f>
        <v>150</v>
      </c>
      <c r="K105" s="4" t="str">
        <f>IF(Master[[#This Row],[Environment Description]]="","",Master[[#This Row],[Environment Description]])</f>
        <v/>
      </c>
      <c r="L105" s="4" t="str">
        <f>IF(Master[[#This Row],[Collector Verbatim Locality]]="","",Master[[#This Row],[Collector Verbatim Locality]])</f>
        <v>Scallop Pond Preserve//From NY 27 E, turn left onto Sandy Hollow Rd, left onto N Sea Rd, left onto Millstone Brook Rd, right onto Scott Rd. Take the first left onto an unmarked dirt road after passing Harris Rd and Jennings Lane on your right. The population is along the road edges and beach at the end of the road.</v>
      </c>
      <c r="M105" s="4" t="str">
        <f>IF(Master[[#This Row],[Elevation (meters)]]=0,"",Master[[#This Row],[Elevation (meters)]])</f>
        <v/>
      </c>
      <c r="N105" s="55">
        <f>IF(Master[[#This Row],[Latitude -decimal degrees]]="","",Master[[#This Row],[Latitude -decimal degrees]])</f>
        <v>40.936750000000004</v>
      </c>
      <c r="O105" s="55">
        <f>IF(Master[[#This Row],[Longitude -decimal degrees]]="","",Master[[#This Row],[Longitude -decimal degrees]])</f>
        <v>-72.428160000000005</v>
      </c>
      <c r="P105" s="5" t="str">
        <f>IF(Master[[#This Row],[Georeference Datum]]="","",Master[[#This Row],[Georeference Datum]])</f>
        <v>NAD83</v>
      </c>
      <c r="Q105" s="5" t="str">
        <f>IF(Master[[#This Row],[Georeference Protocol - Lookup Picker]]="","",Master[[#This Row],[Georeference Protocol - Lookup Picker]])</f>
        <v>Lat/lon determined by GPS</v>
      </c>
      <c r="R105" s="5" t="str">
        <f>IF(Master[[#This Row],[Associated Species]]="","",Master[[#This Row],[Associated Species]])</f>
        <v>Juniperus virginiana:Quercus sp.:Rosa carolina:Panicum sp.:Schizachyrium sp.:Solidago sempervirens:Euthamia graminifolia:Spartina x caespitosa</v>
      </c>
      <c r="S105" t="str">
        <f t="shared" si="19"/>
        <v>Y</v>
      </c>
      <c r="T105" s="5" t="str">
        <f>IF(Master[[#This Row],[Note (Accession Source - Collector)]]="","",Master[[#This Row],[Note (Accession Source - Collector)]])</f>
        <v>Collectors: E. Kottler, L. Shriver</v>
      </c>
    </row>
    <row r="106" spans="2:20" x14ac:dyDescent="0.35">
      <c r="B106" t="str">
        <f>Master[[#This Row],[Accession Prefix (NPGS)]]&amp;" "&amp;Master[[#This Row],[Accession Number -Assigned]]</f>
        <v xml:space="preserve">W6 </v>
      </c>
      <c r="C106" t="str">
        <f t="shared" si="16"/>
        <v>Collection source event</v>
      </c>
      <c r="D106" t="str">
        <f t="shared" si="17"/>
        <v>mm/dd/yyyy</v>
      </c>
      <c r="E106" s="77">
        <f>IF(IF(Master[[#This Row],[Date Collected or Developed]]="",Master[[#This Row],[Received Date -received by site]],Master[[#This Row],[Date Collected or Developed]])="","",(IF(Master[[#This Row],[Date Collected or Developed]]="",Master[[#This Row],[Received Date -received by site]],Master[[#This Row],[Date Collected or Developed]])))</f>
        <v>42678</v>
      </c>
      <c r="F106" s="76" t="str">
        <f>IF(Master[[#This Row],[Geography (Collection) -Lookup Picker in GRIN]]="","",Master[[#This Row],[Geography (Collection) -Lookup Picker in GRIN]])</f>
        <v>United States, Delaware, Sussex</v>
      </c>
      <c r="G106" t="str">
        <f t="shared" si="18"/>
        <v>Y</v>
      </c>
      <c r="H106" s="45" t="str">
        <f>IF(Master[[#This Row],[Collecting or Acquisition Source - List]]="","",Master[[#This Row],[Collecting or Acquisition Source - List]])</f>
        <v>Wild Habitat</v>
      </c>
      <c r="I106" t="str">
        <f>IF(Master[[#This Row],[Inventory Type - Lookup Picker]]="","",Master[[#This Row],[Inventory Type - Lookup Picker]])</f>
        <v>SD</v>
      </c>
      <c r="J106" s="4">
        <f>IF(Master[[#This Row],[Number Plants Sampled]]="","",Master[[#This Row],[Number Plants Sampled]])</f>
        <v>100</v>
      </c>
      <c r="K106" s="4" t="str">
        <f>IF(Master[[#This Row],[Environment Description]]="","",Master[[#This Row],[Environment Description]])</f>
        <v>Flooded</v>
      </c>
      <c r="L106" s="4" t="str">
        <f>IF(Master[[#This Row],[Collector Verbatim Locality]]="","",Master[[#This Row],[Collector Verbatim Locality]])</f>
        <v>Delaware Seashore State park/Campground Marsh/Follow route 1 south along the coastal highway toward Fenwick Island. Pass over bridge, then immediately turn right (west) into the DE Seashore Camp Ground. Park in the camp store parking lot. Population located in marsh behind camp store/ campground (facing south)</v>
      </c>
      <c r="M106" s="4">
        <f>IF(Master[[#This Row],[Elevation (meters)]]=0,"",Master[[#This Row],[Elevation (meters)]])</f>
        <v>-4.267199863449604</v>
      </c>
      <c r="N106" s="55">
        <f>IF(Master[[#This Row],[Latitude -decimal degrees]]="","",Master[[#This Row],[Latitude -decimal degrees]])</f>
        <v>38.60436</v>
      </c>
      <c r="O106" s="55">
        <f>IF(Master[[#This Row],[Longitude -decimal degrees]]="","",Master[[#This Row],[Longitude -decimal degrees]])</f>
        <v>-75.065380000000005</v>
      </c>
      <c r="P106" s="5" t="str">
        <f>IF(Master[[#This Row],[Georeference Datum]]="","",Master[[#This Row],[Georeference Datum]])</f>
        <v>NAD83</v>
      </c>
      <c r="Q106" s="5" t="str">
        <f>IF(Master[[#This Row],[Georeference Protocol - Lookup Picker]]="","",Master[[#This Row],[Georeference Protocol - Lookup Picker]])</f>
        <v>Lat/lon determined by GPS</v>
      </c>
      <c r="R106" s="5" t="str">
        <f>IF(Master[[#This Row],[Associated Species]]="","",Master[[#This Row],[Associated Species]])</f>
        <v>Baccharis halimifolia:Spartina alterniflora:Solidago sempervirens:Distichlis spicata:Distichlis spicata:Iva frutescens:Phragmites australis</v>
      </c>
      <c r="S106" t="str">
        <f t="shared" si="19"/>
        <v>Y</v>
      </c>
      <c r="T106" s="5" t="str">
        <f>IF(Master[[#This Row],[Note (Accession Source - Collector)]]="","",Master[[#This Row],[Note (Accession Source - Collector)]])</f>
        <v>Collectors: GTK and BG</v>
      </c>
    </row>
    <row r="107" spans="2:20" x14ac:dyDescent="0.35">
      <c r="B107" t="str">
        <f>Master[[#This Row],[Accession Prefix (NPGS)]]&amp;" "&amp;Master[[#This Row],[Accession Number -Assigned]]</f>
        <v xml:space="preserve">W6 </v>
      </c>
      <c r="C107" t="str">
        <f t="shared" si="16"/>
        <v>Collection source event</v>
      </c>
      <c r="D107" t="str">
        <f t="shared" si="17"/>
        <v>mm/dd/yyyy</v>
      </c>
      <c r="E107" s="77">
        <f>IF(IF(Master[[#This Row],[Date Collected or Developed]]="",Master[[#This Row],[Received Date -received by site]],Master[[#This Row],[Date Collected or Developed]])="","",(IF(Master[[#This Row],[Date Collected or Developed]]="",Master[[#This Row],[Received Date -received by site]],Master[[#This Row],[Date Collected or Developed]])))</f>
        <v>42679</v>
      </c>
      <c r="F107" s="76" t="str">
        <f>IF(Master[[#This Row],[Geography (Collection) -Lookup Picker in GRIN]]="","",Master[[#This Row],[Geography (Collection) -Lookup Picker in GRIN]])</f>
        <v>United States, Delaware, Sussex</v>
      </c>
      <c r="G107" t="str">
        <f t="shared" si="18"/>
        <v>Y</v>
      </c>
      <c r="H107" s="45" t="str">
        <f>IF(Master[[#This Row],[Collecting or Acquisition Source - List]]="","",Master[[#This Row],[Collecting or Acquisition Source - List]])</f>
        <v>Wild Habitat</v>
      </c>
      <c r="I107" t="str">
        <f>IF(Master[[#This Row],[Inventory Type - Lookup Picker]]="","",Master[[#This Row],[Inventory Type - Lookup Picker]])</f>
        <v>SD</v>
      </c>
      <c r="J107" s="4">
        <f>IF(Master[[#This Row],[Number Plants Sampled]]="","",Master[[#This Row],[Number Plants Sampled]])</f>
        <v>120</v>
      </c>
      <c r="K107" s="4" t="str">
        <f>IF(Master[[#This Row],[Environment Description]]="","",Master[[#This Row],[Environment Description]])</f>
        <v>Flooded</v>
      </c>
      <c r="L107" s="4" t="str">
        <f>IF(Master[[#This Row],[Collector Verbatim Locality]]="","",Master[[#This Row],[Collector Verbatim Locality]])</f>
        <v>Cape Henlopen State Park/Gordon's Path/At intersection of Route 9 and Cape Henlopen Drive, turn right (east) onto Cape Henlopen Drive. Continue straight until you enter the Cape Henlopen State Park entrance. Continue onto Engineer Road (following signs for Biden Environmental Center). Continue onto Dune Road for about 1.5 miles. Enter parking lot on the right. Park and follow the boardwalk trail. Population is immediately past the boardwalk, and in the marsh area about 0.75 miles from the parking lot. Population is mostly on the right hand side coming from the boardwalk.</v>
      </c>
      <c r="M107" s="4">
        <f>IF(Master[[#This Row],[Elevation (meters)]]=0,"",Master[[#This Row],[Elevation (meters)]])</f>
        <v>-43.586398605235246</v>
      </c>
      <c r="N107" s="55">
        <f>IF(Master[[#This Row],[Latitude -decimal degrees]]="","",Master[[#This Row],[Latitude -decimal degrees]])</f>
        <v>38.756360000000001</v>
      </c>
      <c r="O107" s="55">
        <f>IF(Master[[#This Row],[Longitude -decimal degrees]]="","",Master[[#This Row],[Longitude -decimal degrees]])</f>
        <v>-75.091579999999993</v>
      </c>
      <c r="P107" s="5" t="str">
        <f>IF(Master[[#This Row],[Georeference Datum]]="","",Master[[#This Row],[Georeference Datum]])</f>
        <v>NAD83</v>
      </c>
      <c r="Q107" s="5" t="str">
        <f>IF(Master[[#This Row],[Georeference Protocol - Lookup Picker]]="","",Master[[#This Row],[Georeference Protocol - Lookup Picker]])</f>
        <v>Lat/lon determined by GPS</v>
      </c>
      <c r="R107" s="5" t="str">
        <f>IF(Master[[#This Row],[Associated Species]]="","",Master[[#This Row],[Associated Species]])</f>
        <v>Spartina alterniflora:Spartina patens:Iva frutescens:Baccharis halimifolia</v>
      </c>
      <c r="S107" t="str">
        <f t="shared" si="19"/>
        <v>Y</v>
      </c>
      <c r="T107" s="5" t="str">
        <f>IF(Master[[#This Row],[Note (Accession Source - Collector)]]="","",Master[[#This Row],[Note (Accession Source - Collector)]])</f>
        <v>Collectors: BG &amp; GTK</v>
      </c>
    </row>
    <row r="108" spans="2:20" x14ac:dyDescent="0.35">
      <c r="B108" t="str">
        <f>Master[[#This Row],[Accession Prefix (NPGS)]]&amp;" "&amp;Master[[#This Row],[Accession Number -Assigned]]</f>
        <v xml:space="preserve">W6 </v>
      </c>
      <c r="C108" t="str">
        <f t="shared" si="16"/>
        <v>Collection source event</v>
      </c>
      <c r="D108" t="str">
        <f t="shared" si="17"/>
        <v>mm/dd/yyyy</v>
      </c>
      <c r="E108" s="77">
        <f>IF(IF(Master[[#This Row],[Date Collected or Developed]]="",Master[[#This Row],[Received Date -received by site]],Master[[#This Row],[Date Collected or Developed]])="","",(IF(Master[[#This Row],[Date Collected or Developed]]="",Master[[#This Row],[Received Date -received by site]],Master[[#This Row],[Date Collected or Developed]])))</f>
        <v>42682</v>
      </c>
      <c r="F108" s="76" t="str">
        <f>IF(Master[[#This Row],[Geography (Collection) -Lookup Picker in GRIN]]="","",Master[[#This Row],[Geography (Collection) -Lookup Picker in GRIN]])</f>
        <v>United States, New Jersey, Morris</v>
      </c>
      <c r="G108" t="str">
        <f t="shared" si="18"/>
        <v>Y</v>
      </c>
      <c r="H108" s="45" t="str">
        <f>IF(Master[[#This Row],[Collecting or Acquisition Source - List]]="","",Master[[#This Row],[Collecting or Acquisition Source - List]])</f>
        <v>Wild Habitat</v>
      </c>
      <c r="I108" t="str">
        <f>IF(Master[[#This Row],[Inventory Type - Lookup Picker]]="","",Master[[#This Row],[Inventory Type - Lookup Picker]])</f>
        <v>SD</v>
      </c>
      <c r="J108" s="4">
        <f>IF(Master[[#This Row],[Number Plants Sampled]]="","",Master[[#This Row],[Number Plants Sampled]])</f>
        <v>90</v>
      </c>
      <c r="K108" s="4" t="str">
        <f>IF(Master[[#This Row],[Environment Description]]="","",Master[[#This Row],[Environment Description]])</f>
        <v>Flooded</v>
      </c>
      <c r="L108" s="4" t="str">
        <f>IF(Master[[#This Row],[Collector Verbatim Locality]]="","",Master[[#This Row],[Collector Verbatim Locality]])</f>
        <v>Great Swamp NWR/Blue Trail/From Green Village, drive west on Greenvillage Rd for .5 miles. Turn left on Meyersville Rd. After 1000 ft, turn right on Woodland Rd and follow it until it dead-ends in Great Swamp NWR.</v>
      </c>
      <c r="M108" s="4">
        <f>IF(Master[[#This Row],[Elevation (meters)]]=0,"",Master[[#This Row],[Elevation (meters)]])</f>
        <v>62.788797990758468</v>
      </c>
      <c r="N108" s="55">
        <f>IF(Master[[#This Row],[Latitude -decimal degrees]]="","",Master[[#This Row],[Latitude -decimal degrees]])</f>
        <v>40.72063</v>
      </c>
      <c r="O108" s="55">
        <f>IF(Master[[#This Row],[Longitude -decimal degrees]]="","",Master[[#This Row],[Longitude -decimal degrees]])</f>
        <v>-74.486770000000007</v>
      </c>
      <c r="P108" s="5" t="str">
        <f>IF(Master[[#This Row],[Georeference Datum]]="","",Master[[#This Row],[Georeference Datum]])</f>
        <v>NAD83</v>
      </c>
      <c r="Q108" s="5" t="str">
        <f>IF(Master[[#This Row],[Georeference Protocol - Lookup Picker]]="","",Master[[#This Row],[Georeference Protocol - Lookup Picker]])</f>
        <v>Lat/lon determined by GPS</v>
      </c>
      <c r="R108" s="5" t="str">
        <f>IF(Master[[#This Row],[Associated Species]]="","",Master[[#This Row],[Associated Species]])</f>
        <v>Typha latifolia:Rosa palustris:Phragmites australis:Cephalanthus occidentalis</v>
      </c>
      <c r="S108" t="str">
        <f t="shared" si="19"/>
        <v>Y</v>
      </c>
      <c r="T108" s="5" t="str">
        <f>IF(Master[[#This Row],[Note (Accession Source - Collector)]]="","",Master[[#This Row],[Note (Accession Source - Collector)]])</f>
        <v>Collectors: R. Kretz, M. Giambalvo</v>
      </c>
    </row>
    <row r="109" spans="2:20" x14ac:dyDescent="0.35">
      <c r="B109" t="str">
        <f>Master[[#This Row],[Accession Prefix (NPGS)]]&amp;" "&amp;Master[[#This Row],[Accession Number -Assigned]]</f>
        <v xml:space="preserve">W6 </v>
      </c>
      <c r="C109" t="str">
        <f t="shared" si="16"/>
        <v>Collection source event</v>
      </c>
      <c r="D109" t="str">
        <f t="shared" si="17"/>
        <v>mm/dd/yyyy</v>
      </c>
      <c r="E109" s="77">
        <f>IF(IF(Master[[#This Row],[Date Collected or Developed]]="",Master[[#This Row],[Received Date -received by site]],Master[[#This Row],[Date Collected or Developed]])="","",(IF(Master[[#This Row],[Date Collected or Developed]]="",Master[[#This Row],[Received Date -received by site]],Master[[#This Row],[Date Collected or Developed]])))</f>
        <v>42683</v>
      </c>
      <c r="F109" s="76" t="str">
        <f>IF(Master[[#This Row],[Geography (Collection) -Lookup Picker in GRIN]]="","",Master[[#This Row],[Geography (Collection) -Lookup Picker in GRIN]])</f>
        <v>United States, New Jersey, Morris</v>
      </c>
      <c r="G109" t="str">
        <f t="shared" si="18"/>
        <v>Y</v>
      </c>
      <c r="H109" s="45" t="str">
        <f>IF(Master[[#This Row],[Collecting or Acquisition Source - List]]="","",Master[[#This Row],[Collecting or Acquisition Source - List]])</f>
        <v>Wild Habitat</v>
      </c>
      <c r="I109" t="str">
        <f>IF(Master[[#This Row],[Inventory Type - Lookup Picker]]="","",Master[[#This Row],[Inventory Type - Lookup Picker]])</f>
        <v>SD</v>
      </c>
      <c r="J109" s="4">
        <f>IF(Master[[#This Row],[Number Plants Sampled]]="","",Master[[#This Row],[Number Plants Sampled]])</f>
        <v>200</v>
      </c>
      <c r="K109" s="4" t="str">
        <f>IF(Master[[#This Row],[Environment Description]]="","",Master[[#This Row],[Environment Description]])</f>
        <v>Mowed</v>
      </c>
      <c r="L109" s="4" t="str">
        <f>IF(Master[[#This Row],[Collector Verbatim Locality]]="","",Master[[#This Row],[Collector Verbatim Locality]])</f>
        <v>Black River WMA/Patriot's Path/From Chester, drive NE on North Rd for about .5 miles to Black River Recreation fields on left. Follow Patriots Path to population.</v>
      </c>
      <c r="M109" s="4">
        <f>IF(Master[[#This Row],[Elevation (meters)]]=0,"",Master[[#This Row],[Elevation (meters)]])</f>
        <v>280.41599102668829</v>
      </c>
      <c r="N109" s="55">
        <f>IF(Master[[#This Row],[Latitude -decimal degrees]]="","",Master[[#This Row],[Latitude -decimal degrees]])</f>
        <v>40.801969999999997</v>
      </c>
      <c r="O109" s="55">
        <f>IF(Master[[#This Row],[Longitude -decimal degrees]]="","",Master[[#This Row],[Longitude -decimal degrees]])</f>
        <v>-74.671499999999995</v>
      </c>
      <c r="P109" s="5" t="str">
        <f>IF(Master[[#This Row],[Georeference Datum]]="","",Master[[#This Row],[Georeference Datum]])</f>
        <v>NAD83</v>
      </c>
      <c r="Q109" s="5" t="str">
        <f>IF(Master[[#This Row],[Georeference Protocol - Lookup Picker]]="","",Master[[#This Row],[Georeference Protocol - Lookup Picker]])</f>
        <v>Lat/lon determined by GPS</v>
      </c>
      <c r="R109" s="5" t="str">
        <f>IF(Master[[#This Row],[Associated Species]]="","",Master[[#This Row],[Associated Species]])</f>
        <v>Euthamia graminifolia:Apocynum cannabinum:Elaeagnus umbellata</v>
      </c>
      <c r="S109" t="str">
        <f t="shared" si="19"/>
        <v>Y</v>
      </c>
      <c r="T109" s="5" t="str">
        <f>IF(Master[[#This Row],[Note (Accession Source - Collector)]]="","",Master[[#This Row],[Note (Accession Source - Collector)]])</f>
        <v>Collectors: R. Kretz, M. Giambalvo</v>
      </c>
    </row>
    <row r="110" spans="2:20" x14ac:dyDescent="0.35">
      <c r="B110" t="str">
        <f>Master[[#This Row],[Accession Prefix (NPGS)]]&amp;" "&amp;Master[[#This Row],[Accession Number -Assigned]]</f>
        <v xml:space="preserve">W6 </v>
      </c>
      <c r="C110" t="str">
        <f t="shared" si="16"/>
        <v>Collection source event</v>
      </c>
      <c r="D110" t="str">
        <f t="shared" si="17"/>
        <v>mm/dd/yyyy</v>
      </c>
      <c r="E110" s="77">
        <f>IF(IF(Master[[#This Row],[Date Collected or Developed]]="",Master[[#This Row],[Received Date -received by site]],Master[[#This Row],[Date Collected or Developed]])="","",(IF(Master[[#This Row],[Date Collected or Developed]]="",Master[[#This Row],[Received Date -received by site]],Master[[#This Row],[Date Collected or Developed]])))</f>
        <v>42683</v>
      </c>
      <c r="F110" s="76" t="str">
        <f>IF(Master[[#This Row],[Geography (Collection) -Lookup Picker in GRIN]]="","",Master[[#This Row],[Geography (Collection) -Lookup Picker in GRIN]])</f>
        <v>United States, New Jersey, Morris</v>
      </c>
      <c r="G110" t="str">
        <f t="shared" si="18"/>
        <v>Y</v>
      </c>
      <c r="H110" s="45" t="str">
        <f>IF(Master[[#This Row],[Collecting or Acquisition Source - List]]="","",Master[[#This Row],[Collecting or Acquisition Source - List]])</f>
        <v>Wild Habitat</v>
      </c>
      <c r="I110" t="str">
        <f>IF(Master[[#This Row],[Inventory Type - Lookup Picker]]="","",Master[[#This Row],[Inventory Type - Lookup Picker]])</f>
        <v>SD</v>
      </c>
      <c r="J110" s="4">
        <f>IF(Master[[#This Row],[Number Plants Sampled]]="","",Master[[#This Row],[Number Plants Sampled]])</f>
        <v>60</v>
      </c>
      <c r="K110" s="4" t="str">
        <f>IF(Master[[#This Row],[Environment Description]]="","",Master[[#This Row],[Environment Description]])</f>
        <v>Mowed</v>
      </c>
      <c r="L110" s="4" t="str">
        <f>IF(Master[[#This Row],[Collector Verbatim Locality]]="","",Master[[#This Row],[Collector Verbatim Locality]])</f>
        <v>Black River WMA/Patriot's Path/From Chester, drive NE on North Rd for about .5 miles to Black River Recreation Fields on Left. Follow Patriots Path to population.</v>
      </c>
      <c r="M110" s="4">
        <f>IF(Master[[#This Row],[Elevation (meters)]]=0,"",Master[[#This Row],[Elevation (meters)]])</f>
        <v>280.41599102668829</v>
      </c>
      <c r="N110" s="55">
        <f>IF(Master[[#This Row],[Latitude -decimal degrees]]="","",Master[[#This Row],[Latitude -decimal degrees]])</f>
        <v>40.801969999999997</v>
      </c>
      <c r="O110" s="55">
        <f>IF(Master[[#This Row],[Longitude -decimal degrees]]="","",Master[[#This Row],[Longitude -decimal degrees]])</f>
        <v>-74.671499999999995</v>
      </c>
      <c r="P110" s="5" t="str">
        <f>IF(Master[[#This Row],[Georeference Datum]]="","",Master[[#This Row],[Georeference Datum]])</f>
        <v>NAD83</v>
      </c>
      <c r="Q110" s="5" t="str">
        <f>IF(Master[[#This Row],[Georeference Protocol - Lookup Picker]]="","",Master[[#This Row],[Georeference Protocol - Lookup Picker]])</f>
        <v>Lat/lon determined by GPS</v>
      </c>
      <c r="R110" s="5" t="str">
        <f>IF(Master[[#This Row],[Associated Species]]="","",Master[[#This Row],[Associated Species]])</f>
        <v>Solidago canadensis:Apocynum cannabinum:Elaeagnus umbellata</v>
      </c>
      <c r="S110" t="str">
        <f t="shared" si="19"/>
        <v>Y</v>
      </c>
      <c r="T110" s="5" t="str">
        <f>IF(Master[[#This Row],[Note (Accession Source - Collector)]]="","",Master[[#This Row],[Note (Accession Source - Collector)]])</f>
        <v>Collectors: R. Kretz, M. Giambalvo</v>
      </c>
    </row>
    <row r="111" spans="2:20" x14ac:dyDescent="0.35">
      <c r="B111" t="str">
        <f>Master[[#This Row],[Accession Prefix (NPGS)]]&amp;" "&amp;Master[[#This Row],[Accession Number -Assigned]]</f>
        <v xml:space="preserve">W6 </v>
      </c>
      <c r="C111" t="str">
        <f t="shared" si="16"/>
        <v>Collection source event</v>
      </c>
      <c r="D111" t="str">
        <f t="shared" si="17"/>
        <v>mm/dd/yyyy</v>
      </c>
      <c r="E111" s="77">
        <f>IF(IF(Master[[#This Row],[Date Collected or Developed]]="",Master[[#This Row],[Received Date -received by site]],Master[[#This Row],[Date Collected or Developed]])="","",(IF(Master[[#This Row],[Date Collected or Developed]]="",Master[[#This Row],[Received Date -received by site]],Master[[#This Row],[Date Collected or Developed]])))</f>
        <v>42683</v>
      </c>
      <c r="F111" s="76" t="str">
        <f>IF(Master[[#This Row],[Geography (Collection) -Lookup Picker in GRIN]]="","",Master[[#This Row],[Geography (Collection) -Lookup Picker in GRIN]])</f>
        <v>United States, New Jersey, Morris</v>
      </c>
      <c r="G111" t="str">
        <f t="shared" si="18"/>
        <v>Y</v>
      </c>
      <c r="H111" s="45" t="str">
        <f>IF(Master[[#This Row],[Collecting or Acquisition Source - List]]="","",Master[[#This Row],[Collecting or Acquisition Source - List]])</f>
        <v>Wild Habitat</v>
      </c>
      <c r="I111" t="str">
        <f>IF(Master[[#This Row],[Inventory Type - Lookup Picker]]="","",Master[[#This Row],[Inventory Type - Lookup Picker]])</f>
        <v>SD</v>
      </c>
      <c r="J111" s="4">
        <f>IF(Master[[#This Row],[Number Plants Sampled]]="","",Master[[#This Row],[Number Plants Sampled]])</f>
        <v>80</v>
      </c>
      <c r="K111" s="4" t="str">
        <f>IF(Master[[#This Row],[Environment Description]]="","",Master[[#This Row],[Environment Description]])</f>
        <v>Mowed</v>
      </c>
      <c r="L111" s="4" t="str">
        <f>IF(Master[[#This Row],[Collector Verbatim Locality]]="","",Master[[#This Row],[Collector Verbatim Locality]])</f>
        <v>Black River WMA//From Chester, drive NE on North Rd for about .5 miles to Black River Recreation Fields on Left. Follow Patriots Path to population.</v>
      </c>
      <c r="M111" s="4">
        <f>IF(Master[[#This Row],[Elevation (meters)]]=0,"",Master[[#This Row],[Elevation (meters)]])</f>
        <v>280.41599102668829</v>
      </c>
      <c r="N111" s="55">
        <f>IF(Master[[#This Row],[Latitude -decimal degrees]]="","",Master[[#This Row],[Latitude -decimal degrees]])</f>
        <v>40.801969999999997</v>
      </c>
      <c r="O111" s="55">
        <f>IF(Master[[#This Row],[Longitude -decimal degrees]]="","",Master[[#This Row],[Longitude -decimal degrees]])</f>
        <v>-74.671499999999995</v>
      </c>
      <c r="P111" s="5" t="str">
        <f>IF(Master[[#This Row],[Georeference Datum]]="","",Master[[#This Row],[Georeference Datum]])</f>
        <v>NAD83</v>
      </c>
      <c r="Q111" s="5" t="str">
        <f>IF(Master[[#This Row],[Georeference Protocol - Lookup Picker]]="","",Master[[#This Row],[Georeference Protocol - Lookup Picker]])</f>
        <v>Lat/lon determined by GPS</v>
      </c>
      <c r="R111" s="5" t="str">
        <f>IF(Master[[#This Row],[Associated Species]]="","",Master[[#This Row],[Associated Species]])</f>
        <v>Euthamia graminifolia:Solidago canadensis:Elaeagnus umbellata</v>
      </c>
      <c r="S111" t="str">
        <f t="shared" si="19"/>
        <v>Y</v>
      </c>
      <c r="T111" s="5" t="str">
        <f>IF(Master[[#This Row],[Note (Accession Source - Collector)]]="","",Master[[#This Row],[Note (Accession Source - Collector)]])</f>
        <v>Collectors: R. Kretz, M. Giambalvo</v>
      </c>
    </row>
    <row r="112" spans="2:20" x14ac:dyDescent="0.35">
      <c r="B112" t="str">
        <f>Master[[#This Row],[Accession Prefix (NPGS)]]&amp;" "&amp;Master[[#This Row],[Accession Number -Assigned]]</f>
        <v xml:space="preserve">W6 </v>
      </c>
      <c r="C112" t="str">
        <f t="shared" si="16"/>
        <v>Collection source event</v>
      </c>
      <c r="D112" t="str">
        <f t="shared" si="17"/>
        <v>mm/dd/yyyy</v>
      </c>
      <c r="E112" s="77">
        <f>IF(IF(Master[[#This Row],[Date Collected or Developed]]="",Master[[#This Row],[Received Date -received by site]],Master[[#This Row],[Date Collected or Developed]])="","",(IF(Master[[#This Row],[Date Collected or Developed]]="",Master[[#This Row],[Received Date -received by site]],Master[[#This Row],[Date Collected or Developed]])))</f>
        <v>42683</v>
      </c>
      <c r="F112" s="76" t="str">
        <f>IF(Master[[#This Row],[Geography (Collection) -Lookup Picker in GRIN]]="","",Master[[#This Row],[Geography (Collection) -Lookup Picker in GRIN]])</f>
        <v>United States, New Jersey, Morris</v>
      </c>
      <c r="G112" t="str">
        <f t="shared" si="18"/>
        <v>Y</v>
      </c>
      <c r="H112" s="45" t="str">
        <f>IF(Master[[#This Row],[Collecting or Acquisition Source - List]]="","",Master[[#This Row],[Collecting or Acquisition Source - List]])</f>
        <v>Wild Habitat</v>
      </c>
      <c r="I112" t="str">
        <f>IF(Master[[#This Row],[Inventory Type - Lookup Picker]]="","",Master[[#This Row],[Inventory Type - Lookup Picker]])</f>
        <v>SD</v>
      </c>
      <c r="J112" s="4">
        <f>IF(Master[[#This Row],[Number Plants Sampled]]="","",Master[[#This Row],[Number Plants Sampled]])</f>
        <v>90</v>
      </c>
      <c r="K112" s="4" t="str">
        <f>IF(Master[[#This Row],[Environment Description]]="","",Master[[#This Row],[Environment Description]])</f>
        <v>Flooded</v>
      </c>
      <c r="L112" s="4" t="str">
        <f>IF(Master[[#This Row],[Collector Verbatim Locality]]="","",Master[[#This Row],[Collector Verbatim Locality]])</f>
        <v>Black River WMA//From Chester, drive north on Pleasant Hill Rd for about .75 miles to a parking lot for the WMA on the right. Population is to the left of the trail.</v>
      </c>
      <c r="M112" s="4">
        <f>IF(Master[[#This Row],[Elevation (meters)]]=0,"",Master[[#This Row],[Elevation (meters)]])</f>
        <v>207.26399336755222</v>
      </c>
      <c r="N112" s="55">
        <f>IF(Master[[#This Row],[Latitude -decimal degrees]]="","",Master[[#This Row],[Latitude -decimal degrees]])</f>
        <v>40.804079999999999</v>
      </c>
      <c r="O112" s="55">
        <f>IF(Master[[#This Row],[Longitude -decimal degrees]]="","",Master[[#This Row],[Longitude -decimal degrees]])</f>
        <v>-74.687550000000002</v>
      </c>
      <c r="P112" s="5" t="str">
        <f>IF(Master[[#This Row],[Georeference Datum]]="","",Master[[#This Row],[Georeference Datum]])</f>
        <v>NAD83</v>
      </c>
      <c r="Q112" s="5" t="str">
        <f>IF(Master[[#This Row],[Georeference Protocol - Lookup Picker]]="","",Master[[#This Row],[Georeference Protocol - Lookup Picker]])</f>
        <v>Lat/lon determined by GPS</v>
      </c>
      <c r="R112" s="5" t="str">
        <f>IF(Master[[#This Row],[Associated Species]]="","",Master[[#This Row],[Associated Species]])</f>
        <v>Typha latifolia:Carex stricta:Rosa palustris:Ilex verticillata</v>
      </c>
      <c r="S112" t="str">
        <f t="shared" si="19"/>
        <v>Y</v>
      </c>
      <c r="T112" s="5" t="str">
        <f>IF(Master[[#This Row],[Note (Accession Source - Collector)]]="","",Master[[#This Row],[Note (Accession Source - Collector)]])</f>
        <v>Collectors: R. Kretz, M. Giambalvo</v>
      </c>
    </row>
    <row r="113" spans="2:20" x14ac:dyDescent="0.35">
      <c r="B113" t="str">
        <f>Master[[#This Row],[Accession Prefix (NPGS)]]&amp;" "&amp;Master[[#This Row],[Accession Number -Assigned]]</f>
        <v xml:space="preserve">W6 </v>
      </c>
      <c r="C113" t="str">
        <f t="shared" si="16"/>
        <v>Collection source event</v>
      </c>
      <c r="D113" t="str">
        <f t="shared" si="17"/>
        <v>mm/dd/yyyy</v>
      </c>
      <c r="E113" s="77">
        <f>IF(IF(Master[[#This Row],[Date Collected or Developed]]="",Master[[#This Row],[Received Date -received by site]],Master[[#This Row],[Date Collected or Developed]])="","",(IF(Master[[#This Row],[Date Collected or Developed]]="",Master[[#This Row],[Received Date -received by site]],Master[[#This Row],[Date Collected or Developed]])))</f>
        <v>42684</v>
      </c>
      <c r="F113" s="76" t="str">
        <f>IF(Master[[#This Row],[Geography (Collection) -Lookup Picker in GRIN]]="","",Master[[#This Row],[Geography (Collection) -Lookup Picker in GRIN]])</f>
        <v>United States, New Jersey, Sussex</v>
      </c>
      <c r="G113" t="str">
        <f t="shared" si="18"/>
        <v>Y</v>
      </c>
      <c r="H113" s="45" t="str">
        <f>IF(Master[[#This Row],[Collecting or Acquisition Source - List]]="","",Master[[#This Row],[Collecting or Acquisition Source - List]])</f>
        <v>Wild Habitat</v>
      </c>
      <c r="I113" t="str">
        <f>IF(Master[[#This Row],[Inventory Type - Lookup Picker]]="","",Master[[#This Row],[Inventory Type - Lookup Picker]])</f>
        <v>SD</v>
      </c>
      <c r="J113" s="4">
        <f>IF(Master[[#This Row],[Number Plants Sampled]]="","",Master[[#This Row],[Number Plants Sampled]])</f>
        <v>100</v>
      </c>
      <c r="K113" s="4" t="str">
        <f>IF(Master[[#This Row],[Environment Description]]="","",Master[[#This Row],[Environment Description]])</f>
        <v>Flooded</v>
      </c>
      <c r="L113" s="4" t="str">
        <f>IF(Master[[#This Row],[Collector Verbatim Locality]]="","",Master[[#This Row],[Collector Verbatim Locality]])</f>
        <v>Bear Swamp WMA/E Shore Lake Owassa Rd/From Branchville take Main St west toward Kenah Lake Rd. Turn right onto US-206 N. In 1.6 miles turn left onto Culvermere Rd. Drive to dead end of E Shore LAke Owassa Rd. Population is along edge of forest/marsh.</v>
      </c>
      <c r="M113" s="4">
        <f>IF(Master[[#This Row],[Elevation (meters)]]=0,"",Master[[#This Row],[Elevation (meters)]])</f>
        <v>267.00479145584666</v>
      </c>
      <c r="N113" s="55">
        <f>IF(Master[[#This Row],[Latitude -decimal degrees]]="","",Master[[#This Row],[Latitude -decimal degrees]])</f>
        <v>41.140970000000003</v>
      </c>
      <c r="O113" s="55">
        <f>IF(Master[[#This Row],[Longitude -decimal degrees]]="","",Master[[#This Row],[Longitude -decimal degrees]])</f>
        <v>-74.818799999999996</v>
      </c>
      <c r="P113" s="5" t="str">
        <f>IF(Master[[#This Row],[Georeference Datum]]="","",Master[[#This Row],[Georeference Datum]])</f>
        <v>NAD83</v>
      </c>
      <c r="Q113" s="5" t="str">
        <f>IF(Master[[#This Row],[Georeference Protocol - Lookup Picker]]="","",Master[[#This Row],[Georeference Protocol - Lookup Picker]])</f>
        <v>Lat/lon determined by GPS</v>
      </c>
      <c r="R113" s="5" t="str">
        <f>IF(Master[[#This Row],[Associated Species]]="","",Master[[#This Row],[Associated Species]])</f>
        <v>Quercus alba:Liriodendron tulipifera:Tsuga canadensis:Kalmia latifolia</v>
      </c>
      <c r="S113" t="str">
        <f t="shared" si="19"/>
        <v>Y</v>
      </c>
      <c r="T113" s="5" t="str">
        <f>IF(Master[[#This Row],[Note (Accession Source - Collector)]]="","",Master[[#This Row],[Note (Accession Source - Collector)]])</f>
        <v>Collectors: R. Kretz, M. Giambalvo</v>
      </c>
    </row>
    <row r="114" spans="2:20" x14ac:dyDescent="0.35">
      <c r="B114" t="str">
        <f>Master[[#This Row],[Accession Prefix (NPGS)]]&amp;" "&amp;Master[[#This Row],[Accession Number -Assigned]]</f>
        <v xml:space="preserve">W6 </v>
      </c>
      <c r="C114" t="str">
        <f t="shared" si="16"/>
        <v>Collection source event</v>
      </c>
      <c r="D114" t="str">
        <f t="shared" si="17"/>
        <v>mm/dd/yyyy</v>
      </c>
      <c r="E114" s="77">
        <f>IF(IF(Master[[#This Row],[Date Collected or Developed]]="",Master[[#This Row],[Received Date -received by site]],Master[[#This Row],[Date Collected or Developed]])="","",(IF(Master[[#This Row],[Date Collected or Developed]]="",Master[[#This Row],[Received Date -received by site]],Master[[#This Row],[Date Collected or Developed]])))</f>
        <v>42957</v>
      </c>
      <c r="F114" s="76" t="str">
        <f>IF(Master[[#This Row],[Geography (Collection) -Lookup Picker in GRIN]]="","",Master[[#This Row],[Geography (Collection) -Lookup Picker in GRIN]])</f>
        <v>United States, New Jersey, Cumberland</v>
      </c>
      <c r="G114" t="str">
        <f t="shared" si="18"/>
        <v>Y</v>
      </c>
      <c r="H114" s="45" t="str">
        <f>IF(Master[[#This Row],[Collecting or Acquisition Source - List]]="","",Master[[#This Row],[Collecting or Acquisition Source - List]])</f>
        <v>Wild Habitat</v>
      </c>
      <c r="I114" t="str">
        <f>IF(Master[[#This Row],[Inventory Type - Lookup Picker]]="","",Master[[#This Row],[Inventory Type - Lookup Picker]])</f>
        <v>SD</v>
      </c>
      <c r="J114" s="4">
        <f>IF(Master[[#This Row],[Number Plants Sampled]]="","",Master[[#This Row],[Number Plants Sampled]])</f>
        <v>150</v>
      </c>
      <c r="K114" s="4" t="str">
        <f>IF(Master[[#This Row],[Environment Description]]="","",Master[[#This Row],[Environment Description]])</f>
        <v>Mowed:Trampled</v>
      </c>
      <c r="L114" s="4" t="str">
        <f>IF(Master[[#This Row],[Collector Verbatim Locality]]="","",Master[[#This Row],[Collector Verbatim Locality]])</f>
        <v>Edward Bevan Wildlife Management Area/Battle Lane/From Millville Executive Airport, travel South-West on Dividing Creek Road for 3 miles. Turn right onto Whitehead Road. Continue down whitehead road for about 1,500 feet. Turn left onto Battle lane. Population begins on right in .5 mile.</v>
      </c>
      <c r="M114" s="4">
        <f>IF(Master[[#This Row],[Elevation (meters)]]=0,"",Master[[#This Row],[Elevation (meters)]])</f>
        <v>-26.822399141683228</v>
      </c>
      <c r="N114" s="55">
        <f>IF(Master[[#This Row],[Latitude -decimal degrees]]="","",Master[[#This Row],[Latitude -decimal degrees]])</f>
        <v>39.332500000000003</v>
      </c>
      <c r="O114" s="55">
        <f>IF(Master[[#This Row],[Longitude -decimal degrees]]="","",Master[[#This Row],[Longitude -decimal degrees]])</f>
        <v>-75.092299999999994</v>
      </c>
      <c r="P114" s="5" t="str">
        <f>IF(Master[[#This Row],[Georeference Datum]]="","",Master[[#This Row],[Georeference Datum]])</f>
        <v>NAD83</v>
      </c>
      <c r="Q114" s="5" t="str">
        <f>IF(Master[[#This Row],[Georeference Protocol - Lookup Picker]]="","",Master[[#This Row],[Georeference Protocol - Lookup Picker]])</f>
        <v>Lat/lon determined by GPS</v>
      </c>
      <c r="R114" s="5" t="str">
        <f>IF(Master[[#This Row],[Associated Species]]="","",Master[[#This Row],[Associated Species]])</f>
        <v>Pinus rigida:Quercus rubra:Acer rubrum:Panicum virgatum:Baptisia tinctoria:Euthamia graminifolia</v>
      </c>
      <c r="S114" t="str">
        <f t="shared" si="19"/>
        <v>Y</v>
      </c>
      <c r="T114" s="5" t="str">
        <f>IF(Master[[#This Row],[Note (Accession Source - Collector)]]="","",Master[[#This Row],[Note (Accession Source - Collector)]])</f>
        <v>Collectors: Michael Giambalvo, Sarah Follet</v>
      </c>
    </row>
    <row r="115" spans="2:20" x14ac:dyDescent="0.35">
      <c r="B115" t="str">
        <f>Master[[#This Row],[Accession Prefix (NPGS)]]&amp;" "&amp;Master[[#This Row],[Accession Number -Assigned]]</f>
        <v xml:space="preserve">W6 </v>
      </c>
      <c r="C115" t="str">
        <f t="shared" si="16"/>
        <v>Collection source event</v>
      </c>
      <c r="D115" t="str">
        <f t="shared" si="17"/>
        <v>mm/dd/yyyy</v>
      </c>
      <c r="E115" s="77">
        <f>IF(IF(Master[[#This Row],[Date Collected or Developed]]="",Master[[#This Row],[Received Date -received by site]],Master[[#This Row],[Date Collected or Developed]])="","",(IF(Master[[#This Row],[Date Collected or Developed]]="",Master[[#This Row],[Received Date -received by site]],Master[[#This Row],[Date Collected or Developed]])))</f>
        <v>42990</v>
      </c>
      <c r="F115" s="76" t="str">
        <f>IF(Master[[#This Row],[Geography (Collection) -Lookup Picker in GRIN]]="","",Master[[#This Row],[Geography (Collection) -Lookup Picker in GRIN]])</f>
        <v>United States, New York, Suffolk</v>
      </c>
      <c r="G115" t="str">
        <f t="shared" si="18"/>
        <v>Y</v>
      </c>
      <c r="H115" s="45" t="str">
        <f>IF(Master[[#This Row],[Collecting or Acquisition Source - List]]="","",Master[[#This Row],[Collecting or Acquisition Source - List]])</f>
        <v>Wild Habitat</v>
      </c>
      <c r="I115" t="str">
        <f>IF(Master[[#This Row],[Inventory Type - Lookup Picker]]="","",Master[[#This Row],[Inventory Type - Lookup Picker]])</f>
        <v>SD</v>
      </c>
      <c r="J115" s="4">
        <f>IF(Master[[#This Row],[Number Plants Sampled]]="","",Master[[#This Row],[Number Plants Sampled]])</f>
        <v>75</v>
      </c>
      <c r="K115" s="4" t="str">
        <f>IF(Master[[#This Row],[Environment Description]]="","",Master[[#This Row],[Environment Description]])</f>
        <v/>
      </c>
      <c r="L115" s="4" t="str">
        <f>IF(Master[[#This Row],[Collector Verbatim Locality]]="","",Master[[#This Row],[Collector Verbatim Locality]])</f>
        <v>Jones Beach SP/West End Boat Basin/From Sunrise Highway/RT-27 Eastbound in Freeport, NY, take exit for Jones Beach/Meadowbrook State Parkway South. Continue on Meadowbook Pkwy for 4.5 miles and take exit for Bay Parkway toward West End Beaches. Proceed approx 1 mile and take exit on right following sign for West End Boat Basin US Coast Guard. Make first right onto road and proceed to parking area next to bathrooms. Walk east until end of paved road and population begins in the marsh areas adjacent to the dunes.</v>
      </c>
      <c r="M115" s="4">
        <f>IF(Master[[#This Row],[Elevation (meters)]]=0,"",Master[[#This Row],[Elevation (meters)]])</f>
        <v>3.3527998927104035</v>
      </c>
      <c r="N115" s="55">
        <f>IF(Master[[#This Row],[Latitude -decimal degrees]]="","",Master[[#This Row],[Latitude -decimal degrees]])</f>
        <v>40.59113</v>
      </c>
      <c r="O115" s="55">
        <f>IF(Master[[#This Row],[Longitude -decimal degrees]]="","",Master[[#This Row],[Longitude -decimal degrees]])</f>
        <v>-73.548720000000003</v>
      </c>
      <c r="P115" s="5" t="str">
        <f>IF(Master[[#This Row],[Georeference Datum]]="","",Master[[#This Row],[Georeference Datum]])</f>
        <v>NAD83</v>
      </c>
      <c r="Q115" s="5" t="str">
        <f>IF(Master[[#This Row],[Georeference Protocol - Lookup Picker]]="","",Master[[#This Row],[Georeference Protocol - Lookup Picker]])</f>
        <v>Lat/lon determined by GPS</v>
      </c>
      <c r="R115" s="5" t="str">
        <f>IF(Master[[#This Row],[Associated Species]]="","",Master[[#This Row],[Associated Species]])</f>
        <v>Salicornia depressa</v>
      </c>
      <c r="S115" t="str">
        <f t="shared" si="19"/>
        <v>Y</v>
      </c>
      <c r="T115" s="5" t="str">
        <f>IF(Master[[#This Row],[Note (Accession Source - Collector)]]="","",Master[[#This Row],[Note (Accession Source - Collector)]])</f>
        <v>Collectors: S. Follett</v>
      </c>
    </row>
    <row r="116" spans="2:20" x14ac:dyDescent="0.35">
      <c r="B116" t="str">
        <f>Master[[#This Row],[Accession Prefix (NPGS)]]&amp;" "&amp;Master[[#This Row],[Accession Number -Assigned]]</f>
        <v xml:space="preserve">W6 </v>
      </c>
      <c r="C116" t="str">
        <f t="shared" si="16"/>
        <v>Collection source event</v>
      </c>
      <c r="D116" t="str">
        <f t="shared" si="17"/>
        <v>mm/dd/yyyy</v>
      </c>
      <c r="E116" s="77">
        <f>IF(IF(Master[[#This Row],[Date Collected or Developed]]="",Master[[#This Row],[Received Date -received by site]],Master[[#This Row],[Date Collected or Developed]])="","",(IF(Master[[#This Row],[Date Collected or Developed]]="",Master[[#This Row],[Received Date -received by site]],Master[[#This Row],[Date Collected or Developed]])))</f>
        <v>43042</v>
      </c>
      <c r="F116" s="76" t="str">
        <f>IF(Master[[#This Row],[Geography (Collection) -Lookup Picker in GRIN]]="","",Master[[#This Row],[Geography (Collection) -Lookup Picker in GRIN]])</f>
        <v>United States, New York, Suffolk</v>
      </c>
      <c r="G116" t="str">
        <f t="shared" si="18"/>
        <v>Y</v>
      </c>
      <c r="H116" s="45" t="str">
        <f>IF(Master[[#This Row],[Collecting or Acquisition Source - List]]="","",Master[[#This Row],[Collecting or Acquisition Source - List]])</f>
        <v>Wild Habitat</v>
      </c>
      <c r="I116" t="str">
        <f>IF(Master[[#This Row],[Inventory Type - Lookup Picker]]="","",Master[[#This Row],[Inventory Type - Lookup Picker]])</f>
        <v>SD</v>
      </c>
      <c r="J116" s="4">
        <f>IF(Master[[#This Row],[Number Plants Sampled]]="","",Master[[#This Row],[Number Plants Sampled]])</f>
        <v>100</v>
      </c>
      <c r="K116" s="4" t="str">
        <f>IF(Master[[#This Row],[Environment Description]]="","",Master[[#This Row],[Environment Description]])</f>
        <v/>
      </c>
      <c r="L116" s="4" t="str">
        <f>IF(Master[[#This Row],[Collector Verbatim Locality]]="","",Master[[#This Row],[Collector Verbatim Locality]])</f>
        <v>Caumsett State Park/Fisherman's Beach Marsh/From Main St/RT 25A in Cold Spring, head east on Main St approx 1.5 miles. Turn left on West Neck Rd and proceed 4.7 miles. Continue on Lloyd Harbor Road for another 3/4 miles ad turn left onto park entrance road. Proceed to visitor lot, pass guard booth and turn left into next driveway. Proceed past stables and follow signs for Fisherman's Beach. At end of acccess road follow path from west side of parking area toward Marsh/Dune.</v>
      </c>
      <c r="M116" s="4">
        <f>IF(Master[[#This Row],[Elevation (meters)]]=0,"",Master[[#This Row],[Elevation (meters)]])</f>
        <v>0.91439997073920098</v>
      </c>
      <c r="N116" s="55">
        <f>IF(Master[[#This Row],[Latitude -decimal degrees]]="","",Master[[#This Row],[Latitude -decimal degrees]])</f>
        <v>40.942689999999999</v>
      </c>
      <c r="O116" s="55">
        <f>IF(Master[[#This Row],[Longitude -decimal degrees]]="","",Master[[#This Row],[Longitude -decimal degrees]])</f>
        <v>-73.482910000000004</v>
      </c>
      <c r="P116" s="5" t="str">
        <f>IF(Master[[#This Row],[Georeference Datum]]="","",Master[[#This Row],[Georeference Datum]])</f>
        <v>NAD83</v>
      </c>
      <c r="Q116" s="5" t="str">
        <f>IF(Master[[#This Row],[Georeference Protocol - Lookup Picker]]="","",Master[[#This Row],[Georeference Protocol - Lookup Picker]])</f>
        <v>Lat/lon determined by GPS</v>
      </c>
      <c r="R116" s="5" t="str">
        <f>IF(Master[[#This Row],[Associated Species]]="","",Master[[#This Row],[Associated Species]])</f>
        <v>Spartina alterniflora:Spartina patens:Distichlis spicata:Limonium carolinianum</v>
      </c>
      <c r="S116" t="str">
        <f t="shared" si="19"/>
        <v>Y</v>
      </c>
      <c r="T116" s="5" t="str">
        <f>IF(Master[[#This Row],[Note (Accession Source - Collector)]]="","",Master[[#This Row],[Note (Accession Source - Collector)]])</f>
        <v>Collectors: S. Follett</v>
      </c>
    </row>
    <row r="117" spans="2:20" x14ac:dyDescent="0.35">
      <c r="B117" t="str">
        <f>Master[[#This Row],[Accession Prefix (NPGS)]]&amp;" "&amp;Master[[#This Row],[Accession Number -Assigned]]</f>
        <v xml:space="preserve">W6 </v>
      </c>
      <c r="C117" t="str">
        <f t="shared" si="16"/>
        <v>Collection source event</v>
      </c>
      <c r="D117" t="str">
        <f t="shared" si="17"/>
        <v>mm/dd/yyyy</v>
      </c>
      <c r="E117" s="77">
        <f>IF(IF(Master[[#This Row],[Date Collected or Developed]]="",Master[[#This Row],[Received Date -received by site]],Master[[#This Row],[Date Collected or Developed]])="","",(IF(Master[[#This Row],[Date Collected or Developed]]="",Master[[#This Row],[Received Date -received by site]],Master[[#This Row],[Date Collected or Developed]])))</f>
        <v>43049</v>
      </c>
      <c r="F117" s="76" t="str">
        <f>IF(Master[[#This Row],[Geography (Collection) -Lookup Picker in GRIN]]="","",Master[[#This Row],[Geography (Collection) -Lookup Picker in GRIN]])</f>
        <v>United States, New Jersey, Morris</v>
      </c>
      <c r="G117" t="str">
        <f t="shared" si="18"/>
        <v>Y</v>
      </c>
      <c r="H117" s="45" t="str">
        <f>IF(Master[[#This Row],[Collecting or Acquisition Source - List]]="","",Master[[#This Row],[Collecting or Acquisition Source - List]])</f>
        <v>Wild Habitat</v>
      </c>
      <c r="I117" t="str">
        <f>IF(Master[[#This Row],[Inventory Type - Lookup Picker]]="","",Master[[#This Row],[Inventory Type - Lookup Picker]])</f>
        <v>SD</v>
      </c>
      <c r="J117" s="4">
        <f>IF(Master[[#This Row],[Number Plants Sampled]]="","",Master[[#This Row],[Number Plants Sampled]])</f>
        <v>60</v>
      </c>
      <c r="K117" s="4" t="str">
        <f>IF(Master[[#This Row],[Environment Description]]="","",Master[[#This Row],[Environment Description]])</f>
        <v>Flooded</v>
      </c>
      <c r="L117" s="4" t="str">
        <f>IF(Master[[#This Row],[Collector Verbatim Locality]]="","",Master[[#This Row],[Collector Verbatim Locality]])</f>
        <v>Berkshire Valley Wildlife Management Area/Gordon Road/From Roxbury Fire Co.3 drive west for 1,500 feet to the end of Gordon road. Take trail that leads south. Population is throughout wet meadow 200 feet down trail.</v>
      </c>
      <c r="M117" s="4">
        <f>IF(Master[[#This Row],[Elevation (meters)]]=0,"",Master[[#This Row],[Elevation (meters)]])</f>
        <v>214.57919313346582</v>
      </c>
      <c r="N117" s="55">
        <f>IF(Master[[#This Row],[Latitude -decimal degrees]]="","",Master[[#This Row],[Latitude -decimal degrees]])</f>
        <v>40.90652</v>
      </c>
      <c r="O117" s="55">
        <f>IF(Master[[#This Row],[Longitude -decimal degrees]]="","",Master[[#This Row],[Longitude -decimal degrees]])</f>
        <v>-74.619190000000003</v>
      </c>
      <c r="P117" s="5" t="str">
        <f>IF(Master[[#This Row],[Georeference Datum]]="","",Master[[#This Row],[Georeference Datum]])</f>
        <v>NAD83</v>
      </c>
      <c r="Q117" s="5" t="str">
        <f>IF(Master[[#This Row],[Georeference Protocol - Lookup Picker]]="","",Master[[#This Row],[Georeference Protocol - Lookup Picker]])</f>
        <v>Lat/lon determined by GPS</v>
      </c>
      <c r="R117" s="5" t="str">
        <f>IF(Master[[#This Row],[Associated Species]]="","",Master[[#This Row],[Associated Species]])</f>
        <v>Mimulus ringens:Carex lurida:Sparganium americanum:Carex comosa</v>
      </c>
      <c r="S117" t="str">
        <f t="shared" si="19"/>
        <v>Y</v>
      </c>
      <c r="T117" s="5" t="str">
        <f>IF(Master[[#This Row],[Note (Accession Source - Collector)]]="","",Master[[#This Row],[Note (Accession Source - Collector)]])</f>
        <v>Collectors: Michael Giambalvo</v>
      </c>
    </row>
    <row r="118" spans="2:20" x14ac:dyDescent="0.35">
      <c r="B118" t="str">
        <f>Master[[#This Row],[Accession Prefix (NPGS)]]&amp;" "&amp;Master[[#This Row],[Accession Number -Assigned]]</f>
        <v xml:space="preserve"> </v>
      </c>
      <c r="C118" t="str">
        <f t="shared" ref="C118:C149" si="20">"Collection source event"</f>
        <v>Collection source event</v>
      </c>
      <c r="D118" t="str">
        <f t="shared" ref="D118:D149" si="21">"mm/dd/yyyy"</f>
        <v>mm/dd/yyyy</v>
      </c>
      <c r="E11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18" s="76" t="str">
        <f>IF(Master[[#This Row],[Geography (Collection) -Lookup Picker in GRIN]]="","",Master[[#This Row],[Geography (Collection) -Lookup Picker in GRIN]])</f>
        <v/>
      </c>
      <c r="G118" t="str">
        <f t="shared" ref="G118:G149" si="22">"Y"</f>
        <v>Y</v>
      </c>
      <c r="H118" s="45" t="str">
        <f>IF(Master[[#This Row],[Collecting or Acquisition Source - List]]="","",Master[[#This Row],[Collecting or Acquisition Source - List]])</f>
        <v/>
      </c>
      <c r="I118" t="str">
        <f>IF(Master[[#This Row],[Inventory Type - Lookup Picker]]="","",Master[[#This Row],[Inventory Type - Lookup Picker]])</f>
        <v/>
      </c>
      <c r="J118" s="4" t="str">
        <f>IF(Master[[#This Row],[Number Plants Sampled]]="","",Master[[#This Row],[Number Plants Sampled]])</f>
        <v/>
      </c>
      <c r="K118" s="4" t="str">
        <f>IF(Master[[#This Row],[Environment Description]]="","",Master[[#This Row],[Environment Description]])</f>
        <v/>
      </c>
      <c r="L118" s="4" t="str">
        <f>IF(Master[[#This Row],[Collector Verbatim Locality]]="","",Master[[#This Row],[Collector Verbatim Locality]])</f>
        <v/>
      </c>
      <c r="M118" s="4" t="str">
        <f>IF(Master[[#This Row],[Elevation (meters)]]=0,"",Master[[#This Row],[Elevation (meters)]])</f>
        <v/>
      </c>
      <c r="N118" s="55" t="str">
        <f>IF(Master[[#This Row],[Latitude -decimal degrees]]="","",Master[[#This Row],[Latitude -decimal degrees]])</f>
        <v/>
      </c>
      <c r="O118" s="55" t="str">
        <f>IF(Master[[#This Row],[Longitude -decimal degrees]]="","",Master[[#This Row],[Longitude -decimal degrees]])</f>
        <v/>
      </c>
      <c r="P118" s="5" t="str">
        <f>IF(Master[[#This Row],[Georeference Datum]]="","",Master[[#This Row],[Georeference Datum]])</f>
        <v/>
      </c>
      <c r="Q118" s="5" t="str">
        <f>IF(Master[[#This Row],[Georeference Protocol - Lookup Picker]]="","",Master[[#This Row],[Georeference Protocol - Lookup Picker]])</f>
        <v/>
      </c>
      <c r="R118" s="5" t="str">
        <f>IF(Master[[#This Row],[Associated Species]]="","",Master[[#This Row],[Associated Species]])</f>
        <v/>
      </c>
      <c r="S118" t="str">
        <f t="shared" ref="S118:S149" si="23">"Y"</f>
        <v>Y</v>
      </c>
      <c r="T118" s="5" t="str">
        <f>IF(Master[[#This Row],[Note (Accession Source - Collector)]]="","",Master[[#This Row],[Note (Accession Source - Collector)]])</f>
        <v/>
      </c>
    </row>
    <row r="119" spans="2:20" x14ac:dyDescent="0.35">
      <c r="B119" t="str">
        <f>Master[[#This Row],[Accession Prefix (NPGS)]]&amp;" "&amp;Master[[#This Row],[Accession Number -Assigned]]</f>
        <v xml:space="preserve"> </v>
      </c>
      <c r="C119" t="str">
        <f t="shared" si="20"/>
        <v>Collection source event</v>
      </c>
      <c r="D119" t="str">
        <f t="shared" si="21"/>
        <v>mm/dd/yyyy</v>
      </c>
      <c r="E11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19" s="76" t="str">
        <f>IF(Master[[#This Row],[Geography (Collection) -Lookup Picker in GRIN]]="","",Master[[#This Row],[Geography (Collection) -Lookup Picker in GRIN]])</f>
        <v/>
      </c>
      <c r="G119" t="str">
        <f t="shared" si="22"/>
        <v>Y</v>
      </c>
      <c r="H119" s="45" t="str">
        <f>IF(Master[[#This Row],[Collecting or Acquisition Source - List]]="","",Master[[#This Row],[Collecting or Acquisition Source - List]])</f>
        <v/>
      </c>
      <c r="I119" t="str">
        <f>IF(Master[[#This Row],[Inventory Type - Lookup Picker]]="","",Master[[#This Row],[Inventory Type - Lookup Picker]])</f>
        <v/>
      </c>
      <c r="J119" s="4" t="str">
        <f>IF(Master[[#This Row],[Number Plants Sampled]]="","",Master[[#This Row],[Number Plants Sampled]])</f>
        <v/>
      </c>
      <c r="K119" s="4" t="str">
        <f>IF(Master[[#This Row],[Environment Description]]="","",Master[[#This Row],[Environment Description]])</f>
        <v/>
      </c>
      <c r="L119" s="4" t="str">
        <f>IF(Master[[#This Row],[Collector Verbatim Locality]]="","",Master[[#This Row],[Collector Verbatim Locality]])</f>
        <v/>
      </c>
      <c r="M119" s="4" t="str">
        <f>IF(Master[[#This Row],[Elevation (meters)]]=0,"",Master[[#This Row],[Elevation (meters)]])</f>
        <v/>
      </c>
      <c r="N119" s="55" t="str">
        <f>IF(Master[[#This Row],[Latitude -decimal degrees]]="","",Master[[#This Row],[Latitude -decimal degrees]])</f>
        <v/>
      </c>
      <c r="O119" s="55" t="str">
        <f>IF(Master[[#This Row],[Longitude -decimal degrees]]="","",Master[[#This Row],[Longitude -decimal degrees]])</f>
        <v/>
      </c>
      <c r="P119" s="5" t="str">
        <f>IF(Master[[#This Row],[Georeference Datum]]="","",Master[[#This Row],[Georeference Datum]])</f>
        <v/>
      </c>
      <c r="Q119" s="5" t="str">
        <f>IF(Master[[#This Row],[Georeference Protocol - Lookup Picker]]="","",Master[[#This Row],[Georeference Protocol - Lookup Picker]])</f>
        <v/>
      </c>
      <c r="R119" s="5" t="str">
        <f>IF(Master[[#This Row],[Associated Species]]="","",Master[[#This Row],[Associated Species]])</f>
        <v/>
      </c>
      <c r="S119" t="str">
        <f t="shared" si="23"/>
        <v>Y</v>
      </c>
      <c r="T119" s="5" t="str">
        <f>IF(Master[[#This Row],[Note (Accession Source - Collector)]]="","",Master[[#This Row],[Note (Accession Source - Collector)]])</f>
        <v/>
      </c>
    </row>
    <row r="120" spans="2:20" x14ac:dyDescent="0.35">
      <c r="B120" t="str">
        <f>Master[[#This Row],[Accession Prefix (NPGS)]]&amp;" "&amp;Master[[#This Row],[Accession Number -Assigned]]</f>
        <v xml:space="preserve"> </v>
      </c>
      <c r="C120" t="str">
        <f t="shared" si="20"/>
        <v>Collection source event</v>
      </c>
      <c r="D120" t="str">
        <f t="shared" si="21"/>
        <v>mm/dd/yyyy</v>
      </c>
      <c r="E12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0" s="76" t="str">
        <f>IF(Master[[#This Row],[Geography (Collection) -Lookup Picker in GRIN]]="","",Master[[#This Row],[Geography (Collection) -Lookup Picker in GRIN]])</f>
        <v/>
      </c>
      <c r="G120" t="str">
        <f t="shared" si="22"/>
        <v>Y</v>
      </c>
      <c r="H120" s="45" t="str">
        <f>IF(Master[[#This Row],[Collecting or Acquisition Source - List]]="","",Master[[#This Row],[Collecting or Acquisition Source - List]])</f>
        <v/>
      </c>
      <c r="I120" t="str">
        <f>IF(Master[[#This Row],[Inventory Type - Lookup Picker]]="","",Master[[#This Row],[Inventory Type - Lookup Picker]])</f>
        <v/>
      </c>
      <c r="J120" s="4" t="str">
        <f>IF(Master[[#This Row],[Number Plants Sampled]]="","",Master[[#This Row],[Number Plants Sampled]])</f>
        <v/>
      </c>
      <c r="K120" s="4" t="str">
        <f>IF(Master[[#This Row],[Environment Description]]="","",Master[[#This Row],[Environment Description]])</f>
        <v/>
      </c>
      <c r="L120" s="4" t="str">
        <f>IF(Master[[#This Row],[Collector Verbatim Locality]]="","",Master[[#This Row],[Collector Verbatim Locality]])</f>
        <v/>
      </c>
      <c r="M120" s="4" t="str">
        <f>IF(Master[[#This Row],[Elevation (meters)]]=0,"",Master[[#This Row],[Elevation (meters)]])</f>
        <v/>
      </c>
      <c r="N120" s="55" t="str">
        <f>IF(Master[[#This Row],[Latitude -decimal degrees]]="","",Master[[#This Row],[Latitude -decimal degrees]])</f>
        <v/>
      </c>
      <c r="O120" s="55" t="str">
        <f>IF(Master[[#This Row],[Longitude -decimal degrees]]="","",Master[[#This Row],[Longitude -decimal degrees]])</f>
        <v/>
      </c>
      <c r="P120" s="5" t="str">
        <f>IF(Master[[#This Row],[Georeference Datum]]="","",Master[[#This Row],[Georeference Datum]])</f>
        <v/>
      </c>
      <c r="Q120" s="5" t="str">
        <f>IF(Master[[#This Row],[Georeference Protocol - Lookup Picker]]="","",Master[[#This Row],[Georeference Protocol - Lookup Picker]])</f>
        <v/>
      </c>
      <c r="R120" s="5" t="str">
        <f>IF(Master[[#This Row],[Associated Species]]="","",Master[[#This Row],[Associated Species]])</f>
        <v/>
      </c>
      <c r="S120" t="str">
        <f t="shared" si="23"/>
        <v>Y</v>
      </c>
      <c r="T120" s="5" t="str">
        <f>IF(Master[[#This Row],[Note (Accession Source - Collector)]]="","",Master[[#This Row],[Note (Accession Source - Collector)]])</f>
        <v/>
      </c>
    </row>
    <row r="121" spans="2:20" x14ac:dyDescent="0.35">
      <c r="B121" t="str">
        <f>Master[[#This Row],[Accession Prefix (NPGS)]]&amp;" "&amp;Master[[#This Row],[Accession Number -Assigned]]</f>
        <v xml:space="preserve"> </v>
      </c>
      <c r="C121" t="str">
        <f t="shared" si="20"/>
        <v>Collection source event</v>
      </c>
      <c r="D121" t="str">
        <f t="shared" si="21"/>
        <v>mm/dd/yyyy</v>
      </c>
      <c r="E12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1" s="76" t="str">
        <f>IF(Master[[#This Row],[Geography (Collection) -Lookup Picker in GRIN]]="","",Master[[#This Row],[Geography (Collection) -Lookup Picker in GRIN]])</f>
        <v/>
      </c>
      <c r="G121" t="str">
        <f t="shared" si="22"/>
        <v>Y</v>
      </c>
      <c r="H121" s="45" t="str">
        <f>IF(Master[[#This Row],[Collecting or Acquisition Source - List]]="","",Master[[#This Row],[Collecting or Acquisition Source - List]])</f>
        <v/>
      </c>
      <c r="I121" t="str">
        <f>IF(Master[[#This Row],[Inventory Type - Lookup Picker]]="","",Master[[#This Row],[Inventory Type - Lookup Picker]])</f>
        <v/>
      </c>
      <c r="J121" s="4" t="str">
        <f>IF(Master[[#This Row],[Number Plants Sampled]]="","",Master[[#This Row],[Number Plants Sampled]])</f>
        <v/>
      </c>
      <c r="K121" s="4" t="str">
        <f>IF(Master[[#This Row],[Environment Description]]="","",Master[[#This Row],[Environment Description]])</f>
        <v/>
      </c>
      <c r="L121" s="4" t="str">
        <f>IF(Master[[#This Row],[Collector Verbatim Locality]]="","",Master[[#This Row],[Collector Verbatim Locality]])</f>
        <v/>
      </c>
      <c r="M121" s="4" t="str">
        <f>IF(Master[[#This Row],[Elevation (meters)]]=0,"",Master[[#This Row],[Elevation (meters)]])</f>
        <v/>
      </c>
      <c r="N121" s="55" t="str">
        <f>IF(Master[[#This Row],[Latitude -decimal degrees]]="","",Master[[#This Row],[Latitude -decimal degrees]])</f>
        <v/>
      </c>
      <c r="O121" s="55" t="str">
        <f>IF(Master[[#This Row],[Longitude -decimal degrees]]="","",Master[[#This Row],[Longitude -decimal degrees]])</f>
        <v/>
      </c>
      <c r="P121" s="5" t="str">
        <f>IF(Master[[#This Row],[Georeference Datum]]="","",Master[[#This Row],[Georeference Datum]])</f>
        <v/>
      </c>
      <c r="Q121" s="5" t="str">
        <f>IF(Master[[#This Row],[Georeference Protocol - Lookup Picker]]="","",Master[[#This Row],[Georeference Protocol - Lookup Picker]])</f>
        <v/>
      </c>
      <c r="R121" s="5" t="str">
        <f>IF(Master[[#This Row],[Associated Species]]="","",Master[[#This Row],[Associated Species]])</f>
        <v/>
      </c>
      <c r="S121" t="str">
        <f t="shared" si="23"/>
        <v>Y</v>
      </c>
      <c r="T121" s="5" t="str">
        <f>IF(Master[[#This Row],[Note (Accession Source - Collector)]]="","",Master[[#This Row],[Note (Accession Source - Collector)]])</f>
        <v/>
      </c>
    </row>
    <row r="122" spans="2:20" x14ac:dyDescent="0.35">
      <c r="B122" t="str">
        <f>Master[[#This Row],[Accession Prefix (NPGS)]]&amp;" "&amp;Master[[#This Row],[Accession Number -Assigned]]</f>
        <v xml:space="preserve"> </v>
      </c>
      <c r="C122" t="str">
        <f t="shared" si="20"/>
        <v>Collection source event</v>
      </c>
      <c r="D122" t="str">
        <f t="shared" si="21"/>
        <v>mm/dd/yyyy</v>
      </c>
      <c r="E12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2" s="76" t="str">
        <f>IF(Master[[#This Row],[Geography (Collection) -Lookup Picker in GRIN]]="","",Master[[#This Row],[Geography (Collection) -Lookup Picker in GRIN]])</f>
        <v/>
      </c>
      <c r="G122" t="str">
        <f t="shared" si="22"/>
        <v>Y</v>
      </c>
      <c r="H122" s="45" t="str">
        <f>IF(Master[[#This Row],[Collecting or Acquisition Source - List]]="","",Master[[#This Row],[Collecting or Acquisition Source - List]])</f>
        <v/>
      </c>
      <c r="I122" t="str">
        <f>IF(Master[[#This Row],[Inventory Type - Lookup Picker]]="","",Master[[#This Row],[Inventory Type - Lookup Picker]])</f>
        <v/>
      </c>
      <c r="J122" s="4" t="str">
        <f>IF(Master[[#This Row],[Number Plants Sampled]]="","",Master[[#This Row],[Number Plants Sampled]])</f>
        <v/>
      </c>
      <c r="K122" s="4" t="str">
        <f>IF(Master[[#This Row],[Environment Description]]="","",Master[[#This Row],[Environment Description]])</f>
        <v/>
      </c>
      <c r="L122" s="4" t="str">
        <f>IF(Master[[#This Row],[Collector Verbatim Locality]]="","",Master[[#This Row],[Collector Verbatim Locality]])</f>
        <v/>
      </c>
      <c r="M122" s="4" t="str">
        <f>IF(Master[[#This Row],[Elevation (meters)]]=0,"",Master[[#This Row],[Elevation (meters)]])</f>
        <v/>
      </c>
      <c r="N122" s="55" t="str">
        <f>IF(Master[[#This Row],[Latitude -decimal degrees]]="","",Master[[#This Row],[Latitude -decimal degrees]])</f>
        <v/>
      </c>
      <c r="O122" s="55" t="str">
        <f>IF(Master[[#This Row],[Longitude -decimal degrees]]="","",Master[[#This Row],[Longitude -decimal degrees]])</f>
        <v/>
      </c>
      <c r="P122" s="5" t="str">
        <f>IF(Master[[#This Row],[Georeference Datum]]="","",Master[[#This Row],[Georeference Datum]])</f>
        <v/>
      </c>
      <c r="Q122" s="5" t="str">
        <f>IF(Master[[#This Row],[Georeference Protocol - Lookup Picker]]="","",Master[[#This Row],[Georeference Protocol - Lookup Picker]])</f>
        <v/>
      </c>
      <c r="R122" s="5" t="str">
        <f>IF(Master[[#This Row],[Associated Species]]="","",Master[[#This Row],[Associated Species]])</f>
        <v/>
      </c>
      <c r="S122" t="str">
        <f t="shared" si="23"/>
        <v>Y</v>
      </c>
      <c r="T122" s="5" t="str">
        <f>IF(Master[[#This Row],[Note (Accession Source - Collector)]]="","",Master[[#This Row],[Note (Accession Source - Collector)]])</f>
        <v/>
      </c>
    </row>
    <row r="123" spans="2:20" x14ac:dyDescent="0.35">
      <c r="B123" t="str">
        <f>Master[[#This Row],[Accession Prefix (NPGS)]]&amp;" "&amp;Master[[#This Row],[Accession Number -Assigned]]</f>
        <v xml:space="preserve"> </v>
      </c>
      <c r="C123" t="str">
        <f t="shared" si="20"/>
        <v>Collection source event</v>
      </c>
      <c r="D123" t="str">
        <f t="shared" si="21"/>
        <v>mm/dd/yyyy</v>
      </c>
      <c r="E12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3" s="76" t="str">
        <f>IF(Master[[#This Row],[Geography (Collection) -Lookup Picker in GRIN]]="","",Master[[#This Row],[Geography (Collection) -Lookup Picker in GRIN]])</f>
        <v/>
      </c>
      <c r="G123" t="str">
        <f t="shared" si="22"/>
        <v>Y</v>
      </c>
      <c r="H123" s="45" t="str">
        <f>IF(Master[[#This Row],[Collecting or Acquisition Source - List]]="","",Master[[#This Row],[Collecting or Acquisition Source - List]])</f>
        <v/>
      </c>
      <c r="I123" t="str">
        <f>IF(Master[[#This Row],[Inventory Type - Lookup Picker]]="","",Master[[#This Row],[Inventory Type - Lookup Picker]])</f>
        <v/>
      </c>
      <c r="J123" s="4" t="str">
        <f>IF(Master[[#This Row],[Number Plants Sampled]]="","",Master[[#This Row],[Number Plants Sampled]])</f>
        <v/>
      </c>
      <c r="K123" s="4" t="str">
        <f>IF(Master[[#This Row],[Environment Description]]="","",Master[[#This Row],[Environment Description]])</f>
        <v/>
      </c>
      <c r="L123" s="4" t="str">
        <f>IF(Master[[#This Row],[Collector Verbatim Locality]]="","",Master[[#This Row],[Collector Verbatim Locality]])</f>
        <v/>
      </c>
      <c r="M123" s="4" t="str">
        <f>IF(Master[[#This Row],[Elevation (meters)]]=0,"",Master[[#This Row],[Elevation (meters)]])</f>
        <v/>
      </c>
      <c r="N123" s="55" t="str">
        <f>IF(Master[[#This Row],[Latitude -decimal degrees]]="","",Master[[#This Row],[Latitude -decimal degrees]])</f>
        <v/>
      </c>
      <c r="O123" s="55" t="str">
        <f>IF(Master[[#This Row],[Longitude -decimal degrees]]="","",Master[[#This Row],[Longitude -decimal degrees]])</f>
        <v/>
      </c>
      <c r="P123" s="5" t="str">
        <f>IF(Master[[#This Row],[Georeference Datum]]="","",Master[[#This Row],[Georeference Datum]])</f>
        <v/>
      </c>
      <c r="Q123" s="5" t="str">
        <f>IF(Master[[#This Row],[Georeference Protocol - Lookup Picker]]="","",Master[[#This Row],[Georeference Protocol - Lookup Picker]])</f>
        <v/>
      </c>
      <c r="R123" s="5" t="str">
        <f>IF(Master[[#This Row],[Associated Species]]="","",Master[[#This Row],[Associated Species]])</f>
        <v/>
      </c>
      <c r="S123" t="str">
        <f t="shared" si="23"/>
        <v>Y</v>
      </c>
      <c r="T123" s="5" t="str">
        <f>IF(Master[[#This Row],[Note (Accession Source - Collector)]]="","",Master[[#This Row],[Note (Accession Source - Collector)]])</f>
        <v/>
      </c>
    </row>
    <row r="124" spans="2:20" x14ac:dyDescent="0.35">
      <c r="B124" t="str">
        <f>Master[[#This Row],[Accession Prefix (NPGS)]]&amp;" "&amp;Master[[#This Row],[Accession Number -Assigned]]</f>
        <v xml:space="preserve"> </v>
      </c>
      <c r="C124" t="str">
        <f t="shared" si="20"/>
        <v>Collection source event</v>
      </c>
      <c r="D124" t="str">
        <f t="shared" si="21"/>
        <v>mm/dd/yyyy</v>
      </c>
      <c r="E12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4" s="76" t="str">
        <f>IF(Master[[#This Row],[Geography (Collection) -Lookup Picker in GRIN]]="","",Master[[#This Row],[Geography (Collection) -Lookup Picker in GRIN]])</f>
        <v/>
      </c>
      <c r="G124" t="str">
        <f t="shared" si="22"/>
        <v>Y</v>
      </c>
      <c r="H124" s="45" t="str">
        <f>IF(Master[[#This Row],[Collecting or Acquisition Source - List]]="","",Master[[#This Row],[Collecting or Acquisition Source - List]])</f>
        <v/>
      </c>
      <c r="I124" t="str">
        <f>IF(Master[[#This Row],[Inventory Type - Lookup Picker]]="","",Master[[#This Row],[Inventory Type - Lookup Picker]])</f>
        <v/>
      </c>
      <c r="J124" s="4" t="str">
        <f>IF(Master[[#This Row],[Number Plants Sampled]]="","",Master[[#This Row],[Number Plants Sampled]])</f>
        <v/>
      </c>
      <c r="K124" s="4" t="str">
        <f>IF(Master[[#This Row],[Environment Description]]="","",Master[[#This Row],[Environment Description]])</f>
        <v/>
      </c>
      <c r="L124" s="4" t="str">
        <f>IF(Master[[#This Row],[Collector Verbatim Locality]]="","",Master[[#This Row],[Collector Verbatim Locality]])</f>
        <v/>
      </c>
      <c r="M124" s="4" t="str">
        <f>IF(Master[[#This Row],[Elevation (meters)]]=0,"",Master[[#This Row],[Elevation (meters)]])</f>
        <v/>
      </c>
      <c r="N124" s="55" t="str">
        <f>IF(Master[[#This Row],[Latitude -decimal degrees]]="","",Master[[#This Row],[Latitude -decimal degrees]])</f>
        <v/>
      </c>
      <c r="O124" s="55" t="str">
        <f>IF(Master[[#This Row],[Longitude -decimal degrees]]="","",Master[[#This Row],[Longitude -decimal degrees]])</f>
        <v/>
      </c>
      <c r="P124" s="5" t="str">
        <f>IF(Master[[#This Row],[Georeference Datum]]="","",Master[[#This Row],[Georeference Datum]])</f>
        <v/>
      </c>
      <c r="Q124" s="5" t="str">
        <f>IF(Master[[#This Row],[Georeference Protocol - Lookup Picker]]="","",Master[[#This Row],[Georeference Protocol - Lookup Picker]])</f>
        <v/>
      </c>
      <c r="R124" s="5" t="str">
        <f>IF(Master[[#This Row],[Associated Species]]="","",Master[[#This Row],[Associated Species]])</f>
        <v/>
      </c>
      <c r="S124" t="str">
        <f t="shared" si="23"/>
        <v>Y</v>
      </c>
      <c r="T124" s="5" t="str">
        <f>IF(Master[[#This Row],[Note (Accession Source - Collector)]]="","",Master[[#This Row],[Note (Accession Source - Collector)]])</f>
        <v/>
      </c>
    </row>
    <row r="125" spans="2:20" x14ac:dyDescent="0.35">
      <c r="B125" t="str">
        <f>Master[[#This Row],[Accession Prefix (NPGS)]]&amp;" "&amp;Master[[#This Row],[Accession Number -Assigned]]</f>
        <v xml:space="preserve"> </v>
      </c>
      <c r="C125" t="str">
        <f t="shared" si="20"/>
        <v>Collection source event</v>
      </c>
      <c r="D125" t="str">
        <f t="shared" si="21"/>
        <v>mm/dd/yyyy</v>
      </c>
      <c r="E12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5" s="76" t="str">
        <f>IF(Master[[#This Row],[Geography (Collection) -Lookup Picker in GRIN]]="","",Master[[#This Row],[Geography (Collection) -Lookup Picker in GRIN]])</f>
        <v/>
      </c>
      <c r="G125" t="str">
        <f t="shared" si="22"/>
        <v>Y</v>
      </c>
      <c r="H125" s="45" t="str">
        <f>IF(Master[[#This Row],[Collecting or Acquisition Source - List]]="","",Master[[#This Row],[Collecting or Acquisition Source - List]])</f>
        <v/>
      </c>
      <c r="I125" t="str">
        <f>IF(Master[[#This Row],[Inventory Type - Lookup Picker]]="","",Master[[#This Row],[Inventory Type - Lookup Picker]])</f>
        <v/>
      </c>
      <c r="J125" s="4" t="str">
        <f>IF(Master[[#This Row],[Number Plants Sampled]]="","",Master[[#This Row],[Number Plants Sampled]])</f>
        <v/>
      </c>
      <c r="K125" s="4" t="str">
        <f>IF(Master[[#This Row],[Environment Description]]="","",Master[[#This Row],[Environment Description]])</f>
        <v/>
      </c>
      <c r="L125" s="4" t="str">
        <f>IF(Master[[#This Row],[Collector Verbatim Locality]]="","",Master[[#This Row],[Collector Verbatim Locality]])</f>
        <v/>
      </c>
      <c r="M125" s="4" t="str">
        <f>IF(Master[[#This Row],[Elevation (meters)]]=0,"",Master[[#This Row],[Elevation (meters)]])</f>
        <v/>
      </c>
      <c r="N125" s="55" t="str">
        <f>IF(Master[[#This Row],[Latitude -decimal degrees]]="","",Master[[#This Row],[Latitude -decimal degrees]])</f>
        <v/>
      </c>
      <c r="O125" s="55" t="str">
        <f>IF(Master[[#This Row],[Longitude -decimal degrees]]="","",Master[[#This Row],[Longitude -decimal degrees]])</f>
        <v/>
      </c>
      <c r="P125" s="5" t="str">
        <f>IF(Master[[#This Row],[Georeference Datum]]="","",Master[[#This Row],[Georeference Datum]])</f>
        <v/>
      </c>
      <c r="Q125" s="5" t="str">
        <f>IF(Master[[#This Row],[Georeference Protocol - Lookup Picker]]="","",Master[[#This Row],[Georeference Protocol - Lookup Picker]])</f>
        <v/>
      </c>
      <c r="R125" s="5" t="str">
        <f>IF(Master[[#This Row],[Associated Species]]="","",Master[[#This Row],[Associated Species]])</f>
        <v/>
      </c>
      <c r="S125" t="str">
        <f t="shared" si="23"/>
        <v>Y</v>
      </c>
      <c r="T125" s="5" t="str">
        <f>IF(Master[[#This Row],[Note (Accession Source - Collector)]]="","",Master[[#This Row],[Note (Accession Source - Collector)]])</f>
        <v/>
      </c>
    </row>
    <row r="126" spans="2:20" x14ac:dyDescent="0.35">
      <c r="B126" t="str">
        <f>Master[[#This Row],[Accession Prefix (NPGS)]]&amp;" "&amp;Master[[#This Row],[Accession Number -Assigned]]</f>
        <v xml:space="preserve"> </v>
      </c>
      <c r="C126" t="str">
        <f t="shared" si="20"/>
        <v>Collection source event</v>
      </c>
      <c r="D126" t="str">
        <f t="shared" si="21"/>
        <v>mm/dd/yyyy</v>
      </c>
      <c r="E12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6" s="76" t="str">
        <f>IF(Master[[#This Row],[Geography (Collection) -Lookup Picker in GRIN]]="","",Master[[#This Row],[Geography (Collection) -Lookup Picker in GRIN]])</f>
        <v/>
      </c>
      <c r="G126" t="str">
        <f t="shared" si="22"/>
        <v>Y</v>
      </c>
      <c r="H126" s="45" t="str">
        <f>IF(Master[[#This Row],[Collecting or Acquisition Source - List]]="","",Master[[#This Row],[Collecting or Acquisition Source - List]])</f>
        <v/>
      </c>
      <c r="I126" t="str">
        <f>IF(Master[[#This Row],[Inventory Type - Lookup Picker]]="","",Master[[#This Row],[Inventory Type - Lookup Picker]])</f>
        <v/>
      </c>
      <c r="J126" s="4" t="str">
        <f>IF(Master[[#This Row],[Number Plants Sampled]]="","",Master[[#This Row],[Number Plants Sampled]])</f>
        <v/>
      </c>
      <c r="K126" s="4" t="str">
        <f>IF(Master[[#This Row],[Environment Description]]="","",Master[[#This Row],[Environment Description]])</f>
        <v/>
      </c>
      <c r="L126" s="4" t="str">
        <f>IF(Master[[#This Row],[Collector Verbatim Locality]]="","",Master[[#This Row],[Collector Verbatim Locality]])</f>
        <v/>
      </c>
      <c r="M126" s="4" t="str">
        <f>IF(Master[[#This Row],[Elevation (meters)]]=0,"",Master[[#This Row],[Elevation (meters)]])</f>
        <v/>
      </c>
      <c r="N126" s="55" t="str">
        <f>IF(Master[[#This Row],[Latitude -decimal degrees]]="","",Master[[#This Row],[Latitude -decimal degrees]])</f>
        <v/>
      </c>
      <c r="O126" s="55" t="str">
        <f>IF(Master[[#This Row],[Longitude -decimal degrees]]="","",Master[[#This Row],[Longitude -decimal degrees]])</f>
        <v/>
      </c>
      <c r="P126" s="5" t="str">
        <f>IF(Master[[#This Row],[Georeference Datum]]="","",Master[[#This Row],[Georeference Datum]])</f>
        <v/>
      </c>
      <c r="Q126" s="5" t="str">
        <f>IF(Master[[#This Row],[Georeference Protocol - Lookup Picker]]="","",Master[[#This Row],[Georeference Protocol - Lookup Picker]])</f>
        <v/>
      </c>
      <c r="R126" s="5" t="str">
        <f>IF(Master[[#This Row],[Associated Species]]="","",Master[[#This Row],[Associated Species]])</f>
        <v/>
      </c>
      <c r="S126" t="str">
        <f t="shared" si="23"/>
        <v>Y</v>
      </c>
      <c r="T126" s="5" t="str">
        <f>IF(Master[[#This Row],[Note (Accession Source - Collector)]]="","",Master[[#This Row],[Note (Accession Source - Collector)]])</f>
        <v/>
      </c>
    </row>
    <row r="127" spans="2:20" x14ac:dyDescent="0.35">
      <c r="B127" t="str">
        <f>Master[[#This Row],[Accession Prefix (NPGS)]]&amp;" "&amp;Master[[#This Row],[Accession Number -Assigned]]</f>
        <v xml:space="preserve"> </v>
      </c>
      <c r="C127" t="str">
        <f t="shared" si="20"/>
        <v>Collection source event</v>
      </c>
      <c r="D127" t="str">
        <f t="shared" si="21"/>
        <v>mm/dd/yyyy</v>
      </c>
      <c r="E12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7" s="76" t="str">
        <f>IF(Master[[#This Row],[Geography (Collection) -Lookup Picker in GRIN]]="","",Master[[#This Row],[Geography (Collection) -Lookup Picker in GRIN]])</f>
        <v/>
      </c>
      <c r="G127" t="str">
        <f t="shared" si="22"/>
        <v>Y</v>
      </c>
      <c r="H127" s="45" t="str">
        <f>IF(Master[[#This Row],[Collecting or Acquisition Source - List]]="","",Master[[#This Row],[Collecting or Acquisition Source - List]])</f>
        <v/>
      </c>
      <c r="I127" t="str">
        <f>IF(Master[[#This Row],[Inventory Type - Lookup Picker]]="","",Master[[#This Row],[Inventory Type - Lookup Picker]])</f>
        <v/>
      </c>
      <c r="J127" s="4" t="str">
        <f>IF(Master[[#This Row],[Number Plants Sampled]]="","",Master[[#This Row],[Number Plants Sampled]])</f>
        <v/>
      </c>
      <c r="K127" s="4" t="str">
        <f>IF(Master[[#This Row],[Environment Description]]="","",Master[[#This Row],[Environment Description]])</f>
        <v/>
      </c>
      <c r="L127" s="4" t="str">
        <f>IF(Master[[#This Row],[Collector Verbatim Locality]]="","",Master[[#This Row],[Collector Verbatim Locality]])</f>
        <v/>
      </c>
      <c r="M127" s="4" t="str">
        <f>IF(Master[[#This Row],[Elevation (meters)]]=0,"",Master[[#This Row],[Elevation (meters)]])</f>
        <v/>
      </c>
      <c r="N127" s="55" t="str">
        <f>IF(Master[[#This Row],[Latitude -decimal degrees]]="","",Master[[#This Row],[Latitude -decimal degrees]])</f>
        <v/>
      </c>
      <c r="O127" s="55" t="str">
        <f>IF(Master[[#This Row],[Longitude -decimal degrees]]="","",Master[[#This Row],[Longitude -decimal degrees]])</f>
        <v/>
      </c>
      <c r="P127" s="5" t="str">
        <f>IF(Master[[#This Row],[Georeference Datum]]="","",Master[[#This Row],[Georeference Datum]])</f>
        <v/>
      </c>
      <c r="Q127" s="5" t="str">
        <f>IF(Master[[#This Row],[Georeference Protocol - Lookup Picker]]="","",Master[[#This Row],[Georeference Protocol - Lookup Picker]])</f>
        <v/>
      </c>
      <c r="R127" s="5" t="str">
        <f>IF(Master[[#This Row],[Associated Species]]="","",Master[[#This Row],[Associated Species]])</f>
        <v/>
      </c>
      <c r="S127" t="str">
        <f t="shared" si="23"/>
        <v>Y</v>
      </c>
      <c r="T127" s="5" t="str">
        <f>IF(Master[[#This Row],[Note (Accession Source - Collector)]]="","",Master[[#This Row],[Note (Accession Source - Collector)]])</f>
        <v/>
      </c>
    </row>
    <row r="128" spans="2:20" x14ac:dyDescent="0.35">
      <c r="B128" t="str">
        <f>Master[[#This Row],[Accession Prefix (NPGS)]]&amp;" "&amp;Master[[#This Row],[Accession Number -Assigned]]</f>
        <v xml:space="preserve"> </v>
      </c>
      <c r="C128" t="str">
        <f t="shared" si="20"/>
        <v>Collection source event</v>
      </c>
      <c r="D128" t="str">
        <f t="shared" si="21"/>
        <v>mm/dd/yyyy</v>
      </c>
      <c r="E12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8" s="76" t="str">
        <f>IF(Master[[#This Row],[Geography (Collection) -Lookup Picker in GRIN]]="","",Master[[#This Row],[Geography (Collection) -Lookup Picker in GRIN]])</f>
        <v/>
      </c>
      <c r="G128" t="str">
        <f t="shared" si="22"/>
        <v>Y</v>
      </c>
      <c r="H128" s="45" t="str">
        <f>IF(Master[[#This Row],[Collecting or Acquisition Source - List]]="","",Master[[#This Row],[Collecting or Acquisition Source - List]])</f>
        <v/>
      </c>
      <c r="I128" t="str">
        <f>IF(Master[[#This Row],[Inventory Type - Lookup Picker]]="","",Master[[#This Row],[Inventory Type - Lookup Picker]])</f>
        <v/>
      </c>
      <c r="J128" s="4" t="str">
        <f>IF(Master[[#This Row],[Number Plants Sampled]]="","",Master[[#This Row],[Number Plants Sampled]])</f>
        <v/>
      </c>
      <c r="K128" s="4" t="str">
        <f>IF(Master[[#This Row],[Environment Description]]="","",Master[[#This Row],[Environment Description]])</f>
        <v/>
      </c>
      <c r="L128" s="4" t="str">
        <f>IF(Master[[#This Row],[Collector Verbatim Locality]]="","",Master[[#This Row],[Collector Verbatim Locality]])</f>
        <v/>
      </c>
      <c r="M128" s="4" t="str">
        <f>IF(Master[[#This Row],[Elevation (meters)]]=0,"",Master[[#This Row],[Elevation (meters)]])</f>
        <v/>
      </c>
      <c r="N128" s="55" t="str">
        <f>IF(Master[[#This Row],[Latitude -decimal degrees]]="","",Master[[#This Row],[Latitude -decimal degrees]])</f>
        <v/>
      </c>
      <c r="O128" s="55" t="str">
        <f>IF(Master[[#This Row],[Longitude -decimal degrees]]="","",Master[[#This Row],[Longitude -decimal degrees]])</f>
        <v/>
      </c>
      <c r="P128" s="5" t="str">
        <f>IF(Master[[#This Row],[Georeference Datum]]="","",Master[[#This Row],[Georeference Datum]])</f>
        <v/>
      </c>
      <c r="Q128" s="5" t="str">
        <f>IF(Master[[#This Row],[Georeference Protocol - Lookup Picker]]="","",Master[[#This Row],[Georeference Protocol - Lookup Picker]])</f>
        <v/>
      </c>
      <c r="R128" s="5" t="str">
        <f>IF(Master[[#This Row],[Associated Species]]="","",Master[[#This Row],[Associated Species]])</f>
        <v/>
      </c>
      <c r="S128" t="str">
        <f t="shared" si="23"/>
        <v>Y</v>
      </c>
      <c r="T128" s="5" t="str">
        <f>IF(Master[[#This Row],[Note (Accession Source - Collector)]]="","",Master[[#This Row],[Note (Accession Source - Collector)]])</f>
        <v/>
      </c>
    </row>
    <row r="129" spans="2:20" x14ac:dyDescent="0.35">
      <c r="B129" t="str">
        <f>Master[[#This Row],[Accession Prefix (NPGS)]]&amp;" "&amp;Master[[#This Row],[Accession Number -Assigned]]</f>
        <v xml:space="preserve"> </v>
      </c>
      <c r="C129" t="str">
        <f t="shared" si="20"/>
        <v>Collection source event</v>
      </c>
      <c r="D129" t="str">
        <f t="shared" si="21"/>
        <v>mm/dd/yyyy</v>
      </c>
      <c r="E12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29" s="76" t="str">
        <f>IF(Master[[#This Row],[Geography (Collection) -Lookup Picker in GRIN]]="","",Master[[#This Row],[Geography (Collection) -Lookup Picker in GRIN]])</f>
        <v/>
      </c>
      <c r="G129" t="str">
        <f t="shared" si="22"/>
        <v>Y</v>
      </c>
      <c r="H129" s="45" t="str">
        <f>IF(Master[[#This Row],[Collecting or Acquisition Source - List]]="","",Master[[#This Row],[Collecting or Acquisition Source - List]])</f>
        <v/>
      </c>
      <c r="I129" t="str">
        <f>IF(Master[[#This Row],[Inventory Type - Lookup Picker]]="","",Master[[#This Row],[Inventory Type - Lookup Picker]])</f>
        <v/>
      </c>
      <c r="J129" s="4" t="str">
        <f>IF(Master[[#This Row],[Number Plants Sampled]]="","",Master[[#This Row],[Number Plants Sampled]])</f>
        <v/>
      </c>
      <c r="K129" s="4" t="str">
        <f>IF(Master[[#This Row],[Environment Description]]="","",Master[[#This Row],[Environment Description]])</f>
        <v/>
      </c>
      <c r="L129" s="4" t="str">
        <f>IF(Master[[#This Row],[Collector Verbatim Locality]]="","",Master[[#This Row],[Collector Verbatim Locality]])</f>
        <v/>
      </c>
      <c r="M129" s="4" t="str">
        <f>IF(Master[[#This Row],[Elevation (meters)]]=0,"",Master[[#This Row],[Elevation (meters)]])</f>
        <v/>
      </c>
      <c r="N129" s="55" t="str">
        <f>IF(Master[[#This Row],[Latitude -decimal degrees]]="","",Master[[#This Row],[Latitude -decimal degrees]])</f>
        <v/>
      </c>
      <c r="O129" s="55" t="str">
        <f>IF(Master[[#This Row],[Longitude -decimal degrees]]="","",Master[[#This Row],[Longitude -decimal degrees]])</f>
        <v/>
      </c>
      <c r="P129" s="5" t="str">
        <f>IF(Master[[#This Row],[Georeference Datum]]="","",Master[[#This Row],[Georeference Datum]])</f>
        <v/>
      </c>
      <c r="Q129" s="5" t="str">
        <f>IF(Master[[#This Row],[Georeference Protocol - Lookup Picker]]="","",Master[[#This Row],[Georeference Protocol - Lookup Picker]])</f>
        <v/>
      </c>
      <c r="R129" s="5" t="str">
        <f>IF(Master[[#This Row],[Associated Species]]="","",Master[[#This Row],[Associated Species]])</f>
        <v/>
      </c>
      <c r="S129" t="str">
        <f t="shared" si="23"/>
        <v>Y</v>
      </c>
      <c r="T129" s="5" t="str">
        <f>IF(Master[[#This Row],[Note (Accession Source - Collector)]]="","",Master[[#This Row],[Note (Accession Source - Collector)]])</f>
        <v/>
      </c>
    </row>
    <row r="130" spans="2:20" x14ac:dyDescent="0.35">
      <c r="B130" t="str">
        <f>Master[[#This Row],[Accession Prefix (NPGS)]]&amp;" "&amp;Master[[#This Row],[Accession Number -Assigned]]</f>
        <v xml:space="preserve"> </v>
      </c>
      <c r="C130" t="str">
        <f t="shared" si="20"/>
        <v>Collection source event</v>
      </c>
      <c r="D130" t="str">
        <f t="shared" si="21"/>
        <v>mm/dd/yyyy</v>
      </c>
      <c r="E13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0" s="76" t="str">
        <f>IF(Master[[#This Row],[Geography (Collection) -Lookup Picker in GRIN]]="","",Master[[#This Row],[Geography (Collection) -Lookup Picker in GRIN]])</f>
        <v/>
      </c>
      <c r="G130" t="str">
        <f t="shared" si="22"/>
        <v>Y</v>
      </c>
      <c r="H130" s="45" t="str">
        <f>IF(Master[[#This Row],[Collecting or Acquisition Source - List]]="","",Master[[#This Row],[Collecting or Acquisition Source - List]])</f>
        <v/>
      </c>
      <c r="I130" t="str">
        <f>IF(Master[[#This Row],[Inventory Type - Lookup Picker]]="","",Master[[#This Row],[Inventory Type - Lookup Picker]])</f>
        <v/>
      </c>
      <c r="J130" s="4" t="str">
        <f>IF(Master[[#This Row],[Number Plants Sampled]]="","",Master[[#This Row],[Number Plants Sampled]])</f>
        <v/>
      </c>
      <c r="K130" s="4" t="str">
        <f>IF(Master[[#This Row],[Environment Description]]="","",Master[[#This Row],[Environment Description]])</f>
        <v/>
      </c>
      <c r="L130" s="4" t="str">
        <f>IF(Master[[#This Row],[Collector Verbatim Locality]]="","",Master[[#This Row],[Collector Verbatim Locality]])</f>
        <v/>
      </c>
      <c r="M130" s="4" t="str">
        <f>IF(Master[[#This Row],[Elevation (meters)]]=0,"",Master[[#This Row],[Elevation (meters)]])</f>
        <v/>
      </c>
      <c r="N130" s="55" t="str">
        <f>IF(Master[[#This Row],[Latitude -decimal degrees]]="","",Master[[#This Row],[Latitude -decimal degrees]])</f>
        <v/>
      </c>
      <c r="O130" s="55" t="str">
        <f>IF(Master[[#This Row],[Longitude -decimal degrees]]="","",Master[[#This Row],[Longitude -decimal degrees]])</f>
        <v/>
      </c>
      <c r="P130" s="5" t="str">
        <f>IF(Master[[#This Row],[Georeference Datum]]="","",Master[[#This Row],[Georeference Datum]])</f>
        <v/>
      </c>
      <c r="Q130" s="5" t="str">
        <f>IF(Master[[#This Row],[Georeference Protocol - Lookup Picker]]="","",Master[[#This Row],[Georeference Protocol - Lookup Picker]])</f>
        <v/>
      </c>
      <c r="R130" s="5" t="str">
        <f>IF(Master[[#This Row],[Associated Species]]="","",Master[[#This Row],[Associated Species]])</f>
        <v/>
      </c>
      <c r="S130" t="str">
        <f t="shared" si="23"/>
        <v>Y</v>
      </c>
      <c r="T130" s="5" t="str">
        <f>IF(Master[[#This Row],[Note (Accession Source - Collector)]]="","",Master[[#This Row],[Note (Accession Source - Collector)]])</f>
        <v/>
      </c>
    </row>
    <row r="131" spans="2:20" x14ac:dyDescent="0.35">
      <c r="B131" t="str">
        <f>Master[[#This Row],[Accession Prefix (NPGS)]]&amp;" "&amp;Master[[#This Row],[Accession Number -Assigned]]</f>
        <v xml:space="preserve"> </v>
      </c>
      <c r="C131" t="str">
        <f t="shared" si="20"/>
        <v>Collection source event</v>
      </c>
      <c r="D131" t="str">
        <f t="shared" si="21"/>
        <v>mm/dd/yyyy</v>
      </c>
      <c r="E13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1" s="76" t="str">
        <f>IF(Master[[#This Row],[Geography (Collection) -Lookup Picker in GRIN]]="","",Master[[#This Row],[Geography (Collection) -Lookup Picker in GRIN]])</f>
        <v/>
      </c>
      <c r="G131" t="str">
        <f t="shared" si="22"/>
        <v>Y</v>
      </c>
      <c r="H131" s="45" t="str">
        <f>IF(Master[[#This Row],[Collecting or Acquisition Source - List]]="","",Master[[#This Row],[Collecting or Acquisition Source - List]])</f>
        <v/>
      </c>
      <c r="I131" t="str">
        <f>IF(Master[[#This Row],[Inventory Type - Lookup Picker]]="","",Master[[#This Row],[Inventory Type - Lookup Picker]])</f>
        <v/>
      </c>
      <c r="J131" s="4" t="str">
        <f>IF(Master[[#This Row],[Number Plants Sampled]]="","",Master[[#This Row],[Number Plants Sampled]])</f>
        <v/>
      </c>
      <c r="K131" s="4" t="str">
        <f>IF(Master[[#This Row],[Environment Description]]="","",Master[[#This Row],[Environment Description]])</f>
        <v/>
      </c>
      <c r="L131" s="4" t="str">
        <f>IF(Master[[#This Row],[Collector Verbatim Locality]]="","",Master[[#This Row],[Collector Verbatim Locality]])</f>
        <v/>
      </c>
      <c r="M131" s="4" t="str">
        <f>IF(Master[[#This Row],[Elevation (meters)]]=0,"",Master[[#This Row],[Elevation (meters)]])</f>
        <v/>
      </c>
      <c r="N131" s="55" t="str">
        <f>IF(Master[[#This Row],[Latitude -decimal degrees]]="","",Master[[#This Row],[Latitude -decimal degrees]])</f>
        <v/>
      </c>
      <c r="O131" s="55" t="str">
        <f>IF(Master[[#This Row],[Longitude -decimal degrees]]="","",Master[[#This Row],[Longitude -decimal degrees]])</f>
        <v/>
      </c>
      <c r="P131" s="5" t="str">
        <f>IF(Master[[#This Row],[Georeference Datum]]="","",Master[[#This Row],[Georeference Datum]])</f>
        <v/>
      </c>
      <c r="Q131" s="5" t="str">
        <f>IF(Master[[#This Row],[Georeference Protocol - Lookup Picker]]="","",Master[[#This Row],[Georeference Protocol - Lookup Picker]])</f>
        <v/>
      </c>
      <c r="R131" s="5" t="str">
        <f>IF(Master[[#This Row],[Associated Species]]="","",Master[[#This Row],[Associated Species]])</f>
        <v/>
      </c>
      <c r="S131" t="str">
        <f t="shared" si="23"/>
        <v>Y</v>
      </c>
      <c r="T131" s="5" t="str">
        <f>IF(Master[[#This Row],[Note (Accession Source - Collector)]]="","",Master[[#This Row],[Note (Accession Source - Collector)]])</f>
        <v/>
      </c>
    </row>
    <row r="132" spans="2:20" x14ac:dyDescent="0.35">
      <c r="B132" t="str">
        <f>Master[[#This Row],[Accession Prefix (NPGS)]]&amp;" "&amp;Master[[#This Row],[Accession Number -Assigned]]</f>
        <v xml:space="preserve"> </v>
      </c>
      <c r="C132" t="str">
        <f t="shared" si="20"/>
        <v>Collection source event</v>
      </c>
      <c r="D132" t="str">
        <f t="shared" si="21"/>
        <v>mm/dd/yyyy</v>
      </c>
      <c r="E13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2" s="76" t="str">
        <f>IF(Master[[#This Row],[Geography (Collection) -Lookup Picker in GRIN]]="","",Master[[#This Row],[Geography (Collection) -Lookup Picker in GRIN]])</f>
        <v/>
      </c>
      <c r="G132" t="str">
        <f t="shared" si="22"/>
        <v>Y</v>
      </c>
      <c r="H132" s="45" t="str">
        <f>IF(Master[[#This Row],[Collecting or Acquisition Source - List]]="","",Master[[#This Row],[Collecting or Acquisition Source - List]])</f>
        <v/>
      </c>
      <c r="I132" t="str">
        <f>IF(Master[[#This Row],[Inventory Type - Lookup Picker]]="","",Master[[#This Row],[Inventory Type - Lookup Picker]])</f>
        <v/>
      </c>
      <c r="J132" s="4" t="str">
        <f>IF(Master[[#This Row],[Number Plants Sampled]]="","",Master[[#This Row],[Number Plants Sampled]])</f>
        <v/>
      </c>
      <c r="K132" s="4" t="str">
        <f>IF(Master[[#This Row],[Environment Description]]="","",Master[[#This Row],[Environment Description]])</f>
        <v/>
      </c>
      <c r="L132" s="4" t="str">
        <f>IF(Master[[#This Row],[Collector Verbatim Locality]]="","",Master[[#This Row],[Collector Verbatim Locality]])</f>
        <v/>
      </c>
      <c r="M132" s="4" t="str">
        <f>IF(Master[[#This Row],[Elevation (meters)]]=0,"",Master[[#This Row],[Elevation (meters)]])</f>
        <v/>
      </c>
      <c r="N132" s="55" t="str">
        <f>IF(Master[[#This Row],[Latitude -decimal degrees]]="","",Master[[#This Row],[Latitude -decimal degrees]])</f>
        <v/>
      </c>
      <c r="O132" s="55" t="str">
        <f>IF(Master[[#This Row],[Longitude -decimal degrees]]="","",Master[[#This Row],[Longitude -decimal degrees]])</f>
        <v/>
      </c>
      <c r="P132" s="5" t="str">
        <f>IF(Master[[#This Row],[Georeference Datum]]="","",Master[[#This Row],[Georeference Datum]])</f>
        <v/>
      </c>
      <c r="Q132" s="5" t="str">
        <f>IF(Master[[#This Row],[Georeference Protocol - Lookup Picker]]="","",Master[[#This Row],[Georeference Protocol - Lookup Picker]])</f>
        <v/>
      </c>
      <c r="R132" s="5" t="str">
        <f>IF(Master[[#This Row],[Associated Species]]="","",Master[[#This Row],[Associated Species]])</f>
        <v/>
      </c>
      <c r="S132" t="str">
        <f t="shared" si="23"/>
        <v>Y</v>
      </c>
      <c r="T132" s="5" t="str">
        <f>IF(Master[[#This Row],[Note (Accession Source - Collector)]]="","",Master[[#This Row],[Note (Accession Source - Collector)]])</f>
        <v/>
      </c>
    </row>
    <row r="133" spans="2:20" x14ac:dyDescent="0.35">
      <c r="B133" t="str">
        <f>Master[[#This Row],[Accession Prefix (NPGS)]]&amp;" "&amp;Master[[#This Row],[Accession Number -Assigned]]</f>
        <v xml:space="preserve"> </v>
      </c>
      <c r="C133" t="str">
        <f t="shared" si="20"/>
        <v>Collection source event</v>
      </c>
      <c r="D133" t="str">
        <f t="shared" si="21"/>
        <v>mm/dd/yyyy</v>
      </c>
      <c r="E13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3" s="76" t="str">
        <f>IF(Master[[#This Row],[Geography (Collection) -Lookup Picker in GRIN]]="","",Master[[#This Row],[Geography (Collection) -Lookup Picker in GRIN]])</f>
        <v/>
      </c>
      <c r="G133" t="str">
        <f t="shared" si="22"/>
        <v>Y</v>
      </c>
      <c r="H133" s="45" t="str">
        <f>IF(Master[[#This Row],[Collecting or Acquisition Source - List]]="","",Master[[#This Row],[Collecting or Acquisition Source - List]])</f>
        <v/>
      </c>
      <c r="I133" t="str">
        <f>IF(Master[[#This Row],[Inventory Type - Lookup Picker]]="","",Master[[#This Row],[Inventory Type - Lookup Picker]])</f>
        <v/>
      </c>
      <c r="J133" s="4" t="str">
        <f>IF(Master[[#This Row],[Number Plants Sampled]]="","",Master[[#This Row],[Number Plants Sampled]])</f>
        <v/>
      </c>
      <c r="K133" s="4" t="str">
        <f>IF(Master[[#This Row],[Environment Description]]="","",Master[[#This Row],[Environment Description]])</f>
        <v/>
      </c>
      <c r="L133" s="4" t="str">
        <f>IF(Master[[#This Row],[Collector Verbatim Locality]]="","",Master[[#This Row],[Collector Verbatim Locality]])</f>
        <v/>
      </c>
      <c r="M133" s="4" t="str">
        <f>IF(Master[[#This Row],[Elevation (meters)]]=0,"",Master[[#This Row],[Elevation (meters)]])</f>
        <v/>
      </c>
      <c r="N133" s="55" t="str">
        <f>IF(Master[[#This Row],[Latitude -decimal degrees]]="","",Master[[#This Row],[Latitude -decimal degrees]])</f>
        <v/>
      </c>
      <c r="O133" s="55" t="str">
        <f>IF(Master[[#This Row],[Longitude -decimal degrees]]="","",Master[[#This Row],[Longitude -decimal degrees]])</f>
        <v/>
      </c>
      <c r="P133" s="5" t="str">
        <f>IF(Master[[#This Row],[Georeference Datum]]="","",Master[[#This Row],[Georeference Datum]])</f>
        <v/>
      </c>
      <c r="Q133" s="5" t="str">
        <f>IF(Master[[#This Row],[Georeference Protocol - Lookup Picker]]="","",Master[[#This Row],[Georeference Protocol - Lookup Picker]])</f>
        <v/>
      </c>
      <c r="R133" s="5" t="str">
        <f>IF(Master[[#This Row],[Associated Species]]="","",Master[[#This Row],[Associated Species]])</f>
        <v/>
      </c>
      <c r="S133" t="str">
        <f t="shared" si="23"/>
        <v>Y</v>
      </c>
      <c r="T133" s="5" t="str">
        <f>IF(Master[[#This Row],[Note (Accession Source - Collector)]]="","",Master[[#This Row],[Note (Accession Source - Collector)]])</f>
        <v/>
      </c>
    </row>
    <row r="134" spans="2:20" x14ac:dyDescent="0.35">
      <c r="B134" t="str">
        <f>Master[[#This Row],[Accession Prefix (NPGS)]]&amp;" "&amp;Master[[#This Row],[Accession Number -Assigned]]</f>
        <v xml:space="preserve"> </v>
      </c>
      <c r="C134" t="str">
        <f t="shared" si="20"/>
        <v>Collection source event</v>
      </c>
      <c r="D134" t="str">
        <f t="shared" si="21"/>
        <v>mm/dd/yyyy</v>
      </c>
      <c r="E13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4" s="76" t="str">
        <f>IF(Master[[#This Row],[Geography (Collection) -Lookup Picker in GRIN]]="","",Master[[#This Row],[Geography (Collection) -Lookup Picker in GRIN]])</f>
        <v/>
      </c>
      <c r="G134" t="str">
        <f t="shared" si="22"/>
        <v>Y</v>
      </c>
      <c r="H134" s="45" t="str">
        <f>IF(Master[[#This Row],[Collecting or Acquisition Source - List]]="","",Master[[#This Row],[Collecting or Acquisition Source - List]])</f>
        <v/>
      </c>
      <c r="I134" t="str">
        <f>IF(Master[[#This Row],[Inventory Type - Lookup Picker]]="","",Master[[#This Row],[Inventory Type - Lookup Picker]])</f>
        <v/>
      </c>
      <c r="J134" s="4" t="str">
        <f>IF(Master[[#This Row],[Number Plants Sampled]]="","",Master[[#This Row],[Number Plants Sampled]])</f>
        <v/>
      </c>
      <c r="K134" s="4" t="str">
        <f>IF(Master[[#This Row],[Environment Description]]="","",Master[[#This Row],[Environment Description]])</f>
        <v/>
      </c>
      <c r="L134" s="4" t="str">
        <f>IF(Master[[#This Row],[Collector Verbatim Locality]]="","",Master[[#This Row],[Collector Verbatim Locality]])</f>
        <v/>
      </c>
      <c r="M134" s="4" t="str">
        <f>IF(Master[[#This Row],[Elevation (meters)]]=0,"",Master[[#This Row],[Elevation (meters)]])</f>
        <v/>
      </c>
      <c r="N134" s="55" t="str">
        <f>IF(Master[[#This Row],[Latitude -decimal degrees]]="","",Master[[#This Row],[Latitude -decimal degrees]])</f>
        <v/>
      </c>
      <c r="O134" s="55" t="str">
        <f>IF(Master[[#This Row],[Longitude -decimal degrees]]="","",Master[[#This Row],[Longitude -decimal degrees]])</f>
        <v/>
      </c>
      <c r="P134" s="5" t="str">
        <f>IF(Master[[#This Row],[Georeference Datum]]="","",Master[[#This Row],[Georeference Datum]])</f>
        <v/>
      </c>
      <c r="Q134" s="5" t="str">
        <f>IF(Master[[#This Row],[Georeference Protocol - Lookup Picker]]="","",Master[[#This Row],[Georeference Protocol - Lookup Picker]])</f>
        <v/>
      </c>
      <c r="R134" s="5" t="str">
        <f>IF(Master[[#This Row],[Associated Species]]="","",Master[[#This Row],[Associated Species]])</f>
        <v/>
      </c>
      <c r="S134" t="str">
        <f t="shared" si="23"/>
        <v>Y</v>
      </c>
      <c r="T134" s="5" t="str">
        <f>IF(Master[[#This Row],[Note (Accession Source - Collector)]]="","",Master[[#This Row],[Note (Accession Source - Collector)]])</f>
        <v/>
      </c>
    </row>
    <row r="135" spans="2:20" x14ac:dyDescent="0.35">
      <c r="B135" t="str">
        <f>Master[[#This Row],[Accession Prefix (NPGS)]]&amp;" "&amp;Master[[#This Row],[Accession Number -Assigned]]</f>
        <v xml:space="preserve"> </v>
      </c>
      <c r="C135" t="str">
        <f t="shared" si="20"/>
        <v>Collection source event</v>
      </c>
      <c r="D135" t="str">
        <f t="shared" si="21"/>
        <v>mm/dd/yyyy</v>
      </c>
      <c r="E13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5" s="76" t="str">
        <f>IF(Master[[#This Row],[Geography (Collection) -Lookup Picker in GRIN]]="","",Master[[#This Row],[Geography (Collection) -Lookup Picker in GRIN]])</f>
        <v/>
      </c>
      <c r="G135" t="str">
        <f t="shared" si="22"/>
        <v>Y</v>
      </c>
      <c r="H135" s="45" t="str">
        <f>IF(Master[[#This Row],[Collecting or Acquisition Source - List]]="","",Master[[#This Row],[Collecting or Acquisition Source - List]])</f>
        <v/>
      </c>
      <c r="I135" t="str">
        <f>IF(Master[[#This Row],[Inventory Type - Lookup Picker]]="","",Master[[#This Row],[Inventory Type - Lookup Picker]])</f>
        <v/>
      </c>
      <c r="J135" s="4" t="str">
        <f>IF(Master[[#This Row],[Number Plants Sampled]]="","",Master[[#This Row],[Number Plants Sampled]])</f>
        <v/>
      </c>
      <c r="K135" s="4" t="str">
        <f>IF(Master[[#This Row],[Environment Description]]="","",Master[[#This Row],[Environment Description]])</f>
        <v/>
      </c>
      <c r="L135" s="4" t="str">
        <f>IF(Master[[#This Row],[Collector Verbatim Locality]]="","",Master[[#This Row],[Collector Verbatim Locality]])</f>
        <v/>
      </c>
      <c r="M135" s="4" t="str">
        <f>IF(Master[[#This Row],[Elevation (meters)]]=0,"",Master[[#This Row],[Elevation (meters)]])</f>
        <v/>
      </c>
      <c r="N135" s="55" t="str">
        <f>IF(Master[[#This Row],[Latitude -decimal degrees]]="","",Master[[#This Row],[Latitude -decimal degrees]])</f>
        <v/>
      </c>
      <c r="O135" s="55" t="str">
        <f>IF(Master[[#This Row],[Longitude -decimal degrees]]="","",Master[[#This Row],[Longitude -decimal degrees]])</f>
        <v/>
      </c>
      <c r="P135" s="5" t="str">
        <f>IF(Master[[#This Row],[Georeference Datum]]="","",Master[[#This Row],[Georeference Datum]])</f>
        <v/>
      </c>
      <c r="Q135" s="5" t="str">
        <f>IF(Master[[#This Row],[Georeference Protocol - Lookup Picker]]="","",Master[[#This Row],[Georeference Protocol - Lookup Picker]])</f>
        <v/>
      </c>
      <c r="R135" s="5" t="str">
        <f>IF(Master[[#This Row],[Associated Species]]="","",Master[[#This Row],[Associated Species]])</f>
        <v/>
      </c>
      <c r="S135" t="str">
        <f t="shared" si="23"/>
        <v>Y</v>
      </c>
      <c r="T135" s="5" t="str">
        <f>IF(Master[[#This Row],[Note (Accession Source - Collector)]]="","",Master[[#This Row],[Note (Accession Source - Collector)]])</f>
        <v/>
      </c>
    </row>
    <row r="136" spans="2:20" x14ac:dyDescent="0.35">
      <c r="B136" t="str">
        <f>Master[[#This Row],[Accession Prefix (NPGS)]]&amp;" "&amp;Master[[#This Row],[Accession Number -Assigned]]</f>
        <v xml:space="preserve"> </v>
      </c>
      <c r="C136" t="str">
        <f t="shared" si="20"/>
        <v>Collection source event</v>
      </c>
      <c r="D136" t="str">
        <f t="shared" si="21"/>
        <v>mm/dd/yyyy</v>
      </c>
      <c r="E13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6" s="76" t="str">
        <f>IF(Master[[#This Row],[Geography (Collection) -Lookup Picker in GRIN]]="","",Master[[#This Row],[Geography (Collection) -Lookup Picker in GRIN]])</f>
        <v/>
      </c>
      <c r="G136" t="str">
        <f t="shared" si="22"/>
        <v>Y</v>
      </c>
      <c r="H136" s="45" t="str">
        <f>IF(Master[[#This Row],[Collecting or Acquisition Source - List]]="","",Master[[#This Row],[Collecting or Acquisition Source - List]])</f>
        <v/>
      </c>
      <c r="I136" t="str">
        <f>IF(Master[[#This Row],[Inventory Type - Lookup Picker]]="","",Master[[#This Row],[Inventory Type - Lookup Picker]])</f>
        <v/>
      </c>
      <c r="J136" s="4" t="str">
        <f>IF(Master[[#This Row],[Number Plants Sampled]]="","",Master[[#This Row],[Number Plants Sampled]])</f>
        <v/>
      </c>
      <c r="K136" s="4" t="str">
        <f>IF(Master[[#This Row],[Environment Description]]="","",Master[[#This Row],[Environment Description]])</f>
        <v/>
      </c>
      <c r="L136" s="4" t="str">
        <f>IF(Master[[#This Row],[Collector Verbatim Locality]]="","",Master[[#This Row],[Collector Verbatim Locality]])</f>
        <v/>
      </c>
      <c r="M136" s="4" t="str">
        <f>IF(Master[[#This Row],[Elevation (meters)]]=0,"",Master[[#This Row],[Elevation (meters)]])</f>
        <v/>
      </c>
      <c r="N136" s="55" t="str">
        <f>IF(Master[[#This Row],[Latitude -decimal degrees]]="","",Master[[#This Row],[Latitude -decimal degrees]])</f>
        <v/>
      </c>
      <c r="O136" s="55" t="str">
        <f>IF(Master[[#This Row],[Longitude -decimal degrees]]="","",Master[[#This Row],[Longitude -decimal degrees]])</f>
        <v/>
      </c>
      <c r="P136" s="5" t="str">
        <f>IF(Master[[#This Row],[Georeference Datum]]="","",Master[[#This Row],[Georeference Datum]])</f>
        <v/>
      </c>
      <c r="Q136" s="5" t="str">
        <f>IF(Master[[#This Row],[Georeference Protocol - Lookup Picker]]="","",Master[[#This Row],[Georeference Protocol - Lookup Picker]])</f>
        <v/>
      </c>
      <c r="R136" s="5" t="str">
        <f>IF(Master[[#This Row],[Associated Species]]="","",Master[[#This Row],[Associated Species]])</f>
        <v/>
      </c>
      <c r="S136" t="str">
        <f t="shared" si="23"/>
        <v>Y</v>
      </c>
      <c r="T136" s="5" t="str">
        <f>IF(Master[[#This Row],[Note (Accession Source - Collector)]]="","",Master[[#This Row],[Note (Accession Source - Collector)]])</f>
        <v/>
      </c>
    </row>
    <row r="137" spans="2:20" x14ac:dyDescent="0.35">
      <c r="B137" t="str">
        <f>Master[[#This Row],[Accession Prefix (NPGS)]]&amp;" "&amp;Master[[#This Row],[Accession Number -Assigned]]</f>
        <v xml:space="preserve"> </v>
      </c>
      <c r="C137" t="str">
        <f t="shared" si="20"/>
        <v>Collection source event</v>
      </c>
      <c r="D137" t="str">
        <f t="shared" si="21"/>
        <v>mm/dd/yyyy</v>
      </c>
      <c r="E13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7" s="76" t="str">
        <f>IF(Master[[#This Row],[Geography (Collection) -Lookup Picker in GRIN]]="","",Master[[#This Row],[Geography (Collection) -Lookup Picker in GRIN]])</f>
        <v/>
      </c>
      <c r="G137" t="str">
        <f t="shared" si="22"/>
        <v>Y</v>
      </c>
      <c r="H137" s="45" t="str">
        <f>IF(Master[[#This Row],[Collecting or Acquisition Source - List]]="","",Master[[#This Row],[Collecting or Acquisition Source - List]])</f>
        <v/>
      </c>
      <c r="I137" t="str">
        <f>IF(Master[[#This Row],[Inventory Type - Lookup Picker]]="","",Master[[#This Row],[Inventory Type - Lookup Picker]])</f>
        <v/>
      </c>
      <c r="J137" s="4" t="str">
        <f>IF(Master[[#This Row],[Number Plants Sampled]]="","",Master[[#This Row],[Number Plants Sampled]])</f>
        <v/>
      </c>
      <c r="K137" s="4" t="str">
        <f>IF(Master[[#This Row],[Environment Description]]="","",Master[[#This Row],[Environment Description]])</f>
        <v/>
      </c>
      <c r="L137" s="4" t="str">
        <f>IF(Master[[#This Row],[Collector Verbatim Locality]]="","",Master[[#This Row],[Collector Verbatim Locality]])</f>
        <v/>
      </c>
      <c r="M137" s="4" t="str">
        <f>IF(Master[[#This Row],[Elevation (meters)]]=0,"",Master[[#This Row],[Elevation (meters)]])</f>
        <v/>
      </c>
      <c r="N137" s="55" t="str">
        <f>IF(Master[[#This Row],[Latitude -decimal degrees]]="","",Master[[#This Row],[Latitude -decimal degrees]])</f>
        <v/>
      </c>
      <c r="O137" s="55" t="str">
        <f>IF(Master[[#This Row],[Longitude -decimal degrees]]="","",Master[[#This Row],[Longitude -decimal degrees]])</f>
        <v/>
      </c>
      <c r="P137" s="5" t="str">
        <f>IF(Master[[#This Row],[Georeference Datum]]="","",Master[[#This Row],[Georeference Datum]])</f>
        <v/>
      </c>
      <c r="Q137" s="5" t="str">
        <f>IF(Master[[#This Row],[Georeference Protocol - Lookup Picker]]="","",Master[[#This Row],[Georeference Protocol - Lookup Picker]])</f>
        <v/>
      </c>
      <c r="R137" s="5" t="str">
        <f>IF(Master[[#This Row],[Associated Species]]="","",Master[[#This Row],[Associated Species]])</f>
        <v/>
      </c>
      <c r="S137" t="str">
        <f t="shared" si="23"/>
        <v>Y</v>
      </c>
      <c r="T137" s="5" t="str">
        <f>IF(Master[[#This Row],[Note (Accession Source - Collector)]]="","",Master[[#This Row],[Note (Accession Source - Collector)]])</f>
        <v/>
      </c>
    </row>
    <row r="138" spans="2:20" x14ac:dyDescent="0.35">
      <c r="B138" t="str">
        <f>Master[[#This Row],[Accession Prefix (NPGS)]]&amp;" "&amp;Master[[#This Row],[Accession Number -Assigned]]</f>
        <v xml:space="preserve"> </v>
      </c>
      <c r="C138" t="str">
        <f t="shared" si="20"/>
        <v>Collection source event</v>
      </c>
      <c r="D138" t="str">
        <f t="shared" si="21"/>
        <v>mm/dd/yyyy</v>
      </c>
      <c r="E13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8" s="76" t="str">
        <f>IF(Master[[#This Row],[Geography (Collection) -Lookup Picker in GRIN]]="","",Master[[#This Row],[Geography (Collection) -Lookup Picker in GRIN]])</f>
        <v/>
      </c>
      <c r="G138" t="str">
        <f t="shared" si="22"/>
        <v>Y</v>
      </c>
      <c r="H138" s="45" t="str">
        <f>IF(Master[[#This Row],[Collecting or Acquisition Source - List]]="","",Master[[#This Row],[Collecting or Acquisition Source - List]])</f>
        <v/>
      </c>
      <c r="I138" t="str">
        <f>IF(Master[[#This Row],[Inventory Type - Lookup Picker]]="","",Master[[#This Row],[Inventory Type - Lookup Picker]])</f>
        <v/>
      </c>
      <c r="J138" s="4" t="str">
        <f>IF(Master[[#This Row],[Number Plants Sampled]]="","",Master[[#This Row],[Number Plants Sampled]])</f>
        <v/>
      </c>
      <c r="K138" s="4" t="str">
        <f>IF(Master[[#This Row],[Environment Description]]="","",Master[[#This Row],[Environment Description]])</f>
        <v/>
      </c>
      <c r="L138" s="4" t="str">
        <f>IF(Master[[#This Row],[Collector Verbatim Locality]]="","",Master[[#This Row],[Collector Verbatim Locality]])</f>
        <v/>
      </c>
      <c r="M138" s="4" t="str">
        <f>IF(Master[[#This Row],[Elevation (meters)]]=0,"",Master[[#This Row],[Elevation (meters)]])</f>
        <v/>
      </c>
      <c r="N138" s="55" t="str">
        <f>IF(Master[[#This Row],[Latitude -decimal degrees]]="","",Master[[#This Row],[Latitude -decimal degrees]])</f>
        <v/>
      </c>
      <c r="O138" s="55" t="str">
        <f>IF(Master[[#This Row],[Longitude -decimal degrees]]="","",Master[[#This Row],[Longitude -decimal degrees]])</f>
        <v/>
      </c>
      <c r="P138" s="5" t="str">
        <f>IF(Master[[#This Row],[Georeference Datum]]="","",Master[[#This Row],[Georeference Datum]])</f>
        <v/>
      </c>
      <c r="Q138" s="5" t="str">
        <f>IF(Master[[#This Row],[Georeference Protocol - Lookup Picker]]="","",Master[[#This Row],[Georeference Protocol - Lookup Picker]])</f>
        <v/>
      </c>
      <c r="R138" s="5" t="str">
        <f>IF(Master[[#This Row],[Associated Species]]="","",Master[[#This Row],[Associated Species]])</f>
        <v/>
      </c>
      <c r="S138" t="str">
        <f t="shared" si="23"/>
        <v>Y</v>
      </c>
      <c r="T138" s="5" t="str">
        <f>IF(Master[[#This Row],[Note (Accession Source - Collector)]]="","",Master[[#This Row],[Note (Accession Source - Collector)]])</f>
        <v/>
      </c>
    </row>
    <row r="139" spans="2:20" x14ac:dyDescent="0.35">
      <c r="B139" t="str">
        <f>Master[[#This Row],[Accession Prefix (NPGS)]]&amp;" "&amp;Master[[#This Row],[Accession Number -Assigned]]</f>
        <v xml:space="preserve"> </v>
      </c>
      <c r="C139" t="str">
        <f t="shared" si="20"/>
        <v>Collection source event</v>
      </c>
      <c r="D139" t="str">
        <f t="shared" si="21"/>
        <v>mm/dd/yyyy</v>
      </c>
      <c r="E13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39" s="76" t="str">
        <f>IF(Master[[#This Row],[Geography (Collection) -Lookup Picker in GRIN]]="","",Master[[#This Row],[Geography (Collection) -Lookup Picker in GRIN]])</f>
        <v/>
      </c>
      <c r="G139" t="str">
        <f t="shared" si="22"/>
        <v>Y</v>
      </c>
      <c r="H139" s="45" t="str">
        <f>IF(Master[[#This Row],[Collecting or Acquisition Source - List]]="","",Master[[#This Row],[Collecting or Acquisition Source - List]])</f>
        <v/>
      </c>
      <c r="I139" t="str">
        <f>IF(Master[[#This Row],[Inventory Type - Lookup Picker]]="","",Master[[#This Row],[Inventory Type - Lookup Picker]])</f>
        <v/>
      </c>
      <c r="J139" s="4" t="str">
        <f>IF(Master[[#This Row],[Number Plants Sampled]]="","",Master[[#This Row],[Number Plants Sampled]])</f>
        <v/>
      </c>
      <c r="K139" s="4" t="str">
        <f>IF(Master[[#This Row],[Environment Description]]="","",Master[[#This Row],[Environment Description]])</f>
        <v/>
      </c>
      <c r="L139" s="4" t="str">
        <f>IF(Master[[#This Row],[Collector Verbatim Locality]]="","",Master[[#This Row],[Collector Verbatim Locality]])</f>
        <v/>
      </c>
      <c r="M139" s="4" t="str">
        <f>IF(Master[[#This Row],[Elevation (meters)]]=0,"",Master[[#This Row],[Elevation (meters)]])</f>
        <v/>
      </c>
      <c r="N139" s="55" t="str">
        <f>IF(Master[[#This Row],[Latitude -decimal degrees]]="","",Master[[#This Row],[Latitude -decimal degrees]])</f>
        <v/>
      </c>
      <c r="O139" s="55" t="str">
        <f>IF(Master[[#This Row],[Longitude -decimal degrees]]="","",Master[[#This Row],[Longitude -decimal degrees]])</f>
        <v/>
      </c>
      <c r="P139" s="5" t="str">
        <f>IF(Master[[#This Row],[Georeference Datum]]="","",Master[[#This Row],[Georeference Datum]])</f>
        <v/>
      </c>
      <c r="Q139" s="5" t="str">
        <f>IF(Master[[#This Row],[Georeference Protocol - Lookup Picker]]="","",Master[[#This Row],[Georeference Protocol - Lookup Picker]])</f>
        <v/>
      </c>
      <c r="R139" s="5" t="str">
        <f>IF(Master[[#This Row],[Associated Species]]="","",Master[[#This Row],[Associated Species]])</f>
        <v/>
      </c>
      <c r="S139" t="str">
        <f t="shared" si="23"/>
        <v>Y</v>
      </c>
      <c r="T139" s="5" t="str">
        <f>IF(Master[[#This Row],[Note (Accession Source - Collector)]]="","",Master[[#This Row],[Note (Accession Source - Collector)]])</f>
        <v/>
      </c>
    </row>
    <row r="140" spans="2:20" x14ac:dyDescent="0.35">
      <c r="B140" t="str">
        <f>Master[[#This Row],[Accession Prefix (NPGS)]]&amp;" "&amp;Master[[#This Row],[Accession Number -Assigned]]</f>
        <v xml:space="preserve"> </v>
      </c>
      <c r="C140" t="str">
        <f t="shared" si="20"/>
        <v>Collection source event</v>
      </c>
      <c r="D140" t="str">
        <f t="shared" si="21"/>
        <v>mm/dd/yyyy</v>
      </c>
      <c r="E14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0" s="76" t="str">
        <f>IF(Master[[#This Row],[Geography (Collection) -Lookup Picker in GRIN]]="","",Master[[#This Row],[Geography (Collection) -Lookup Picker in GRIN]])</f>
        <v/>
      </c>
      <c r="G140" t="str">
        <f t="shared" si="22"/>
        <v>Y</v>
      </c>
      <c r="H140" s="45" t="str">
        <f>IF(Master[[#This Row],[Collecting or Acquisition Source - List]]="","",Master[[#This Row],[Collecting or Acquisition Source - List]])</f>
        <v/>
      </c>
      <c r="I140" t="str">
        <f>IF(Master[[#This Row],[Inventory Type - Lookup Picker]]="","",Master[[#This Row],[Inventory Type - Lookup Picker]])</f>
        <v/>
      </c>
      <c r="J140" s="4" t="str">
        <f>IF(Master[[#This Row],[Number Plants Sampled]]="","",Master[[#This Row],[Number Plants Sampled]])</f>
        <v/>
      </c>
      <c r="K140" s="4" t="str">
        <f>IF(Master[[#This Row],[Environment Description]]="","",Master[[#This Row],[Environment Description]])</f>
        <v/>
      </c>
      <c r="L140" s="4" t="str">
        <f>IF(Master[[#This Row],[Collector Verbatim Locality]]="","",Master[[#This Row],[Collector Verbatim Locality]])</f>
        <v/>
      </c>
      <c r="M140" s="4" t="str">
        <f>IF(Master[[#This Row],[Elevation (meters)]]=0,"",Master[[#This Row],[Elevation (meters)]])</f>
        <v/>
      </c>
      <c r="N140" s="55" t="str">
        <f>IF(Master[[#This Row],[Latitude -decimal degrees]]="","",Master[[#This Row],[Latitude -decimal degrees]])</f>
        <v/>
      </c>
      <c r="O140" s="55" t="str">
        <f>IF(Master[[#This Row],[Longitude -decimal degrees]]="","",Master[[#This Row],[Longitude -decimal degrees]])</f>
        <v/>
      </c>
      <c r="P140" s="5" t="str">
        <f>IF(Master[[#This Row],[Georeference Datum]]="","",Master[[#This Row],[Georeference Datum]])</f>
        <v/>
      </c>
      <c r="Q140" s="5" t="str">
        <f>IF(Master[[#This Row],[Georeference Protocol - Lookup Picker]]="","",Master[[#This Row],[Georeference Protocol - Lookup Picker]])</f>
        <v/>
      </c>
      <c r="R140" s="5" t="str">
        <f>IF(Master[[#This Row],[Associated Species]]="","",Master[[#This Row],[Associated Species]])</f>
        <v/>
      </c>
      <c r="S140" t="str">
        <f t="shared" si="23"/>
        <v>Y</v>
      </c>
      <c r="T140" s="5" t="str">
        <f>IF(Master[[#This Row],[Note (Accession Source - Collector)]]="","",Master[[#This Row],[Note (Accession Source - Collector)]])</f>
        <v/>
      </c>
    </row>
    <row r="141" spans="2:20" x14ac:dyDescent="0.35">
      <c r="B141" t="str">
        <f>Master[[#This Row],[Accession Prefix (NPGS)]]&amp;" "&amp;Master[[#This Row],[Accession Number -Assigned]]</f>
        <v xml:space="preserve"> </v>
      </c>
      <c r="C141" t="str">
        <f t="shared" si="20"/>
        <v>Collection source event</v>
      </c>
      <c r="D141" t="str">
        <f t="shared" si="21"/>
        <v>mm/dd/yyyy</v>
      </c>
      <c r="E14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1" s="76" t="str">
        <f>IF(Master[[#This Row],[Geography (Collection) -Lookup Picker in GRIN]]="","",Master[[#This Row],[Geography (Collection) -Lookup Picker in GRIN]])</f>
        <v/>
      </c>
      <c r="G141" t="str">
        <f t="shared" si="22"/>
        <v>Y</v>
      </c>
      <c r="H141" s="45" t="str">
        <f>IF(Master[[#This Row],[Collecting or Acquisition Source - List]]="","",Master[[#This Row],[Collecting or Acquisition Source - List]])</f>
        <v/>
      </c>
      <c r="I141" t="str">
        <f>IF(Master[[#This Row],[Inventory Type - Lookup Picker]]="","",Master[[#This Row],[Inventory Type - Lookup Picker]])</f>
        <v/>
      </c>
      <c r="J141" s="4" t="str">
        <f>IF(Master[[#This Row],[Number Plants Sampled]]="","",Master[[#This Row],[Number Plants Sampled]])</f>
        <v/>
      </c>
      <c r="K141" s="4" t="str">
        <f>IF(Master[[#This Row],[Environment Description]]="","",Master[[#This Row],[Environment Description]])</f>
        <v/>
      </c>
      <c r="L141" s="4" t="str">
        <f>IF(Master[[#This Row],[Collector Verbatim Locality]]="","",Master[[#This Row],[Collector Verbatim Locality]])</f>
        <v/>
      </c>
      <c r="M141" s="4" t="str">
        <f>IF(Master[[#This Row],[Elevation (meters)]]=0,"",Master[[#This Row],[Elevation (meters)]])</f>
        <v/>
      </c>
      <c r="N141" s="55" t="str">
        <f>IF(Master[[#This Row],[Latitude -decimal degrees]]="","",Master[[#This Row],[Latitude -decimal degrees]])</f>
        <v/>
      </c>
      <c r="O141" s="55" t="str">
        <f>IF(Master[[#This Row],[Longitude -decimal degrees]]="","",Master[[#This Row],[Longitude -decimal degrees]])</f>
        <v/>
      </c>
      <c r="P141" s="5" t="str">
        <f>IF(Master[[#This Row],[Georeference Datum]]="","",Master[[#This Row],[Georeference Datum]])</f>
        <v/>
      </c>
      <c r="Q141" s="5" t="str">
        <f>IF(Master[[#This Row],[Georeference Protocol - Lookup Picker]]="","",Master[[#This Row],[Georeference Protocol - Lookup Picker]])</f>
        <v/>
      </c>
      <c r="R141" s="5" t="str">
        <f>IF(Master[[#This Row],[Associated Species]]="","",Master[[#This Row],[Associated Species]])</f>
        <v/>
      </c>
      <c r="S141" t="str">
        <f t="shared" si="23"/>
        <v>Y</v>
      </c>
      <c r="T141" s="5" t="str">
        <f>IF(Master[[#This Row],[Note (Accession Source - Collector)]]="","",Master[[#This Row],[Note (Accession Source - Collector)]])</f>
        <v/>
      </c>
    </row>
    <row r="142" spans="2:20" x14ac:dyDescent="0.35">
      <c r="B142" t="str">
        <f>Master[[#This Row],[Accession Prefix (NPGS)]]&amp;" "&amp;Master[[#This Row],[Accession Number -Assigned]]</f>
        <v xml:space="preserve"> </v>
      </c>
      <c r="C142" t="str">
        <f t="shared" si="20"/>
        <v>Collection source event</v>
      </c>
      <c r="D142" t="str">
        <f t="shared" si="21"/>
        <v>mm/dd/yyyy</v>
      </c>
      <c r="E14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2" s="76" t="str">
        <f>IF(Master[[#This Row],[Geography (Collection) -Lookup Picker in GRIN]]="","",Master[[#This Row],[Geography (Collection) -Lookup Picker in GRIN]])</f>
        <v/>
      </c>
      <c r="G142" t="str">
        <f t="shared" si="22"/>
        <v>Y</v>
      </c>
      <c r="H142" s="45" t="str">
        <f>IF(Master[[#This Row],[Collecting or Acquisition Source - List]]="","",Master[[#This Row],[Collecting or Acquisition Source - List]])</f>
        <v/>
      </c>
      <c r="I142" t="str">
        <f>IF(Master[[#This Row],[Inventory Type - Lookup Picker]]="","",Master[[#This Row],[Inventory Type - Lookup Picker]])</f>
        <v/>
      </c>
      <c r="J142" s="4" t="str">
        <f>IF(Master[[#This Row],[Number Plants Sampled]]="","",Master[[#This Row],[Number Plants Sampled]])</f>
        <v/>
      </c>
      <c r="K142" s="4" t="str">
        <f>IF(Master[[#This Row],[Environment Description]]="","",Master[[#This Row],[Environment Description]])</f>
        <v/>
      </c>
      <c r="L142" s="4" t="str">
        <f>IF(Master[[#This Row],[Collector Verbatim Locality]]="","",Master[[#This Row],[Collector Verbatim Locality]])</f>
        <v/>
      </c>
      <c r="M142" s="4" t="str">
        <f>IF(Master[[#This Row],[Elevation (meters)]]=0,"",Master[[#This Row],[Elevation (meters)]])</f>
        <v/>
      </c>
      <c r="N142" s="55" t="str">
        <f>IF(Master[[#This Row],[Latitude -decimal degrees]]="","",Master[[#This Row],[Latitude -decimal degrees]])</f>
        <v/>
      </c>
      <c r="O142" s="55" t="str">
        <f>IF(Master[[#This Row],[Longitude -decimal degrees]]="","",Master[[#This Row],[Longitude -decimal degrees]])</f>
        <v/>
      </c>
      <c r="P142" s="5" t="str">
        <f>IF(Master[[#This Row],[Georeference Datum]]="","",Master[[#This Row],[Georeference Datum]])</f>
        <v/>
      </c>
      <c r="Q142" s="5" t="str">
        <f>IF(Master[[#This Row],[Georeference Protocol - Lookup Picker]]="","",Master[[#This Row],[Georeference Protocol - Lookup Picker]])</f>
        <v/>
      </c>
      <c r="R142" s="5" t="str">
        <f>IF(Master[[#This Row],[Associated Species]]="","",Master[[#This Row],[Associated Species]])</f>
        <v/>
      </c>
      <c r="S142" t="str">
        <f t="shared" si="23"/>
        <v>Y</v>
      </c>
      <c r="T142" s="5" t="str">
        <f>IF(Master[[#This Row],[Note (Accession Source - Collector)]]="","",Master[[#This Row],[Note (Accession Source - Collector)]])</f>
        <v/>
      </c>
    </row>
    <row r="143" spans="2:20" x14ac:dyDescent="0.35">
      <c r="B143" t="str">
        <f>Master[[#This Row],[Accession Prefix (NPGS)]]&amp;" "&amp;Master[[#This Row],[Accession Number -Assigned]]</f>
        <v xml:space="preserve"> </v>
      </c>
      <c r="C143" t="str">
        <f t="shared" si="20"/>
        <v>Collection source event</v>
      </c>
      <c r="D143" t="str">
        <f t="shared" si="21"/>
        <v>mm/dd/yyyy</v>
      </c>
      <c r="E14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3" s="76" t="str">
        <f>IF(Master[[#This Row],[Geography (Collection) -Lookup Picker in GRIN]]="","",Master[[#This Row],[Geography (Collection) -Lookup Picker in GRIN]])</f>
        <v/>
      </c>
      <c r="G143" t="str">
        <f t="shared" si="22"/>
        <v>Y</v>
      </c>
      <c r="H143" s="45" t="str">
        <f>IF(Master[[#This Row],[Collecting or Acquisition Source - List]]="","",Master[[#This Row],[Collecting or Acquisition Source - List]])</f>
        <v/>
      </c>
      <c r="I143" t="str">
        <f>IF(Master[[#This Row],[Inventory Type - Lookup Picker]]="","",Master[[#This Row],[Inventory Type - Lookup Picker]])</f>
        <v/>
      </c>
      <c r="J143" s="4" t="str">
        <f>IF(Master[[#This Row],[Number Plants Sampled]]="","",Master[[#This Row],[Number Plants Sampled]])</f>
        <v/>
      </c>
      <c r="K143" s="4" t="str">
        <f>IF(Master[[#This Row],[Environment Description]]="","",Master[[#This Row],[Environment Description]])</f>
        <v/>
      </c>
      <c r="L143" s="4" t="str">
        <f>IF(Master[[#This Row],[Collector Verbatim Locality]]="","",Master[[#This Row],[Collector Verbatim Locality]])</f>
        <v/>
      </c>
      <c r="M143" s="4" t="str">
        <f>IF(Master[[#This Row],[Elevation (meters)]]=0,"",Master[[#This Row],[Elevation (meters)]])</f>
        <v/>
      </c>
      <c r="N143" s="55" t="str">
        <f>IF(Master[[#This Row],[Latitude -decimal degrees]]="","",Master[[#This Row],[Latitude -decimal degrees]])</f>
        <v/>
      </c>
      <c r="O143" s="55" t="str">
        <f>IF(Master[[#This Row],[Longitude -decimal degrees]]="","",Master[[#This Row],[Longitude -decimal degrees]])</f>
        <v/>
      </c>
      <c r="P143" s="5" t="str">
        <f>IF(Master[[#This Row],[Georeference Datum]]="","",Master[[#This Row],[Georeference Datum]])</f>
        <v/>
      </c>
      <c r="Q143" s="5" t="str">
        <f>IF(Master[[#This Row],[Georeference Protocol - Lookup Picker]]="","",Master[[#This Row],[Georeference Protocol - Lookup Picker]])</f>
        <v/>
      </c>
      <c r="R143" s="5" t="str">
        <f>IF(Master[[#This Row],[Associated Species]]="","",Master[[#This Row],[Associated Species]])</f>
        <v/>
      </c>
      <c r="S143" t="str">
        <f t="shared" si="23"/>
        <v>Y</v>
      </c>
      <c r="T143" s="5" t="str">
        <f>IF(Master[[#This Row],[Note (Accession Source - Collector)]]="","",Master[[#This Row],[Note (Accession Source - Collector)]])</f>
        <v/>
      </c>
    </row>
    <row r="144" spans="2:20" x14ac:dyDescent="0.35">
      <c r="B144" t="str">
        <f>Master[[#This Row],[Accession Prefix (NPGS)]]&amp;" "&amp;Master[[#This Row],[Accession Number -Assigned]]</f>
        <v xml:space="preserve"> </v>
      </c>
      <c r="C144" t="str">
        <f t="shared" si="20"/>
        <v>Collection source event</v>
      </c>
      <c r="D144" t="str">
        <f t="shared" si="21"/>
        <v>mm/dd/yyyy</v>
      </c>
      <c r="E14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4" s="76" t="str">
        <f>IF(Master[[#This Row],[Geography (Collection) -Lookup Picker in GRIN]]="","",Master[[#This Row],[Geography (Collection) -Lookup Picker in GRIN]])</f>
        <v/>
      </c>
      <c r="G144" t="str">
        <f t="shared" si="22"/>
        <v>Y</v>
      </c>
      <c r="H144" s="45" t="str">
        <f>IF(Master[[#This Row],[Collecting or Acquisition Source - List]]="","",Master[[#This Row],[Collecting or Acquisition Source - List]])</f>
        <v/>
      </c>
      <c r="I144" t="str">
        <f>IF(Master[[#This Row],[Inventory Type - Lookup Picker]]="","",Master[[#This Row],[Inventory Type - Lookup Picker]])</f>
        <v/>
      </c>
      <c r="J144" s="4" t="str">
        <f>IF(Master[[#This Row],[Number Plants Sampled]]="","",Master[[#This Row],[Number Plants Sampled]])</f>
        <v/>
      </c>
      <c r="K144" s="4" t="str">
        <f>IF(Master[[#This Row],[Environment Description]]="","",Master[[#This Row],[Environment Description]])</f>
        <v/>
      </c>
      <c r="L144" s="4" t="str">
        <f>IF(Master[[#This Row],[Collector Verbatim Locality]]="","",Master[[#This Row],[Collector Verbatim Locality]])</f>
        <v/>
      </c>
      <c r="M144" s="4" t="str">
        <f>IF(Master[[#This Row],[Elevation (meters)]]=0,"",Master[[#This Row],[Elevation (meters)]])</f>
        <v/>
      </c>
      <c r="N144" s="55" t="str">
        <f>IF(Master[[#This Row],[Latitude -decimal degrees]]="","",Master[[#This Row],[Latitude -decimal degrees]])</f>
        <v/>
      </c>
      <c r="O144" s="55" t="str">
        <f>IF(Master[[#This Row],[Longitude -decimal degrees]]="","",Master[[#This Row],[Longitude -decimal degrees]])</f>
        <v/>
      </c>
      <c r="P144" s="5" t="str">
        <f>IF(Master[[#This Row],[Georeference Datum]]="","",Master[[#This Row],[Georeference Datum]])</f>
        <v/>
      </c>
      <c r="Q144" s="5" t="str">
        <f>IF(Master[[#This Row],[Georeference Protocol - Lookup Picker]]="","",Master[[#This Row],[Georeference Protocol - Lookup Picker]])</f>
        <v/>
      </c>
      <c r="R144" s="5" t="str">
        <f>IF(Master[[#This Row],[Associated Species]]="","",Master[[#This Row],[Associated Species]])</f>
        <v/>
      </c>
      <c r="S144" t="str">
        <f t="shared" si="23"/>
        <v>Y</v>
      </c>
      <c r="T144" s="5" t="str">
        <f>IF(Master[[#This Row],[Note (Accession Source - Collector)]]="","",Master[[#This Row],[Note (Accession Source - Collector)]])</f>
        <v/>
      </c>
    </row>
    <row r="145" spans="2:20" x14ac:dyDescent="0.35">
      <c r="B145" t="str">
        <f>Master[[#This Row],[Accession Prefix (NPGS)]]&amp;" "&amp;Master[[#This Row],[Accession Number -Assigned]]</f>
        <v xml:space="preserve"> </v>
      </c>
      <c r="C145" t="str">
        <f t="shared" si="20"/>
        <v>Collection source event</v>
      </c>
      <c r="D145" t="str">
        <f t="shared" si="21"/>
        <v>mm/dd/yyyy</v>
      </c>
      <c r="E14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5" s="76" t="str">
        <f>IF(Master[[#This Row],[Geography (Collection) -Lookup Picker in GRIN]]="","",Master[[#This Row],[Geography (Collection) -Lookup Picker in GRIN]])</f>
        <v/>
      </c>
      <c r="G145" t="str">
        <f t="shared" si="22"/>
        <v>Y</v>
      </c>
      <c r="H145" s="45" t="str">
        <f>IF(Master[[#This Row],[Collecting or Acquisition Source - List]]="","",Master[[#This Row],[Collecting or Acquisition Source - List]])</f>
        <v/>
      </c>
      <c r="I145" t="str">
        <f>IF(Master[[#This Row],[Inventory Type - Lookup Picker]]="","",Master[[#This Row],[Inventory Type - Lookup Picker]])</f>
        <v/>
      </c>
      <c r="J145" s="4" t="str">
        <f>IF(Master[[#This Row],[Number Plants Sampled]]="","",Master[[#This Row],[Number Plants Sampled]])</f>
        <v/>
      </c>
      <c r="K145" s="4" t="str">
        <f>IF(Master[[#This Row],[Environment Description]]="","",Master[[#This Row],[Environment Description]])</f>
        <v/>
      </c>
      <c r="L145" s="4" t="str">
        <f>IF(Master[[#This Row],[Collector Verbatim Locality]]="","",Master[[#This Row],[Collector Verbatim Locality]])</f>
        <v/>
      </c>
      <c r="M145" s="4" t="str">
        <f>IF(Master[[#This Row],[Elevation (meters)]]=0,"",Master[[#This Row],[Elevation (meters)]])</f>
        <v/>
      </c>
      <c r="N145" s="55" t="str">
        <f>IF(Master[[#This Row],[Latitude -decimal degrees]]="","",Master[[#This Row],[Latitude -decimal degrees]])</f>
        <v/>
      </c>
      <c r="O145" s="55" t="str">
        <f>IF(Master[[#This Row],[Longitude -decimal degrees]]="","",Master[[#This Row],[Longitude -decimal degrees]])</f>
        <v/>
      </c>
      <c r="P145" s="5" t="str">
        <f>IF(Master[[#This Row],[Georeference Datum]]="","",Master[[#This Row],[Georeference Datum]])</f>
        <v/>
      </c>
      <c r="Q145" s="5" t="str">
        <f>IF(Master[[#This Row],[Georeference Protocol - Lookup Picker]]="","",Master[[#This Row],[Georeference Protocol - Lookup Picker]])</f>
        <v/>
      </c>
      <c r="R145" s="5" t="str">
        <f>IF(Master[[#This Row],[Associated Species]]="","",Master[[#This Row],[Associated Species]])</f>
        <v/>
      </c>
      <c r="S145" t="str">
        <f t="shared" si="23"/>
        <v>Y</v>
      </c>
      <c r="T145" s="5" t="str">
        <f>IF(Master[[#This Row],[Note (Accession Source - Collector)]]="","",Master[[#This Row],[Note (Accession Source - Collector)]])</f>
        <v/>
      </c>
    </row>
    <row r="146" spans="2:20" x14ac:dyDescent="0.35">
      <c r="B146" t="str">
        <f>Master[[#This Row],[Accession Prefix (NPGS)]]&amp;" "&amp;Master[[#This Row],[Accession Number -Assigned]]</f>
        <v xml:space="preserve"> </v>
      </c>
      <c r="C146" t="str">
        <f t="shared" si="20"/>
        <v>Collection source event</v>
      </c>
      <c r="D146" t="str">
        <f t="shared" si="21"/>
        <v>mm/dd/yyyy</v>
      </c>
      <c r="E14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6" s="76" t="str">
        <f>IF(Master[[#This Row],[Geography (Collection) -Lookup Picker in GRIN]]="","",Master[[#This Row],[Geography (Collection) -Lookup Picker in GRIN]])</f>
        <v/>
      </c>
      <c r="G146" t="str">
        <f t="shared" si="22"/>
        <v>Y</v>
      </c>
      <c r="H146" s="45" t="str">
        <f>IF(Master[[#This Row],[Collecting or Acquisition Source - List]]="","",Master[[#This Row],[Collecting or Acquisition Source - List]])</f>
        <v/>
      </c>
      <c r="I146" t="str">
        <f>IF(Master[[#This Row],[Inventory Type - Lookup Picker]]="","",Master[[#This Row],[Inventory Type - Lookup Picker]])</f>
        <v/>
      </c>
      <c r="J146" s="4" t="str">
        <f>IF(Master[[#This Row],[Number Plants Sampled]]="","",Master[[#This Row],[Number Plants Sampled]])</f>
        <v/>
      </c>
      <c r="K146" s="4" t="str">
        <f>IF(Master[[#This Row],[Environment Description]]="","",Master[[#This Row],[Environment Description]])</f>
        <v/>
      </c>
      <c r="L146" s="4" t="str">
        <f>IF(Master[[#This Row],[Collector Verbatim Locality]]="","",Master[[#This Row],[Collector Verbatim Locality]])</f>
        <v/>
      </c>
      <c r="M146" s="4" t="str">
        <f>IF(Master[[#This Row],[Elevation (meters)]]=0,"",Master[[#This Row],[Elevation (meters)]])</f>
        <v/>
      </c>
      <c r="N146" s="55" t="str">
        <f>IF(Master[[#This Row],[Latitude -decimal degrees]]="","",Master[[#This Row],[Latitude -decimal degrees]])</f>
        <v/>
      </c>
      <c r="O146" s="55" t="str">
        <f>IF(Master[[#This Row],[Longitude -decimal degrees]]="","",Master[[#This Row],[Longitude -decimal degrees]])</f>
        <v/>
      </c>
      <c r="P146" s="5" t="str">
        <f>IF(Master[[#This Row],[Georeference Datum]]="","",Master[[#This Row],[Georeference Datum]])</f>
        <v/>
      </c>
      <c r="Q146" s="5" t="str">
        <f>IF(Master[[#This Row],[Georeference Protocol - Lookup Picker]]="","",Master[[#This Row],[Georeference Protocol - Lookup Picker]])</f>
        <v/>
      </c>
      <c r="R146" s="5" t="str">
        <f>IF(Master[[#This Row],[Associated Species]]="","",Master[[#This Row],[Associated Species]])</f>
        <v/>
      </c>
      <c r="S146" t="str">
        <f t="shared" si="23"/>
        <v>Y</v>
      </c>
      <c r="T146" s="5" t="str">
        <f>IF(Master[[#This Row],[Note (Accession Source - Collector)]]="","",Master[[#This Row],[Note (Accession Source - Collector)]])</f>
        <v/>
      </c>
    </row>
    <row r="147" spans="2:20" x14ac:dyDescent="0.35">
      <c r="B147" t="str">
        <f>Master[[#This Row],[Accession Prefix (NPGS)]]&amp;" "&amp;Master[[#This Row],[Accession Number -Assigned]]</f>
        <v xml:space="preserve"> </v>
      </c>
      <c r="C147" t="str">
        <f t="shared" si="20"/>
        <v>Collection source event</v>
      </c>
      <c r="D147" t="str">
        <f t="shared" si="21"/>
        <v>mm/dd/yyyy</v>
      </c>
      <c r="E14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7" s="76" t="str">
        <f>IF(Master[[#This Row],[Geography (Collection) -Lookup Picker in GRIN]]="","",Master[[#This Row],[Geography (Collection) -Lookup Picker in GRIN]])</f>
        <v/>
      </c>
      <c r="G147" t="str">
        <f t="shared" si="22"/>
        <v>Y</v>
      </c>
      <c r="H147" s="45" t="str">
        <f>IF(Master[[#This Row],[Collecting or Acquisition Source - List]]="","",Master[[#This Row],[Collecting or Acquisition Source - List]])</f>
        <v/>
      </c>
      <c r="I147" t="str">
        <f>IF(Master[[#This Row],[Inventory Type - Lookup Picker]]="","",Master[[#This Row],[Inventory Type - Lookup Picker]])</f>
        <v/>
      </c>
      <c r="J147" s="4" t="str">
        <f>IF(Master[[#This Row],[Number Plants Sampled]]="","",Master[[#This Row],[Number Plants Sampled]])</f>
        <v/>
      </c>
      <c r="K147" s="4" t="str">
        <f>IF(Master[[#This Row],[Environment Description]]="","",Master[[#This Row],[Environment Description]])</f>
        <v/>
      </c>
      <c r="L147" s="4" t="str">
        <f>IF(Master[[#This Row],[Collector Verbatim Locality]]="","",Master[[#This Row],[Collector Verbatim Locality]])</f>
        <v/>
      </c>
      <c r="M147" s="4" t="str">
        <f>IF(Master[[#This Row],[Elevation (meters)]]=0,"",Master[[#This Row],[Elevation (meters)]])</f>
        <v/>
      </c>
      <c r="N147" s="55" t="str">
        <f>IF(Master[[#This Row],[Latitude -decimal degrees]]="","",Master[[#This Row],[Latitude -decimal degrees]])</f>
        <v/>
      </c>
      <c r="O147" s="55" t="str">
        <f>IF(Master[[#This Row],[Longitude -decimal degrees]]="","",Master[[#This Row],[Longitude -decimal degrees]])</f>
        <v/>
      </c>
      <c r="P147" s="5" t="str">
        <f>IF(Master[[#This Row],[Georeference Datum]]="","",Master[[#This Row],[Georeference Datum]])</f>
        <v/>
      </c>
      <c r="Q147" s="5" t="str">
        <f>IF(Master[[#This Row],[Georeference Protocol - Lookup Picker]]="","",Master[[#This Row],[Georeference Protocol - Lookup Picker]])</f>
        <v/>
      </c>
      <c r="R147" s="5" t="str">
        <f>IF(Master[[#This Row],[Associated Species]]="","",Master[[#This Row],[Associated Species]])</f>
        <v/>
      </c>
      <c r="S147" t="str">
        <f t="shared" si="23"/>
        <v>Y</v>
      </c>
      <c r="T147" s="5" t="str">
        <f>IF(Master[[#This Row],[Note (Accession Source - Collector)]]="","",Master[[#This Row],[Note (Accession Source - Collector)]])</f>
        <v/>
      </c>
    </row>
    <row r="148" spans="2:20" x14ac:dyDescent="0.35">
      <c r="B148" t="str">
        <f>Master[[#This Row],[Accession Prefix (NPGS)]]&amp;" "&amp;Master[[#This Row],[Accession Number -Assigned]]</f>
        <v xml:space="preserve"> </v>
      </c>
      <c r="C148" t="str">
        <f t="shared" si="20"/>
        <v>Collection source event</v>
      </c>
      <c r="D148" t="str">
        <f t="shared" si="21"/>
        <v>mm/dd/yyyy</v>
      </c>
      <c r="E14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8" s="76" t="str">
        <f>IF(Master[[#This Row],[Geography (Collection) -Lookup Picker in GRIN]]="","",Master[[#This Row],[Geography (Collection) -Lookup Picker in GRIN]])</f>
        <v/>
      </c>
      <c r="G148" t="str">
        <f t="shared" si="22"/>
        <v>Y</v>
      </c>
      <c r="H148" s="45" t="str">
        <f>IF(Master[[#This Row],[Collecting or Acquisition Source - List]]="","",Master[[#This Row],[Collecting or Acquisition Source - List]])</f>
        <v/>
      </c>
      <c r="I148" t="str">
        <f>IF(Master[[#This Row],[Inventory Type - Lookup Picker]]="","",Master[[#This Row],[Inventory Type - Lookup Picker]])</f>
        <v/>
      </c>
      <c r="J148" s="4" t="str">
        <f>IF(Master[[#This Row],[Number Plants Sampled]]="","",Master[[#This Row],[Number Plants Sampled]])</f>
        <v/>
      </c>
      <c r="K148" s="4" t="str">
        <f>IF(Master[[#This Row],[Environment Description]]="","",Master[[#This Row],[Environment Description]])</f>
        <v/>
      </c>
      <c r="L148" s="4" t="str">
        <f>IF(Master[[#This Row],[Collector Verbatim Locality]]="","",Master[[#This Row],[Collector Verbatim Locality]])</f>
        <v/>
      </c>
      <c r="M148" s="4" t="str">
        <f>IF(Master[[#This Row],[Elevation (meters)]]=0,"",Master[[#This Row],[Elevation (meters)]])</f>
        <v/>
      </c>
      <c r="N148" s="55" t="str">
        <f>IF(Master[[#This Row],[Latitude -decimal degrees]]="","",Master[[#This Row],[Latitude -decimal degrees]])</f>
        <v/>
      </c>
      <c r="O148" s="55" t="str">
        <f>IF(Master[[#This Row],[Longitude -decimal degrees]]="","",Master[[#This Row],[Longitude -decimal degrees]])</f>
        <v/>
      </c>
      <c r="P148" s="5" t="str">
        <f>IF(Master[[#This Row],[Georeference Datum]]="","",Master[[#This Row],[Georeference Datum]])</f>
        <v/>
      </c>
      <c r="Q148" s="5" t="str">
        <f>IF(Master[[#This Row],[Georeference Protocol - Lookup Picker]]="","",Master[[#This Row],[Georeference Protocol - Lookup Picker]])</f>
        <v/>
      </c>
      <c r="R148" s="5" t="str">
        <f>IF(Master[[#This Row],[Associated Species]]="","",Master[[#This Row],[Associated Species]])</f>
        <v/>
      </c>
      <c r="S148" t="str">
        <f t="shared" si="23"/>
        <v>Y</v>
      </c>
      <c r="T148" s="5" t="str">
        <f>IF(Master[[#This Row],[Note (Accession Source - Collector)]]="","",Master[[#This Row],[Note (Accession Source - Collector)]])</f>
        <v/>
      </c>
    </row>
    <row r="149" spans="2:20" x14ac:dyDescent="0.35">
      <c r="B149" t="str">
        <f>Master[[#This Row],[Accession Prefix (NPGS)]]&amp;" "&amp;Master[[#This Row],[Accession Number -Assigned]]</f>
        <v xml:space="preserve"> </v>
      </c>
      <c r="C149" t="str">
        <f t="shared" si="20"/>
        <v>Collection source event</v>
      </c>
      <c r="D149" t="str">
        <f t="shared" si="21"/>
        <v>mm/dd/yyyy</v>
      </c>
      <c r="E14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49" s="76" t="str">
        <f>IF(Master[[#This Row],[Geography (Collection) -Lookup Picker in GRIN]]="","",Master[[#This Row],[Geography (Collection) -Lookup Picker in GRIN]])</f>
        <v/>
      </c>
      <c r="G149" t="str">
        <f t="shared" si="22"/>
        <v>Y</v>
      </c>
      <c r="H149" s="45" t="str">
        <f>IF(Master[[#This Row],[Collecting or Acquisition Source - List]]="","",Master[[#This Row],[Collecting or Acquisition Source - List]])</f>
        <v/>
      </c>
      <c r="I149" t="str">
        <f>IF(Master[[#This Row],[Inventory Type - Lookup Picker]]="","",Master[[#This Row],[Inventory Type - Lookup Picker]])</f>
        <v/>
      </c>
      <c r="J149" s="4" t="str">
        <f>IF(Master[[#This Row],[Number Plants Sampled]]="","",Master[[#This Row],[Number Plants Sampled]])</f>
        <v/>
      </c>
      <c r="K149" s="4" t="str">
        <f>IF(Master[[#This Row],[Environment Description]]="","",Master[[#This Row],[Environment Description]])</f>
        <v/>
      </c>
      <c r="L149" s="4" t="str">
        <f>IF(Master[[#This Row],[Collector Verbatim Locality]]="","",Master[[#This Row],[Collector Verbatim Locality]])</f>
        <v/>
      </c>
      <c r="M149" s="4" t="str">
        <f>IF(Master[[#This Row],[Elevation (meters)]]=0,"",Master[[#This Row],[Elevation (meters)]])</f>
        <v/>
      </c>
      <c r="N149" s="55" t="str">
        <f>IF(Master[[#This Row],[Latitude -decimal degrees]]="","",Master[[#This Row],[Latitude -decimal degrees]])</f>
        <v/>
      </c>
      <c r="O149" s="55" t="str">
        <f>IF(Master[[#This Row],[Longitude -decimal degrees]]="","",Master[[#This Row],[Longitude -decimal degrees]])</f>
        <v/>
      </c>
      <c r="P149" s="5" t="str">
        <f>IF(Master[[#This Row],[Georeference Datum]]="","",Master[[#This Row],[Georeference Datum]])</f>
        <v/>
      </c>
      <c r="Q149" s="5" t="str">
        <f>IF(Master[[#This Row],[Georeference Protocol - Lookup Picker]]="","",Master[[#This Row],[Georeference Protocol - Lookup Picker]])</f>
        <v/>
      </c>
      <c r="R149" s="5" t="str">
        <f>IF(Master[[#This Row],[Associated Species]]="","",Master[[#This Row],[Associated Species]])</f>
        <v/>
      </c>
      <c r="S149" t="str">
        <f t="shared" si="23"/>
        <v>Y</v>
      </c>
      <c r="T149" s="5" t="str">
        <f>IF(Master[[#This Row],[Note (Accession Source - Collector)]]="","",Master[[#This Row],[Note (Accession Source - Collector)]])</f>
        <v/>
      </c>
    </row>
    <row r="150" spans="2:20" x14ac:dyDescent="0.35">
      <c r="B150" t="str">
        <f>Master[[#This Row],[Accession Prefix (NPGS)]]&amp;" "&amp;Master[[#This Row],[Accession Number -Assigned]]</f>
        <v xml:space="preserve"> </v>
      </c>
      <c r="C150" t="str">
        <f t="shared" ref="C150:C181" si="24">"Collection source event"</f>
        <v>Collection source event</v>
      </c>
      <c r="D150" t="str">
        <f t="shared" ref="D150:D181" si="25">"mm/dd/yyyy"</f>
        <v>mm/dd/yyyy</v>
      </c>
      <c r="E15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0" s="76" t="str">
        <f>IF(Master[[#This Row],[Geography (Collection) -Lookup Picker in GRIN]]="","",Master[[#This Row],[Geography (Collection) -Lookup Picker in GRIN]])</f>
        <v/>
      </c>
      <c r="G150" t="str">
        <f t="shared" ref="G150:G181" si="26">"Y"</f>
        <v>Y</v>
      </c>
      <c r="H150" s="45" t="str">
        <f>IF(Master[[#This Row],[Collecting or Acquisition Source - List]]="","",Master[[#This Row],[Collecting or Acquisition Source - List]])</f>
        <v/>
      </c>
      <c r="I150" t="str">
        <f>IF(Master[[#This Row],[Inventory Type - Lookup Picker]]="","",Master[[#This Row],[Inventory Type - Lookup Picker]])</f>
        <v/>
      </c>
      <c r="J150" s="4" t="str">
        <f>IF(Master[[#This Row],[Number Plants Sampled]]="","",Master[[#This Row],[Number Plants Sampled]])</f>
        <v/>
      </c>
      <c r="K150" s="4" t="str">
        <f>IF(Master[[#This Row],[Environment Description]]="","",Master[[#This Row],[Environment Description]])</f>
        <v/>
      </c>
      <c r="L150" s="4" t="str">
        <f>IF(Master[[#This Row],[Collector Verbatim Locality]]="","",Master[[#This Row],[Collector Verbatim Locality]])</f>
        <v/>
      </c>
      <c r="M150" s="4" t="str">
        <f>IF(Master[[#This Row],[Elevation (meters)]]=0,"",Master[[#This Row],[Elevation (meters)]])</f>
        <v/>
      </c>
      <c r="N150" s="55" t="str">
        <f>IF(Master[[#This Row],[Latitude -decimal degrees]]="","",Master[[#This Row],[Latitude -decimal degrees]])</f>
        <v/>
      </c>
      <c r="O150" s="55" t="str">
        <f>IF(Master[[#This Row],[Longitude -decimal degrees]]="","",Master[[#This Row],[Longitude -decimal degrees]])</f>
        <v/>
      </c>
      <c r="P150" s="5" t="str">
        <f>IF(Master[[#This Row],[Georeference Datum]]="","",Master[[#This Row],[Georeference Datum]])</f>
        <v/>
      </c>
      <c r="Q150" s="5" t="str">
        <f>IF(Master[[#This Row],[Georeference Protocol - Lookup Picker]]="","",Master[[#This Row],[Georeference Protocol - Lookup Picker]])</f>
        <v/>
      </c>
      <c r="R150" s="5" t="str">
        <f>IF(Master[[#This Row],[Associated Species]]="","",Master[[#This Row],[Associated Species]])</f>
        <v/>
      </c>
      <c r="S150" t="str">
        <f t="shared" ref="S150:S181" si="27">"Y"</f>
        <v>Y</v>
      </c>
      <c r="T150" s="5" t="str">
        <f>IF(Master[[#This Row],[Note (Accession Source - Collector)]]="","",Master[[#This Row],[Note (Accession Source - Collector)]])</f>
        <v/>
      </c>
    </row>
    <row r="151" spans="2:20" x14ac:dyDescent="0.35">
      <c r="B151" t="str">
        <f>Master[[#This Row],[Accession Prefix (NPGS)]]&amp;" "&amp;Master[[#This Row],[Accession Number -Assigned]]</f>
        <v xml:space="preserve"> </v>
      </c>
      <c r="C151" t="str">
        <f t="shared" si="24"/>
        <v>Collection source event</v>
      </c>
      <c r="D151" t="str">
        <f t="shared" si="25"/>
        <v>mm/dd/yyyy</v>
      </c>
      <c r="E15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1" s="76" t="str">
        <f>IF(Master[[#This Row],[Geography (Collection) -Lookup Picker in GRIN]]="","",Master[[#This Row],[Geography (Collection) -Lookup Picker in GRIN]])</f>
        <v/>
      </c>
      <c r="G151" t="str">
        <f t="shared" si="26"/>
        <v>Y</v>
      </c>
      <c r="H151" s="45" t="str">
        <f>IF(Master[[#This Row],[Collecting or Acquisition Source - List]]="","",Master[[#This Row],[Collecting or Acquisition Source - List]])</f>
        <v/>
      </c>
      <c r="I151" t="str">
        <f>IF(Master[[#This Row],[Inventory Type - Lookup Picker]]="","",Master[[#This Row],[Inventory Type - Lookup Picker]])</f>
        <v/>
      </c>
      <c r="J151" s="4" t="str">
        <f>IF(Master[[#This Row],[Number Plants Sampled]]="","",Master[[#This Row],[Number Plants Sampled]])</f>
        <v/>
      </c>
      <c r="K151" s="4" t="str">
        <f>IF(Master[[#This Row],[Environment Description]]="","",Master[[#This Row],[Environment Description]])</f>
        <v/>
      </c>
      <c r="L151" s="4" t="str">
        <f>IF(Master[[#This Row],[Collector Verbatim Locality]]="","",Master[[#This Row],[Collector Verbatim Locality]])</f>
        <v/>
      </c>
      <c r="M151" s="4" t="str">
        <f>IF(Master[[#This Row],[Elevation (meters)]]=0,"",Master[[#This Row],[Elevation (meters)]])</f>
        <v/>
      </c>
      <c r="N151" s="55" t="str">
        <f>IF(Master[[#This Row],[Latitude -decimal degrees]]="","",Master[[#This Row],[Latitude -decimal degrees]])</f>
        <v/>
      </c>
      <c r="O151" s="55" t="str">
        <f>IF(Master[[#This Row],[Longitude -decimal degrees]]="","",Master[[#This Row],[Longitude -decimal degrees]])</f>
        <v/>
      </c>
      <c r="P151" s="5" t="str">
        <f>IF(Master[[#This Row],[Georeference Datum]]="","",Master[[#This Row],[Georeference Datum]])</f>
        <v/>
      </c>
      <c r="Q151" s="5" t="str">
        <f>IF(Master[[#This Row],[Georeference Protocol - Lookup Picker]]="","",Master[[#This Row],[Georeference Protocol - Lookup Picker]])</f>
        <v/>
      </c>
      <c r="R151" s="5" t="str">
        <f>IF(Master[[#This Row],[Associated Species]]="","",Master[[#This Row],[Associated Species]])</f>
        <v/>
      </c>
      <c r="S151" t="str">
        <f t="shared" si="27"/>
        <v>Y</v>
      </c>
      <c r="T151" s="5" t="str">
        <f>IF(Master[[#This Row],[Note (Accession Source - Collector)]]="","",Master[[#This Row],[Note (Accession Source - Collector)]])</f>
        <v/>
      </c>
    </row>
    <row r="152" spans="2:20" x14ac:dyDescent="0.35">
      <c r="B152" t="str">
        <f>Master[[#This Row],[Accession Prefix (NPGS)]]&amp;" "&amp;Master[[#This Row],[Accession Number -Assigned]]</f>
        <v xml:space="preserve"> </v>
      </c>
      <c r="C152" t="str">
        <f t="shared" si="24"/>
        <v>Collection source event</v>
      </c>
      <c r="D152" t="str">
        <f t="shared" si="25"/>
        <v>mm/dd/yyyy</v>
      </c>
      <c r="E15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2" s="76" t="str">
        <f>IF(Master[[#This Row],[Geography (Collection) -Lookup Picker in GRIN]]="","",Master[[#This Row],[Geography (Collection) -Lookup Picker in GRIN]])</f>
        <v/>
      </c>
      <c r="G152" t="str">
        <f t="shared" si="26"/>
        <v>Y</v>
      </c>
      <c r="H152" s="45" t="str">
        <f>IF(Master[[#This Row],[Collecting or Acquisition Source - List]]="","",Master[[#This Row],[Collecting or Acquisition Source - List]])</f>
        <v/>
      </c>
      <c r="I152" t="str">
        <f>IF(Master[[#This Row],[Inventory Type - Lookup Picker]]="","",Master[[#This Row],[Inventory Type - Lookup Picker]])</f>
        <v/>
      </c>
      <c r="J152" s="4" t="str">
        <f>IF(Master[[#This Row],[Number Plants Sampled]]="","",Master[[#This Row],[Number Plants Sampled]])</f>
        <v/>
      </c>
      <c r="K152" s="4" t="str">
        <f>IF(Master[[#This Row],[Environment Description]]="","",Master[[#This Row],[Environment Description]])</f>
        <v/>
      </c>
      <c r="L152" s="4" t="str">
        <f>IF(Master[[#This Row],[Collector Verbatim Locality]]="","",Master[[#This Row],[Collector Verbatim Locality]])</f>
        <v/>
      </c>
      <c r="M152" s="4" t="str">
        <f>IF(Master[[#This Row],[Elevation (meters)]]=0,"",Master[[#This Row],[Elevation (meters)]])</f>
        <v/>
      </c>
      <c r="N152" s="55" t="str">
        <f>IF(Master[[#This Row],[Latitude -decimal degrees]]="","",Master[[#This Row],[Latitude -decimal degrees]])</f>
        <v/>
      </c>
      <c r="O152" s="55" t="str">
        <f>IF(Master[[#This Row],[Longitude -decimal degrees]]="","",Master[[#This Row],[Longitude -decimal degrees]])</f>
        <v/>
      </c>
      <c r="P152" s="5" t="str">
        <f>IF(Master[[#This Row],[Georeference Datum]]="","",Master[[#This Row],[Georeference Datum]])</f>
        <v/>
      </c>
      <c r="Q152" s="5" t="str">
        <f>IF(Master[[#This Row],[Georeference Protocol - Lookup Picker]]="","",Master[[#This Row],[Georeference Protocol - Lookup Picker]])</f>
        <v/>
      </c>
      <c r="R152" s="5" t="str">
        <f>IF(Master[[#This Row],[Associated Species]]="","",Master[[#This Row],[Associated Species]])</f>
        <v/>
      </c>
      <c r="S152" t="str">
        <f t="shared" si="27"/>
        <v>Y</v>
      </c>
      <c r="T152" s="5" t="str">
        <f>IF(Master[[#This Row],[Note (Accession Source - Collector)]]="","",Master[[#This Row],[Note (Accession Source - Collector)]])</f>
        <v/>
      </c>
    </row>
    <row r="153" spans="2:20" x14ac:dyDescent="0.35">
      <c r="B153" t="str">
        <f>Master[[#This Row],[Accession Prefix (NPGS)]]&amp;" "&amp;Master[[#This Row],[Accession Number -Assigned]]</f>
        <v xml:space="preserve"> </v>
      </c>
      <c r="C153" t="str">
        <f t="shared" si="24"/>
        <v>Collection source event</v>
      </c>
      <c r="D153" t="str">
        <f t="shared" si="25"/>
        <v>mm/dd/yyyy</v>
      </c>
      <c r="E15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3" s="76" t="str">
        <f>IF(Master[[#This Row],[Geography (Collection) -Lookup Picker in GRIN]]="","",Master[[#This Row],[Geography (Collection) -Lookup Picker in GRIN]])</f>
        <v/>
      </c>
      <c r="G153" t="str">
        <f t="shared" si="26"/>
        <v>Y</v>
      </c>
      <c r="H153" s="45" t="str">
        <f>IF(Master[[#This Row],[Collecting or Acquisition Source - List]]="","",Master[[#This Row],[Collecting or Acquisition Source - List]])</f>
        <v/>
      </c>
      <c r="I153" t="str">
        <f>IF(Master[[#This Row],[Inventory Type - Lookup Picker]]="","",Master[[#This Row],[Inventory Type - Lookup Picker]])</f>
        <v/>
      </c>
      <c r="J153" s="4" t="str">
        <f>IF(Master[[#This Row],[Number Plants Sampled]]="","",Master[[#This Row],[Number Plants Sampled]])</f>
        <v/>
      </c>
      <c r="K153" s="4" t="str">
        <f>IF(Master[[#This Row],[Environment Description]]="","",Master[[#This Row],[Environment Description]])</f>
        <v/>
      </c>
      <c r="L153" s="4" t="str">
        <f>IF(Master[[#This Row],[Collector Verbatim Locality]]="","",Master[[#This Row],[Collector Verbatim Locality]])</f>
        <v/>
      </c>
      <c r="M153" s="4" t="str">
        <f>IF(Master[[#This Row],[Elevation (meters)]]=0,"",Master[[#This Row],[Elevation (meters)]])</f>
        <v/>
      </c>
      <c r="N153" s="55" t="str">
        <f>IF(Master[[#This Row],[Latitude -decimal degrees]]="","",Master[[#This Row],[Latitude -decimal degrees]])</f>
        <v/>
      </c>
      <c r="O153" s="55" t="str">
        <f>IF(Master[[#This Row],[Longitude -decimal degrees]]="","",Master[[#This Row],[Longitude -decimal degrees]])</f>
        <v/>
      </c>
      <c r="P153" s="5" t="str">
        <f>IF(Master[[#This Row],[Georeference Datum]]="","",Master[[#This Row],[Georeference Datum]])</f>
        <v/>
      </c>
      <c r="Q153" s="5" t="str">
        <f>IF(Master[[#This Row],[Georeference Protocol - Lookup Picker]]="","",Master[[#This Row],[Georeference Protocol - Lookup Picker]])</f>
        <v/>
      </c>
      <c r="R153" s="5" t="str">
        <f>IF(Master[[#This Row],[Associated Species]]="","",Master[[#This Row],[Associated Species]])</f>
        <v/>
      </c>
      <c r="S153" t="str">
        <f t="shared" si="27"/>
        <v>Y</v>
      </c>
      <c r="T153" s="5" t="str">
        <f>IF(Master[[#This Row],[Note (Accession Source - Collector)]]="","",Master[[#This Row],[Note (Accession Source - Collector)]])</f>
        <v/>
      </c>
    </row>
    <row r="154" spans="2:20" x14ac:dyDescent="0.35">
      <c r="B154" t="str">
        <f>Master[[#This Row],[Accession Prefix (NPGS)]]&amp;" "&amp;Master[[#This Row],[Accession Number -Assigned]]</f>
        <v xml:space="preserve"> </v>
      </c>
      <c r="C154" t="str">
        <f t="shared" si="24"/>
        <v>Collection source event</v>
      </c>
      <c r="D154" t="str">
        <f t="shared" si="25"/>
        <v>mm/dd/yyyy</v>
      </c>
      <c r="E15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4" s="76" t="str">
        <f>IF(Master[[#This Row],[Geography (Collection) -Lookup Picker in GRIN]]="","",Master[[#This Row],[Geography (Collection) -Lookup Picker in GRIN]])</f>
        <v/>
      </c>
      <c r="G154" t="str">
        <f t="shared" si="26"/>
        <v>Y</v>
      </c>
      <c r="H154" s="45" t="str">
        <f>IF(Master[[#This Row],[Collecting or Acquisition Source - List]]="","",Master[[#This Row],[Collecting or Acquisition Source - List]])</f>
        <v/>
      </c>
      <c r="I154" t="str">
        <f>IF(Master[[#This Row],[Inventory Type - Lookup Picker]]="","",Master[[#This Row],[Inventory Type - Lookup Picker]])</f>
        <v/>
      </c>
      <c r="J154" s="4" t="str">
        <f>IF(Master[[#This Row],[Number Plants Sampled]]="","",Master[[#This Row],[Number Plants Sampled]])</f>
        <v/>
      </c>
      <c r="K154" s="4" t="str">
        <f>IF(Master[[#This Row],[Environment Description]]="","",Master[[#This Row],[Environment Description]])</f>
        <v/>
      </c>
      <c r="L154" s="4" t="str">
        <f>IF(Master[[#This Row],[Collector Verbatim Locality]]="","",Master[[#This Row],[Collector Verbatim Locality]])</f>
        <v/>
      </c>
      <c r="M154" s="4" t="str">
        <f>IF(Master[[#This Row],[Elevation (meters)]]=0,"",Master[[#This Row],[Elevation (meters)]])</f>
        <v/>
      </c>
      <c r="N154" s="55" t="str">
        <f>IF(Master[[#This Row],[Latitude -decimal degrees]]="","",Master[[#This Row],[Latitude -decimal degrees]])</f>
        <v/>
      </c>
      <c r="O154" s="55" t="str">
        <f>IF(Master[[#This Row],[Longitude -decimal degrees]]="","",Master[[#This Row],[Longitude -decimal degrees]])</f>
        <v/>
      </c>
      <c r="P154" s="5" t="str">
        <f>IF(Master[[#This Row],[Georeference Datum]]="","",Master[[#This Row],[Georeference Datum]])</f>
        <v/>
      </c>
      <c r="Q154" s="5" t="str">
        <f>IF(Master[[#This Row],[Georeference Protocol - Lookup Picker]]="","",Master[[#This Row],[Georeference Protocol - Lookup Picker]])</f>
        <v/>
      </c>
      <c r="R154" s="5" t="str">
        <f>IF(Master[[#This Row],[Associated Species]]="","",Master[[#This Row],[Associated Species]])</f>
        <v/>
      </c>
      <c r="S154" t="str">
        <f t="shared" si="27"/>
        <v>Y</v>
      </c>
      <c r="T154" s="5" t="str">
        <f>IF(Master[[#This Row],[Note (Accession Source - Collector)]]="","",Master[[#This Row],[Note (Accession Source - Collector)]])</f>
        <v/>
      </c>
    </row>
    <row r="155" spans="2:20" x14ac:dyDescent="0.35">
      <c r="B155" t="str">
        <f>Master[[#This Row],[Accession Prefix (NPGS)]]&amp;" "&amp;Master[[#This Row],[Accession Number -Assigned]]</f>
        <v xml:space="preserve"> </v>
      </c>
      <c r="C155" t="str">
        <f t="shared" si="24"/>
        <v>Collection source event</v>
      </c>
      <c r="D155" t="str">
        <f t="shared" si="25"/>
        <v>mm/dd/yyyy</v>
      </c>
      <c r="E15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5" s="76" t="str">
        <f>IF(Master[[#This Row],[Geography (Collection) -Lookup Picker in GRIN]]="","",Master[[#This Row],[Geography (Collection) -Lookup Picker in GRIN]])</f>
        <v/>
      </c>
      <c r="G155" t="str">
        <f t="shared" si="26"/>
        <v>Y</v>
      </c>
      <c r="H155" s="45" t="str">
        <f>IF(Master[[#This Row],[Collecting or Acquisition Source - List]]="","",Master[[#This Row],[Collecting or Acquisition Source - List]])</f>
        <v/>
      </c>
      <c r="I155" t="str">
        <f>IF(Master[[#This Row],[Inventory Type - Lookup Picker]]="","",Master[[#This Row],[Inventory Type - Lookup Picker]])</f>
        <v/>
      </c>
      <c r="J155" s="4" t="str">
        <f>IF(Master[[#This Row],[Number Plants Sampled]]="","",Master[[#This Row],[Number Plants Sampled]])</f>
        <v/>
      </c>
      <c r="K155" s="4" t="str">
        <f>IF(Master[[#This Row],[Environment Description]]="","",Master[[#This Row],[Environment Description]])</f>
        <v/>
      </c>
      <c r="L155" s="4" t="str">
        <f>IF(Master[[#This Row],[Collector Verbatim Locality]]="","",Master[[#This Row],[Collector Verbatim Locality]])</f>
        <v/>
      </c>
      <c r="M155" s="4" t="str">
        <f>IF(Master[[#This Row],[Elevation (meters)]]=0,"",Master[[#This Row],[Elevation (meters)]])</f>
        <v/>
      </c>
      <c r="N155" s="55" t="str">
        <f>IF(Master[[#This Row],[Latitude -decimal degrees]]="","",Master[[#This Row],[Latitude -decimal degrees]])</f>
        <v/>
      </c>
      <c r="O155" s="55" t="str">
        <f>IF(Master[[#This Row],[Longitude -decimal degrees]]="","",Master[[#This Row],[Longitude -decimal degrees]])</f>
        <v/>
      </c>
      <c r="P155" s="5" t="str">
        <f>IF(Master[[#This Row],[Georeference Datum]]="","",Master[[#This Row],[Georeference Datum]])</f>
        <v/>
      </c>
      <c r="Q155" s="5" t="str">
        <f>IF(Master[[#This Row],[Georeference Protocol - Lookup Picker]]="","",Master[[#This Row],[Georeference Protocol - Lookup Picker]])</f>
        <v/>
      </c>
      <c r="R155" s="5" t="str">
        <f>IF(Master[[#This Row],[Associated Species]]="","",Master[[#This Row],[Associated Species]])</f>
        <v/>
      </c>
      <c r="S155" t="str">
        <f t="shared" si="27"/>
        <v>Y</v>
      </c>
      <c r="T155" s="5" t="str">
        <f>IF(Master[[#This Row],[Note (Accession Source - Collector)]]="","",Master[[#This Row],[Note (Accession Source - Collector)]])</f>
        <v/>
      </c>
    </row>
    <row r="156" spans="2:20" x14ac:dyDescent="0.35">
      <c r="B156" t="str">
        <f>Master[[#This Row],[Accession Prefix (NPGS)]]&amp;" "&amp;Master[[#This Row],[Accession Number -Assigned]]</f>
        <v xml:space="preserve"> </v>
      </c>
      <c r="C156" t="str">
        <f t="shared" si="24"/>
        <v>Collection source event</v>
      </c>
      <c r="D156" t="str">
        <f t="shared" si="25"/>
        <v>mm/dd/yyyy</v>
      </c>
      <c r="E15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6" s="76" t="str">
        <f>IF(Master[[#This Row],[Geography (Collection) -Lookup Picker in GRIN]]="","",Master[[#This Row],[Geography (Collection) -Lookup Picker in GRIN]])</f>
        <v/>
      </c>
      <c r="G156" t="str">
        <f t="shared" si="26"/>
        <v>Y</v>
      </c>
      <c r="H156" s="45" t="str">
        <f>IF(Master[[#This Row],[Collecting or Acquisition Source - List]]="","",Master[[#This Row],[Collecting or Acquisition Source - List]])</f>
        <v/>
      </c>
      <c r="I156" t="str">
        <f>IF(Master[[#This Row],[Inventory Type - Lookup Picker]]="","",Master[[#This Row],[Inventory Type - Lookup Picker]])</f>
        <v/>
      </c>
      <c r="J156" s="4" t="str">
        <f>IF(Master[[#This Row],[Number Plants Sampled]]="","",Master[[#This Row],[Number Plants Sampled]])</f>
        <v/>
      </c>
      <c r="K156" s="4" t="str">
        <f>IF(Master[[#This Row],[Environment Description]]="","",Master[[#This Row],[Environment Description]])</f>
        <v/>
      </c>
      <c r="L156" s="4" t="str">
        <f>IF(Master[[#This Row],[Collector Verbatim Locality]]="","",Master[[#This Row],[Collector Verbatim Locality]])</f>
        <v/>
      </c>
      <c r="M156" s="4" t="str">
        <f>IF(Master[[#This Row],[Elevation (meters)]]=0,"",Master[[#This Row],[Elevation (meters)]])</f>
        <v/>
      </c>
      <c r="N156" s="55" t="str">
        <f>IF(Master[[#This Row],[Latitude -decimal degrees]]="","",Master[[#This Row],[Latitude -decimal degrees]])</f>
        <v/>
      </c>
      <c r="O156" s="55" t="str">
        <f>IF(Master[[#This Row],[Longitude -decimal degrees]]="","",Master[[#This Row],[Longitude -decimal degrees]])</f>
        <v/>
      </c>
      <c r="P156" s="5" t="str">
        <f>IF(Master[[#This Row],[Georeference Datum]]="","",Master[[#This Row],[Georeference Datum]])</f>
        <v/>
      </c>
      <c r="Q156" s="5" t="str">
        <f>IF(Master[[#This Row],[Georeference Protocol - Lookup Picker]]="","",Master[[#This Row],[Georeference Protocol - Lookup Picker]])</f>
        <v/>
      </c>
      <c r="R156" s="5" t="str">
        <f>IF(Master[[#This Row],[Associated Species]]="","",Master[[#This Row],[Associated Species]])</f>
        <v/>
      </c>
      <c r="S156" t="str">
        <f t="shared" si="27"/>
        <v>Y</v>
      </c>
      <c r="T156" s="5" t="str">
        <f>IF(Master[[#This Row],[Note (Accession Source - Collector)]]="","",Master[[#This Row],[Note (Accession Source - Collector)]])</f>
        <v/>
      </c>
    </row>
    <row r="157" spans="2:20" x14ac:dyDescent="0.35">
      <c r="B157" t="str">
        <f>Master[[#This Row],[Accession Prefix (NPGS)]]&amp;" "&amp;Master[[#This Row],[Accession Number -Assigned]]</f>
        <v xml:space="preserve"> </v>
      </c>
      <c r="C157" t="str">
        <f t="shared" si="24"/>
        <v>Collection source event</v>
      </c>
      <c r="D157" t="str">
        <f t="shared" si="25"/>
        <v>mm/dd/yyyy</v>
      </c>
      <c r="E15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7" s="76" t="str">
        <f>IF(Master[[#This Row],[Geography (Collection) -Lookup Picker in GRIN]]="","",Master[[#This Row],[Geography (Collection) -Lookup Picker in GRIN]])</f>
        <v/>
      </c>
      <c r="G157" t="str">
        <f t="shared" si="26"/>
        <v>Y</v>
      </c>
      <c r="H157" s="45" t="str">
        <f>IF(Master[[#This Row],[Collecting or Acquisition Source - List]]="","",Master[[#This Row],[Collecting or Acquisition Source - List]])</f>
        <v/>
      </c>
      <c r="I157" t="str">
        <f>IF(Master[[#This Row],[Inventory Type - Lookup Picker]]="","",Master[[#This Row],[Inventory Type - Lookup Picker]])</f>
        <v/>
      </c>
      <c r="J157" s="4" t="str">
        <f>IF(Master[[#This Row],[Number Plants Sampled]]="","",Master[[#This Row],[Number Plants Sampled]])</f>
        <v/>
      </c>
      <c r="K157" s="4" t="str">
        <f>IF(Master[[#This Row],[Environment Description]]="","",Master[[#This Row],[Environment Description]])</f>
        <v/>
      </c>
      <c r="L157" s="4" t="str">
        <f>IF(Master[[#This Row],[Collector Verbatim Locality]]="","",Master[[#This Row],[Collector Verbatim Locality]])</f>
        <v/>
      </c>
      <c r="M157" s="4" t="str">
        <f>IF(Master[[#This Row],[Elevation (meters)]]=0,"",Master[[#This Row],[Elevation (meters)]])</f>
        <v/>
      </c>
      <c r="N157" s="55" t="str">
        <f>IF(Master[[#This Row],[Latitude -decimal degrees]]="","",Master[[#This Row],[Latitude -decimal degrees]])</f>
        <v/>
      </c>
      <c r="O157" s="55" t="str">
        <f>IF(Master[[#This Row],[Longitude -decimal degrees]]="","",Master[[#This Row],[Longitude -decimal degrees]])</f>
        <v/>
      </c>
      <c r="P157" s="5" t="str">
        <f>IF(Master[[#This Row],[Georeference Datum]]="","",Master[[#This Row],[Georeference Datum]])</f>
        <v/>
      </c>
      <c r="Q157" s="5" t="str">
        <f>IF(Master[[#This Row],[Georeference Protocol - Lookup Picker]]="","",Master[[#This Row],[Georeference Protocol - Lookup Picker]])</f>
        <v/>
      </c>
      <c r="R157" s="5" t="str">
        <f>IF(Master[[#This Row],[Associated Species]]="","",Master[[#This Row],[Associated Species]])</f>
        <v/>
      </c>
      <c r="S157" t="str">
        <f t="shared" si="27"/>
        <v>Y</v>
      </c>
      <c r="T157" s="5" t="str">
        <f>IF(Master[[#This Row],[Note (Accession Source - Collector)]]="","",Master[[#This Row],[Note (Accession Source - Collector)]])</f>
        <v/>
      </c>
    </row>
    <row r="158" spans="2:20" x14ac:dyDescent="0.35">
      <c r="B158" t="str">
        <f>Master[[#This Row],[Accession Prefix (NPGS)]]&amp;" "&amp;Master[[#This Row],[Accession Number -Assigned]]</f>
        <v xml:space="preserve"> </v>
      </c>
      <c r="C158" t="str">
        <f t="shared" si="24"/>
        <v>Collection source event</v>
      </c>
      <c r="D158" t="str">
        <f t="shared" si="25"/>
        <v>mm/dd/yyyy</v>
      </c>
      <c r="E15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8" s="76" t="str">
        <f>IF(Master[[#This Row],[Geography (Collection) -Lookup Picker in GRIN]]="","",Master[[#This Row],[Geography (Collection) -Lookup Picker in GRIN]])</f>
        <v/>
      </c>
      <c r="G158" t="str">
        <f t="shared" si="26"/>
        <v>Y</v>
      </c>
      <c r="H158" s="45" t="str">
        <f>IF(Master[[#This Row],[Collecting or Acquisition Source - List]]="","",Master[[#This Row],[Collecting or Acquisition Source - List]])</f>
        <v/>
      </c>
      <c r="I158" t="str">
        <f>IF(Master[[#This Row],[Inventory Type - Lookup Picker]]="","",Master[[#This Row],[Inventory Type - Lookup Picker]])</f>
        <v/>
      </c>
      <c r="J158" s="4" t="str">
        <f>IF(Master[[#This Row],[Number Plants Sampled]]="","",Master[[#This Row],[Number Plants Sampled]])</f>
        <v/>
      </c>
      <c r="K158" s="4" t="str">
        <f>IF(Master[[#This Row],[Environment Description]]="","",Master[[#This Row],[Environment Description]])</f>
        <v/>
      </c>
      <c r="L158" s="4" t="str">
        <f>IF(Master[[#This Row],[Collector Verbatim Locality]]="","",Master[[#This Row],[Collector Verbatim Locality]])</f>
        <v/>
      </c>
      <c r="M158" s="4" t="str">
        <f>IF(Master[[#This Row],[Elevation (meters)]]=0,"",Master[[#This Row],[Elevation (meters)]])</f>
        <v/>
      </c>
      <c r="N158" s="55" t="str">
        <f>IF(Master[[#This Row],[Latitude -decimal degrees]]="","",Master[[#This Row],[Latitude -decimal degrees]])</f>
        <v/>
      </c>
      <c r="O158" s="55" t="str">
        <f>IF(Master[[#This Row],[Longitude -decimal degrees]]="","",Master[[#This Row],[Longitude -decimal degrees]])</f>
        <v/>
      </c>
      <c r="P158" s="5" t="str">
        <f>IF(Master[[#This Row],[Georeference Datum]]="","",Master[[#This Row],[Georeference Datum]])</f>
        <v/>
      </c>
      <c r="Q158" s="5" t="str">
        <f>IF(Master[[#This Row],[Georeference Protocol - Lookup Picker]]="","",Master[[#This Row],[Georeference Protocol - Lookup Picker]])</f>
        <v/>
      </c>
      <c r="R158" s="5" t="str">
        <f>IF(Master[[#This Row],[Associated Species]]="","",Master[[#This Row],[Associated Species]])</f>
        <v/>
      </c>
      <c r="S158" t="str">
        <f t="shared" si="27"/>
        <v>Y</v>
      </c>
      <c r="T158" s="5" t="str">
        <f>IF(Master[[#This Row],[Note (Accession Source - Collector)]]="","",Master[[#This Row],[Note (Accession Source - Collector)]])</f>
        <v/>
      </c>
    </row>
    <row r="159" spans="2:20" x14ac:dyDescent="0.35">
      <c r="B159" t="str">
        <f>Master[[#This Row],[Accession Prefix (NPGS)]]&amp;" "&amp;Master[[#This Row],[Accession Number -Assigned]]</f>
        <v xml:space="preserve"> </v>
      </c>
      <c r="C159" t="str">
        <f t="shared" si="24"/>
        <v>Collection source event</v>
      </c>
      <c r="D159" t="str">
        <f t="shared" si="25"/>
        <v>mm/dd/yyyy</v>
      </c>
      <c r="E15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59" s="76" t="str">
        <f>IF(Master[[#This Row],[Geography (Collection) -Lookup Picker in GRIN]]="","",Master[[#This Row],[Geography (Collection) -Lookup Picker in GRIN]])</f>
        <v/>
      </c>
      <c r="G159" t="str">
        <f t="shared" si="26"/>
        <v>Y</v>
      </c>
      <c r="H159" s="45" t="str">
        <f>IF(Master[[#This Row],[Collecting or Acquisition Source - List]]="","",Master[[#This Row],[Collecting or Acquisition Source - List]])</f>
        <v/>
      </c>
      <c r="I159" t="str">
        <f>IF(Master[[#This Row],[Inventory Type - Lookup Picker]]="","",Master[[#This Row],[Inventory Type - Lookup Picker]])</f>
        <v/>
      </c>
      <c r="J159" s="4" t="str">
        <f>IF(Master[[#This Row],[Number Plants Sampled]]="","",Master[[#This Row],[Number Plants Sampled]])</f>
        <v/>
      </c>
      <c r="K159" s="4" t="str">
        <f>IF(Master[[#This Row],[Environment Description]]="","",Master[[#This Row],[Environment Description]])</f>
        <v/>
      </c>
      <c r="L159" s="4" t="str">
        <f>IF(Master[[#This Row],[Collector Verbatim Locality]]="","",Master[[#This Row],[Collector Verbatim Locality]])</f>
        <v/>
      </c>
      <c r="M159" s="4" t="str">
        <f>IF(Master[[#This Row],[Elevation (meters)]]=0,"",Master[[#This Row],[Elevation (meters)]])</f>
        <v/>
      </c>
      <c r="N159" s="55" t="str">
        <f>IF(Master[[#This Row],[Latitude -decimal degrees]]="","",Master[[#This Row],[Latitude -decimal degrees]])</f>
        <v/>
      </c>
      <c r="O159" s="55" t="str">
        <f>IF(Master[[#This Row],[Longitude -decimal degrees]]="","",Master[[#This Row],[Longitude -decimal degrees]])</f>
        <v/>
      </c>
      <c r="P159" s="5" t="str">
        <f>IF(Master[[#This Row],[Georeference Datum]]="","",Master[[#This Row],[Georeference Datum]])</f>
        <v/>
      </c>
      <c r="Q159" s="5" t="str">
        <f>IF(Master[[#This Row],[Georeference Protocol - Lookup Picker]]="","",Master[[#This Row],[Georeference Protocol - Lookup Picker]])</f>
        <v/>
      </c>
      <c r="R159" s="5" t="str">
        <f>IF(Master[[#This Row],[Associated Species]]="","",Master[[#This Row],[Associated Species]])</f>
        <v/>
      </c>
      <c r="S159" t="str">
        <f t="shared" si="27"/>
        <v>Y</v>
      </c>
      <c r="T159" s="5" t="str">
        <f>IF(Master[[#This Row],[Note (Accession Source - Collector)]]="","",Master[[#This Row],[Note (Accession Source - Collector)]])</f>
        <v/>
      </c>
    </row>
    <row r="160" spans="2:20" x14ac:dyDescent="0.35">
      <c r="B160" t="str">
        <f>Master[[#This Row],[Accession Prefix (NPGS)]]&amp;" "&amp;Master[[#This Row],[Accession Number -Assigned]]</f>
        <v xml:space="preserve"> </v>
      </c>
      <c r="C160" t="str">
        <f t="shared" si="24"/>
        <v>Collection source event</v>
      </c>
      <c r="D160" t="str">
        <f t="shared" si="25"/>
        <v>mm/dd/yyyy</v>
      </c>
      <c r="E16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0" s="76" t="str">
        <f>IF(Master[[#This Row],[Geography (Collection) -Lookup Picker in GRIN]]="","",Master[[#This Row],[Geography (Collection) -Lookup Picker in GRIN]])</f>
        <v/>
      </c>
      <c r="G160" t="str">
        <f t="shared" si="26"/>
        <v>Y</v>
      </c>
      <c r="H160" s="45" t="str">
        <f>IF(Master[[#This Row],[Collecting or Acquisition Source - List]]="","",Master[[#This Row],[Collecting or Acquisition Source - List]])</f>
        <v/>
      </c>
      <c r="I160" t="str">
        <f>IF(Master[[#This Row],[Inventory Type - Lookup Picker]]="","",Master[[#This Row],[Inventory Type - Lookup Picker]])</f>
        <v/>
      </c>
      <c r="J160" s="4" t="str">
        <f>IF(Master[[#This Row],[Number Plants Sampled]]="","",Master[[#This Row],[Number Plants Sampled]])</f>
        <v/>
      </c>
      <c r="K160" s="4" t="str">
        <f>IF(Master[[#This Row],[Environment Description]]="","",Master[[#This Row],[Environment Description]])</f>
        <v/>
      </c>
      <c r="L160" s="4" t="str">
        <f>IF(Master[[#This Row],[Collector Verbatim Locality]]="","",Master[[#This Row],[Collector Verbatim Locality]])</f>
        <v/>
      </c>
      <c r="M160" s="4" t="str">
        <f>IF(Master[[#This Row],[Elevation (meters)]]=0,"",Master[[#This Row],[Elevation (meters)]])</f>
        <v/>
      </c>
      <c r="N160" s="55" t="str">
        <f>IF(Master[[#This Row],[Latitude -decimal degrees]]="","",Master[[#This Row],[Latitude -decimal degrees]])</f>
        <v/>
      </c>
      <c r="O160" s="55" t="str">
        <f>IF(Master[[#This Row],[Longitude -decimal degrees]]="","",Master[[#This Row],[Longitude -decimal degrees]])</f>
        <v/>
      </c>
      <c r="P160" s="5" t="str">
        <f>IF(Master[[#This Row],[Georeference Datum]]="","",Master[[#This Row],[Georeference Datum]])</f>
        <v/>
      </c>
      <c r="Q160" s="5" t="str">
        <f>IF(Master[[#This Row],[Georeference Protocol - Lookup Picker]]="","",Master[[#This Row],[Georeference Protocol - Lookup Picker]])</f>
        <v/>
      </c>
      <c r="R160" s="5" t="str">
        <f>IF(Master[[#This Row],[Associated Species]]="","",Master[[#This Row],[Associated Species]])</f>
        <v/>
      </c>
      <c r="S160" t="str">
        <f t="shared" si="27"/>
        <v>Y</v>
      </c>
      <c r="T160" s="5" t="str">
        <f>IF(Master[[#This Row],[Note (Accession Source - Collector)]]="","",Master[[#This Row],[Note (Accession Source - Collector)]])</f>
        <v/>
      </c>
    </row>
    <row r="161" spans="2:20" x14ac:dyDescent="0.35">
      <c r="B161" t="str">
        <f>Master[[#This Row],[Accession Prefix (NPGS)]]&amp;" "&amp;Master[[#This Row],[Accession Number -Assigned]]</f>
        <v xml:space="preserve"> </v>
      </c>
      <c r="C161" t="str">
        <f t="shared" si="24"/>
        <v>Collection source event</v>
      </c>
      <c r="D161" t="str">
        <f t="shared" si="25"/>
        <v>mm/dd/yyyy</v>
      </c>
      <c r="E16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1" s="76" t="str">
        <f>IF(Master[[#This Row],[Geography (Collection) -Lookup Picker in GRIN]]="","",Master[[#This Row],[Geography (Collection) -Lookup Picker in GRIN]])</f>
        <v/>
      </c>
      <c r="G161" t="str">
        <f t="shared" si="26"/>
        <v>Y</v>
      </c>
      <c r="H161" s="45" t="str">
        <f>IF(Master[[#This Row],[Collecting or Acquisition Source - List]]="","",Master[[#This Row],[Collecting or Acquisition Source - List]])</f>
        <v/>
      </c>
      <c r="I161" t="str">
        <f>IF(Master[[#This Row],[Inventory Type - Lookup Picker]]="","",Master[[#This Row],[Inventory Type - Lookup Picker]])</f>
        <v/>
      </c>
      <c r="J161" s="4" t="str">
        <f>IF(Master[[#This Row],[Number Plants Sampled]]="","",Master[[#This Row],[Number Plants Sampled]])</f>
        <v/>
      </c>
      <c r="K161" s="4" t="str">
        <f>IF(Master[[#This Row],[Environment Description]]="","",Master[[#This Row],[Environment Description]])</f>
        <v/>
      </c>
      <c r="L161" s="4" t="str">
        <f>IF(Master[[#This Row],[Collector Verbatim Locality]]="","",Master[[#This Row],[Collector Verbatim Locality]])</f>
        <v/>
      </c>
      <c r="M161" s="4" t="str">
        <f>IF(Master[[#This Row],[Elevation (meters)]]=0,"",Master[[#This Row],[Elevation (meters)]])</f>
        <v/>
      </c>
      <c r="N161" s="55" t="str">
        <f>IF(Master[[#This Row],[Latitude -decimal degrees]]="","",Master[[#This Row],[Latitude -decimal degrees]])</f>
        <v/>
      </c>
      <c r="O161" s="55" t="str">
        <f>IF(Master[[#This Row],[Longitude -decimal degrees]]="","",Master[[#This Row],[Longitude -decimal degrees]])</f>
        <v/>
      </c>
      <c r="P161" s="5" t="str">
        <f>IF(Master[[#This Row],[Georeference Datum]]="","",Master[[#This Row],[Georeference Datum]])</f>
        <v/>
      </c>
      <c r="Q161" s="5" t="str">
        <f>IF(Master[[#This Row],[Georeference Protocol - Lookup Picker]]="","",Master[[#This Row],[Georeference Protocol - Lookup Picker]])</f>
        <v/>
      </c>
      <c r="R161" s="5" t="str">
        <f>IF(Master[[#This Row],[Associated Species]]="","",Master[[#This Row],[Associated Species]])</f>
        <v/>
      </c>
      <c r="S161" t="str">
        <f t="shared" si="27"/>
        <v>Y</v>
      </c>
      <c r="T161" s="5" t="str">
        <f>IF(Master[[#This Row],[Note (Accession Source - Collector)]]="","",Master[[#This Row],[Note (Accession Source - Collector)]])</f>
        <v/>
      </c>
    </row>
    <row r="162" spans="2:20" x14ac:dyDescent="0.35">
      <c r="B162" t="str">
        <f>Master[[#This Row],[Accession Prefix (NPGS)]]&amp;" "&amp;Master[[#This Row],[Accession Number -Assigned]]</f>
        <v xml:space="preserve"> </v>
      </c>
      <c r="C162" t="str">
        <f t="shared" si="24"/>
        <v>Collection source event</v>
      </c>
      <c r="D162" t="str">
        <f t="shared" si="25"/>
        <v>mm/dd/yyyy</v>
      </c>
      <c r="E16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2" s="76" t="str">
        <f>IF(Master[[#This Row],[Geography (Collection) -Lookup Picker in GRIN]]="","",Master[[#This Row],[Geography (Collection) -Lookup Picker in GRIN]])</f>
        <v/>
      </c>
      <c r="G162" t="str">
        <f t="shared" si="26"/>
        <v>Y</v>
      </c>
      <c r="H162" s="45" t="str">
        <f>IF(Master[[#This Row],[Collecting or Acquisition Source - List]]="","",Master[[#This Row],[Collecting or Acquisition Source - List]])</f>
        <v/>
      </c>
      <c r="I162" t="str">
        <f>IF(Master[[#This Row],[Inventory Type - Lookup Picker]]="","",Master[[#This Row],[Inventory Type - Lookup Picker]])</f>
        <v/>
      </c>
      <c r="J162" s="4" t="str">
        <f>IF(Master[[#This Row],[Number Plants Sampled]]="","",Master[[#This Row],[Number Plants Sampled]])</f>
        <v/>
      </c>
      <c r="K162" s="4" t="str">
        <f>IF(Master[[#This Row],[Environment Description]]="","",Master[[#This Row],[Environment Description]])</f>
        <v/>
      </c>
      <c r="L162" s="4" t="str">
        <f>IF(Master[[#This Row],[Collector Verbatim Locality]]="","",Master[[#This Row],[Collector Verbatim Locality]])</f>
        <v/>
      </c>
      <c r="M162" s="4" t="str">
        <f>IF(Master[[#This Row],[Elevation (meters)]]=0,"",Master[[#This Row],[Elevation (meters)]])</f>
        <v/>
      </c>
      <c r="N162" s="55" t="str">
        <f>IF(Master[[#This Row],[Latitude -decimal degrees]]="","",Master[[#This Row],[Latitude -decimal degrees]])</f>
        <v/>
      </c>
      <c r="O162" s="55" t="str">
        <f>IF(Master[[#This Row],[Longitude -decimal degrees]]="","",Master[[#This Row],[Longitude -decimal degrees]])</f>
        <v/>
      </c>
      <c r="P162" s="5" t="str">
        <f>IF(Master[[#This Row],[Georeference Datum]]="","",Master[[#This Row],[Georeference Datum]])</f>
        <v/>
      </c>
      <c r="Q162" s="5" t="str">
        <f>IF(Master[[#This Row],[Georeference Protocol - Lookup Picker]]="","",Master[[#This Row],[Georeference Protocol - Lookup Picker]])</f>
        <v/>
      </c>
      <c r="R162" s="5" t="str">
        <f>IF(Master[[#This Row],[Associated Species]]="","",Master[[#This Row],[Associated Species]])</f>
        <v/>
      </c>
      <c r="S162" t="str">
        <f t="shared" si="27"/>
        <v>Y</v>
      </c>
      <c r="T162" s="5" t="str">
        <f>IF(Master[[#This Row],[Note (Accession Source - Collector)]]="","",Master[[#This Row],[Note (Accession Source - Collector)]])</f>
        <v/>
      </c>
    </row>
    <row r="163" spans="2:20" x14ac:dyDescent="0.35">
      <c r="B163" t="str">
        <f>Master[[#This Row],[Accession Prefix (NPGS)]]&amp;" "&amp;Master[[#This Row],[Accession Number -Assigned]]</f>
        <v xml:space="preserve"> </v>
      </c>
      <c r="C163" t="str">
        <f t="shared" si="24"/>
        <v>Collection source event</v>
      </c>
      <c r="D163" t="str">
        <f t="shared" si="25"/>
        <v>mm/dd/yyyy</v>
      </c>
      <c r="E16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3" s="76" t="str">
        <f>IF(Master[[#This Row],[Geography (Collection) -Lookup Picker in GRIN]]="","",Master[[#This Row],[Geography (Collection) -Lookup Picker in GRIN]])</f>
        <v/>
      </c>
      <c r="G163" t="str">
        <f t="shared" si="26"/>
        <v>Y</v>
      </c>
      <c r="H163" s="45" t="str">
        <f>IF(Master[[#This Row],[Collecting or Acquisition Source - List]]="","",Master[[#This Row],[Collecting or Acquisition Source - List]])</f>
        <v/>
      </c>
      <c r="I163" t="str">
        <f>IF(Master[[#This Row],[Inventory Type - Lookup Picker]]="","",Master[[#This Row],[Inventory Type - Lookup Picker]])</f>
        <v/>
      </c>
      <c r="J163" s="4" t="str">
        <f>IF(Master[[#This Row],[Number Plants Sampled]]="","",Master[[#This Row],[Number Plants Sampled]])</f>
        <v/>
      </c>
      <c r="K163" s="4" t="str">
        <f>IF(Master[[#This Row],[Environment Description]]="","",Master[[#This Row],[Environment Description]])</f>
        <v/>
      </c>
      <c r="L163" s="4" t="str">
        <f>IF(Master[[#This Row],[Collector Verbatim Locality]]="","",Master[[#This Row],[Collector Verbatim Locality]])</f>
        <v/>
      </c>
      <c r="M163" s="4" t="str">
        <f>IF(Master[[#This Row],[Elevation (meters)]]=0,"",Master[[#This Row],[Elevation (meters)]])</f>
        <v/>
      </c>
      <c r="N163" s="55" t="str">
        <f>IF(Master[[#This Row],[Latitude -decimal degrees]]="","",Master[[#This Row],[Latitude -decimal degrees]])</f>
        <v/>
      </c>
      <c r="O163" s="55" t="str">
        <f>IF(Master[[#This Row],[Longitude -decimal degrees]]="","",Master[[#This Row],[Longitude -decimal degrees]])</f>
        <v/>
      </c>
      <c r="P163" s="5" t="str">
        <f>IF(Master[[#This Row],[Georeference Datum]]="","",Master[[#This Row],[Georeference Datum]])</f>
        <v/>
      </c>
      <c r="Q163" s="5" t="str">
        <f>IF(Master[[#This Row],[Georeference Protocol - Lookup Picker]]="","",Master[[#This Row],[Georeference Protocol - Lookup Picker]])</f>
        <v/>
      </c>
      <c r="R163" s="5" t="str">
        <f>IF(Master[[#This Row],[Associated Species]]="","",Master[[#This Row],[Associated Species]])</f>
        <v/>
      </c>
      <c r="S163" t="str">
        <f t="shared" si="27"/>
        <v>Y</v>
      </c>
      <c r="T163" s="5" t="str">
        <f>IF(Master[[#This Row],[Note (Accession Source - Collector)]]="","",Master[[#This Row],[Note (Accession Source - Collector)]])</f>
        <v/>
      </c>
    </row>
    <row r="164" spans="2:20" x14ac:dyDescent="0.35">
      <c r="B164" t="str">
        <f>Master[[#This Row],[Accession Prefix (NPGS)]]&amp;" "&amp;Master[[#This Row],[Accession Number -Assigned]]</f>
        <v xml:space="preserve"> </v>
      </c>
      <c r="C164" t="str">
        <f t="shared" si="24"/>
        <v>Collection source event</v>
      </c>
      <c r="D164" t="str">
        <f t="shared" si="25"/>
        <v>mm/dd/yyyy</v>
      </c>
      <c r="E16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4" s="76" t="str">
        <f>IF(Master[[#This Row],[Geography (Collection) -Lookup Picker in GRIN]]="","",Master[[#This Row],[Geography (Collection) -Lookup Picker in GRIN]])</f>
        <v/>
      </c>
      <c r="G164" t="str">
        <f t="shared" si="26"/>
        <v>Y</v>
      </c>
      <c r="H164" s="45" t="str">
        <f>IF(Master[[#This Row],[Collecting or Acquisition Source - List]]="","",Master[[#This Row],[Collecting or Acquisition Source - List]])</f>
        <v/>
      </c>
      <c r="I164" t="str">
        <f>IF(Master[[#This Row],[Inventory Type - Lookup Picker]]="","",Master[[#This Row],[Inventory Type - Lookup Picker]])</f>
        <v/>
      </c>
      <c r="J164" s="4" t="str">
        <f>IF(Master[[#This Row],[Number Plants Sampled]]="","",Master[[#This Row],[Number Plants Sampled]])</f>
        <v/>
      </c>
      <c r="K164" s="4" t="str">
        <f>IF(Master[[#This Row],[Environment Description]]="","",Master[[#This Row],[Environment Description]])</f>
        <v/>
      </c>
      <c r="L164" s="4" t="str">
        <f>IF(Master[[#This Row],[Collector Verbatim Locality]]="","",Master[[#This Row],[Collector Verbatim Locality]])</f>
        <v/>
      </c>
      <c r="M164" s="4" t="str">
        <f>IF(Master[[#This Row],[Elevation (meters)]]=0,"",Master[[#This Row],[Elevation (meters)]])</f>
        <v/>
      </c>
      <c r="N164" s="55" t="str">
        <f>IF(Master[[#This Row],[Latitude -decimal degrees]]="","",Master[[#This Row],[Latitude -decimal degrees]])</f>
        <v/>
      </c>
      <c r="O164" s="55" t="str">
        <f>IF(Master[[#This Row],[Longitude -decimal degrees]]="","",Master[[#This Row],[Longitude -decimal degrees]])</f>
        <v/>
      </c>
      <c r="P164" s="5" t="str">
        <f>IF(Master[[#This Row],[Georeference Datum]]="","",Master[[#This Row],[Georeference Datum]])</f>
        <v/>
      </c>
      <c r="Q164" s="5" t="str">
        <f>IF(Master[[#This Row],[Georeference Protocol - Lookup Picker]]="","",Master[[#This Row],[Georeference Protocol - Lookup Picker]])</f>
        <v/>
      </c>
      <c r="R164" s="5" t="str">
        <f>IF(Master[[#This Row],[Associated Species]]="","",Master[[#This Row],[Associated Species]])</f>
        <v/>
      </c>
      <c r="S164" t="str">
        <f t="shared" si="27"/>
        <v>Y</v>
      </c>
      <c r="T164" s="5" t="str">
        <f>IF(Master[[#This Row],[Note (Accession Source - Collector)]]="","",Master[[#This Row],[Note (Accession Source - Collector)]])</f>
        <v/>
      </c>
    </row>
    <row r="165" spans="2:20" x14ac:dyDescent="0.35">
      <c r="B165" t="str">
        <f>Master[[#This Row],[Accession Prefix (NPGS)]]&amp;" "&amp;Master[[#This Row],[Accession Number -Assigned]]</f>
        <v xml:space="preserve"> </v>
      </c>
      <c r="C165" t="str">
        <f t="shared" si="24"/>
        <v>Collection source event</v>
      </c>
      <c r="D165" t="str">
        <f t="shared" si="25"/>
        <v>mm/dd/yyyy</v>
      </c>
      <c r="E16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5" s="76" t="str">
        <f>IF(Master[[#This Row],[Geography (Collection) -Lookup Picker in GRIN]]="","",Master[[#This Row],[Geography (Collection) -Lookup Picker in GRIN]])</f>
        <v/>
      </c>
      <c r="G165" t="str">
        <f t="shared" si="26"/>
        <v>Y</v>
      </c>
      <c r="H165" s="45" t="str">
        <f>IF(Master[[#This Row],[Collecting or Acquisition Source - List]]="","",Master[[#This Row],[Collecting or Acquisition Source - List]])</f>
        <v/>
      </c>
      <c r="I165" t="str">
        <f>IF(Master[[#This Row],[Inventory Type - Lookup Picker]]="","",Master[[#This Row],[Inventory Type - Lookup Picker]])</f>
        <v/>
      </c>
      <c r="J165" s="4" t="str">
        <f>IF(Master[[#This Row],[Number Plants Sampled]]="","",Master[[#This Row],[Number Plants Sampled]])</f>
        <v/>
      </c>
      <c r="K165" s="4" t="str">
        <f>IF(Master[[#This Row],[Environment Description]]="","",Master[[#This Row],[Environment Description]])</f>
        <v/>
      </c>
      <c r="L165" s="4" t="str">
        <f>IF(Master[[#This Row],[Collector Verbatim Locality]]="","",Master[[#This Row],[Collector Verbatim Locality]])</f>
        <v/>
      </c>
      <c r="M165" s="4" t="str">
        <f>IF(Master[[#This Row],[Elevation (meters)]]=0,"",Master[[#This Row],[Elevation (meters)]])</f>
        <v/>
      </c>
      <c r="N165" s="55" t="str">
        <f>IF(Master[[#This Row],[Latitude -decimal degrees]]="","",Master[[#This Row],[Latitude -decimal degrees]])</f>
        <v/>
      </c>
      <c r="O165" s="55" t="str">
        <f>IF(Master[[#This Row],[Longitude -decimal degrees]]="","",Master[[#This Row],[Longitude -decimal degrees]])</f>
        <v/>
      </c>
      <c r="P165" s="5" t="str">
        <f>IF(Master[[#This Row],[Georeference Datum]]="","",Master[[#This Row],[Georeference Datum]])</f>
        <v/>
      </c>
      <c r="Q165" s="5" t="str">
        <f>IF(Master[[#This Row],[Georeference Protocol - Lookup Picker]]="","",Master[[#This Row],[Georeference Protocol - Lookup Picker]])</f>
        <v/>
      </c>
      <c r="R165" s="5" t="str">
        <f>IF(Master[[#This Row],[Associated Species]]="","",Master[[#This Row],[Associated Species]])</f>
        <v/>
      </c>
      <c r="S165" t="str">
        <f t="shared" si="27"/>
        <v>Y</v>
      </c>
      <c r="T165" s="5" t="str">
        <f>IF(Master[[#This Row],[Note (Accession Source - Collector)]]="","",Master[[#This Row],[Note (Accession Source - Collector)]])</f>
        <v/>
      </c>
    </row>
    <row r="166" spans="2:20" x14ac:dyDescent="0.35">
      <c r="B166" t="str">
        <f>Master[[#This Row],[Accession Prefix (NPGS)]]&amp;" "&amp;Master[[#This Row],[Accession Number -Assigned]]</f>
        <v xml:space="preserve"> </v>
      </c>
      <c r="C166" t="str">
        <f t="shared" si="24"/>
        <v>Collection source event</v>
      </c>
      <c r="D166" t="str">
        <f t="shared" si="25"/>
        <v>mm/dd/yyyy</v>
      </c>
      <c r="E16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6" s="76" t="str">
        <f>IF(Master[[#This Row],[Geography (Collection) -Lookup Picker in GRIN]]="","",Master[[#This Row],[Geography (Collection) -Lookup Picker in GRIN]])</f>
        <v/>
      </c>
      <c r="G166" t="str">
        <f t="shared" si="26"/>
        <v>Y</v>
      </c>
      <c r="H166" s="45" t="str">
        <f>IF(Master[[#This Row],[Collecting or Acquisition Source - List]]="","",Master[[#This Row],[Collecting or Acquisition Source - List]])</f>
        <v/>
      </c>
      <c r="I166" t="str">
        <f>IF(Master[[#This Row],[Inventory Type - Lookup Picker]]="","",Master[[#This Row],[Inventory Type - Lookup Picker]])</f>
        <v/>
      </c>
      <c r="J166" s="4" t="str">
        <f>IF(Master[[#This Row],[Number Plants Sampled]]="","",Master[[#This Row],[Number Plants Sampled]])</f>
        <v/>
      </c>
      <c r="K166" s="4" t="str">
        <f>IF(Master[[#This Row],[Environment Description]]="","",Master[[#This Row],[Environment Description]])</f>
        <v/>
      </c>
      <c r="L166" s="4" t="str">
        <f>IF(Master[[#This Row],[Collector Verbatim Locality]]="","",Master[[#This Row],[Collector Verbatim Locality]])</f>
        <v/>
      </c>
      <c r="M166" s="4" t="str">
        <f>IF(Master[[#This Row],[Elevation (meters)]]=0,"",Master[[#This Row],[Elevation (meters)]])</f>
        <v/>
      </c>
      <c r="N166" s="55" t="str">
        <f>IF(Master[[#This Row],[Latitude -decimal degrees]]="","",Master[[#This Row],[Latitude -decimal degrees]])</f>
        <v/>
      </c>
      <c r="O166" s="55" t="str">
        <f>IF(Master[[#This Row],[Longitude -decimal degrees]]="","",Master[[#This Row],[Longitude -decimal degrees]])</f>
        <v/>
      </c>
      <c r="P166" s="5" t="str">
        <f>IF(Master[[#This Row],[Georeference Datum]]="","",Master[[#This Row],[Georeference Datum]])</f>
        <v/>
      </c>
      <c r="Q166" s="5" t="str">
        <f>IF(Master[[#This Row],[Georeference Protocol - Lookup Picker]]="","",Master[[#This Row],[Georeference Protocol - Lookup Picker]])</f>
        <v/>
      </c>
      <c r="R166" s="5" t="str">
        <f>IF(Master[[#This Row],[Associated Species]]="","",Master[[#This Row],[Associated Species]])</f>
        <v/>
      </c>
      <c r="S166" t="str">
        <f t="shared" si="27"/>
        <v>Y</v>
      </c>
      <c r="T166" s="5" t="str">
        <f>IF(Master[[#This Row],[Note (Accession Source - Collector)]]="","",Master[[#This Row],[Note (Accession Source - Collector)]])</f>
        <v/>
      </c>
    </row>
    <row r="167" spans="2:20" x14ac:dyDescent="0.35">
      <c r="B167" t="str">
        <f>Master[[#This Row],[Accession Prefix (NPGS)]]&amp;" "&amp;Master[[#This Row],[Accession Number -Assigned]]</f>
        <v xml:space="preserve"> </v>
      </c>
      <c r="C167" t="str">
        <f t="shared" si="24"/>
        <v>Collection source event</v>
      </c>
      <c r="D167" t="str">
        <f t="shared" si="25"/>
        <v>mm/dd/yyyy</v>
      </c>
      <c r="E16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7" s="76" t="str">
        <f>IF(Master[[#This Row],[Geography (Collection) -Lookup Picker in GRIN]]="","",Master[[#This Row],[Geography (Collection) -Lookup Picker in GRIN]])</f>
        <v/>
      </c>
      <c r="G167" t="str">
        <f t="shared" si="26"/>
        <v>Y</v>
      </c>
      <c r="H167" s="45" t="str">
        <f>IF(Master[[#This Row],[Collecting or Acquisition Source - List]]="","",Master[[#This Row],[Collecting or Acquisition Source - List]])</f>
        <v/>
      </c>
      <c r="I167" t="str">
        <f>IF(Master[[#This Row],[Inventory Type - Lookup Picker]]="","",Master[[#This Row],[Inventory Type - Lookup Picker]])</f>
        <v/>
      </c>
      <c r="J167" s="4" t="str">
        <f>IF(Master[[#This Row],[Number Plants Sampled]]="","",Master[[#This Row],[Number Plants Sampled]])</f>
        <v/>
      </c>
      <c r="K167" s="4" t="str">
        <f>IF(Master[[#This Row],[Environment Description]]="","",Master[[#This Row],[Environment Description]])</f>
        <v/>
      </c>
      <c r="L167" s="4" t="str">
        <f>IF(Master[[#This Row],[Collector Verbatim Locality]]="","",Master[[#This Row],[Collector Verbatim Locality]])</f>
        <v/>
      </c>
      <c r="M167" s="4" t="str">
        <f>IF(Master[[#This Row],[Elevation (meters)]]=0,"",Master[[#This Row],[Elevation (meters)]])</f>
        <v/>
      </c>
      <c r="N167" s="55" t="str">
        <f>IF(Master[[#This Row],[Latitude -decimal degrees]]="","",Master[[#This Row],[Latitude -decimal degrees]])</f>
        <v/>
      </c>
      <c r="O167" s="55" t="str">
        <f>IF(Master[[#This Row],[Longitude -decimal degrees]]="","",Master[[#This Row],[Longitude -decimal degrees]])</f>
        <v/>
      </c>
      <c r="P167" s="5" t="str">
        <f>IF(Master[[#This Row],[Georeference Datum]]="","",Master[[#This Row],[Georeference Datum]])</f>
        <v/>
      </c>
      <c r="Q167" s="5" t="str">
        <f>IF(Master[[#This Row],[Georeference Protocol - Lookup Picker]]="","",Master[[#This Row],[Georeference Protocol - Lookup Picker]])</f>
        <v/>
      </c>
      <c r="R167" s="5" t="str">
        <f>IF(Master[[#This Row],[Associated Species]]="","",Master[[#This Row],[Associated Species]])</f>
        <v/>
      </c>
      <c r="S167" t="str">
        <f t="shared" si="27"/>
        <v>Y</v>
      </c>
      <c r="T167" s="5" t="str">
        <f>IF(Master[[#This Row],[Note (Accession Source - Collector)]]="","",Master[[#This Row],[Note (Accession Source - Collector)]])</f>
        <v/>
      </c>
    </row>
    <row r="168" spans="2:20" x14ac:dyDescent="0.35">
      <c r="B168" t="str">
        <f>Master[[#This Row],[Accession Prefix (NPGS)]]&amp;" "&amp;Master[[#This Row],[Accession Number -Assigned]]</f>
        <v xml:space="preserve"> </v>
      </c>
      <c r="C168" t="str">
        <f t="shared" si="24"/>
        <v>Collection source event</v>
      </c>
      <c r="D168" t="str">
        <f t="shared" si="25"/>
        <v>mm/dd/yyyy</v>
      </c>
      <c r="E16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8" s="76" t="str">
        <f>IF(Master[[#This Row],[Geography (Collection) -Lookup Picker in GRIN]]="","",Master[[#This Row],[Geography (Collection) -Lookup Picker in GRIN]])</f>
        <v/>
      </c>
      <c r="G168" t="str">
        <f t="shared" si="26"/>
        <v>Y</v>
      </c>
      <c r="H168" s="45" t="str">
        <f>IF(Master[[#This Row],[Collecting or Acquisition Source - List]]="","",Master[[#This Row],[Collecting or Acquisition Source - List]])</f>
        <v/>
      </c>
      <c r="I168" t="str">
        <f>IF(Master[[#This Row],[Inventory Type - Lookup Picker]]="","",Master[[#This Row],[Inventory Type - Lookup Picker]])</f>
        <v/>
      </c>
      <c r="J168" s="4" t="str">
        <f>IF(Master[[#This Row],[Number Plants Sampled]]="","",Master[[#This Row],[Number Plants Sampled]])</f>
        <v/>
      </c>
      <c r="K168" s="4" t="str">
        <f>IF(Master[[#This Row],[Environment Description]]="","",Master[[#This Row],[Environment Description]])</f>
        <v/>
      </c>
      <c r="L168" s="4" t="str">
        <f>IF(Master[[#This Row],[Collector Verbatim Locality]]="","",Master[[#This Row],[Collector Verbatim Locality]])</f>
        <v/>
      </c>
      <c r="M168" s="4" t="str">
        <f>IF(Master[[#This Row],[Elevation (meters)]]=0,"",Master[[#This Row],[Elevation (meters)]])</f>
        <v/>
      </c>
      <c r="N168" s="55" t="str">
        <f>IF(Master[[#This Row],[Latitude -decimal degrees]]="","",Master[[#This Row],[Latitude -decimal degrees]])</f>
        <v/>
      </c>
      <c r="O168" s="55" t="str">
        <f>IF(Master[[#This Row],[Longitude -decimal degrees]]="","",Master[[#This Row],[Longitude -decimal degrees]])</f>
        <v/>
      </c>
      <c r="P168" s="5" t="str">
        <f>IF(Master[[#This Row],[Georeference Datum]]="","",Master[[#This Row],[Georeference Datum]])</f>
        <v/>
      </c>
      <c r="Q168" s="5" t="str">
        <f>IF(Master[[#This Row],[Georeference Protocol - Lookup Picker]]="","",Master[[#This Row],[Georeference Protocol - Lookup Picker]])</f>
        <v/>
      </c>
      <c r="R168" s="5" t="str">
        <f>IF(Master[[#This Row],[Associated Species]]="","",Master[[#This Row],[Associated Species]])</f>
        <v/>
      </c>
      <c r="S168" t="str">
        <f t="shared" si="27"/>
        <v>Y</v>
      </c>
      <c r="T168" s="5" t="str">
        <f>IF(Master[[#This Row],[Note (Accession Source - Collector)]]="","",Master[[#This Row],[Note (Accession Source - Collector)]])</f>
        <v/>
      </c>
    </row>
    <row r="169" spans="2:20" x14ac:dyDescent="0.35">
      <c r="B169" t="str">
        <f>Master[[#This Row],[Accession Prefix (NPGS)]]&amp;" "&amp;Master[[#This Row],[Accession Number -Assigned]]</f>
        <v xml:space="preserve"> </v>
      </c>
      <c r="C169" t="str">
        <f t="shared" si="24"/>
        <v>Collection source event</v>
      </c>
      <c r="D169" t="str">
        <f t="shared" si="25"/>
        <v>mm/dd/yyyy</v>
      </c>
      <c r="E16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69" s="76" t="str">
        <f>IF(Master[[#This Row],[Geography (Collection) -Lookup Picker in GRIN]]="","",Master[[#This Row],[Geography (Collection) -Lookup Picker in GRIN]])</f>
        <v/>
      </c>
      <c r="G169" t="str">
        <f t="shared" si="26"/>
        <v>Y</v>
      </c>
      <c r="H169" s="45" t="str">
        <f>IF(Master[[#This Row],[Collecting or Acquisition Source - List]]="","",Master[[#This Row],[Collecting or Acquisition Source - List]])</f>
        <v/>
      </c>
      <c r="I169" t="str">
        <f>IF(Master[[#This Row],[Inventory Type - Lookup Picker]]="","",Master[[#This Row],[Inventory Type - Lookup Picker]])</f>
        <v/>
      </c>
      <c r="J169" s="4" t="str">
        <f>IF(Master[[#This Row],[Number Plants Sampled]]="","",Master[[#This Row],[Number Plants Sampled]])</f>
        <v/>
      </c>
      <c r="K169" s="4" t="str">
        <f>IF(Master[[#This Row],[Environment Description]]="","",Master[[#This Row],[Environment Description]])</f>
        <v/>
      </c>
      <c r="L169" s="4" t="str">
        <f>IF(Master[[#This Row],[Collector Verbatim Locality]]="","",Master[[#This Row],[Collector Verbatim Locality]])</f>
        <v/>
      </c>
      <c r="M169" s="4" t="str">
        <f>IF(Master[[#This Row],[Elevation (meters)]]=0,"",Master[[#This Row],[Elevation (meters)]])</f>
        <v/>
      </c>
      <c r="N169" s="55" t="str">
        <f>IF(Master[[#This Row],[Latitude -decimal degrees]]="","",Master[[#This Row],[Latitude -decimal degrees]])</f>
        <v/>
      </c>
      <c r="O169" s="55" t="str">
        <f>IF(Master[[#This Row],[Longitude -decimal degrees]]="","",Master[[#This Row],[Longitude -decimal degrees]])</f>
        <v/>
      </c>
      <c r="P169" s="5" t="str">
        <f>IF(Master[[#This Row],[Georeference Datum]]="","",Master[[#This Row],[Georeference Datum]])</f>
        <v/>
      </c>
      <c r="Q169" s="5" t="str">
        <f>IF(Master[[#This Row],[Georeference Protocol - Lookup Picker]]="","",Master[[#This Row],[Georeference Protocol - Lookup Picker]])</f>
        <v/>
      </c>
      <c r="R169" s="5" t="str">
        <f>IF(Master[[#This Row],[Associated Species]]="","",Master[[#This Row],[Associated Species]])</f>
        <v/>
      </c>
      <c r="S169" t="str">
        <f t="shared" si="27"/>
        <v>Y</v>
      </c>
      <c r="T169" s="5" t="str">
        <f>IF(Master[[#This Row],[Note (Accession Source - Collector)]]="","",Master[[#This Row],[Note (Accession Source - Collector)]])</f>
        <v/>
      </c>
    </row>
    <row r="170" spans="2:20" x14ac:dyDescent="0.35">
      <c r="B170" t="str">
        <f>Master[[#This Row],[Accession Prefix (NPGS)]]&amp;" "&amp;Master[[#This Row],[Accession Number -Assigned]]</f>
        <v xml:space="preserve"> </v>
      </c>
      <c r="C170" t="str">
        <f t="shared" si="24"/>
        <v>Collection source event</v>
      </c>
      <c r="D170" t="str">
        <f t="shared" si="25"/>
        <v>mm/dd/yyyy</v>
      </c>
      <c r="E17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0" s="76" t="str">
        <f>IF(Master[[#This Row],[Geography (Collection) -Lookup Picker in GRIN]]="","",Master[[#This Row],[Geography (Collection) -Lookup Picker in GRIN]])</f>
        <v/>
      </c>
      <c r="G170" t="str">
        <f t="shared" si="26"/>
        <v>Y</v>
      </c>
      <c r="H170" s="45" t="str">
        <f>IF(Master[[#This Row],[Collecting or Acquisition Source - List]]="","",Master[[#This Row],[Collecting or Acquisition Source - List]])</f>
        <v/>
      </c>
      <c r="I170" t="str">
        <f>IF(Master[[#This Row],[Inventory Type - Lookup Picker]]="","",Master[[#This Row],[Inventory Type - Lookup Picker]])</f>
        <v/>
      </c>
      <c r="J170" s="4" t="str">
        <f>IF(Master[[#This Row],[Number Plants Sampled]]="","",Master[[#This Row],[Number Plants Sampled]])</f>
        <v/>
      </c>
      <c r="K170" s="4" t="str">
        <f>IF(Master[[#This Row],[Environment Description]]="","",Master[[#This Row],[Environment Description]])</f>
        <v/>
      </c>
      <c r="L170" s="4" t="str">
        <f>IF(Master[[#This Row],[Collector Verbatim Locality]]="","",Master[[#This Row],[Collector Verbatim Locality]])</f>
        <v/>
      </c>
      <c r="M170" s="4" t="str">
        <f>IF(Master[[#This Row],[Elevation (meters)]]=0,"",Master[[#This Row],[Elevation (meters)]])</f>
        <v/>
      </c>
      <c r="N170" s="55" t="str">
        <f>IF(Master[[#This Row],[Latitude -decimal degrees]]="","",Master[[#This Row],[Latitude -decimal degrees]])</f>
        <v/>
      </c>
      <c r="O170" s="55" t="str">
        <f>IF(Master[[#This Row],[Longitude -decimal degrees]]="","",Master[[#This Row],[Longitude -decimal degrees]])</f>
        <v/>
      </c>
      <c r="P170" s="5" t="str">
        <f>IF(Master[[#This Row],[Georeference Datum]]="","",Master[[#This Row],[Georeference Datum]])</f>
        <v/>
      </c>
      <c r="Q170" s="5" t="str">
        <f>IF(Master[[#This Row],[Georeference Protocol - Lookup Picker]]="","",Master[[#This Row],[Georeference Protocol - Lookup Picker]])</f>
        <v/>
      </c>
      <c r="R170" s="5" t="str">
        <f>IF(Master[[#This Row],[Associated Species]]="","",Master[[#This Row],[Associated Species]])</f>
        <v/>
      </c>
      <c r="S170" t="str">
        <f t="shared" si="27"/>
        <v>Y</v>
      </c>
      <c r="T170" s="5" t="str">
        <f>IF(Master[[#This Row],[Note (Accession Source - Collector)]]="","",Master[[#This Row],[Note (Accession Source - Collector)]])</f>
        <v/>
      </c>
    </row>
    <row r="171" spans="2:20" x14ac:dyDescent="0.35">
      <c r="B171" t="str">
        <f>Master[[#This Row],[Accession Prefix (NPGS)]]&amp;" "&amp;Master[[#This Row],[Accession Number -Assigned]]</f>
        <v xml:space="preserve"> </v>
      </c>
      <c r="C171" t="str">
        <f t="shared" si="24"/>
        <v>Collection source event</v>
      </c>
      <c r="D171" t="str">
        <f t="shared" si="25"/>
        <v>mm/dd/yyyy</v>
      </c>
      <c r="E17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1" s="76" t="str">
        <f>IF(Master[[#This Row],[Geography (Collection) -Lookup Picker in GRIN]]="","",Master[[#This Row],[Geography (Collection) -Lookup Picker in GRIN]])</f>
        <v/>
      </c>
      <c r="G171" t="str">
        <f t="shared" si="26"/>
        <v>Y</v>
      </c>
      <c r="H171" s="45" t="str">
        <f>IF(Master[[#This Row],[Collecting or Acquisition Source - List]]="","",Master[[#This Row],[Collecting or Acquisition Source - List]])</f>
        <v/>
      </c>
      <c r="I171" t="str">
        <f>IF(Master[[#This Row],[Inventory Type - Lookup Picker]]="","",Master[[#This Row],[Inventory Type - Lookup Picker]])</f>
        <v/>
      </c>
      <c r="J171" s="4" t="str">
        <f>IF(Master[[#This Row],[Number Plants Sampled]]="","",Master[[#This Row],[Number Plants Sampled]])</f>
        <v/>
      </c>
      <c r="K171" s="4" t="str">
        <f>IF(Master[[#This Row],[Environment Description]]="","",Master[[#This Row],[Environment Description]])</f>
        <v/>
      </c>
      <c r="L171" s="4" t="str">
        <f>IF(Master[[#This Row],[Collector Verbatim Locality]]="","",Master[[#This Row],[Collector Verbatim Locality]])</f>
        <v/>
      </c>
      <c r="M171" s="4" t="str">
        <f>IF(Master[[#This Row],[Elevation (meters)]]=0,"",Master[[#This Row],[Elevation (meters)]])</f>
        <v/>
      </c>
      <c r="N171" s="55" t="str">
        <f>IF(Master[[#This Row],[Latitude -decimal degrees]]="","",Master[[#This Row],[Latitude -decimal degrees]])</f>
        <v/>
      </c>
      <c r="O171" s="55" t="str">
        <f>IF(Master[[#This Row],[Longitude -decimal degrees]]="","",Master[[#This Row],[Longitude -decimal degrees]])</f>
        <v/>
      </c>
      <c r="P171" s="5" t="str">
        <f>IF(Master[[#This Row],[Georeference Datum]]="","",Master[[#This Row],[Georeference Datum]])</f>
        <v/>
      </c>
      <c r="Q171" s="5" t="str">
        <f>IF(Master[[#This Row],[Georeference Protocol - Lookup Picker]]="","",Master[[#This Row],[Georeference Protocol - Lookup Picker]])</f>
        <v/>
      </c>
      <c r="R171" s="5" t="str">
        <f>IF(Master[[#This Row],[Associated Species]]="","",Master[[#This Row],[Associated Species]])</f>
        <v/>
      </c>
      <c r="S171" t="str">
        <f t="shared" si="27"/>
        <v>Y</v>
      </c>
      <c r="T171" s="5" t="str">
        <f>IF(Master[[#This Row],[Note (Accession Source - Collector)]]="","",Master[[#This Row],[Note (Accession Source - Collector)]])</f>
        <v/>
      </c>
    </row>
    <row r="172" spans="2:20" x14ac:dyDescent="0.35">
      <c r="B172" t="str">
        <f>Master[[#This Row],[Accession Prefix (NPGS)]]&amp;" "&amp;Master[[#This Row],[Accession Number -Assigned]]</f>
        <v xml:space="preserve"> </v>
      </c>
      <c r="C172" t="str">
        <f t="shared" si="24"/>
        <v>Collection source event</v>
      </c>
      <c r="D172" t="str">
        <f t="shared" si="25"/>
        <v>mm/dd/yyyy</v>
      </c>
      <c r="E17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2" s="76" t="str">
        <f>IF(Master[[#This Row],[Geography (Collection) -Lookup Picker in GRIN]]="","",Master[[#This Row],[Geography (Collection) -Lookup Picker in GRIN]])</f>
        <v/>
      </c>
      <c r="G172" t="str">
        <f t="shared" si="26"/>
        <v>Y</v>
      </c>
      <c r="H172" s="45" t="str">
        <f>IF(Master[[#This Row],[Collecting or Acquisition Source - List]]="","",Master[[#This Row],[Collecting or Acquisition Source - List]])</f>
        <v/>
      </c>
      <c r="I172" t="str">
        <f>IF(Master[[#This Row],[Inventory Type - Lookup Picker]]="","",Master[[#This Row],[Inventory Type - Lookup Picker]])</f>
        <v/>
      </c>
      <c r="J172" s="4" t="str">
        <f>IF(Master[[#This Row],[Number Plants Sampled]]="","",Master[[#This Row],[Number Plants Sampled]])</f>
        <v/>
      </c>
      <c r="K172" s="4" t="str">
        <f>IF(Master[[#This Row],[Environment Description]]="","",Master[[#This Row],[Environment Description]])</f>
        <v/>
      </c>
      <c r="L172" s="4" t="str">
        <f>IF(Master[[#This Row],[Collector Verbatim Locality]]="","",Master[[#This Row],[Collector Verbatim Locality]])</f>
        <v/>
      </c>
      <c r="M172" s="4" t="str">
        <f>IF(Master[[#This Row],[Elevation (meters)]]=0,"",Master[[#This Row],[Elevation (meters)]])</f>
        <v/>
      </c>
      <c r="N172" s="55" t="str">
        <f>IF(Master[[#This Row],[Latitude -decimal degrees]]="","",Master[[#This Row],[Latitude -decimal degrees]])</f>
        <v/>
      </c>
      <c r="O172" s="55" t="str">
        <f>IF(Master[[#This Row],[Longitude -decimal degrees]]="","",Master[[#This Row],[Longitude -decimal degrees]])</f>
        <v/>
      </c>
      <c r="P172" s="5" t="str">
        <f>IF(Master[[#This Row],[Georeference Datum]]="","",Master[[#This Row],[Georeference Datum]])</f>
        <v/>
      </c>
      <c r="Q172" s="5" t="str">
        <f>IF(Master[[#This Row],[Georeference Protocol - Lookup Picker]]="","",Master[[#This Row],[Georeference Protocol - Lookup Picker]])</f>
        <v/>
      </c>
      <c r="R172" s="5" t="str">
        <f>IF(Master[[#This Row],[Associated Species]]="","",Master[[#This Row],[Associated Species]])</f>
        <v/>
      </c>
      <c r="S172" t="str">
        <f t="shared" si="27"/>
        <v>Y</v>
      </c>
      <c r="T172" s="5" t="str">
        <f>IF(Master[[#This Row],[Note (Accession Source - Collector)]]="","",Master[[#This Row],[Note (Accession Source - Collector)]])</f>
        <v/>
      </c>
    </row>
    <row r="173" spans="2:20" x14ac:dyDescent="0.35">
      <c r="B173" t="str">
        <f>Master[[#This Row],[Accession Prefix (NPGS)]]&amp;" "&amp;Master[[#This Row],[Accession Number -Assigned]]</f>
        <v xml:space="preserve"> </v>
      </c>
      <c r="C173" t="str">
        <f t="shared" si="24"/>
        <v>Collection source event</v>
      </c>
      <c r="D173" t="str">
        <f t="shared" si="25"/>
        <v>mm/dd/yyyy</v>
      </c>
      <c r="E17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3" s="76" t="str">
        <f>IF(Master[[#This Row],[Geography (Collection) -Lookup Picker in GRIN]]="","",Master[[#This Row],[Geography (Collection) -Lookup Picker in GRIN]])</f>
        <v/>
      </c>
      <c r="G173" t="str">
        <f t="shared" si="26"/>
        <v>Y</v>
      </c>
      <c r="H173" s="45" t="str">
        <f>IF(Master[[#This Row],[Collecting or Acquisition Source - List]]="","",Master[[#This Row],[Collecting or Acquisition Source - List]])</f>
        <v/>
      </c>
      <c r="I173" t="str">
        <f>IF(Master[[#This Row],[Inventory Type - Lookup Picker]]="","",Master[[#This Row],[Inventory Type - Lookup Picker]])</f>
        <v/>
      </c>
      <c r="J173" s="4" t="str">
        <f>IF(Master[[#This Row],[Number Plants Sampled]]="","",Master[[#This Row],[Number Plants Sampled]])</f>
        <v/>
      </c>
      <c r="K173" s="4" t="str">
        <f>IF(Master[[#This Row],[Environment Description]]="","",Master[[#This Row],[Environment Description]])</f>
        <v/>
      </c>
      <c r="L173" s="4" t="str">
        <f>IF(Master[[#This Row],[Collector Verbatim Locality]]="","",Master[[#This Row],[Collector Verbatim Locality]])</f>
        <v/>
      </c>
      <c r="M173" s="4" t="str">
        <f>IF(Master[[#This Row],[Elevation (meters)]]=0,"",Master[[#This Row],[Elevation (meters)]])</f>
        <v/>
      </c>
      <c r="N173" s="55" t="str">
        <f>IF(Master[[#This Row],[Latitude -decimal degrees]]="","",Master[[#This Row],[Latitude -decimal degrees]])</f>
        <v/>
      </c>
      <c r="O173" s="55" t="str">
        <f>IF(Master[[#This Row],[Longitude -decimal degrees]]="","",Master[[#This Row],[Longitude -decimal degrees]])</f>
        <v/>
      </c>
      <c r="P173" s="5" t="str">
        <f>IF(Master[[#This Row],[Georeference Datum]]="","",Master[[#This Row],[Georeference Datum]])</f>
        <v/>
      </c>
      <c r="Q173" s="5" t="str">
        <f>IF(Master[[#This Row],[Georeference Protocol - Lookup Picker]]="","",Master[[#This Row],[Georeference Protocol - Lookup Picker]])</f>
        <v/>
      </c>
      <c r="R173" s="5" t="str">
        <f>IF(Master[[#This Row],[Associated Species]]="","",Master[[#This Row],[Associated Species]])</f>
        <v/>
      </c>
      <c r="S173" t="str">
        <f t="shared" si="27"/>
        <v>Y</v>
      </c>
      <c r="T173" s="5" t="str">
        <f>IF(Master[[#This Row],[Note (Accession Source - Collector)]]="","",Master[[#This Row],[Note (Accession Source - Collector)]])</f>
        <v/>
      </c>
    </row>
    <row r="174" spans="2:20" x14ac:dyDescent="0.35">
      <c r="B174" t="str">
        <f>Master[[#This Row],[Accession Prefix (NPGS)]]&amp;" "&amp;Master[[#This Row],[Accession Number -Assigned]]</f>
        <v xml:space="preserve"> </v>
      </c>
      <c r="C174" t="str">
        <f t="shared" si="24"/>
        <v>Collection source event</v>
      </c>
      <c r="D174" t="str">
        <f t="shared" si="25"/>
        <v>mm/dd/yyyy</v>
      </c>
      <c r="E17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4" s="76" t="str">
        <f>IF(Master[[#This Row],[Geography (Collection) -Lookup Picker in GRIN]]="","",Master[[#This Row],[Geography (Collection) -Lookup Picker in GRIN]])</f>
        <v/>
      </c>
      <c r="G174" t="str">
        <f t="shared" si="26"/>
        <v>Y</v>
      </c>
      <c r="H174" s="45" t="str">
        <f>IF(Master[[#This Row],[Collecting or Acquisition Source - List]]="","",Master[[#This Row],[Collecting or Acquisition Source - List]])</f>
        <v/>
      </c>
      <c r="I174" t="str">
        <f>IF(Master[[#This Row],[Inventory Type - Lookup Picker]]="","",Master[[#This Row],[Inventory Type - Lookup Picker]])</f>
        <v/>
      </c>
      <c r="J174" s="4" t="str">
        <f>IF(Master[[#This Row],[Number Plants Sampled]]="","",Master[[#This Row],[Number Plants Sampled]])</f>
        <v/>
      </c>
      <c r="K174" s="4" t="str">
        <f>IF(Master[[#This Row],[Environment Description]]="","",Master[[#This Row],[Environment Description]])</f>
        <v/>
      </c>
      <c r="L174" s="4" t="str">
        <f>IF(Master[[#This Row],[Collector Verbatim Locality]]="","",Master[[#This Row],[Collector Verbatim Locality]])</f>
        <v/>
      </c>
      <c r="M174" s="4" t="str">
        <f>IF(Master[[#This Row],[Elevation (meters)]]=0,"",Master[[#This Row],[Elevation (meters)]])</f>
        <v/>
      </c>
      <c r="N174" s="55" t="str">
        <f>IF(Master[[#This Row],[Latitude -decimal degrees]]="","",Master[[#This Row],[Latitude -decimal degrees]])</f>
        <v/>
      </c>
      <c r="O174" s="55" t="str">
        <f>IF(Master[[#This Row],[Longitude -decimal degrees]]="","",Master[[#This Row],[Longitude -decimal degrees]])</f>
        <v/>
      </c>
      <c r="P174" s="5" t="str">
        <f>IF(Master[[#This Row],[Georeference Datum]]="","",Master[[#This Row],[Georeference Datum]])</f>
        <v/>
      </c>
      <c r="Q174" s="5" t="str">
        <f>IF(Master[[#This Row],[Georeference Protocol - Lookup Picker]]="","",Master[[#This Row],[Georeference Protocol - Lookup Picker]])</f>
        <v/>
      </c>
      <c r="R174" s="5" t="str">
        <f>IF(Master[[#This Row],[Associated Species]]="","",Master[[#This Row],[Associated Species]])</f>
        <v/>
      </c>
      <c r="S174" t="str">
        <f t="shared" si="27"/>
        <v>Y</v>
      </c>
      <c r="T174" s="5" t="str">
        <f>IF(Master[[#This Row],[Note (Accession Source - Collector)]]="","",Master[[#This Row],[Note (Accession Source - Collector)]])</f>
        <v/>
      </c>
    </row>
    <row r="175" spans="2:20" x14ac:dyDescent="0.35">
      <c r="B175" t="str">
        <f>Master[[#This Row],[Accession Prefix (NPGS)]]&amp;" "&amp;Master[[#This Row],[Accession Number -Assigned]]</f>
        <v xml:space="preserve"> </v>
      </c>
      <c r="C175" t="str">
        <f t="shared" si="24"/>
        <v>Collection source event</v>
      </c>
      <c r="D175" t="str">
        <f t="shared" si="25"/>
        <v>mm/dd/yyyy</v>
      </c>
      <c r="E17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5" s="76" t="str">
        <f>IF(Master[[#This Row],[Geography (Collection) -Lookup Picker in GRIN]]="","",Master[[#This Row],[Geography (Collection) -Lookup Picker in GRIN]])</f>
        <v/>
      </c>
      <c r="G175" t="str">
        <f t="shared" si="26"/>
        <v>Y</v>
      </c>
      <c r="H175" s="45" t="str">
        <f>IF(Master[[#This Row],[Collecting or Acquisition Source - List]]="","",Master[[#This Row],[Collecting or Acquisition Source - List]])</f>
        <v/>
      </c>
      <c r="I175" t="str">
        <f>IF(Master[[#This Row],[Inventory Type - Lookup Picker]]="","",Master[[#This Row],[Inventory Type - Lookup Picker]])</f>
        <v/>
      </c>
      <c r="J175" s="4" t="str">
        <f>IF(Master[[#This Row],[Number Plants Sampled]]="","",Master[[#This Row],[Number Plants Sampled]])</f>
        <v/>
      </c>
      <c r="K175" s="4" t="str">
        <f>IF(Master[[#This Row],[Environment Description]]="","",Master[[#This Row],[Environment Description]])</f>
        <v/>
      </c>
      <c r="L175" s="4" t="str">
        <f>IF(Master[[#This Row],[Collector Verbatim Locality]]="","",Master[[#This Row],[Collector Verbatim Locality]])</f>
        <v/>
      </c>
      <c r="M175" s="4" t="str">
        <f>IF(Master[[#This Row],[Elevation (meters)]]=0,"",Master[[#This Row],[Elevation (meters)]])</f>
        <v/>
      </c>
      <c r="N175" s="55" t="str">
        <f>IF(Master[[#This Row],[Latitude -decimal degrees]]="","",Master[[#This Row],[Latitude -decimal degrees]])</f>
        <v/>
      </c>
      <c r="O175" s="55" t="str">
        <f>IF(Master[[#This Row],[Longitude -decimal degrees]]="","",Master[[#This Row],[Longitude -decimal degrees]])</f>
        <v/>
      </c>
      <c r="P175" s="5" t="str">
        <f>IF(Master[[#This Row],[Georeference Datum]]="","",Master[[#This Row],[Georeference Datum]])</f>
        <v/>
      </c>
      <c r="Q175" s="5" t="str">
        <f>IF(Master[[#This Row],[Georeference Protocol - Lookup Picker]]="","",Master[[#This Row],[Georeference Protocol - Lookup Picker]])</f>
        <v/>
      </c>
      <c r="R175" s="5" t="str">
        <f>IF(Master[[#This Row],[Associated Species]]="","",Master[[#This Row],[Associated Species]])</f>
        <v/>
      </c>
      <c r="S175" t="str">
        <f t="shared" si="27"/>
        <v>Y</v>
      </c>
      <c r="T175" s="5" t="str">
        <f>IF(Master[[#This Row],[Note (Accession Source - Collector)]]="","",Master[[#This Row],[Note (Accession Source - Collector)]])</f>
        <v/>
      </c>
    </row>
    <row r="176" spans="2:20" x14ac:dyDescent="0.35">
      <c r="B176" t="str">
        <f>Master[[#This Row],[Accession Prefix (NPGS)]]&amp;" "&amp;Master[[#This Row],[Accession Number -Assigned]]</f>
        <v xml:space="preserve"> </v>
      </c>
      <c r="C176" t="str">
        <f t="shared" si="24"/>
        <v>Collection source event</v>
      </c>
      <c r="D176" t="str">
        <f t="shared" si="25"/>
        <v>mm/dd/yyyy</v>
      </c>
      <c r="E17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6" s="76" t="str">
        <f>IF(Master[[#This Row],[Geography (Collection) -Lookup Picker in GRIN]]="","",Master[[#This Row],[Geography (Collection) -Lookup Picker in GRIN]])</f>
        <v/>
      </c>
      <c r="G176" t="str">
        <f t="shared" si="26"/>
        <v>Y</v>
      </c>
      <c r="H176" s="45" t="str">
        <f>IF(Master[[#This Row],[Collecting or Acquisition Source - List]]="","",Master[[#This Row],[Collecting or Acquisition Source - List]])</f>
        <v/>
      </c>
      <c r="I176" t="str">
        <f>IF(Master[[#This Row],[Inventory Type - Lookup Picker]]="","",Master[[#This Row],[Inventory Type - Lookup Picker]])</f>
        <v/>
      </c>
      <c r="J176" s="4" t="str">
        <f>IF(Master[[#This Row],[Number Plants Sampled]]="","",Master[[#This Row],[Number Plants Sampled]])</f>
        <v/>
      </c>
      <c r="K176" s="4" t="str">
        <f>IF(Master[[#This Row],[Environment Description]]="","",Master[[#This Row],[Environment Description]])</f>
        <v/>
      </c>
      <c r="L176" s="4" t="str">
        <f>IF(Master[[#This Row],[Collector Verbatim Locality]]="","",Master[[#This Row],[Collector Verbatim Locality]])</f>
        <v/>
      </c>
      <c r="M176" s="4" t="str">
        <f>IF(Master[[#This Row],[Elevation (meters)]]=0,"",Master[[#This Row],[Elevation (meters)]])</f>
        <v/>
      </c>
      <c r="N176" s="55" t="str">
        <f>IF(Master[[#This Row],[Latitude -decimal degrees]]="","",Master[[#This Row],[Latitude -decimal degrees]])</f>
        <v/>
      </c>
      <c r="O176" s="55" t="str">
        <f>IF(Master[[#This Row],[Longitude -decimal degrees]]="","",Master[[#This Row],[Longitude -decimal degrees]])</f>
        <v/>
      </c>
      <c r="P176" s="5" t="str">
        <f>IF(Master[[#This Row],[Georeference Datum]]="","",Master[[#This Row],[Georeference Datum]])</f>
        <v/>
      </c>
      <c r="Q176" s="5" t="str">
        <f>IF(Master[[#This Row],[Georeference Protocol - Lookup Picker]]="","",Master[[#This Row],[Georeference Protocol - Lookup Picker]])</f>
        <v/>
      </c>
      <c r="R176" s="5" t="str">
        <f>IF(Master[[#This Row],[Associated Species]]="","",Master[[#This Row],[Associated Species]])</f>
        <v/>
      </c>
      <c r="S176" t="str">
        <f t="shared" si="27"/>
        <v>Y</v>
      </c>
      <c r="T176" s="5" t="str">
        <f>IF(Master[[#This Row],[Note (Accession Source - Collector)]]="","",Master[[#This Row],[Note (Accession Source - Collector)]])</f>
        <v/>
      </c>
    </row>
    <row r="177" spans="2:20" x14ac:dyDescent="0.35">
      <c r="B177" t="str">
        <f>Master[[#This Row],[Accession Prefix (NPGS)]]&amp;" "&amp;Master[[#This Row],[Accession Number -Assigned]]</f>
        <v xml:space="preserve"> </v>
      </c>
      <c r="C177" t="str">
        <f t="shared" si="24"/>
        <v>Collection source event</v>
      </c>
      <c r="D177" t="str">
        <f t="shared" si="25"/>
        <v>mm/dd/yyyy</v>
      </c>
      <c r="E17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7" s="76" t="str">
        <f>IF(Master[[#This Row],[Geography (Collection) -Lookup Picker in GRIN]]="","",Master[[#This Row],[Geography (Collection) -Lookup Picker in GRIN]])</f>
        <v/>
      </c>
      <c r="G177" t="str">
        <f t="shared" si="26"/>
        <v>Y</v>
      </c>
      <c r="H177" s="45" t="str">
        <f>IF(Master[[#This Row],[Collecting or Acquisition Source - List]]="","",Master[[#This Row],[Collecting or Acquisition Source - List]])</f>
        <v/>
      </c>
      <c r="I177" t="str">
        <f>IF(Master[[#This Row],[Inventory Type - Lookup Picker]]="","",Master[[#This Row],[Inventory Type - Lookup Picker]])</f>
        <v/>
      </c>
      <c r="J177" s="4" t="str">
        <f>IF(Master[[#This Row],[Number Plants Sampled]]="","",Master[[#This Row],[Number Plants Sampled]])</f>
        <v/>
      </c>
      <c r="K177" s="4" t="str">
        <f>IF(Master[[#This Row],[Environment Description]]="","",Master[[#This Row],[Environment Description]])</f>
        <v/>
      </c>
      <c r="L177" s="4" t="str">
        <f>IF(Master[[#This Row],[Collector Verbatim Locality]]="","",Master[[#This Row],[Collector Verbatim Locality]])</f>
        <v/>
      </c>
      <c r="M177" s="4" t="str">
        <f>IF(Master[[#This Row],[Elevation (meters)]]=0,"",Master[[#This Row],[Elevation (meters)]])</f>
        <v/>
      </c>
      <c r="N177" s="55" t="str">
        <f>IF(Master[[#This Row],[Latitude -decimal degrees]]="","",Master[[#This Row],[Latitude -decimal degrees]])</f>
        <v/>
      </c>
      <c r="O177" s="55" t="str">
        <f>IF(Master[[#This Row],[Longitude -decimal degrees]]="","",Master[[#This Row],[Longitude -decimal degrees]])</f>
        <v/>
      </c>
      <c r="P177" s="5" t="str">
        <f>IF(Master[[#This Row],[Georeference Datum]]="","",Master[[#This Row],[Georeference Datum]])</f>
        <v/>
      </c>
      <c r="Q177" s="5" t="str">
        <f>IF(Master[[#This Row],[Georeference Protocol - Lookup Picker]]="","",Master[[#This Row],[Georeference Protocol - Lookup Picker]])</f>
        <v/>
      </c>
      <c r="R177" s="5" t="str">
        <f>IF(Master[[#This Row],[Associated Species]]="","",Master[[#This Row],[Associated Species]])</f>
        <v/>
      </c>
      <c r="S177" t="str">
        <f t="shared" si="27"/>
        <v>Y</v>
      </c>
      <c r="T177" s="5" t="str">
        <f>IF(Master[[#This Row],[Note (Accession Source - Collector)]]="","",Master[[#This Row],[Note (Accession Source - Collector)]])</f>
        <v/>
      </c>
    </row>
    <row r="178" spans="2:20" x14ac:dyDescent="0.35">
      <c r="B178" t="str">
        <f>Master[[#This Row],[Accession Prefix (NPGS)]]&amp;" "&amp;Master[[#This Row],[Accession Number -Assigned]]</f>
        <v xml:space="preserve"> </v>
      </c>
      <c r="C178" t="str">
        <f t="shared" si="24"/>
        <v>Collection source event</v>
      </c>
      <c r="D178" t="str">
        <f t="shared" si="25"/>
        <v>mm/dd/yyyy</v>
      </c>
      <c r="E17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8" s="76" t="str">
        <f>IF(Master[[#This Row],[Geography (Collection) -Lookup Picker in GRIN]]="","",Master[[#This Row],[Geography (Collection) -Lookup Picker in GRIN]])</f>
        <v/>
      </c>
      <c r="G178" t="str">
        <f t="shared" si="26"/>
        <v>Y</v>
      </c>
      <c r="H178" s="45" t="str">
        <f>IF(Master[[#This Row],[Collecting or Acquisition Source - List]]="","",Master[[#This Row],[Collecting or Acquisition Source - List]])</f>
        <v/>
      </c>
      <c r="I178" t="str">
        <f>IF(Master[[#This Row],[Inventory Type - Lookup Picker]]="","",Master[[#This Row],[Inventory Type - Lookup Picker]])</f>
        <v/>
      </c>
      <c r="J178" s="4" t="str">
        <f>IF(Master[[#This Row],[Number Plants Sampled]]="","",Master[[#This Row],[Number Plants Sampled]])</f>
        <v/>
      </c>
      <c r="K178" s="4" t="str">
        <f>IF(Master[[#This Row],[Environment Description]]="","",Master[[#This Row],[Environment Description]])</f>
        <v/>
      </c>
      <c r="L178" s="4" t="str">
        <f>IF(Master[[#This Row],[Collector Verbatim Locality]]="","",Master[[#This Row],[Collector Verbatim Locality]])</f>
        <v/>
      </c>
      <c r="M178" s="4" t="str">
        <f>IF(Master[[#This Row],[Elevation (meters)]]=0,"",Master[[#This Row],[Elevation (meters)]])</f>
        <v/>
      </c>
      <c r="N178" s="55" t="str">
        <f>IF(Master[[#This Row],[Latitude -decimal degrees]]="","",Master[[#This Row],[Latitude -decimal degrees]])</f>
        <v/>
      </c>
      <c r="O178" s="55" t="str">
        <f>IF(Master[[#This Row],[Longitude -decimal degrees]]="","",Master[[#This Row],[Longitude -decimal degrees]])</f>
        <v/>
      </c>
      <c r="P178" s="5" t="str">
        <f>IF(Master[[#This Row],[Georeference Datum]]="","",Master[[#This Row],[Georeference Datum]])</f>
        <v/>
      </c>
      <c r="Q178" s="5" t="str">
        <f>IF(Master[[#This Row],[Georeference Protocol - Lookup Picker]]="","",Master[[#This Row],[Georeference Protocol - Lookup Picker]])</f>
        <v/>
      </c>
      <c r="R178" s="5" t="str">
        <f>IF(Master[[#This Row],[Associated Species]]="","",Master[[#This Row],[Associated Species]])</f>
        <v/>
      </c>
      <c r="S178" t="str">
        <f t="shared" si="27"/>
        <v>Y</v>
      </c>
      <c r="T178" s="5" t="str">
        <f>IF(Master[[#This Row],[Note (Accession Source - Collector)]]="","",Master[[#This Row],[Note (Accession Source - Collector)]])</f>
        <v/>
      </c>
    </row>
    <row r="179" spans="2:20" x14ac:dyDescent="0.35">
      <c r="B179" t="str">
        <f>Master[[#This Row],[Accession Prefix (NPGS)]]&amp;" "&amp;Master[[#This Row],[Accession Number -Assigned]]</f>
        <v xml:space="preserve"> </v>
      </c>
      <c r="C179" t="str">
        <f t="shared" si="24"/>
        <v>Collection source event</v>
      </c>
      <c r="D179" t="str">
        <f t="shared" si="25"/>
        <v>mm/dd/yyyy</v>
      </c>
      <c r="E17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79" s="76" t="str">
        <f>IF(Master[[#This Row],[Geography (Collection) -Lookup Picker in GRIN]]="","",Master[[#This Row],[Geography (Collection) -Lookup Picker in GRIN]])</f>
        <v/>
      </c>
      <c r="G179" t="str">
        <f t="shared" si="26"/>
        <v>Y</v>
      </c>
      <c r="H179" s="45" t="str">
        <f>IF(Master[[#This Row],[Collecting or Acquisition Source - List]]="","",Master[[#This Row],[Collecting or Acquisition Source - List]])</f>
        <v/>
      </c>
      <c r="I179" t="str">
        <f>IF(Master[[#This Row],[Inventory Type - Lookup Picker]]="","",Master[[#This Row],[Inventory Type - Lookup Picker]])</f>
        <v/>
      </c>
      <c r="J179" s="4" t="str">
        <f>IF(Master[[#This Row],[Number Plants Sampled]]="","",Master[[#This Row],[Number Plants Sampled]])</f>
        <v/>
      </c>
      <c r="K179" s="4" t="str">
        <f>IF(Master[[#This Row],[Environment Description]]="","",Master[[#This Row],[Environment Description]])</f>
        <v/>
      </c>
      <c r="L179" s="4" t="str">
        <f>IF(Master[[#This Row],[Collector Verbatim Locality]]="","",Master[[#This Row],[Collector Verbatim Locality]])</f>
        <v/>
      </c>
      <c r="M179" s="4" t="str">
        <f>IF(Master[[#This Row],[Elevation (meters)]]=0,"",Master[[#This Row],[Elevation (meters)]])</f>
        <v/>
      </c>
      <c r="N179" s="55" t="str">
        <f>IF(Master[[#This Row],[Latitude -decimal degrees]]="","",Master[[#This Row],[Latitude -decimal degrees]])</f>
        <v/>
      </c>
      <c r="O179" s="55" t="str">
        <f>IF(Master[[#This Row],[Longitude -decimal degrees]]="","",Master[[#This Row],[Longitude -decimal degrees]])</f>
        <v/>
      </c>
      <c r="P179" s="5" t="str">
        <f>IF(Master[[#This Row],[Georeference Datum]]="","",Master[[#This Row],[Georeference Datum]])</f>
        <v/>
      </c>
      <c r="Q179" s="5" t="str">
        <f>IF(Master[[#This Row],[Georeference Protocol - Lookup Picker]]="","",Master[[#This Row],[Georeference Protocol - Lookup Picker]])</f>
        <v/>
      </c>
      <c r="R179" s="5" t="str">
        <f>IF(Master[[#This Row],[Associated Species]]="","",Master[[#This Row],[Associated Species]])</f>
        <v/>
      </c>
      <c r="S179" t="str">
        <f t="shared" si="27"/>
        <v>Y</v>
      </c>
      <c r="T179" s="5" t="str">
        <f>IF(Master[[#This Row],[Note (Accession Source - Collector)]]="","",Master[[#This Row],[Note (Accession Source - Collector)]])</f>
        <v/>
      </c>
    </row>
    <row r="180" spans="2:20" x14ac:dyDescent="0.35">
      <c r="B180" t="str">
        <f>Master[[#This Row],[Accession Prefix (NPGS)]]&amp;" "&amp;Master[[#This Row],[Accession Number -Assigned]]</f>
        <v xml:space="preserve"> </v>
      </c>
      <c r="C180" t="str">
        <f t="shared" si="24"/>
        <v>Collection source event</v>
      </c>
      <c r="D180" t="str">
        <f t="shared" si="25"/>
        <v>mm/dd/yyyy</v>
      </c>
      <c r="E18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0" s="76" t="str">
        <f>IF(Master[[#This Row],[Geography (Collection) -Lookup Picker in GRIN]]="","",Master[[#This Row],[Geography (Collection) -Lookup Picker in GRIN]])</f>
        <v/>
      </c>
      <c r="G180" t="str">
        <f t="shared" si="26"/>
        <v>Y</v>
      </c>
      <c r="H180" s="45" t="str">
        <f>IF(Master[[#This Row],[Collecting or Acquisition Source - List]]="","",Master[[#This Row],[Collecting or Acquisition Source - List]])</f>
        <v/>
      </c>
      <c r="I180" t="str">
        <f>IF(Master[[#This Row],[Inventory Type - Lookup Picker]]="","",Master[[#This Row],[Inventory Type - Lookup Picker]])</f>
        <v/>
      </c>
      <c r="J180" s="4" t="str">
        <f>IF(Master[[#This Row],[Number Plants Sampled]]="","",Master[[#This Row],[Number Plants Sampled]])</f>
        <v/>
      </c>
      <c r="K180" s="4" t="str">
        <f>IF(Master[[#This Row],[Environment Description]]="","",Master[[#This Row],[Environment Description]])</f>
        <v/>
      </c>
      <c r="L180" s="4" t="str">
        <f>IF(Master[[#This Row],[Collector Verbatim Locality]]="","",Master[[#This Row],[Collector Verbatim Locality]])</f>
        <v/>
      </c>
      <c r="M180" s="4" t="str">
        <f>IF(Master[[#This Row],[Elevation (meters)]]=0,"",Master[[#This Row],[Elevation (meters)]])</f>
        <v/>
      </c>
      <c r="N180" s="55" t="str">
        <f>IF(Master[[#This Row],[Latitude -decimal degrees]]="","",Master[[#This Row],[Latitude -decimal degrees]])</f>
        <v/>
      </c>
      <c r="O180" s="55" t="str">
        <f>IF(Master[[#This Row],[Longitude -decimal degrees]]="","",Master[[#This Row],[Longitude -decimal degrees]])</f>
        <v/>
      </c>
      <c r="P180" s="5" t="str">
        <f>IF(Master[[#This Row],[Georeference Datum]]="","",Master[[#This Row],[Georeference Datum]])</f>
        <v/>
      </c>
      <c r="Q180" s="5" t="str">
        <f>IF(Master[[#This Row],[Georeference Protocol - Lookup Picker]]="","",Master[[#This Row],[Georeference Protocol - Lookup Picker]])</f>
        <v/>
      </c>
      <c r="R180" s="5" t="str">
        <f>IF(Master[[#This Row],[Associated Species]]="","",Master[[#This Row],[Associated Species]])</f>
        <v/>
      </c>
      <c r="S180" t="str">
        <f t="shared" si="27"/>
        <v>Y</v>
      </c>
      <c r="T180" s="5" t="str">
        <f>IF(Master[[#This Row],[Note (Accession Source - Collector)]]="","",Master[[#This Row],[Note (Accession Source - Collector)]])</f>
        <v/>
      </c>
    </row>
    <row r="181" spans="2:20" x14ac:dyDescent="0.35">
      <c r="B181" t="str">
        <f>Master[[#This Row],[Accession Prefix (NPGS)]]&amp;" "&amp;Master[[#This Row],[Accession Number -Assigned]]</f>
        <v xml:space="preserve"> </v>
      </c>
      <c r="C181" t="str">
        <f t="shared" si="24"/>
        <v>Collection source event</v>
      </c>
      <c r="D181" t="str">
        <f t="shared" si="25"/>
        <v>mm/dd/yyyy</v>
      </c>
      <c r="E18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1" s="76" t="str">
        <f>IF(Master[[#This Row],[Geography (Collection) -Lookup Picker in GRIN]]="","",Master[[#This Row],[Geography (Collection) -Lookup Picker in GRIN]])</f>
        <v/>
      </c>
      <c r="G181" t="str">
        <f t="shared" si="26"/>
        <v>Y</v>
      </c>
      <c r="H181" s="45" t="str">
        <f>IF(Master[[#This Row],[Collecting or Acquisition Source - List]]="","",Master[[#This Row],[Collecting or Acquisition Source - List]])</f>
        <v/>
      </c>
      <c r="I181" t="str">
        <f>IF(Master[[#This Row],[Inventory Type - Lookup Picker]]="","",Master[[#This Row],[Inventory Type - Lookup Picker]])</f>
        <v/>
      </c>
      <c r="J181" s="4" t="str">
        <f>IF(Master[[#This Row],[Number Plants Sampled]]="","",Master[[#This Row],[Number Plants Sampled]])</f>
        <v/>
      </c>
      <c r="K181" s="4" t="str">
        <f>IF(Master[[#This Row],[Environment Description]]="","",Master[[#This Row],[Environment Description]])</f>
        <v/>
      </c>
      <c r="L181" s="4" t="str">
        <f>IF(Master[[#This Row],[Collector Verbatim Locality]]="","",Master[[#This Row],[Collector Verbatim Locality]])</f>
        <v/>
      </c>
      <c r="M181" s="4" t="str">
        <f>IF(Master[[#This Row],[Elevation (meters)]]=0,"",Master[[#This Row],[Elevation (meters)]])</f>
        <v/>
      </c>
      <c r="N181" s="55" t="str">
        <f>IF(Master[[#This Row],[Latitude -decimal degrees]]="","",Master[[#This Row],[Latitude -decimal degrees]])</f>
        <v/>
      </c>
      <c r="O181" s="55" t="str">
        <f>IF(Master[[#This Row],[Longitude -decimal degrees]]="","",Master[[#This Row],[Longitude -decimal degrees]])</f>
        <v/>
      </c>
      <c r="P181" s="5" t="str">
        <f>IF(Master[[#This Row],[Georeference Datum]]="","",Master[[#This Row],[Georeference Datum]])</f>
        <v/>
      </c>
      <c r="Q181" s="5" t="str">
        <f>IF(Master[[#This Row],[Georeference Protocol - Lookup Picker]]="","",Master[[#This Row],[Georeference Protocol - Lookup Picker]])</f>
        <v/>
      </c>
      <c r="R181" s="5" t="str">
        <f>IF(Master[[#This Row],[Associated Species]]="","",Master[[#This Row],[Associated Species]])</f>
        <v/>
      </c>
      <c r="S181" t="str">
        <f t="shared" si="27"/>
        <v>Y</v>
      </c>
      <c r="T181" s="5" t="str">
        <f>IF(Master[[#This Row],[Note (Accession Source - Collector)]]="","",Master[[#This Row],[Note (Accession Source - Collector)]])</f>
        <v/>
      </c>
    </row>
    <row r="182" spans="2:20" x14ac:dyDescent="0.35">
      <c r="B182" t="str">
        <f>Master[[#This Row],[Accession Prefix (NPGS)]]&amp;" "&amp;Master[[#This Row],[Accession Number -Assigned]]</f>
        <v xml:space="preserve"> </v>
      </c>
      <c r="C182" t="str">
        <f t="shared" ref="C182:C201" si="28">"Collection source event"</f>
        <v>Collection source event</v>
      </c>
      <c r="D182" t="str">
        <f t="shared" ref="D182:D201" si="29">"mm/dd/yyyy"</f>
        <v>mm/dd/yyyy</v>
      </c>
      <c r="E18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2" s="76" t="str">
        <f>IF(Master[[#This Row],[Geography (Collection) -Lookup Picker in GRIN]]="","",Master[[#This Row],[Geography (Collection) -Lookup Picker in GRIN]])</f>
        <v/>
      </c>
      <c r="G182" t="str">
        <f t="shared" ref="G182:G201" si="30">"Y"</f>
        <v>Y</v>
      </c>
      <c r="H182" s="45" t="str">
        <f>IF(Master[[#This Row],[Collecting or Acquisition Source - List]]="","",Master[[#This Row],[Collecting or Acquisition Source - List]])</f>
        <v/>
      </c>
      <c r="I182" t="str">
        <f>IF(Master[[#This Row],[Inventory Type - Lookup Picker]]="","",Master[[#This Row],[Inventory Type - Lookup Picker]])</f>
        <v/>
      </c>
      <c r="J182" s="4" t="str">
        <f>IF(Master[[#This Row],[Number Plants Sampled]]="","",Master[[#This Row],[Number Plants Sampled]])</f>
        <v/>
      </c>
      <c r="K182" s="4" t="str">
        <f>IF(Master[[#This Row],[Environment Description]]="","",Master[[#This Row],[Environment Description]])</f>
        <v/>
      </c>
      <c r="L182" s="4" t="str">
        <f>IF(Master[[#This Row],[Collector Verbatim Locality]]="","",Master[[#This Row],[Collector Verbatim Locality]])</f>
        <v/>
      </c>
      <c r="M182" s="4" t="str">
        <f>IF(Master[[#This Row],[Elevation (meters)]]=0,"",Master[[#This Row],[Elevation (meters)]])</f>
        <v/>
      </c>
      <c r="N182" s="55" t="str">
        <f>IF(Master[[#This Row],[Latitude -decimal degrees]]="","",Master[[#This Row],[Latitude -decimal degrees]])</f>
        <v/>
      </c>
      <c r="O182" s="55" t="str">
        <f>IF(Master[[#This Row],[Longitude -decimal degrees]]="","",Master[[#This Row],[Longitude -decimal degrees]])</f>
        <v/>
      </c>
      <c r="P182" s="5" t="str">
        <f>IF(Master[[#This Row],[Georeference Datum]]="","",Master[[#This Row],[Georeference Datum]])</f>
        <v/>
      </c>
      <c r="Q182" s="5" t="str">
        <f>IF(Master[[#This Row],[Georeference Protocol - Lookup Picker]]="","",Master[[#This Row],[Georeference Protocol - Lookup Picker]])</f>
        <v/>
      </c>
      <c r="R182" s="5" t="str">
        <f>IF(Master[[#This Row],[Associated Species]]="","",Master[[#This Row],[Associated Species]])</f>
        <v/>
      </c>
      <c r="S182" t="str">
        <f t="shared" ref="S182:S201" si="31">"Y"</f>
        <v>Y</v>
      </c>
      <c r="T182" s="5" t="str">
        <f>IF(Master[[#This Row],[Note (Accession Source - Collector)]]="","",Master[[#This Row],[Note (Accession Source - Collector)]])</f>
        <v/>
      </c>
    </row>
    <row r="183" spans="2:20" x14ac:dyDescent="0.35">
      <c r="B183" t="str">
        <f>Master[[#This Row],[Accession Prefix (NPGS)]]&amp;" "&amp;Master[[#This Row],[Accession Number -Assigned]]</f>
        <v xml:space="preserve"> </v>
      </c>
      <c r="C183" t="str">
        <f t="shared" si="28"/>
        <v>Collection source event</v>
      </c>
      <c r="D183" t="str">
        <f t="shared" si="29"/>
        <v>mm/dd/yyyy</v>
      </c>
      <c r="E18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3" s="76" t="str">
        <f>IF(Master[[#This Row],[Geography (Collection) -Lookup Picker in GRIN]]="","",Master[[#This Row],[Geography (Collection) -Lookup Picker in GRIN]])</f>
        <v/>
      </c>
      <c r="G183" t="str">
        <f t="shared" si="30"/>
        <v>Y</v>
      </c>
      <c r="H183" s="45" t="str">
        <f>IF(Master[[#This Row],[Collecting or Acquisition Source - List]]="","",Master[[#This Row],[Collecting or Acquisition Source - List]])</f>
        <v/>
      </c>
      <c r="I183" t="str">
        <f>IF(Master[[#This Row],[Inventory Type - Lookup Picker]]="","",Master[[#This Row],[Inventory Type - Lookup Picker]])</f>
        <v/>
      </c>
      <c r="J183" s="4" t="str">
        <f>IF(Master[[#This Row],[Number Plants Sampled]]="","",Master[[#This Row],[Number Plants Sampled]])</f>
        <v/>
      </c>
      <c r="K183" s="4" t="str">
        <f>IF(Master[[#This Row],[Environment Description]]="","",Master[[#This Row],[Environment Description]])</f>
        <v/>
      </c>
      <c r="L183" s="4" t="str">
        <f>IF(Master[[#This Row],[Collector Verbatim Locality]]="","",Master[[#This Row],[Collector Verbatim Locality]])</f>
        <v/>
      </c>
      <c r="M183" s="4" t="str">
        <f>IF(Master[[#This Row],[Elevation (meters)]]=0,"",Master[[#This Row],[Elevation (meters)]])</f>
        <v/>
      </c>
      <c r="N183" s="55" t="str">
        <f>IF(Master[[#This Row],[Latitude -decimal degrees]]="","",Master[[#This Row],[Latitude -decimal degrees]])</f>
        <v/>
      </c>
      <c r="O183" s="55" t="str">
        <f>IF(Master[[#This Row],[Longitude -decimal degrees]]="","",Master[[#This Row],[Longitude -decimal degrees]])</f>
        <v/>
      </c>
      <c r="P183" s="5" t="str">
        <f>IF(Master[[#This Row],[Georeference Datum]]="","",Master[[#This Row],[Georeference Datum]])</f>
        <v/>
      </c>
      <c r="Q183" s="5" t="str">
        <f>IF(Master[[#This Row],[Georeference Protocol - Lookup Picker]]="","",Master[[#This Row],[Georeference Protocol - Lookup Picker]])</f>
        <v/>
      </c>
      <c r="R183" s="5" t="str">
        <f>IF(Master[[#This Row],[Associated Species]]="","",Master[[#This Row],[Associated Species]])</f>
        <v/>
      </c>
      <c r="S183" t="str">
        <f t="shared" si="31"/>
        <v>Y</v>
      </c>
      <c r="T183" s="5" t="str">
        <f>IF(Master[[#This Row],[Note (Accession Source - Collector)]]="","",Master[[#This Row],[Note (Accession Source - Collector)]])</f>
        <v/>
      </c>
    </row>
    <row r="184" spans="2:20" x14ac:dyDescent="0.35">
      <c r="B184" t="str">
        <f>Master[[#This Row],[Accession Prefix (NPGS)]]&amp;" "&amp;Master[[#This Row],[Accession Number -Assigned]]</f>
        <v xml:space="preserve"> </v>
      </c>
      <c r="C184" t="str">
        <f t="shared" si="28"/>
        <v>Collection source event</v>
      </c>
      <c r="D184" t="str">
        <f t="shared" si="29"/>
        <v>mm/dd/yyyy</v>
      </c>
      <c r="E18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4" s="76" t="str">
        <f>IF(Master[[#This Row],[Geography (Collection) -Lookup Picker in GRIN]]="","",Master[[#This Row],[Geography (Collection) -Lookup Picker in GRIN]])</f>
        <v/>
      </c>
      <c r="G184" t="str">
        <f t="shared" si="30"/>
        <v>Y</v>
      </c>
      <c r="H184" s="45" t="str">
        <f>IF(Master[[#This Row],[Collecting or Acquisition Source - List]]="","",Master[[#This Row],[Collecting or Acquisition Source - List]])</f>
        <v/>
      </c>
      <c r="I184" t="str">
        <f>IF(Master[[#This Row],[Inventory Type - Lookup Picker]]="","",Master[[#This Row],[Inventory Type - Lookup Picker]])</f>
        <v/>
      </c>
      <c r="J184" s="4" t="str">
        <f>IF(Master[[#This Row],[Number Plants Sampled]]="","",Master[[#This Row],[Number Plants Sampled]])</f>
        <v/>
      </c>
      <c r="K184" s="4" t="str">
        <f>IF(Master[[#This Row],[Environment Description]]="","",Master[[#This Row],[Environment Description]])</f>
        <v/>
      </c>
      <c r="L184" s="4" t="str">
        <f>IF(Master[[#This Row],[Collector Verbatim Locality]]="","",Master[[#This Row],[Collector Verbatim Locality]])</f>
        <v/>
      </c>
      <c r="M184" s="4" t="str">
        <f>IF(Master[[#This Row],[Elevation (meters)]]=0,"",Master[[#This Row],[Elevation (meters)]])</f>
        <v/>
      </c>
      <c r="N184" s="55" t="str">
        <f>IF(Master[[#This Row],[Latitude -decimal degrees]]="","",Master[[#This Row],[Latitude -decimal degrees]])</f>
        <v/>
      </c>
      <c r="O184" s="55" t="str">
        <f>IF(Master[[#This Row],[Longitude -decimal degrees]]="","",Master[[#This Row],[Longitude -decimal degrees]])</f>
        <v/>
      </c>
      <c r="P184" s="5" t="str">
        <f>IF(Master[[#This Row],[Georeference Datum]]="","",Master[[#This Row],[Georeference Datum]])</f>
        <v/>
      </c>
      <c r="Q184" s="5" t="str">
        <f>IF(Master[[#This Row],[Georeference Protocol - Lookup Picker]]="","",Master[[#This Row],[Georeference Protocol - Lookup Picker]])</f>
        <v/>
      </c>
      <c r="R184" s="5" t="str">
        <f>IF(Master[[#This Row],[Associated Species]]="","",Master[[#This Row],[Associated Species]])</f>
        <v/>
      </c>
      <c r="S184" t="str">
        <f t="shared" si="31"/>
        <v>Y</v>
      </c>
      <c r="T184" s="5" t="str">
        <f>IF(Master[[#This Row],[Note (Accession Source - Collector)]]="","",Master[[#This Row],[Note (Accession Source - Collector)]])</f>
        <v/>
      </c>
    </row>
    <row r="185" spans="2:20" x14ac:dyDescent="0.35">
      <c r="B185" t="str">
        <f>Master[[#This Row],[Accession Prefix (NPGS)]]&amp;" "&amp;Master[[#This Row],[Accession Number -Assigned]]</f>
        <v xml:space="preserve"> </v>
      </c>
      <c r="C185" t="str">
        <f t="shared" si="28"/>
        <v>Collection source event</v>
      </c>
      <c r="D185" t="str">
        <f t="shared" si="29"/>
        <v>mm/dd/yyyy</v>
      </c>
      <c r="E18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5" s="76" t="str">
        <f>IF(Master[[#This Row],[Geography (Collection) -Lookup Picker in GRIN]]="","",Master[[#This Row],[Geography (Collection) -Lookup Picker in GRIN]])</f>
        <v/>
      </c>
      <c r="G185" t="str">
        <f t="shared" si="30"/>
        <v>Y</v>
      </c>
      <c r="H185" s="45" t="str">
        <f>IF(Master[[#This Row],[Collecting or Acquisition Source - List]]="","",Master[[#This Row],[Collecting or Acquisition Source - List]])</f>
        <v/>
      </c>
      <c r="I185" t="str">
        <f>IF(Master[[#This Row],[Inventory Type - Lookup Picker]]="","",Master[[#This Row],[Inventory Type - Lookup Picker]])</f>
        <v/>
      </c>
      <c r="J185" s="4" t="str">
        <f>IF(Master[[#This Row],[Number Plants Sampled]]="","",Master[[#This Row],[Number Plants Sampled]])</f>
        <v/>
      </c>
      <c r="K185" s="4" t="str">
        <f>IF(Master[[#This Row],[Environment Description]]="","",Master[[#This Row],[Environment Description]])</f>
        <v/>
      </c>
      <c r="L185" s="4" t="str">
        <f>IF(Master[[#This Row],[Collector Verbatim Locality]]="","",Master[[#This Row],[Collector Verbatim Locality]])</f>
        <v/>
      </c>
      <c r="M185" s="4" t="str">
        <f>IF(Master[[#This Row],[Elevation (meters)]]=0,"",Master[[#This Row],[Elevation (meters)]])</f>
        <v/>
      </c>
      <c r="N185" s="55" t="str">
        <f>IF(Master[[#This Row],[Latitude -decimal degrees]]="","",Master[[#This Row],[Latitude -decimal degrees]])</f>
        <v/>
      </c>
      <c r="O185" s="55" t="str">
        <f>IF(Master[[#This Row],[Longitude -decimal degrees]]="","",Master[[#This Row],[Longitude -decimal degrees]])</f>
        <v/>
      </c>
      <c r="P185" s="5" t="str">
        <f>IF(Master[[#This Row],[Georeference Datum]]="","",Master[[#This Row],[Georeference Datum]])</f>
        <v/>
      </c>
      <c r="Q185" s="5" t="str">
        <f>IF(Master[[#This Row],[Georeference Protocol - Lookup Picker]]="","",Master[[#This Row],[Georeference Protocol - Lookup Picker]])</f>
        <v/>
      </c>
      <c r="R185" s="5" t="str">
        <f>IF(Master[[#This Row],[Associated Species]]="","",Master[[#This Row],[Associated Species]])</f>
        <v/>
      </c>
      <c r="S185" t="str">
        <f t="shared" si="31"/>
        <v>Y</v>
      </c>
      <c r="T185" s="5" t="str">
        <f>IF(Master[[#This Row],[Note (Accession Source - Collector)]]="","",Master[[#This Row],[Note (Accession Source - Collector)]])</f>
        <v/>
      </c>
    </row>
    <row r="186" spans="2:20" x14ac:dyDescent="0.35">
      <c r="B186" t="str">
        <f>Master[[#This Row],[Accession Prefix (NPGS)]]&amp;" "&amp;Master[[#This Row],[Accession Number -Assigned]]</f>
        <v xml:space="preserve"> </v>
      </c>
      <c r="C186" t="str">
        <f t="shared" si="28"/>
        <v>Collection source event</v>
      </c>
      <c r="D186" t="str">
        <f t="shared" si="29"/>
        <v>mm/dd/yyyy</v>
      </c>
      <c r="E18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6" s="76" t="str">
        <f>IF(Master[[#This Row],[Geography (Collection) -Lookup Picker in GRIN]]="","",Master[[#This Row],[Geography (Collection) -Lookup Picker in GRIN]])</f>
        <v/>
      </c>
      <c r="G186" t="str">
        <f t="shared" si="30"/>
        <v>Y</v>
      </c>
      <c r="H186" s="45" t="str">
        <f>IF(Master[[#This Row],[Collecting or Acquisition Source - List]]="","",Master[[#This Row],[Collecting or Acquisition Source - List]])</f>
        <v/>
      </c>
      <c r="I186" t="str">
        <f>IF(Master[[#This Row],[Inventory Type - Lookup Picker]]="","",Master[[#This Row],[Inventory Type - Lookup Picker]])</f>
        <v/>
      </c>
      <c r="J186" s="4" t="str">
        <f>IF(Master[[#This Row],[Number Plants Sampled]]="","",Master[[#This Row],[Number Plants Sampled]])</f>
        <v/>
      </c>
      <c r="K186" s="4" t="str">
        <f>IF(Master[[#This Row],[Environment Description]]="","",Master[[#This Row],[Environment Description]])</f>
        <v/>
      </c>
      <c r="L186" s="4" t="str">
        <f>IF(Master[[#This Row],[Collector Verbatim Locality]]="","",Master[[#This Row],[Collector Verbatim Locality]])</f>
        <v/>
      </c>
      <c r="M186" s="4" t="str">
        <f>IF(Master[[#This Row],[Elevation (meters)]]=0,"",Master[[#This Row],[Elevation (meters)]])</f>
        <v/>
      </c>
      <c r="N186" s="55" t="str">
        <f>IF(Master[[#This Row],[Latitude -decimal degrees]]="","",Master[[#This Row],[Latitude -decimal degrees]])</f>
        <v/>
      </c>
      <c r="O186" s="55" t="str">
        <f>IF(Master[[#This Row],[Longitude -decimal degrees]]="","",Master[[#This Row],[Longitude -decimal degrees]])</f>
        <v/>
      </c>
      <c r="P186" s="5" t="str">
        <f>IF(Master[[#This Row],[Georeference Datum]]="","",Master[[#This Row],[Georeference Datum]])</f>
        <v/>
      </c>
      <c r="Q186" s="5" t="str">
        <f>IF(Master[[#This Row],[Georeference Protocol - Lookup Picker]]="","",Master[[#This Row],[Georeference Protocol - Lookup Picker]])</f>
        <v/>
      </c>
      <c r="R186" s="5" t="str">
        <f>IF(Master[[#This Row],[Associated Species]]="","",Master[[#This Row],[Associated Species]])</f>
        <v/>
      </c>
      <c r="S186" t="str">
        <f t="shared" si="31"/>
        <v>Y</v>
      </c>
      <c r="T186" s="5" t="str">
        <f>IF(Master[[#This Row],[Note (Accession Source - Collector)]]="","",Master[[#This Row],[Note (Accession Source - Collector)]])</f>
        <v/>
      </c>
    </row>
    <row r="187" spans="2:20" x14ac:dyDescent="0.35">
      <c r="B187" t="str">
        <f>Master[[#This Row],[Accession Prefix (NPGS)]]&amp;" "&amp;Master[[#This Row],[Accession Number -Assigned]]</f>
        <v xml:space="preserve"> </v>
      </c>
      <c r="C187" t="str">
        <f t="shared" si="28"/>
        <v>Collection source event</v>
      </c>
      <c r="D187" t="str">
        <f t="shared" si="29"/>
        <v>mm/dd/yyyy</v>
      </c>
      <c r="E18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7" s="76" t="str">
        <f>IF(Master[[#This Row],[Geography (Collection) -Lookup Picker in GRIN]]="","",Master[[#This Row],[Geography (Collection) -Lookup Picker in GRIN]])</f>
        <v/>
      </c>
      <c r="G187" t="str">
        <f t="shared" si="30"/>
        <v>Y</v>
      </c>
      <c r="H187" s="45" t="str">
        <f>IF(Master[[#This Row],[Collecting or Acquisition Source - List]]="","",Master[[#This Row],[Collecting or Acquisition Source - List]])</f>
        <v/>
      </c>
      <c r="I187" t="str">
        <f>IF(Master[[#This Row],[Inventory Type - Lookup Picker]]="","",Master[[#This Row],[Inventory Type - Lookup Picker]])</f>
        <v/>
      </c>
      <c r="J187" s="4" t="str">
        <f>IF(Master[[#This Row],[Number Plants Sampled]]="","",Master[[#This Row],[Number Plants Sampled]])</f>
        <v/>
      </c>
      <c r="K187" s="4" t="str">
        <f>IF(Master[[#This Row],[Environment Description]]="","",Master[[#This Row],[Environment Description]])</f>
        <v/>
      </c>
      <c r="L187" s="4" t="str">
        <f>IF(Master[[#This Row],[Collector Verbatim Locality]]="","",Master[[#This Row],[Collector Verbatim Locality]])</f>
        <v/>
      </c>
      <c r="M187" s="4" t="str">
        <f>IF(Master[[#This Row],[Elevation (meters)]]=0,"",Master[[#This Row],[Elevation (meters)]])</f>
        <v/>
      </c>
      <c r="N187" s="55" t="str">
        <f>IF(Master[[#This Row],[Latitude -decimal degrees]]="","",Master[[#This Row],[Latitude -decimal degrees]])</f>
        <v/>
      </c>
      <c r="O187" s="55" t="str">
        <f>IF(Master[[#This Row],[Longitude -decimal degrees]]="","",Master[[#This Row],[Longitude -decimal degrees]])</f>
        <v/>
      </c>
      <c r="P187" s="5" t="str">
        <f>IF(Master[[#This Row],[Georeference Datum]]="","",Master[[#This Row],[Georeference Datum]])</f>
        <v/>
      </c>
      <c r="Q187" s="5" t="str">
        <f>IF(Master[[#This Row],[Georeference Protocol - Lookup Picker]]="","",Master[[#This Row],[Georeference Protocol - Lookup Picker]])</f>
        <v/>
      </c>
      <c r="R187" s="5" t="str">
        <f>IF(Master[[#This Row],[Associated Species]]="","",Master[[#This Row],[Associated Species]])</f>
        <v/>
      </c>
      <c r="S187" t="str">
        <f t="shared" si="31"/>
        <v>Y</v>
      </c>
      <c r="T187" s="5" t="str">
        <f>IF(Master[[#This Row],[Note (Accession Source - Collector)]]="","",Master[[#This Row],[Note (Accession Source - Collector)]])</f>
        <v/>
      </c>
    </row>
    <row r="188" spans="2:20" x14ac:dyDescent="0.35">
      <c r="B188" t="str">
        <f>Master[[#This Row],[Accession Prefix (NPGS)]]&amp;" "&amp;Master[[#This Row],[Accession Number -Assigned]]</f>
        <v xml:space="preserve"> </v>
      </c>
      <c r="C188" t="str">
        <f t="shared" si="28"/>
        <v>Collection source event</v>
      </c>
      <c r="D188" t="str">
        <f t="shared" si="29"/>
        <v>mm/dd/yyyy</v>
      </c>
      <c r="E18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8" s="76" t="str">
        <f>IF(Master[[#This Row],[Geography (Collection) -Lookup Picker in GRIN]]="","",Master[[#This Row],[Geography (Collection) -Lookup Picker in GRIN]])</f>
        <v/>
      </c>
      <c r="G188" t="str">
        <f t="shared" si="30"/>
        <v>Y</v>
      </c>
      <c r="H188" s="45" t="str">
        <f>IF(Master[[#This Row],[Collecting or Acquisition Source - List]]="","",Master[[#This Row],[Collecting or Acquisition Source - List]])</f>
        <v/>
      </c>
      <c r="I188" t="str">
        <f>IF(Master[[#This Row],[Inventory Type - Lookup Picker]]="","",Master[[#This Row],[Inventory Type - Lookup Picker]])</f>
        <v/>
      </c>
      <c r="J188" s="4" t="str">
        <f>IF(Master[[#This Row],[Number Plants Sampled]]="","",Master[[#This Row],[Number Plants Sampled]])</f>
        <v/>
      </c>
      <c r="K188" s="4" t="str">
        <f>IF(Master[[#This Row],[Environment Description]]="","",Master[[#This Row],[Environment Description]])</f>
        <v/>
      </c>
      <c r="L188" s="4" t="str">
        <f>IF(Master[[#This Row],[Collector Verbatim Locality]]="","",Master[[#This Row],[Collector Verbatim Locality]])</f>
        <v/>
      </c>
      <c r="M188" s="4" t="str">
        <f>IF(Master[[#This Row],[Elevation (meters)]]=0,"",Master[[#This Row],[Elevation (meters)]])</f>
        <v/>
      </c>
      <c r="N188" s="55" t="str">
        <f>IF(Master[[#This Row],[Latitude -decimal degrees]]="","",Master[[#This Row],[Latitude -decimal degrees]])</f>
        <v/>
      </c>
      <c r="O188" s="55" t="str">
        <f>IF(Master[[#This Row],[Longitude -decimal degrees]]="","",Master[[#This Row],[Longitude -decimal degrees]])</f>
        <v/>
      </c>
      <c r="P188" s="5" t="str">
        <f>IF(Master[[#This Row],[Georeference Datum]]="","",Master[[#This Row],[Georeference Datum]])</f>
        <v/>
      </c>
      <c r="Q188" s="5" t="str">
        <f>IF(Master[[#This Row],[Georeference Protocol - Lookup Picker]]="","",Master[[#This Row],[Georeference Protocol - Lookup Picker]])</f>
        <v/>
      </c>
      <c r="R188" s="5" t="str">
        <f>IF(Master[[#This Row],[Associated Species]]="","",Master[[#This Row],[Associated Species]])</f>
        <v/>
      </c>
      <c r="S188" t="str">
        <f t="shared" si="31"/>
        <v>Y</v>
      </c>
      <c r="T188" s="5" t="str">
        <f>IF(Master[[#This Row],[Note (Accession Source - Collector)]]="","",Master[[#This Row],[Note (Accession Source - Collector)]])</f>
        <v/>
      </c>
    </row>
    <row r="189" spans="2:20" x14ac:dyDescent="0.35">
      <c r="B189" t="str">
        <f>Master[[#This Row],[Accession Prefix (NPGS)]]&amp;" "&amp;Master[[#This Row],[Accession Number -Assigned]]</f>
        <v xml:space="preserve"> </v>
      </c>
      <c r="C189" t="str">
        <f t="shared" si="28"/>
        <v>Collection source event</v>
      </c>
      <c r="D189" t="str">
        <f t="shared" si="29"/>
        <v>mm/dd/yyyy</v>
      </c>
      <c r="E18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89" s="76" t="str">
        <f>IF(Master[[#This Row],[Geography (Collection) -Lookup Picker in GRIN]]="","",Master[[#This Row],[Geography (Collection) -Lookup Picker in GRIN]])</f>
        <v/>
      </c>
      <c r="G189" t="str">
        <f t="shared" si="30"/>
        <v>Y</v>
      </c>
      <c r="H189" s="45" t="str">
        <f>IF(Master[[#This Row],[Collecting or Acquisition Source - List]]="","",Master[[#This Row],[Collecting or Acquisition Source - List]])</f>
        <v/>
      </c>
      <c r="I189" t="str">
        <f>IF(Master[[#This Row],[Inventory Type - Lookup Picker]]="","",Master[[#This Row],[Inventory Type - Lookup Picker]])</f>
        <v/>
      </c>
      <c r="J189" s="4" t="str">
        <f>IF(Master[[#This Row],[Number Plants Sampled]]="","",Master[[#This Row],[Number Plants Sampled]])</f>
        <v/>
      </c>
      <c r="K189" s="4" t="str">
        <f>IF(Master[[#This Row],[Environment Description]]="","",Master[[#This Row],[Environment Description]])</f>
        <v/>
      </c>
      <c r="L189" s="4" t="str">
        <f>IF(Master[[#This Row],[Collector Verbatim Locality]]="","",Master[[#This Row],[Collector Verbatim Locality]])</f>
        <v/>
      </c>
      <c r="M189" s="4" t="str">
        <f>IF(Master[[#This Row],[Elevation (meters)]]=0,"",Master[[#This Row],[Elevation (meters)]])</f>
        <v/>
      </c>
      <c r="N189" s="55" t="str">
        <f>IF(Master[[#This Row],[Latitude -decimal degrees]]="","",Master[[#This Row],[Latitude -decimal degrees]])</f>
        <v/>
      </c>
      <c r="O189" s="55" t="str">
        <f>IF(Master[[#This Row],[Longitude -decimal degrees]]="","",Master[[#This Row],[Longitude -decimal degrees]])</f>
        <v/>
      </c>
      <c r="P189" s="5" t="str">
        <f>IF(Master[[#This Row],[Georeference Datum]]="","",Master[[#This Row],[Georeference Datum]])</f>
        <v/>
      </c>
      <c r="Q189" s="5" t="str">
        <f>IF(Master[[#This Row],[Georeference Protocol - Lookup Picker]]="","",Master[[#This Row],[Georeference Protocol - Lookup Picker]])</f>
        <v/>
      </c>
      <c r="R189" s="5" t="str">
        <f>IF(Master[[#This Row],[Associated Species]]="","",Master[[#This Row],[Associated Species]])</f>
        <v/>
      </c>
      <c r="S189" t="str">
        <f t="shared" si="31"/>
        <v>Y</v>
      </c>
      <c r="T189" s="5" t="str">
        <f>IF(Master[[#This Row],[Note (Accession Source - Collector)]]="","",Master[[#This Row],[Note (Accession Source - Collector)]])</f>
        <v/>
      </c>
    </row>
    <row r="190" spans="2:20" x14ac:dyDescent="0.35">
      <c r="B190" t="str">
        <f>Master[[#This Row],[Accession Prefix (NPGS)]]&amp;" "&amp;Master[[#This Row],[Accession Number -Assigned]]</f>
        <v xml:space="preserve"> </v>
      </c>
      <c r="C190" t="str">
        <f t="shared" si="28"/>
        <v>Collection source event</v>
      </c>
      <c r="D190" t="str">
        <f t="shared" si="29"/>
        <v>mm/dd/yyyy</v>
      </c>
      <c r="E19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0" s="76" t="str">
        <f>IF(Master[[#This Row],[Geography (Collection) -Lookup Picker in GRIN]]="","",Master[[#This Row],[Geography (Collection) -Lookup Picker in GRIN]])</f>
        <v/>
      </c>
      <c r="G190" t="str">
        <f t="shared" si="30"/>
        <v>Y</v>
      </c>
      <c r="H190" s="45" t="str">
        <f>IF(Master[[#This Row],[Collecting or Acquisition Source - List]]="","",Master[[#This Row],[Collecting or Acquisition Source - List]])</f>
        <v/>
      </c>
      <c r="I190" t="str">
        <f>IF(Master[[#This Row],[Inventory Type - Lookup Picker]]="","",Master[[#This Row],[Inventory Type - Lookup Picker]])</f>
        <v/>
      </c>
      <c r="J190" s="4" t="str">
        <f>IF(Master[[#This Row],[Number Plants Sampled]]="","",Master[[#This Row],[Number Plants Sampled]])</f>
        <v/>
      </c>
      <c r="K190" s="4" t="str">
        <f>IF(Master[[#This Row],[Environment Description]]="","",Master[[#This Row],[Environment Description]])</f>
        <v/>
      </c>
      <c r="L190" s="4" t="str">
        <f>IF(Master[[#This Row],[Collector Verbatim Locality]]="","",Master[[#This Row],[Collector Verbatim Locality]])</f>
        <v/>
      </c>
      <c r="M190" s="4" t="str">
        <f>IF(Master[[#This Row],[Elevation (meters)]]=0,"",Master[[#This Row],[Elevation (meters)]])</f>
        <v/>
      </c>
      <c r="N190" s="55" t="str">
        <f>IF(Master[[#This Row],[Latitude -decimal degrees]]="","",Master[[#This Row],[Latitude -decimal degrees]])</f>
        <v/>
      </c>
      <c r="O190" s="55" t="str">
        <f>IF(Master[[#This Row],[Longitude -decimal degrees]]="","",Master[[#This Row],[Longitude -decimal degrees]])</f>
        <v/>
      </c>
      <c r="P190" s="5" t="str">
        <f>IF(Master[[#This Row],[Georeference Datum]]="","",Master[[#This Row],[Georeference Datum]])</f>
        <v/>
      </c>
      <c r="Q190" s="5" t="str">
        <f>IF(Master[[#This Row],[Georeference Protocol - Lookup Picker]]="","",Master[[#This Row],[Georeference Protocol - Lookup Picker]])</f>
        <v/>
      </c>
      <c r="R190" s="5" t="str">
        <f>IF(Master[[#This Row],[Associated Species]]="","",Master[[#This Row],[Associated Species]])</f>
        <v/>
      </c>
      <c r="S190" t="str">
        <f t="shared" si="31"/>
        <v>Y</v>
      </c>
      <c r="T190" s="5" t="str">
        <f>IF(Master[[#This Row],[Note (Accession Source - Collector)]]="","",Master[[#This Row],[Note (Accession Source - Collector)]])</f>
        <v/>
      </c>
    </row>
    <row r="191" spans="2:20" x14ac:dyDescent="0.35">
      <c r="B191" t="str">
        <f>Master[[#This Row],[Accession Prefix (NPGS)]]&amp;" "&amp;Master[[#This Row],[Accession Number -Assigned]]</f>
        <v xml:space="preserve"> </v>
      </c>
      <c r="C191" t="str">
        <f t="shared" si="28"/>
        <v>Collection source event</v>
      </c>
      <c r="D191" t="str">
        <f t="shared" si="29"/>
        <v>mm/dd/yyyy</v>
      </c>
      <c r="E19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1" s="76" t="str">
        <f>IF(Master[[#This Row],[Geography (Collection) -Lookup Picker in GRIN]]="","",Master[[#This Row],[Geography (Collection) -Lookup Picker in GRIN]])</f>
        <v/>
      </c>
      <c r="G191" t="str">
        <f t="shared" si="30"/>
        <v>Y</v>
      </c>
      <c r="H191" s="45" t="str">
        <f>IF(Master[[#This Row],[Collecting or Acquisition Source - List]]="","",Master[[#This Row],[Collecting or Acquisition Source - List]])</f>
        <v/>
      </c>
      <c r="I191" t="str">
        <f>IF(Master[[#This Row],[Inventory Type - Lookup Picker]]="","",Master[[#This Row],[Inventory Type - Lookup Picker]])</f>
        <v/>
      </c>
      <c r="J191" s="4" t="str">
        <f>IF(Master[[#This Row],[Number Plants Sampled]]="","",Master[[#This Row],[Number Plants Sampled]])</f>
        <v/>
      </c>
      <c r="K191" s="4" t="str">
        <f>IF(Master[[#This Row],[Environment Description]]="","",Master[[#This Row],[Environment Description]])</f>
        <v/>
      </c>
      <c r="L191" s="4" t="str">
        <f>IF(Master[[#This Row],[Collector Verbatim Locality]]="","",Master[[#This Row],[Collector Verbatim Locality]])</f>
        <v/>
      </c>
      <c r="M191" s="4" t="str">
        <f>IF(Master[[#This Row],[Elevation (meters)]]=0,"",Master[[#This Row],[Elevation (meters)]])</f>
        <v/>
      </c>
      <c r="N191" s="55" t="str">
        <f>IF(Master[[#This Row],[Latitude -decimal degrees]]="","",Master[[#This Row],[Latitude -decimal degrees]])</f>
        <v/>
      </c>
      <c r="O191" s="55" t="str">
        <f>IF(Master[[#This Row],[Longitude -decimal degrees]]="","",Master[[#This Row],[Longitude -decimal degrees]])</f>
        <v/>
      </c>
      <c r="P191" s="5" t="str">
        <f>IF(Master[[#This Row],[Georeference Datum]]="","",Master[[#This Row],[Georeference Datum]])</f>
        <v/>
      </c>
      <c r="Q191" s="5" t="str">
        <f>IF(Master[[#This Row],[Georeference Protocol - Lookup Picker]]="","",Master[[#This Row],[Georeference Protocol - Lookup Picker]])</f>
        <v/>
      </c>
      <c r="R191" s="5" t="str">
        <f>IF(Master[[#This Row],[Associated Species]]="","",Master[[#This Row],[Associated Species]])</f>
        <v/>
      </c>
      <c r="S191" t="str">
        <f t="shared" si="31"/>
        <v>Y</v>
      </c>
      <c r="T191" s="5" t="str">
        <f>IF(Master[[#This Row],[Note (Accession Source - Collector)]]="","",Master[[#This Row],[Note (Accession Source - Collector)]])</f>
        <v/>
      </c>
    </row>
    <row r="192" spans="2:20" x14ac:dyDescent="0.35">
      <c r="B192" t="str">
        <f>Master[[#This Row],[Accession Prefix (NPGS)]]&amp;" "&amp;Master[[#This Row],[Accession Number -Assigned]]</f>
        <v xml:space="preserve"> </v>
      </c>
      <c r="C192" t="str">
        <f t="shared" si="28"/>
        <v>Collection source event</v>
      </c>
      <c r="D192" t="str">
        <f t="shared" si="29"/>
        <v>mm/dd/yyyy</v>
      </c>
      <c r="E192"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2" s="76" t="str">
        <f>IF(Master[[#This Row],[Geography (Collection) -Lookup Picker in GRIN]]="","",Master[[#This Row],[Geography (Collection) -Lookup Picker in GRIN]])</f>
        <v/>
      </c>
      <c r="G192" t="str">
        <f t="shared" si="30"/>
        <v>Y</v>
      </c>
      <c r="H192" s="45" t="str">
        <f>IF(Master[[#This Row],[Collecting or Acquisition Source - List]]="","",Master[[#This Row],[Collecting or Acquisition Source - List]])</f>
        <v/>
      </c>
      <c r="I192" t="str">
        <f>IF(Master[[#This Row],[Inventory Type - Lookup Picker]]="","",Master[[#This Row],[Inventory Type - Lookup Picker]])</f>
        <v/>
      </c>
      <c r="J192" s="4" t="str">
        <f>IF(Master[[#This Row],[Number Plants Sampled]]="","",Master[[#This Row],[Number Plants Sampled]])</f>
        <v/>
      </c>
      <c r="K192" s="4" t="str">
        <f>IF(Master[[#This Row],[Environment Description]]="","",Master[[#This Row],[Environment Description]])</f>
        <v/>
      </c>
      <c r="L192" s="4" t="str">
        <f>IF(Master[[#This Row],[Collector Verbatim Locality]]="","",Master[[#This Row],[Collector Verbatim Locality]])</f>
        <v/>
      </c>
      <c r="M192" s="4" t="str">
        <f>IF(Master[[#This Row],[Elevation (meters)]]=0,"",Master[[#This Row],[Elevation (meters)]])</f>
        <v/>
      </c>
      <c r="N192" s="55" t="str">
        <f>IF(Master[[#This Row],[Latitude -decimal degrees]]="","",Master[[#This Row],[Latitude -decimal degrees]])</f>
        <v/>
      </c>
      <c r="O192" s="55" t="str">
        <f>IF(Master[[#This Row],[Longitude -decimal degrees]]="","",Master[[#This Row],[Longitude -decimal degrees]])</f>
        <v/>
      </c>
      <c r="P192" s="5" t="str">
        <f>IF(Master[[#This Row],[Georeference Datum]]="","",Master[[#This Row],[Georeference Datum]])</f>
        <v/>
      </c>
      <c r="Q192" s="5" t="str">
        <f>IF(Master[[#This Row],[Georeference Protocol - Lookup Picker]]="","",Master[[#This Row],[Georeference Protocol - Lookup Picker]])</f>
        <v/>
      </c>
      <c r="R192" s="5" t="str">
        <f>IF(Master[[#This Row],[Associated Species]]="","",Master[[#This Row],[Associated Species]])</f>
        <v/>
      </c>
      <c r="S192" t="str">
        <f t="shared" si="31"/>
        <v>Y</v>
      </c>
      <c r="T192" s="5" t="str">
        <f>IF(Master[[#This Row],[Note (Accession Source - Collector)]]="","",Master[[#This Row],[Note (Accession Source - Collector)]])</f>
        <v/>
      </c>
    </row>
    <row r="193" spans="2:20" x14ac:dyDescent="0.35">
      <c r="B193" t="str">
        <f>Master[[#This Row],[Accession Prefix (NPGS)]]&amp;" "&amp;Master[[#This Row],[Accession Number -Assigned]]</f>
        <v xml:space="preserve"> </v>
      </c>
      <c r="C193" t="str">
        <f t="shared" si="28"/>
        <v>Collection source event</v>
      </c>
      <c r="D193" t="str">
        <f t="shared" si="29"/>
        <v>mm/dd/yyyy</v>
      </c>
      <c r="E193"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3" s="76" t="str">
        <f>IF(Master[[#This Row],[Geography (Collection) -Lookup Picker in GRIN]]="","",Master[[#This Row],[Geography (Collection) -Lookup Picker in GRIN]])</f>
        <v/>
      </c>
      <c r="G193" t="str">
        <f t="shared" si="30"/>
        <v>Y</v>
      </c>
      <c r="H193" s="45" t="str">
        <f>IF(Master[[#This Row],[Collecting or Acquisition Source - List]]="","",Master[[#This Row],[Collecting or Acquisition Source - List]])</f>
        <v/>
      </c>
      <c r="I193" t="str">
        <f>IF(Master[[#This Row],[Inventory Type - Lookup Picker]]="","",Master[[#This Row],[Inventory Type - Lookup Picker]])</f>
        <v/>
      </c>
      <c r="J193" s="4" t="str">
        <f>IF(Master[[#This Row],[Number Plants Sampled]]="","",Master[[#This Row],[Number Plants Sampled]])</f>
        <v/>
      </c>
      <c r="K193" s="4" t="str">
        <f>IF(Master[[#This Row],[Environment Description]]="","",Master[[#This Row],[Environment Description]])</f>
        <v/>
      </c>
      <c r="L193" s="4" t="str">
        <f>IF(Master[[#This Row],[Collector Verbatim Locality]]="","",Master[[#This Row],[Collector Verbatim Locality]])</f>
        <v/>
      </c>
      <c r="M193" s="4" t="str">
        <f>IF(Master[[#This Row],[Elevation (meters)]]=0,"",Master[[#This Row],[Elevation (meters)]])</f>
        <v/>
      </c>
      <c r="N193" s="55" t="str">
        <f>IF(Master[[#This Row],[Latitude -decimal degrees]]="","",Master[[#This Row],[Latitude -decimal degrees]])</f>
        <v/>
      </c>
      <c r="O193" s="55" t="str">
        <f>IF(Master[[#This Row],[Longitude -decimal degrees]]="","",Master[[#This Row],[Longitude -decimal degrees]])</f>
        <v/>
      </c>
      <c r="P193" s="5" t="str">
        <f>IF(Master[[#This Row],[Georeference Datum]]="","",Master[[#This Row],[Georeference Datum]])</f>
        <v/>
      </c>
      <c r="Q193" s="5" t="str">
        <f>IF(Master[[#This Row],[Georeference Protocol - Lookup Picker]]="","",Master[[#This Row],[Georeference Protocol - Lookup Picker]])</f>
        <v/>
      </c>
      <c r="R193" s="5" t="str">
        <f>IF(Master[[#This Row],[Associated Species]]="","",Master[[#This Row],[Associated Species]])</f>
        <v/>
      </c>
      <c r="S193" t="str">
        <f t="shared" si="31"/>
        <v>Y</v>
      </c>
      <c r="T193" s="5" t="str">
        <f>IF(Master[[#This Row],[Note (Accession Source - Collector)]]="","",Master[[#This Row],[Note (Accession Source - Collector)]])</f>
        <v/>
      </c>
    </row>
    <row r="194" spans="2:20" x14ac:dyDescent="0.35">
      <c r="B194" t="str">
        <f>Master[[#This Row],[Accession Prefix (NPGS)]]&amp;" "&amp;Master[[#This Row],[Accession Number -Assigned]]</f>
        <v xml:space="preserve"> </v>
      </c>
      <c r="C194" t="str">
        <f t="shared" si="28"/>
        <v>Collection source event</v>
      </c>
      <c r="D194" t="str">
        <f t="shared" si="29"/>
        <v>mm/dd/yyyy</v>
      </c>
      <c r="E194"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4" s="76" t="str">
        <f>IF(Master[[#This Row],[Geography (Collection) -Lookup Picker in GRIN]]="","",Master[[#This Row],[Geography (Collection) -Lookup Picker in GRIN]])</f>
        <v/>
      </c>
      <c r="G194" t="str">
        <f t="shared" si="30"/>
        <v>Y</v>
      </c>
      <c r="H194" s="45" t="str">
        <f>IF(Master[[#This Row],[Collecting or Acquisition Source - List]]="","",Master[[#This Row],[Collecting or Acquisition Source - List]])</f>
        <v/>
      </c>
      <c r="I194" t="str">
        <f>IF(Master[[#This Row],[Inventory Type - Lookup Picker]]="","",Master[[#This Row],[Inventory Type - Lookup Picker]])</f>
        <v/>
      </c>
      <c r="J194" s="4" t="str">
        <f>IF(Master[[#This Row],[Number Plants Sampled]]="","",Master[[#This Row],[Number Plants Sampled]])</f>
        <v/>
      </c>
      <c r="K194" s="4" t="str">
        <f>IF(Master[[#This Row],[Environment Description]]="","",Master[[#This Row],[Environment Description]])</f>
        <v/>
      </c>
      <c r="L194" s="4" t="str">
        <f>IF(Master[[#This Row],[Collector Verbatim Locality]]="","",Master[[#This Row],[Collector Verbatim Locality]])</f>
        <v/>
      </c>
      <c r="M194" s="4" t="str">
        <f>IF(Master[[#This Row],[Elevation (meters)]]=0,"",Master[[#This Row],[Elevation (meters)]])</f>
        <v/>
      </c>
      <c r="N194" s="55" t="str">
        <f>IF(Master[[#This Row],[Latitude -decimal degrees]]="","",Master[[#This Row],[Latitude -decimal degrees]])</f>
        <v/>
      </c>
      <c r="O194" s="55" t="str">
        <f>IF(Master[[#This Row],[Longitude -decimal degrees]]="","",Master[[#This Row],[Longitude -decimal degrees]])</f>
        <v/>
      </c>
      <c r="P194" s="5" t="str">
        <f>IF(Master[[#This Row],[Georeference Datum]]="","",Master[[#This Row],[Georeference Datum]])</f>
        <v/>
      </c>
      <c r="Q194" s="5" t="str">
        <f>IF(Master[[#This Row],[Georeference Protocol - Lookup Picker]]="","",Master[[#This Row],[Georeference Protocol - Lookup Picker]])</f>
        <v/>
      </c>
      <c r="R194" s="5" t="str">
        <f>IF(Master[[#This Row],[Associated Species]]="","",Master[[#This Row],[Associated Species]])</f>
        <v/>
      </c>
      <c r="S194" t="str">
        <f t="shared" si="31"/>
        <v>Y</v>
      </c>
      <c r="T194" s="5" t="str">
        <f>IF(Master[[#This Row],[Note (Accession Source - Collector)]]="","",Master[[#This Row],[Note (Accession Source - Collector)]])</f>
        <v/>
      </c>
    </row>
    <row r="195" spans="2:20" x14ac:dyDescent="0.35">
      <c r="B195" t="str">
        <f>Master[[#This Row],[Accession Prefix (NPGS)]]&amp;" "&amp;Master[[#This Row],[Accession Number -Assigned]]</f>
        <v xml:space="preserve"> </v>
      </c>
      <c r="C195" t="str">
        <f t="shared" si="28"/>
        <v>Collection source event</v>
      </c>
      <c r="D195" t="str">
        <f t="shared" si="29"/>
        <v>mm/dd/yyyy</v>
      </c>
      <c r="E195"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5" s="76" t="str">
        <f>IF(Master[[#This Row],[Geography (Collection) -Lookup Picker in GRIN]]="","",Master[[#This Row],[Geography (Collection) -Lookup Picker in GRIN]])</f>
        <v/>
      </c>
      <c r="G195" t="str">
        <f t="shared" si="30"/>
        <v>Y</v>
      </c>
      <c r="H195" s="45" t="str">
        <f>IF(Master[[#This Row],[Collecting or Acquisition Source - List]]="","",Master[[#This Row],[Collecting or Acquisition Source - List]])</f>
        <v/>
      </c>
      <c r="I195" t="str">
        <f>IF(Master[[#This Row],[Inventory Type - Lookup Picker]]="","",Master[[#This Row],[Inventory Type - Lookup Picker]])</f>
        <v/>
      </c>
      <c r="J195" s="4" t="str">
        <f>IF(Master[[#This Row],[Number Plants Sampled]]="","",Master[[#This Row],[Number Plants Sampled]])</f>
        <v/>
      </c>
      <c r="K195" s="4" t="str">
        <f>IF(Master[[#This Row],[Environment Description]]="","",Master[[#This Row],[Environment Description]])</f>
        <v/>
      </c>
      <c r="L195" s="4" t="str">
        <f>IF(Master[[#This Row],[Collector Verbatim Locality]]="","",Master[[#This Row],[Collector Verbatim Locality]])</f>
        <v/>
      </c>
      <c r="M195" s="4" t="str">
        <f>IF(Master[[#This Row],[Elevation (meters)]]=0,"",Master[[#This Row],[Elevation (meters)]])</f>
        <v/>
      </c>
      <c r="N195" s="55" t="str">
        <f>IF(Master[[#This Row],[Latitude -decimal degrees]]="","",Master[[#This Row],[Latitude -decimal degrees]])</f>
        <v/>
      </c>
      <c r="O195" s="55" t="str">
        <f>IF(Master[[#This Row],[Longitude -decimal degrees]]="","",Master[[#This Row],[Longitude -decimal degrees]])</f>
        <v/>
      </c>
      <c r="P195" s="5" t="str">
        <f>IF(Master[[#This Row],[Georeference Datum]]="","",Master[[#This Row],[Georeference Datum]])</f>
        <v/>
      </c>
      <c r="Q195" s="5" t="str">
        <f>IF(Master[[#This Row],[Georeference Protocol - Lookup Picker]]="","",Master[[#This Row],[Georeference Protocol - Lookup Picker]])</f>
        <v/>
      </c>
      <c r="R195" s="5" t="str">
        <f>IF(Master[[#This Row],[Associated Species]]="","",Master[[#This Row],[Associated Species]])</f>
        <v/>
      </c>
      <c r="S195" t="str">
        <f t="shared" si="31"/>
        <v>Y</v>
      </c>
      <c r="T195" s="5" t="str">
        <f>IF(Master[[#This Row],[Note (Accession Source - Collector)]]="","",Master[[#This Row],[Note (Accession Source - Collector)]])</f>
        <v/>
      </c>
    </row>
    <row r="196" spans="2:20" x14ac:dyDescent="0.35">
      <c r="B196" t="str">
        <f>Master[[#This Row],[Accession Prefix (NPGS)]]&amp;" "&amp;Master[[#This Row],[Accession Number -Assigned]]</f>
        <v xml:space="preserve"> </v>
      </c>
      <c r="C196" t="str">
        <f t="shared" si="28"/>
        <v>Collection source event</v>
      </c>
      <c r="D196" t="str">
        <f t="shared" si="29"/>
        <v>mm/dd/yyyy</v>
      </c>
      <c r="E196"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6" s="76" t="str">
        <f>IF(Master[[#This Row],[Geography (Collection) -Lookup Picker in GRIN]]="","",Master[[#This Row],[Geography (Collection) -Lookup Picker in GRIN]])</f>
        <v/>
      </c>
      <c r="G196" t="str">
        <f t="shared" si="30"/>
        <v>Y</v>
      </c>
      <c r="H196" s="45" t="str">
        <f>IF(Master[[#This Row],[Collecting or Acquisition Source - List]]="","",Master[[#This Row],[Collecting or Acquisition Source - List]])</f>
        <v/>
      </c>
      <c r="I196" t="str">
        <f>IF(Master[[#This Row],[Inventory Type - Lookup Picker]]="","",Master[[#This Row],[Inventory Type - Lookup Picker]])</f>
        <v/>
      </c>
      <c r="J196" s="4" t="str">
        <f>IF(Master[[#This Row],[Number Plants Sampled]]="","",Master[[#This Row],[Number Plants Sampled]])</f>
        <v/>
      </c>
      <c r="K196" s="4" t="str">
        <f>IF(Master[[#This Row],[Environment Description]]="","",Master[[#This Row],[Environment Description]])</f>
        <v/>
      </c>
      <c r="L196" s="4" t="str">
        <f>IF(Master[[#This Row],[Collector Verbatim Locality]]="","",Master[[#This Row],[Collector Verbatim Locality]])</f>
        <v/>
      </c>
      <c r="M196" s="4" t="str">
        <f>IF(Master[[#This Row],[Elevation (meters)]]=0,"",Master[[#This Row],[Elevation (meters)]])</f>
        <v/>
      </c>
      <c r="N196" s="55" t="str">
        <f>IF(Master[[#This Row],[Latitude -decimal degrees]]="","",Master[[#This Row],[Latitude -decimal degrees]])</f>
        <v/>
      </c>
      <c r="O196" s="55" t="str">
        <f>IF(Master[[#This Row],[Longitude -decimal degrees]]="","",Master[[#This Row],[Longitude -decimal degrees]])</f>
        <v/>
      </c>
      <c r="P196" s="5" t="str">
        <f>IF(Master[[#This Row],[Georeference Datum]]="","",Master[[#This Row],[Georeference Datum]])</f>
        <v/>
      </c>
      <c r="Q196" s="5" t="str">
        <f>IF(Master[[#This Row],[Georeference Protocol - Lookup Picker]]="","",Master[[#This Row],[Georeference Protocol - Lookup Picker]])</f>
        <v/>
      </c>
      <c r="R196" s="5" t="str">
        <f>IF(Master[[#This Row],[Associated Species]]="","",Master[[#This Row],[Associated Species]])</f>
        <v/>
      </c>
      <c r="S196" t="str">
        <f t="shared" si="31"/>
        <v>Y</v>
      </c>
      <c r="T196" s="5" t="str">
        <f>IF(Master[[#This Row],[Note (Accession Source - Collector)]]="","",Master[[#This Row],[Note (Accession Source - Collector)]])</f>
        <v/>
      </c>
    </row>
    <row r="197" spans="2:20" x14ac:dyDescent="0.35">
      <c r="B197" t="str">
        <f>Master[[#This Row],[Accession Prefix (NPGS)]]&amp;" "&amp;Master[[#This Row],[Accession Number -Assigned]]</f>
        <v xml:space="preserve"> </v>
      </c>
      <c r="C197" t="str">
        <f t="shared" si="28"/>
        <v>Collection source event</v>
      </c>
      <c r="D197" t="str">
        <f t="shared" si="29"/>
        <v>mm/dd/yyyy</v>
      </c>
      <c r="E197"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7" s="76" t="str">
        <f>IF(Master[[#This Row],[Geography (Collection) -Lookup Picker in GRIN]]="","",Master[[#This Row],[Geography (Collection) -Lookup Picker in GRIN]])</f>
        <v/>
      </c>
      <c r="G197" t="str">
        <f t="shared" si="30"/>
        <v>Y</v>
      </c>
      <c r="H197" s="45" t="str">
        <f>IF(Master[[#This Row],[Collecting or Acquisition Source - List]]="","",Master[[#This Row],[Collecting or Acquisition Source - List]])</f>
        <v/>
      </c>
      <c r="I197" t="str">
        <f>IF(Master[[#This Row],[Inventory Type - Lookup Picker]]="","",Master[[#This Row],[Inventory Type - Lookup Picker]])</f>
        <v/>
      </c>
      <c r="J197" s="4" t="str">
        <f>IF(Master[[#This Row],[Number Plants Sampled]]="","",Master[[#This Row],[Number Plants Sampled]])</f>
        <v/>
      </c>
      <c r="K197" s="4" t="str">
        <f>IF(Master[[#This Row],[Environment Description]]="","",Master[[#This Row],[Environment Description]])</f>
        <v/>
      </c>
      <c r="L197" s="4" t="str">
        <f>IF(Master[[#This Row],[Collector Verbatim Locality]]="","",Master[[#This Row],[Collector Verbatim Locality]])</f>
        <v/>
      </c>
      <c r="M197" s="4" t="str">
        <f>IF(Master[[#This Row],[Elevation (meters)]]=0,"",Master[[#This Row],[Elevation (meters)]])</f>
        <v/>
      </c>
      <c r="N197" s="55" t="str">
        <f>IF(Master[[#This Row],[Latitude -decimal degrees]]="","",Master[[#This Row],[Latitude -decimal degrees]])</f>
        <v/>
      </c>
      <c r="O197" s="55" t="str">
        <f>IF(Master[[#This Row],[Longitude -decimal degrees]]="","",Master[[#This Row],[Longitude -decimal degrees]])</f>
        <v/>
      </c>
      <c r="P197" s="5" t="str">
        <f>IF(Master[[#This Row],[Georeference Datum]]="","",Master[[#This Row],[Georeference Datum]])</f>
        <v/>
      </c>
      <c r="Q197" s="5" t="str">
        <f>IF(Master[[#This Row],[Georeference Protocol - Lookup Picker]]="","",Master[[#This Row],[Georeference Protocol - Lookup Picker]])</f>
        <v/>
      </c>
      <c r="R197" s="5" t="str">
        <f>IF(Master[[#This Row],[Associated Species]]="","",Master[[#This Row],[Associated Species]])</f>
        <v/>
      </c>
      <c r="S197" t="str">
        <f t="shared" si="31"/>
        <v>Y</v>
      </c>
      <c r="T197" s="5" t="str">
        <f>IF(Master[[#This Row],[Note (Accession Source - Collector)]]="","",Master[[#This Row],[Note (Accession Source - Collector)]])</f>
        <v/>
      </c>
    </row>
    <row r="198" spans="2:20" x14ac:dyDescent="0.35">
      <c r="B198" t="str">
        <f>Master[[#This Row],[Accession Prefix (NPGS)]]&amp;" "&amp;Master[[#This Row],[Accession Number -Assigned]]</f>
        <v xml:space="preserve"> </v>
      </c>
      <c r="C198" t="str">
        <f t="shared" si="28"/>
        <v>Collection source event</v>
      </c>
      <c r="D198" t="str">
        <f t="shared" si="29"/>
        <v>mm/dd/yyyy</v>
      </c>
      <c r="E198"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8" s="76" t="str">
        <f>IF(Master[[#This Row],[Geography (Collection) -Lookup Picker in GRIN]]="","",Master[[#This Row],[Geography (Collection) -Lookup Picker in GRIN]])</f>
        <v/>
      </c>
      <c r="G198" t="str">
        <f t="shared" si="30"/>
        <v>Y</v>
      </c>
      <c r="H198" s="45" t="str">
        <f>IF(Master[[#This Row],[Collecting or Acquisition Source - List]]="","",Master[[#This Row],[Collecting or Acquisition Source - List]])</f>
        <v/>
      </c>
      <c r="I198" t="str">
        <f>IF(Master[[#This Row],[Inventory Type - Lookup Picker]]="","",Master[[#This Row],[Inventory Type - Lookup Picker]])</f>
        <v/>
      </c>
      <c r="J198" s="4" t="str">
        <f>IF(Master[[#This Row],[Number Plants Sampled]]="","",Master[[#This Row],[Number Plants Sampled]])</f>
        <v/>
      </c>
      <c r="K198" s="4" t="str">
        <f>IF(Master[[#This Row],[Environment Description]]="","",Master[[#This Row],[Environment Description]])</f>
        <v/>
      </c>
      <c r="L198" s="4" t="str">
        <f>IF(Master[[#This Row],[Collector Verbatim Locality]]="","",Master[[#This Row],[Collector Verbatim Locality]])</f>
        <v/>
      </c>
      <c r="M198" s="4" t="str">
        <f>IF(Master[[#This Row],[Elevation (meters)]]=0,"",Master[[#This Row],[Elevation (meters)]])</f>
        <v/>
      </c>
      <c r="N198" s="55" t="str">
        <f>IF(Master[[#This Row],[Latitude -decimal degrees]]="","",Master[[#This Row],[Latitude -decimal degrees]])</f>
        <v/>
      </c>
      <c r="O198" s="55" t="str">
        <f>IF(Master[[#This Row],[Longitude -decimal degrees]]="","",Master[[#This Row],[Longitude -decimal degrees]])</f>
        <v/>
      </c>
      <c r="P198" s="5" t="str">
        <f>IF(Master[[#This Row],[Georeference Datum]]="","",Master[[#This Row],[Georeference Datum]])</f>
        <v/>
      </c>
      <c r="Q198" s="5" t="str">
        <f>IF(Master[[#This Row],[Georeference Protocol - Lookup Picker]]="","",Master[[#This Row],[Georeference Protocol - Lookup Picker]])</f>
        <v/>
      </c>
      <c r="R198" s="5" t="str">
        <f>IF(Master[[#This Row],[Associated Species]]="","",Master[[#This Row],[Associated Species]])</f>
        <v/>
      </c>
      <c r="S198" t="str">
        <f t="shared" si="31"/>
        <v>Y</v>
      </c>
      <c r="T198" s="5" t="str">
        <f>IF(Master[[#This Row],[Note (Accession Source - Collector)]]="","",Master[[#This Row],[Note (Accession Source - Collector)]])</f>
        <v/>
      </c>
    </row>
    <row r="199" spans="2:20" x14ac:dyDescent="0.35">
      <c r="B199" t="str">
        <f>Master[[#This Row],[Accession Prefix (NPGS)]]&amp;" "&amp;Master[[#This Row],[Accession Number -Assigned]]</f>
        <v xml:space="preserve"> </v>
      </c>
      <c r="C199" t="str">
        <f t="shared" si="28"/>
        <v>Collection source event</v>
      </c>
      <c r="D199" t="str">
        <f t="shared" si="29"/>
        <v>mm/dd/yyyy</v>
      </c>
      <c r="E199" s="77" t="str">
        <f>IF(IF(Master[[#This Row],[Date Collected or Developed]]="",Master[[#This Row],[Received Date -received by site]],Master[[#This Row],[Date Collected or Developed]])="","",(IF(Master[[#This Row],[Date Collected or Developed]]="",Master[[#This Row],[Received Date -received by site]],Master[[#This Row],[Date Collected or Developed]])))</f>
        <v/>
      </c>
      <c r="F199" s="76" t="str">
        <f>IF(Master[[#This Row],[Geography (Collection) -Lookup Picker in GRIN]]="","",Master[[#This Row],[Geography (Collection) -Lookup Picker in GRIN]])</f>
        <v/>
      </c>
      <c r="G199" t="str">
        <f t="shared" si="30"/>
        <v>Y</v>
      </c>
      <c r="H199" s="45" t="str">
        <f>IF(Master[[#This Row],[Collecting or Acquisition Source - List]]="","",Master[[#This Row],[Collecting or Acquisition Source - List]])</f>
        <v/>
      </c>
      <c r="I199" t="str">
        <f>IF(Master[[#This Row],[Inventory Type - Lookup Picker]]="","",Master[[#This Row],[Inventory Type - Lookup Picker]])</f>
        <v/>
      </c>
      <c r="J199" s="4" t="str">
        <f>IF(Master[[#This Row],[Number Plants Sampled]]="","",Master[[#This Row],[Number Plants Sampled]])</f>
        <v/>
      </c>
      <c r="K199" s="4" t="str">
        <f>IF(Master[[#This Row],[Environment Description]]="","",Master[[#This Row],[Environment Description]])</f>
        <v/>
      </c>
      <c r="L199" s="4" t="str">
        <f>IF(Master[[#This Row],[Collector Verbatim Locality]]="","",Master[[#This Row],[Collector Verbatim Locality]])</f>
        <v/>
      </c>
      <c r="M199" s="4" t="str">
        <f>IF(Master[[#This Row],[Elevation (meters)]]=0,"",Master[[#This Row],[Elevation (meters)]])</f>
        <v/>
      </c>
      <c r="N199" s="55" t="str">
        <f>IF(Master[[#This Row],[Latitude -decimal degrees]]="","",Master[[#This Row],[Latitude -decimal degrees]])</f>
        <v/>
      </c>
      <c r="O199" s="55" t="str">
        <f>IF(Master[[#This Row],[Longitude -decimal degrees]]="","",Master[[#This Row],[Longitude -decimal degrees]])</f>
        <v/>
      </c>
      <c r="P199" s="5" t="str">
        <f>IF(Master[[#This Row],[Georeference Datum]]="","",Master[[#This Row],[Georeference Datum]])</f>
        <v/>
      </c>
      <c r="Q199" s="5" t="str">
        <f>IF(Master[[#This Row],[Georeference Protocol - Lookup Picker]]="","",Master[[#This Row],[Georeference Protocol - Lookup Picker]])</f>
        <v/>
      </c>
      <c r="R199" s="5" t="str">
        <f>IF(Master[[#This Row],[Associated Species]]="","",Master[[#This Row],[Associated Species]])</f>
        <v/>
      </c>
      <c r="S199" t="str">
        <f t="shared" si="31"/>
        <v>Y</v>
      </c>
      <c r="T199" s="5" t="str">
        <f>IF(Master[[#This Row],[Note (Accession Source - Collector)]]="","",Master[[#This Row],[Note (Accession Source - Collector)]])</f>
        <v/>
      </c>
    </row>
    <row r="200" spans="2:20" x14ac:dyDescent="0.35">
      <c r="B200" t="str">
        <f>Master[[#This Row],[Accession Prefix (NPGS)]]&amp;" "&amp;Master[[#This Row],[Accession Number -Assigned]]</f>
        <v xml:space="preserve"> </v>
      </c>
      <c r="C200" t="str">
        <f t="shared" si="28"/>
        <v>Collection source event</v>
      </c>
      <c r="D200" t="str">
        <f t="shared" si="29"/>
        <v>mm/dd/yyyy</v>
      </c>
      <c r="E200" s="77" t="str">
        <f>IF(IF(Master[[#This Row],[Date Collected or Developed]]="",Master[[#This Row],[Received Date -received by site]],Master[[#This Row],[Date Collected or Developed]])="","",(IF(Master[[#This Row],[Date Collected or Developed]]="",Master[[#This Row],[Received Date -received by site]],Master[[#This Row],[Date Collected or Developed]])))</f>
        <v/>
      </c>
      <c r="F200" s="76" t="str">
        <f>IF(Master[[#This Row],[Geography (Collection) -Lookup Picker in GRIN]]="","",Master[[#This Row],[Geography (Collection) -Lookup Picker in GRIN]])</f>
        <v/>
      </c>
      <c r="G200" t="str">
        <f t="shared" si="30"/>
        <v>Y</v>
      </c>
      <c r="H200" s="45" t="str">
        <f>IF(Master[[#This Row],[Collecting or Acquisition Source - List]]="","",Master[[#This Row],[Collecting or Acquisition Source - List]])</f>
        <v/>
      </c>
      <c r="I200" t="str">
        <f>IF(Master[[#This Row],[Inventory Type - Lookup Picker]]="","",Master[[#This Row],[Inventory Type - Lookup Picker]])</f>
        <v/>
      </c>
      <c r="J200" s="4" t="str">
        <f>IF(Master[[#This Row],[Number Plants Sampled]]="","",Master[[#This Row],[Number Plants Sampled]])</f>
        <v/>
      </c>
      <c r="K200" s="4" t="str">
        <f>IF(Master[[#This Row],[Environment Description]]="","",Master[[#This Row],[Environment Description]])</f>
        <v/>
      </c>
      <c r="L200" s="4" t="str">
        <f>IF(Master[[#This Row],[Collector Verbatim Locality]]="","",Master[[#This Row],[Collector Verbatim Locality]])</f>
        <v/>
      </c>
      <c r="M200" s="4" t="str">
        <f>IF(Master[[#This Row],[Elevation (meters)]]=0,"",Master[[#This Row],[Elevation (meters)]])</f>
        <v/>
      </c>
      <c r="N200" s="55" t="str">
        <f>IF(Master[[#This Row],[Latitude -decimal degrees]]="","",Master[[#This Row],[Latitude -decimal degrees]])</f>
        <v/>
      </c>
      <c r="O200" s="55" t="str">
        <f>IF(Master[[#This Row],[Longitude -decimal degrees]]="","",Master[[#This Row],[Longitude -decimal degrees]])</f>
        <v/>
      </c>
      <c r="P200" s="5" t="str">
        <f>IF(Master[[#This Row],[Georeference Datum]]="","",Master[[#This Row],[Georeference Datum]])</f>
        <v/>
      </c>
      <c r="Q200" s="5" t="str">
        <f>IF(Master[[#This Row],[Georeference Protocol - Lookup Picker]]="","",Master[[#This Row],[Georeference Protocol - Lookup Picker]])</f>
        <v/>
      </c>
      <c r="R200" s="5" t="str">
        <f>IF(Master[[#This Row],[Associated Species]]="","",Master[[#This Row],[Associated Species]])</f>
        <v/>
      </c>
      <c r="S200" t="str">
        <f t="shared" si="31"/>
        <v>Y</v>
      </c>
      <c r="T200" s="5" t="str">
        <f>IF(Master[[#This Row],[Note (Accession Source - Collector)]]="","",Master[[#This Row],[Note (Accession Source - Collector)]])</f>
        <v/>
      </c>
    </row>
    <row r="201" spans="2:20" x14ac:dyDescent="0.35">
      <c r="B201" t="str">
        <f>Master[[#This Row],[Accession Prefix (NPGS)]]&amp;" "&amp;Master[[#This Row],[Accession Number -Assigned]]</f>
        <v xml:space="preserve"> </v>
      </c>
      <c r="C201" t="str">
        <f t="shared" si="28"/>
        <v>Collection source event</v>
      </c>
      <c r="D201" t="str">
        <f t="shared" si="29"/>
        <v>mm/dd/yyyy</v>
      </c>
      <c r="E201" s="77" t="str">
        <f>IF(IF(Master[[#This Row],[Date Collected or Developed]]="",Master[[#This Row],[Received Date -received by site]],Master[[#This Row],[Date Collected or Developed]])="","",(IF(Master[[#This Row],[Date Collected or Developed]]="",Master[[#This Row],[Received Date -received by site]],Master[[#This Row],[Date Collected or Developed]])))</f>
        <v/>
      </c>
      <c r="F201" s="76" t="str">
        <f>IF(Master[[#This Row],[Geography (Collection) -Lookup Picker in GRIN]]="","",Master[[#This Row],[Geography (Collection) -Lookup Picker in GRIN]])</f>
        <v/>
      </c>
      <c r="G201" t="str">
        <f t="shared" si="30"/>
        <v>Y</v>
      </c>
      <c r="H201" s="45" t="str">
        <f>IF(Master[[#This Row],[Collecting or Acquisition Source - List]]="","",Master[[#This Row],[Collecting or Acquisition Source - List]])</f>
        <v/>
      </c>
      <c r="I201" t="str">
        <f>IF(Master[[#This Row],[Inventory Type - Lookup Picker]]="","",Master[[#This Row],[Inventory Type - Lookup Picker]])</f>
        <v/>
      </c>
      <c r="J201" s="4" t="str">
        <f>IF(Master[[#This Row],[Number Plants Sampled]]="","",Master[[#This Row],[Number Plants Sampled]])</f>
        <v/>
      </c>
      <c r="K201" s="4" t="str">
        <f>IF(Master[[#This Row],[Environment Description]]="","",Master[[#This Row],[Environment Description]])</f>
        <v/>
      </c>
      <c r="L201" s="4" t="str">
        <f>IF(Master[[#This Row],[Collector Verbatim Locality]]="","",Master[[#This Row],[Collector Verbatim Locality]])</f>
        <v/>
      </c>
      <c r="M201" s="4" t="str">
        <f>IF(Master[[#This Row],[Elevation (meters)]]=0,"",Master[[#This Row],[Elevation (meters)]])</f>
        <v/>
      </c>
      <c r="N201" s="55" t="str">
        <f>IF(Master[[#This Row],[Latitude -decimal degrees]]="","",Master[[#This Row],[Latitude -decimal degrees]])</f>
        <v/>
      </c>
      <c r="O201" s="55" t="str">
        <f>IF(Master[[#This Row],[Longitude -decimal degrees]]="","",Master[[#This Row],[Longitude -decimal degrees]])</f>
        <v/>
      </c>
      <c r="P201" s="5" t="str">
        <f>IF(Master[[#This Row],[Georeference Datum]]="","",Master[[#This Row],[Georeference Datum]])</f>
        <v/>
      </c>
      <c r="Q201" s="5" t="str">
        <f>IF(Master[[#This Row],[Georeference Protocol - Lookup Picker]]="","",Master[[#This Row],[Georeference Protocol - Lookup Picker]])</f>
        <v/>
      </c>
      <c r="R201" s="5" t="str">
        <f>IF(Master[[#This Row],[Associated Species]]="","",Master[[#This Row],[Associated Species]])</f>
        <v/>
      </c>
      <c r="S201" t="str">
        <f t="shared" si="31"/>
        <v>Y</v>
      </c>
      <c r="T201" s="5" t="str">
        <f>IF(Master[[#This Row],[Note (Accession Source - Collector)]]="","",Master[[#This Row],[Note (Accession Source - Collector)]])</f>
        <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tabColor theme="0" tint="-0.249977111117893"/>
  </sheetPr>
  <dimension ref="A1:I201"/>
  <sheetViews>
    <sheetView workbookViewId="0">
      <selection activeCell="A2" sqref="A2"/>
    </sheetView>
  </sheetViews>
  <sheetFormatPr defaultRowHeight="14.5" x14ac:dyDescent="0.35"/>
  <cols>
    <col min="1" max="1" width="9.7265625" customWidth="1"/>
    <col min="2" max="2" width="11.81640625" customWidth="1"/>
    <col min="3" max="3" width="18.54296875" bestFit="1" customWidth="1"/>
    <col min="4" max="4" width="12.81640625" customWidth="1"/>
    <col min="5" max="5" width="11.54296875" style="2" customWidth="1"/>
    <col min="6" max="6" width="20.7265625" style="45" bestFit="1" customWidth="1"/>
    <col min="7" max="7" width="6.54296875" customWidth="1"/>
    <col min="8" max="8" width="23.54296875" bestFit="1" customWidth="1"/>
    <col min="9" max="9" width="14.81640625" bestFit="1" customWidth="1"/>
    <col min="10" max="10" width="23.54296875" bestFit="1" customWidth="1"/>
  </cols>
  <sheetData>
    <row r="1" spans="1:9" s="116" customFormat="1" ht="43.5" x14ac:dyDescent="0.35">
      <c r="A1" s="116" t="s">
        <v>61</v>
      </c>
      <c r="B1" s="118" t="s">
        <v>10</v>
      </c>
      <c r="C1" s="118" t="s">
        <v>62</v>
      </c>
      <c r="D1" s="116" t="s">
        <v>63</v>
      </c>
      <c r="E1" s="128" t="s">
        <v>64</v>
      </c>
      <c r="F1" s="129" t="s">
        <v>65</v>
      </c>
      <c r="G1" s="116" t="s">
        <v>66</v>
      </c>
      <c r="H1" s="116" t="s">
        <v>9</v>
      </c>
    </row>
    <row r="2" spans="1:9" ht="15.5" x14ac:dyDescent="0.35">
      <c r="A2" s="1"/>
      <c r="B2" t="str">
        <f>Master[[#This Row],[Accession Prefix (NPGS)]]&amp;" "&amp;Master[[#This Row],[Accession Number -Assigned]]</f>
        <v>W6 57036</v>
      </c>
      <c r="C2" t="str">
        <f>"Donor source event"</f>
        <v>Donor source event</v>
      </c>
      <c r="D2" t="str">
        <f>"mm/dd/yyyy"</f>
        <v>mm/dd/yyyy</v>
      </c>
      <c r="E2" s="77">
        <f>Master[[#This Row],[Received Date -received by site]]</f>
        <v>43734</v>
      </c>
      <c r="F2" s="76" t="str">
        <f>IF(Master[[#This Row],[Geography (Donor)  -Lookup Picker in GRIN]]="","",Master[[#This Row],[Geography (Donor)  -Lookup Picker in GRIN]])</f>
        <v>United States, Oregon</v>
      </c>
      <c r="G2" t="str">
        <f>"N"</f>
        <v>N</v>
      </c>
      <c r="I2" s="3"/>
    </row>
    <row r="3" spans="1:9" x14ac:dyDescent="0.35">
      <c r="A3" s="7"/>
      <c r="B3" t="str">
        <f>Master[[#This Row],[Accession Prefix (NPGS)]]&amp;" "&amp;Master[[#This Row],[Accession Number -Assigned]]</f>
        <v xml:space="preserve">W6 </v>
      </c>
      <c r="C3" t="str">
        <f t="shared" ref="C3:C21" si="0">"Donor source event"</f>
        <v>Donor source event</v>
      </c>
      <c r="D3" t="str">
        <f t="shared" ref="D3:D21" si="1">"mm/dd/yyyy"</f>
        <v>mm/dd/yyyy</v>
      </c>
      <c r="E3" s="77">
        <f>Master[[#This Row],[Received Date -received by site]]</f>
        <v>0</v>
      </c>
      <c r="F3" s="76" t="str">
        <f>IF(Master[[#This Row],[Geography (Donor)  -Lookup Picker in GRIN]]="","",Master[[#This Row],[Geography (Donor)  -Lookup Picker in GRIN]])</f>
        <v>United States, Idaho</v>
      </c>
      <c r="G3" t="str">
        <f t="shared" ref="G3:G21" si="2">"N"</f>
        <v>N</v>
      </c>
      <c r="I3" s="3"/>
    </row>
    <row r="4" spans="1:9" x14ac:dyDescent="0.35">
      <c r="A4" s="7"/>
      <c r="B4" t="str">
        <f>Master[[#This Row],[Accession Prefix (NPGS)]]&amp;" "&amp;Master[[#This Row],[Accession Number -Assigned]]</f>
        <v xml:space="preserve">W6 </v>
      </c>
      <c r="C4" t="str">
        <f t="shared" si="0"/>
        <v>Donor source event</v>
      </c>
      <c r="D4" t="str">
        <f t="shared" si="1"/>
        <v>mm/dd/yyyy</v>
      </c>
      <c r="E4" s="77">
        <f>Master[[#This Row],[Received Date -received by site]]</f>
        <v>0</v>
      </c>
      <c r="F4" s="76" t="str">
        <f>IF(Master[[#This Row],[Geography (Donor)  -Lookup Picker in GRIN]]="","",Master[[#This Row],[Geography (Donor)  -Lookup Picker in GRIN]])</f>
        <v>United States, Idaho</v>
      </c>
      <c r="G4" t="str">
        <f t="shared" si="2"/>
        <v>N</v>
      </c>
      <c r="I4" s="3"/>
    </row>
    <row r="5" spans="1:9" x14ac:dyDescent="0.35">
      <c r="A5" s="7"/>
      <c r="B5" t="str">
        <f>Master[[#This Row],[Accession Prefix (NPGS)]]&amp;" "&amp;Master[[#This Row],[Accession Number -Assigned]]</f>
        <v xml:space="preserve">W6 </v>
      </c>
      <c r="C5" t="str">
        <f t="shared" si="0"/>
        <v>Donor source event</v>
      </c>
      <c r="D5" t="str">
        <f t="shared" si="1"/>
        <v>mm/dd/yyyy</v>
      </c>
      <c r="E5" s="77">
        <f>Master[[#This Row],[Received Date -received by site]]</f>
        <v>0</v>
      </c>
      <c r="F5" s="76" t="str">
        <f>IF(Master[[#This Row],[Geography (Donor)  -Lookup Picker in GRIN]]="","",Master[[#This Row],[Geography (Donor)  -Lookup Picker in GRIN]])</f>
        <v>United States, Idaho</v>
      </c>
      <c r="G5" t="str">
        <f t="shared" si="2"/>
        <v>N</v>
      </c>
      <c r="I5" s="3"/>
    </row>
    <row r="6" spans="1:9" x14ac:dyDescent="0.35">
      <c r="A6" s="7"/>
      <c r="B6" t="str">
        <f>Master[[#This Row],[Accession Prefix (NPGS)]]&amp;" "&amp;Master[[#This Row],[Accession Number -Assigned]]</f>
        <v xml:space="preserve">W6 </v>
      </c>
      <c r="C6" t="str">
        <f t="shared" si="0"/>
        <v>Donor source event</v>
      </c>
      <c r="D6" t="str">
        <f t="shared" si="1"/>
        <v>mm/dd/yyyy</v>
      </c>
      <c r="E6" s="77">
        <f>Master[[#This Row],[Received Date -received by site]]</f>
        <v>0</v>
      </c>
      <c r="F6" s="76" t="str">
        <f>IF(Master[[#This Row],[Geography (Donor)  -Lookup Picker in GRIN]]="","",Master[[#This Row],[Geography (Donor)  -Lookup Picker in GRIN]])</f>
        <v>United States, Idaho</v>
      </c>
      <c r="G6" t="str">
        <f t="shared" si="2"/>
        <v>N</v>
      </c>
      <c r="I6" s="3"/>
    </row>
    <row r="7" spans="1:9" x14ac:dyDescent="0.35">
      <c r="A7" s="7"/>
      <c r="B7" t="str">
        <f>Master[[#This Row],[Accession Prefix (NPGS)]]&amp;" "&amp;Master[[#This Row],[Accession Number -Assigned]]</f>
        <v xml:space="preserve">W6 </v>
      </c>
      <c r="C7" t="str">
        <f t="shared" si="0"/>
        <v>Donor source event</v>
      </c>
      <c r="D7" t="str">
        <f t="shared" si="1"/>
        <v>mm/dd/yyyy</v>
      </c>
      <c r="E7" s="77">
        <f>Master[[#This Row],[Received Date -received by site]]</f>
        <v>0</v>
      </c>
      <c r="F7" s="76" t="str">
        <f>IF(Master[[#This Row],[Geography (Donor)  -Lookup Picker in GRIN]]="","",Master[[#This Row],[Geography (Donor)  -Lookup Picker in GRIN]])</f>
        <v>United States, Idaho</v>
      </c>
      <c r="G7" t="str">
        <f t="shared" si="2"/>
        <v>N</v>
      </c>
      <c r="I7" s="3"/>
    </row>
    <row r="8" spans="1:9" x14ac:dyDescent="0.35">
      <c r="A8" s="7"/>
      <c r="B8" t="str">
        <f>Master[[#This Row],[Accession Prefix (NPGS)]]&amp;" "&amp;Master[[#This Row],[Accession Number -Assigned]]</f>
        <v xml:space="preserve">W6 </v>
      </c>
      <c r="C8" t="str">
        <f t="shared" si="0"/>
        <v>Donor source event</v>
      </c>
      <c r="D8" t="str">
        <f t="shared" si="1"/>
        <v>mm/dd/yyyy</v>
      </c>
      <c r="E8" s="77">
        <f>Master[[#This Row],[Received Date -received by site]]</f>
        <v>0</v>
      </c>
      <c r="F8" s="76" t="str">
        <f>IF(Master[[#This Row],[Geography (Donor)  -Lookup Picker in GRIN]]="","",Master[[#This Row],[Geography (Donor)  -Lookup Picker in GRIN]])</f>
        <v>United States, Idaho</v>
      </c>
      <c r="G8" t="str">
        <f t="shared" si="2"/>
        <v>N</v>
      </c>
      <c r="I8" s="3"/>
    </row>
    <row r="9" spans="1:9" x14ac:dyDescent="0.35">
      <c r="A9" s="7"/>
      <c r="B9" t="str">
        <f>Master[[#This Row],[Accession Prefix (NPGS)]]&amp;" "&amp;Master[[#This Row],[Accession Number -Assigned]]</f>
        <v xml:space="preserve">W6 </v>
      </c>
      <c r="C9" t="str">
        <f t="shared" si="0"/>
        <v>Donor source event</v>
      </c>
      <c r="D9" t="str">
        <f t="shared" si="1"/>
        <v>mm/dd/yyyy</v>
      </c>
      <c r="E9" s="77">
        <f>Master[[#This Row],[Received Date -received by site]]</f>
        <v>0</v>
      </c>
      <c r="F9" s="76" t="str">
        <f>IF(Master[[#This Row],[Geography (Donor)  -Lookup Picker in GRIN]]="","",Master[[#This Row],[Geography (Donor)  -Lookup Picker in GRIN]])</f>
        <v>United States, Idaho</v>
      </c>
      <c r="G9" t="str">
        <f t="shared" si="2"/>
        <v>N</v>
      </c>
      <c r="I9" s="3"/>
    </row>
    <row r="10" spans="1:9" x14ac:dyDescent="0.35">
      <c r="A10" s="7"/>
      <c r="B10" t="str">
        <f>Master[[#This Row],[Accession Prefix (NPGS)]]&amp;" "&amp;Master[[#This Row],[Accession Number -Assigned]]</f>
        <v xml:space="preserve">W6 </v>
      </c>
      <c r="C10" t="str">
        <f t="shared" si="0"/>
        <v>Donor source event</v>
      </c>
      <c r="D10" t="str">
        <f t="shared" si="1"/>
        <v>mm/dd/yyyy</v>
      </c>
      <c r="E10" s="77">
        <f>Master[[#This Row],[Received Date -received by site]]</f>
        <v>0</v>
      </c>
      <c r="F10" s="76" t="str">
        <f>IF(Master[[#This Row],[Geography (Donor)  -Lookup Picker in GRIN]]="","",Master[[#This Row],[Geography (Donor)  -Lookup Picker in GRIN]])</f>
        <v>United States, Idaho</v>
      </c>
      <c r="G10" t="str">
        <f t="shared" si="2"/>
        <v>N</v>
      </c>
      <c r="I10" s="3"/>
    </row>
    <row r="11" spans="1:9" x14ac:dyDescent="0.35">
      <c r="A11" s="7"/>
      <c r="B11" t="str">
        <f>Master[[#This Row],[Accession Prefix (NPGS)]]&amp;" "&amp;Master[[#This Row],[Accession Number -Assigned]]</f>
        <v xml:space="preserve">W6 </v>
      </c>
      <c r="C11" t="str">
        <f t="shared" si="0"/>
        <v>Donor source event</v>
      </c>
      <c r="D11" t="str">
        <f t="shared" si="1"/>
        <v>mm/dd/yyyy</v>
      </c>
      <c r="E11" s="77">
        <f>Master[[#This Row],[Received Date -received by site]]</f>
        <v>0</v>
      </c>
      <c r="F11" s="76" t="str">
        <f>IF(Master[[#This Row],[Geography (Donor)  -Lookup Picker in GRIN]]="","",Master[[#This Row],[Geography (Donor)  -Lookup Picker in GRIN]])</f>
        <v>United States, Idaho</v>
      </c>
      <c r="G11" t="str">
        <f t="shared" si="2"/>
        <v>N</v>
      </c>
      <c r="I11" s="3"/>
    </row>
    <row r="12" spans="1:9" x14ac:dyDescent="0.35">
      <c r="A12" s="7"/>
      <c r="B12" t="str">
        <f>Master[[#This Row],[Accession Prefix (NPGS)]]&amp;" "&amp;Master[[#This Row],[Accession Number -Assigned]]</f>
        <v xml:space="preserve">W6 </v>
      </c>
      <c r="C12" t="str">
        <f t="shared" si="0"/>
        <v>Donor source event</v>
      </c>
      <c r="D12" t="str">
        <f t="shared" si="1"/>
        <v>mm/dd/yyyy</v>
      </c>
      <c r="E12" s="77">
        <f>Master[[#This Row],[Received Date -received by site]]</f>
        <v>0</v>
      </c>
      <c r="F12" s="76" t="str">
        <f>IF(Master[[#This Row],[Geography (Donor)  -Lookup Picker in GRIN]]="","",Master[[#This Row],[Geography (Donor)  -Lookup Picker in GRIN]])</f>
        <v>United States, Idaho</v>
      </c>
      <c r="G12" t="str">
        <f t="shared" si="2"/>
        <v>N</v>
      </c>
      <c r="I12" s="3"/>
    </row>
    <row r="13" spans="1:9" x14ac:dyDescent="0.35">
      <c r="A13" s="7"/>
      <c r="B13" t="str">
        <f>Master[[#This Row],[Accession Prefix (NPGS)]]&amp;" "&amp;Master[[#This Row],[Accession Number -Assigned]]</f>
        <v xml:space="preserve">W6 </v>
      </c>
      <c r="C13" t="str">
        <f t="shared" si="0"/>
        <v>Donor source event</v>
      </c>
      <c r="D13" t="str">
        <f t="shared" si="1"/>
        <v>mm/dd/yyyy</v>
      </c>
      <c r="E13" s="77">
        <f>Master[[#This Row],[Received Date -received by site]]</f>
        <v>0</v>
      </c>
      <c r="F13" s="76" t="str">
        <f>IF(Master[[#This Row],[Geography (Donor)  -Lookup Picker in GRIN]]="","",Master[[#This Row],[Geography (Donor)  -Lookup Picker in GRIN]])</f>
        <v>United States, Idaho</v>
      </c>
      <c r="G13" t="str">
        <f t="shared" si="2"/>
        <v>N</v>
      </c>
      <c r="I13" s="3"/>
    </row>
    <row r="14" spans="1:9" x14ac:dyDescent="0.35">
      <c r="A14" s="7"/>
      <c r="B14" t="str">
        <f>Master[[#This Row],[Accession Prefix (NPGS)]]&amp;" "&amp;Master[[#This Row],[Accession Number -Assigned]]</f>
        <v xml:space="preserve">W6 </v>
      </c>
      <c r="C14" t="str">
        <f t="shared" si="0"/>
        <v>Donor source event</v>
      </c>
      <c r="D14" t="str">
        <f t="shared" si="1"/>
        <v>mm/dd/yyyy</v>
      </c>
      <c r="E14" s="77">
        <f>Master[[#This Row],[Received Date -received by site]]</f>
        <v>0</v>
      </c>
      <c r="F14" s="76" t="str">
        <f>IF(Master[[#This Row],[Geography (Donor)  -Lookup Picker in GRIN]]="","",Master[[#This Row],[Geography (Donor)  -Lookup Picker in GRIN]])</f>
        <v>United States, Idaho</v>
      </c>
      <c r="G14" t="str">
        <f t="shared" si="2"/>
        <v>N</v>
      </c>
      <c r="I14" s="3"/>
    </row>
    <row r="15" spans="1:9" x14ac:dyDescent="0.35">
      <c r="A15" s="7"/>
      <c r="B15" t="str">
        <f>Master[[#This Row],[Accession Prefix (NPGS)]]&amp;" "&amp;Master[[#This Row],[Accession Number -Assigned]]</f>
        <v xml:space="preserve">W6 </v>
      </c>
      <c r="C15" t="str">
        <f t="shared" si="0"/>
        <v>Donor source event</v>
      </c>
      <c r="D15" t="str">
        <f t="shared" si="1"/>
        <v>mm/dd/yyyy</v>
      </c>
      <c r="E15" s="77">
        <f>Master[[#This Row],[Received Date -received by site]]</f>
        <v>0</v>
      </c>
      <c r="F15" s="76" t="str">
        <f>IF(Master[[#This Row],[Geography (Donor)  -Lookup Picker in GRIN]]="","",Master[[#This Row],[Geography (Donor)  -Lookup Picker in GRIN]])</f>
        <v>United States, Idaho</v>
      </c>
      <c r="G15" t="str">
        <f t="shared" si="2"/>
        <v>N</v>
      </c>
      <c r="I15" s="3"/>
    </row>
    <row r="16" spans="1:9" x14ac:dyDescent="0.35">
      <c r="A16" s="7"/>
      <c r="B16" t="str">
        <f>Master[[#This Row],[Accession Prefix (NPGS)]]&amp;" "&amp;Master[[#This Row],[Accession Number -Assigned]]</f>
        <v xml:space="preserve">W6 </v>
      </c>
      <c r="C16" t="str">
        <f t="shared" si="0"/>
        <v>Donor source event</v>
      </c>
      <c r="D16" t="str">
        <f t="shared" si="1"/>
        <v>mm/dd/yyyy</v>
      </c>
      <c r="E16" s="77">
        <f>Master[[#This Row],[Received Date -received by site]]</f>
        <v>0</v>
      </c>
      <c r="F16" s="76" t="str">
        <f>IF(Master[[#This Row],[Geography (Donor)  -Lookup Picker in GRIN]]="","",Master[[#This Row],[Geography (Donor)  -Lookup Picker in GRIN]])</f>
        <v>United States, Idaho</v>
      </c>
      <c r="G16" t="str">
        <f t="shared" si="2"/>
        <v>N</v>
      </c>
      <c r="I16" s="3"/>
    </row>
    <row r="17" spans="1:9" x14ac:dyDescent="0.35">
      <c r="A17" s="7"/>
      <c r="B17" t="str">
        <f>Master[[#This Row],[Accession Prefix (NPGS)]]&amp;" "&amp;Master[[#This Row],[Accession Number -Assigned]]</f>
        <v xml:space="preserve">W6 </v>
      </c>
      <c r="C17" t="str">
        <f t="shared" si="0"/>
        <v>Donor source event</v>
      </c>
      <c r="D17" t="str">
        <f t="shared" si="1"/>
        <v>mm/dd/yyyy</v>
      </c>
      <c r="E17" s="77">
        <f>Master[[#This Row],[Received Date -received by site]]</f>
        <v>0</v>
      </c>
      <c r="F17" s="76" t="str">
        <f>IF(Master[[#This Row],[Geography (Donor)  -Lookup Picker in GRIN]]="","",Master[[#This Row],[Geography (Donor)  -Lookup Picker in GRIN]])</f>
        <v>United States, Idaho</v>
      </c>
      <c r="G17" t="str">
        <f t="shared" si="2"/>
        <v>N</v>
      </c>
      <c r="I17" s="3"/>
    </row>
    <row r="18" spans="1:9" x14ac:dyDescent="0.35">
      <c r="A18" s="7"/>
      <c r="B18" t="str">
        <f>Master[[#This Row],[Accession Prefix (NPGS)]]&amp;" "&amp;Master[[#This Row],[Accession Number -Assigned]]</f>
        <v xml:space="preserve">W6 </v>
      </c>
      <c r="C18" t="str">
        <f t="shared" si="0"/>
        <v>Donor source event</v>
      </c>
      <c r="D18" t="str">
        <f t="shared" si="1"/>
        <v>mm/dd/yyyy</v>
      </c>
      <c r="E18" s="77">
        <f>Master[[#This Row],[Received Date -received by site]]</f>
        <v>0</v>
      </c>
      <c r="F18" s="76" t="str">
        <f>IF(Master[[#This Row],[Geography (Donor)  -Lookup Picker in GRIN]]="","",Master[[#This Row],[Geography (Donor)  -Lookup Picker in GRIN]])</f>
        <v>United States, Idaho</v>
      </c>
      <c r="G18" t="str">
        <f t="shared" si="2"/>
        <v>N</v>
      </c>
      <c r="I18" s="3"/>
    </row>
    <row r="19" spans="1:9" x14ac:dyDescent="0.35">
      <c r="A19" s="7"/>
      <c r="B19" t="str">
        <f>Master[[#This Row],[Accession Prefix (NPGS)]]&amp;" "&amp;Master[[#This Row],[Accession Number -Assigned]]</f>
        <v xml:space="preserve">W6 </v>
      </c>
      <c r="C19" t="str">
        <f t="shared" si="0"/>
        <v>Donor source event</v>
      </c>
      <c r="D19" t="str">
        <f t="shared" si="1"/>
        <v>mm/dd/yyyy</v>
      </c>
      <c r="E19" s="77">
        <f>Master[[#This Row],[Received Date -received by site]]</f>
        <v>0</v>
      </c>
      <c r="F19" s="76" t="str">
        <f>IF(Master[[#This Row],[Geography (Donor)  -Lookup Picker in GRIN]]="","",Master[[#This Row],[Geography (Donor)  -Lookup Picker in GRIN]])</f>
        <v>United States, Idaho</v>
      </c>
      <c r="G19" t="str">
        <f t="shared" si="2"/>
        <v>N</v>
      </c>
      <c r="I19" s="3"/>
    </row>
    <row r="20" spans="1:9" x14ac:dyDescent="0.35">
      <c r="A20" s="7"/>
      <c r="B20" t="str">
        <f>Master[[#This Row],[Accession Prefix (NPGS)]]&amp;" "&amp;Master[[#This Row],[Accession Number -Assigned]]</f>
        <v xml:space="preserve">W6 </v>
      </c>
      <c r="C20" t="str">
        <f t="shared" si="0"/>
        <v>Donor source event</v>
      </c>
      <c r="D20" t="str">
        <f t="shared" si="1"/>
        <v>mm/dd/yyyy</v>
      </c>
      <c r="E20" s="77">
        <f>Master[[#This Row],[Received Date -received by site]]</f>
        <v>0</v>
      </c>
      <c r="F20" s="76" t="str">
        <f>IF(Master[[#This Row],[Geography (Donor)  -Lookup Picker in GRIN]]="","",Master[[#This Row],[Geography (Donor)  -Lookup Picker in GRIN]])</f>
        <v>United States, Idaho</v>
      </c>
      <c r="G20" t="str">
        <f t="shared" si="2"/>
        <v>N</v>
      </c>
      <c r="I20" s="3"/>
    </row>
    <row r="21" spans="1:9" x14ac:dyDescent="0.35">
      <c r="A21" s="7"/>
      <c r="B21" t="str">
        <f>Master[[#This Row],[Accession Prefix (NPGS)]]&amp;" "&amp;Master[[#This Row],[Accession Number -Assigned]]</f>
        <v xml:space="preserve">W6 </v>
      </c>
      <c r="C21" t="str">
        <f t="shared" si="0"/>
        <v>Donor source event</v>
      </c>
      <c r="D21" t="str">
        <f t="shared" si="1"/>
        <v>mm/dd/yyyy</v>
      </c>
      <c r="E21" s="77">
        <f>Master[[#This Row],[Received Date -received by site]]</f>
        <v>0</v>
      </c>
      <c r="F21" s="76" t="str">
        <f>IF(Master[[#This Row],[Geography (Donor)  -Lookup Picker in GRIN]]="","",Master[[#This Row],[Geography (Donor)  -Lookup Picker in GRIN]])</f>
        <v>United States, Idaho</v>
      </c>
      <c r="G21" t="str">
        <f t="shared" si="2"/>
        <v>N</v>
      </c>
      <c r="I21" s="3"/>
    </row>
    <row r="22" spans="1:9" x14ac:dyDescent="0.35">
      <c r="B22" t="str">
        <f>Master[[#This Row],[Accession Prefix (NPGS)]]&amp;" "&amp;Master[[#This Row],[Accession Number -Assigned]]</f>
        <v xml:space="preserve">W6 </v>
      </c>
      <c r="C22" t="str">
        <f t="shared" ref="C22:C53" si="3">"Donor source event"</f>
        <v>Donor source event</v>
      </c>
      <c r="D22" t="str">
        <f t="shared" ref="D22:D53" si="4">"mm/dd/yyyy"</f>
        <v>mm/dd/yyyy</v>
      </c>
      <c r="E22" s="77">
        <f>Master[[#This Row],[Received Date -received by site]]</f>
        <v>0</v>
      </c>
      <c r="F22" s="76" t="str">
        <f>IF(Master[[#This Row],[Geography (Donor)  -Lookup Picker in GRIN]]="","",Master[[#This Row],[Geography (Donor)  -Lookup Picker in GRIN]])</f>
        <v>United States, Idaho</v>
      </c>
      <c r="G22" t="str">
        <f t="shared" ref="G22:G53" si="5">"N"</f>
        <v>N</v>
      </c>
      <c r="I22" s="3"/>
    </row>
    <row r="23" spans="1:9" x14ac:dyDescent="0.35">
      <c r="B23" t="str">
        <f>Master[[#This Row],[Accession Prefix (NPGS)]]&amp;" "&amp;Master[[#This Row],[Accession Number -Assigned]]</f>
        <v xml:space="preserve">W6 </v>
      </c>
      <c r="C23" t="str">
        <f t="shared" si="3"/>
        <v>Donor source event</v>
      </c>
      <c r="D23" t="str">
        <f t="shared" si="4"/>
        <v>mm/dd/yyyy</v>
      </c>
      <c r="E23" s="77">
        <f>Master[[#This Row],[Received Date -received by site]]</f>
        <v>0</v>
      </c>
      <c r="F23" s="76" t="str">
        <f>IF(Master[[#This Row],[Geography (Donor)  -Lookup Picker in GRIN]]="","",Master[[#This Row],[Geography (Donor)  -Lookup Picker in GRIN]])</f>
        <v>United States, Idaho</v>
      </c>
      <c r="G23" t="str">
        <f t="shared" si="5"/>
        <v>N</v>
      </c>
      <c r="I23" s="3"/>
    </row>
    <row r="24" spans="1:9" x14ac:dyDescent="0.35">
      <c r="B24" t="str">
        <f>Master[[#This Row],[Accession Prefix (NPGS)]]&amp;" "&amp;Master[[#This Row],[Accession Number -Assigned]]</f>
        <v xml:space="preserve">W6 </v>
      </c>
      <c r="C24" t="str">
        <f t="shared" si="3"/>
        <v>Donor source event</v>
      </c>
      <c r="D24" t="str">
        <f t="shared" si="4"/>
        <v>mm/dd/yyyy</v>
      </c>
      <c r="E24" s="77">
        <f>Master[[#This Row],[Received Date -received by site]]</f>
        <v>0</v>
      </c>
      <c r="F24" s="76" t="str">
        <f>IF(Master[[#This Row],[Geography (Donor)  -Lookup Picker in GRIN]]="","",Master[[#This Row],[Geography (Donor)  -Lookup Picker in GRIN]])</f>
        <v>United States, Idaho</v>
      </c>
      <c r="G24" t="str">
        <f t="shared" si="5"/>
        <v>N</v>
      </c>
      <c r="I24" s="3"/>
    </row>
    <row r="25" spans="1:9" x14ac:dyDescent="0.35">
      <c r="B25" t="str">
        <f>Master[[#This Row],[Accession Prefix (NPGS)]]&amp;" "&amp;Master[[#This Row],[Accession Number -Assigned]]</f>
        <v xml:space="preserve">W6 </v>
      </c>
      <c r="C25" t="str">
        <f t="shared" si="3"/>
        <v>Donor source event</v>
      </c>
      <c r="D25" t="str">
        <f t="shared" si="4"/>
        <v>mm/dd/yyyy</v>
      </c>
      <c r="E25" s="77">
        <f>Master[[#This Row],[Received Date -received by site]]</f>
        <v>0</v>
      </c>
      <c r="F25" s="76" t="str">
        <f>IF(Master[[#This Row],[Geography (Donor)  -Lookup Picker in GRIN]]="","",Master[[#This Row],[Geography (Donor)  -Lookup Picker in GRIN]])</f>
        <v>United States, Idaho</v>
      </c>
      <c r="G25" t="str">
        <f t="shared" si="5"/>
        <v>N</v>
      </c>
      <c r="I25" s="3"/>
    </row>
    <row r="26" spans="1:9" x14ac:dyDescent="0.35">
      <c r="B26" t="str">
        <f>Master[[#This Row],[Accession Prefix (NPGS)]]&amp;" "&amp;Master[[#This Row],[Accession Number -Assigned]]</f>
        <v xml:space="preserve">W6 </v>
      </c>
      <c r="C26" t="str">
        <f t="shared" si="3"/>
        <v>Donor source event</v>
      </c>
      <c r="D26" t="str">
        <f t="shared" si="4"/>
        <v>mm/dd/yyyy</v>
      </c>
      <c r="E26" s="77">
        <f>Master[[#This Row],[Received Date -received by site]]</f>
        <v>0</v>
      </c>
      <c r="F26" s="76" t="str">
        <f>IF(Master[[#This Row],[Geography (Donor)  -Lookup Picker in GRIN]]="","",Master[[#This Row],[Geography (Donor)  -Lookup Picker in GRIN]])</f>
        <v>United States, Idaho</v>
      </c>
      <c r="G26" t="str">
        <f t="shared" si="5"/>
        <v>N</v>
      </c>
      <c r="I26" s="3"/>
    </row>
    <row r="27" spans="1:9" x14ac:dyDescent="0.35">
      <c r="B27" t="str">
        <f>Master[[#This Row],[Accession Prefix (NPGS)]]&amp;" "&amp;Master[[#This Row],[Accession Number -Assigned]]</f>
        <v xml:space="preserve">W6 </v>
      </c>
      <c r="C27" t="str">
        <f t="shared" si="3"/>
        <v>Donor source event</v>
      </c>
      <c r="D27" t="str">
        <f t="shared" si="4"/>
        <v>mm/dd/yyyy</v>
      </c>
      <c r="E27" s="77">
        <f>Master[[#This Row],[Received Date -received by site]]</f>
        <v>0</v>
      </c>
      <c r="F27" s="76" t="str">
        <f>IF(Master[[#This Row],[Geography (Donor)  -Lookup Picker in GRIN]]="","",Master[[#This Row],[Geography (Donor)  -Lookup Picker in GRIN]])</f>
        <v>United States, Idaho</v>
      </c>
      <c r="G27" t="str">
        <f t="shared" si="5"/>
        <v>N</v>
      </c>
      <c r="I27" s="3"/>
    </row>
    <row r="28" spans="1:9" x14ac:dyDescent="0.35">
      <c r="B28" t="str">
        <f>Master[[#This Row],[Accession Prefix (NPGS)]]&amp;" "&amp;Master[[#This Row],[Accession Number -Assigned]]</f>
        <v xml:space="preserve">W6 </v>
      </c>
      <c r="C28" t="str">
        <f t="shared" si="3"/>
        <v>Donor source event</v>
      </c>
      <c r="D28" t="str">
        <f t="shared" si="4"/>
        <v>mm/dd/yyyy</v>
      </c>
      <c r="E28" s="77">
        <f>Master[[#This Row],[Received Date -received by site]]</f>
        <v>0</v>
      </c>
      <c r="F28" s="76" t="str">
        <f>IF(Master[[#This Row],[Geography (Donor)  -Lookup Picker in GRIN]]="","",Master[[#This Row],[Geography (Donor)  -Lookup Picker in GRIN]])</f>
        <v>United States, Idaho</v>
      </c>
      <c r="G28" t="str">
        <f t="shared" si="5"/>
        <v>N</v>
      </c>
      <c r="I28" s="3"/>
    </row>
    <row r="29" spans="1:9" x14ac:dyDescent="0.35">
      <c r="B29" t="str">
        <f>Master[[#This Row],[Accession Prefix (NPGS)]]&amp;" "&amp;Master[[#This Row],[Accession Number -Assigned]]</f>
        <v xml:space="preserve">W6 </v>
      </c>
      <c r="C29" t="str">
        <f t="shared" si="3"/>
        <v>Donor source event</v>
      </c>
      <c r="D29" t="str">
        <f t="shared" si="4"/>
        <v>mm/dd/yyyy</v>
      </c>
      <c r="E29" s="77">
        <f>Master[[#This Row],[Received Date -received by site]]</f>
        <v>0</v>
      </c>
      <c r="F29" s="76" t="str">
        <f>IF(Master[[#This Row],[Geography (Donor)  -Lookup Picker in GRIN]]="","",Master[[#This Row],[Geography (Donor)  -Lookup Picker in GRIN]])</f>
        <v>United States, Idaho</v>
      </c>
      <c r="G29" t="str">
        <f t="shared" si="5"/>
        <v>N</v>
      </c>
      <c r="I29" s="3"/>
    </row>
    <row r="30" spans="1:9" x14ac:dyDescent="0.35">
      <c r="B30" t="str">
        <f>Master[[#This Row],[Accession Prefix (NPGS)]]&amp;" "&amp;Master[[#This Row],[Accession Number -Assigned]]</f>
        <v xml:space="preserve">W6 </v>
      </c>
      <c r="C30" t="str">
        <f t="shared" si="3"/>
        <v>Donor source event</v>
      </c>
      <c r="D30" t="str">
        <f t="shared" si="4"/>
        <v>mm/dd/yyyy</v>
      </c>
      <c r="E30" s="77">
        <f>Master[[#This Row],[Received Date -received by site]]</f>
        <v>0</v>
      </c>
      <c r="F30" s="76" t="str">
        <f>IF(Master[[#This Row],[Geography (Donor)  -Lookup Picker in GRIN]]="","",Master[[#This Row],[Geography (Donor)  -Lookup Picker in GRIN]])</f>
        <v>United States, Idaho</v>
      </c>
      <c r="G30" t="str">
        <f t="shared" si="5"/>
        <v>N</v>
      </c>
      <c r="I30" s="3"/>
    </row>
    <row r="31" spans="1:9" x14ac:dyDescent="0.35">
      <c r="B31" t="str">
        <f>Master[[#This Row],[Accession Prefix (NPGS)]]&amp;" "&amp;Master[[#This Row],[Accession Number -Assigned]]</f>
        <v xml:space="preserve">W6 </v>
      </c>
      <c r="C31" t="str">
        <f t="shared" si="3"/>
        <v>Donor source event</v>
      </c>
      <c r="D31" t="str">
        <f t="shared" si="4"/>
        <v>mm/dd/yyyy</v>
      </c>
      <c r="E31" s="77">
        <f>Master[[#This Row],[Received Date -received by site]]</f>
        <v>0</v>
      </c>
      <c r="F31" s="76" t="str">
        <f>IF(Master[[#This Row],[Geography (Donor)  -Lookup Picker in GRIN]]="","",Master[[#This Row],[Geography (Donor)  -Lookup Picker in GRIN]])</f>
        <v>United States, Idaho</v>
      </c>
      <c r="G31" t="str">
        <f t="shared" si="5"/>
        <v>N</v>
      </c>
      <c r="I31" s="3"/>
    </row>
    <row r="32" spans="1:9" x14ac:dyDescent="0.35">
      <c r="B32" t="str">
        <f>Master[[#This Row],[Accession Prefix (NPGS)]]&amp;" "&amp;Master[[#This Row],[Accession Number -Assigned]]</f>
        <v xml:space="preserve">W6 </v>
      </c>
      <c r="C32" t="str">
        <f t="shared" si="3"/>
        <v>Donor source event</v>
      </c>
      <c r="D32" t="str">
        <f t="shared" si="4"/>
        <v>mm/dd/yyyy</v>
      </c>
      <c r="E32" s="77">
        <f>Master[[#This Row],[Received Date -received by site]]</f>
        <v>0</v>
      </c>
      <c r="F32" s="76" t="str">
        <f>IF(Master[[#This Row],[Geography (Donor)  -Lookup Picker in GRIN]]="","",Master[[#This Row],[Geography (Donor)  -Lookup Picker in GRIN]])</f>
        <v>United States, Idaho</v>
      </c>
      <c r="G32" t="str">
        <f t="shared" si="5"/>
        <v>N</v>
      </c>
      <c r="I32" s="3"/>
    </row>
    <row r="33" spans="2:9" x14ac:dyDescent="0.35">
      <c r="B33" t="str">
        <f>Master[[#This Row],[Accession Prefix (NPGS)]]&amp;" "&amp;Master[[#This Row],[Accession Number -Assigned]]</f>
        <v xml:space="preserve">W6 </v>
      </c>
      <c r="C33" t="str">
        <f t="shared" si="3"/>
        <v>Donor source event</v>
      </c>
      <c r="D33" t="str">
        <f t="shared" si="4"/>
        <v>mm/dd/yyyy</v>
      </c>
      <c r="E33" s="77">
        <f>Master[[#This Row],[Received Date -received by site]]</f>
        <v>0</v>
      </c>
      <c r="F33" s="76" t="str">
        <f>IF(Master[[#This Row],[Geography (Donor)  -Lookup Picker in GRIN]]="","",Master[[#This Row],[Geography (Donor)  -Lookup Picker in GRIN]])</f>
        <v>United States, Idaho</v>
      </c>
      <c r="G33" t="str">
        <f t="shared" si="5"/>
        <v>N</v>
      </c>
      <c r="I33" s="3"/>
    </row>
    <row r="34" spans="2:9" x14ac:dyDescent="0.35">
      <c r="B34" t="str">
        <f>Master[[#This Row],[Accession Prefix (NPGS)]]&amp;" "&amp;Master[[#This Row],[Accession Number -Assigned]]</f>
        <v xml:space="preserve">W6 </v>
      </c>
      <c r="C34" t="str">
        <f t="shared" si="3"/>
        <v>Donor source event</v>
      </c>
      <c r="D34" t="str">
        <f t="shared" si="4"/>
        <v>mm/dd/yyyy</v>
      </c>
      <c r="E34" s="77">
        <f>Master[[#This Row],[Received Date -received by site]]</f>
        <v>0</v>
      </c>
      <c r="F34" s="76" t="str">
        <f>IF(Master[[#This Row],[Geography (Donor)  -Lookup Picker in GRIN]]="","",Master[[#This Row],[Geography (Donor)  -Lookup Picker in GRIN]])</f>
        <v>United States, Idaho</v>
      </c>
      <c r="G34" t="str">
        <f t="shared" si="5"/>
        <v>N</v>
      </c>
      <c r="I34" s="3"/>
    </row>
    <row r="35" spans="2:9" x14ac:dyDescent="0.35">
      <c r="B35" t="str">
        <f>Master[[#This Row],[Accession Prefix (NPGS)]]&amp;" "&amp;Master[[#This Row],[Accession Number -Assigned]]</f>
        <v xml:space="preserve">W6 </v>
      </c>
      <c r="C35" t="str">
        <f t="shared" si="3"/>
        <v>Donor source event</v>
      </c>
      <c r="D35" t="str">
        <f t="shared" si="4"/>
        <v>mm/dd/yyyy</v>
      </c>
      <c r="E35" s="77">
        <f>Master[[#This Row],[Received Date -received by site]]</f>
        <v>0</v>
      </c>
      <c r="F35" s="76" t="str">
        <f>IF(Master[[#This Row],[Geography (Donor)  -Lookup Picker in GRIN]]="","",Master[[#This Row],[Geography (Donor)  -Lookup Picker in GRIN]])</f>
        <v>United States, Idaho</v>
      </c>
      <c r="G35" t="str">
        <f t="shared" si="5"/>
        <v>N</v>
      </c>
      <c r="I35" s="3"/>
    </row>
    <row r="36" spans="2:9" x14ac:dyDescent="0.35">
      <c r="B36" t="str">
        <f>Master[[#This Row],[Accession Prefix (NPGS)]]&amp;" "&amp;Master[[#This Row],[Accession Number -Assigned]]</f>
        <v xml:space="preserve">W6 </v>
      </c>
      <c r="C36" t="str">
        <f t="shared" si="3"/>
        <v>Donor source event</v>
      </c>
      <c r="D36" t="str">
        <f t="shared" si="4"/>
        <v>mm/dd/yyyy</v>
      </c>
      <c r="E36" s="77">
        <f>Master[[#This Row],[Received Date -received by site]]</f>
        <v>0</v>
      </c>
      <c r="F36" s="76" t="str">
        <f>IF(Master[[#This Row],[Geography (Donor)  -Lookup Picker in GRIN]]="","",Master[[#This Row],[Geography (Donor)  -Lookup Picker in GRIN]])</f>
        <v>United States, Idaho</v>
      </c>
      <c r="G36" t="str">
        <f t="shared" si="5"/>
        <v>N</v>
      </c>
      <c r="I36" s="3"/>
    </row>
    <row r="37" spans="2:9" x14ac:dyDescent="0.35">
      <c r="B37" t="str">
        <f>Master[[#This Row],[Accession Prefix (NPGS)]]&amp;" "&amp;Master[[#This Row],[Accession Number -Assigned]]</f>
        <v xml:space="preserve">W6 </v>
      </c>
      <c r="C37" t="str">
        <f t="shared" si="3"/>
        <v>Donor source event</v>
      </c>
      <c r="D37" t="str">
        <f t="shared" si="4"/>
        <v>mm/dd/yyyy</v>
      </c>
      <c r="E37" s="77">
        <f>Master[[#This Row],[Received Date -received by site]]</f>
        <v>0</v>
      </c>
      <c r="F37" s="76" t="str">
        <f>IF(Master[[#This Row],[Geography (Donor)  -Lookup Picker in GRIN]]="","",Master[[#This Row],[Geography (Donor)  -Lookup Picker in GRIN]])</f>
        <v>United States, Idaho</v>
      </c>
      <c r="G37" t="str">
        <f t="shared" si="5"/>
        <v>N</v>
      </c>
      <c r="I37" s="3"/>
    </row>
    <row r="38" spans="2:9" x14ac:dyDescent="0.35">
      <c r="B38" t="str">
        <f>Master[[#This Row],[Accession Prefix (NPGS)]]&amp;" "&amp;Master[[#This Row],[Accession Number -Assigned]]</f>
        <v xml:space="preserve">W6 </v>
      </c>
      <c r="C38" t="str">
        <f t="shared" si="3"/>
        <v>Donor source event</v>
      </c>
      <c r="D38" t="str">
        <f t="shared" si="4"/>
        <v>mm/dd/yyyy</v>
      </c>
      <c r="E38" s="77">
        <f>Master[[#This Row],[Received Date -received by site]]</f>
        <v>0</v>
      </c>
      <c r="F38" s="76" t="str">
        <f>IF(Master[[#This Row],[Geography (Donor)  -Lookup Picker in GRIN]]="","",Master[[#This Row],[Geography (Donor)  -Lookup Picker in GRIN]])</f>
        <v>United States, Idaho</v>
      </c>
      <c r="G38" t="str">
        <f t="shared" si="5"/>
        <v>N</v>
      </c>
      <c r="I38" s="3"/>
    </row>
    <row r="39" spans="2:9" x14ac:dyDescent="0.35">
      <c r="B39" t="str">
        <f>Master[[#This Row],[Accession Prefix (NPGS)]]&amp;" "&amp;Master[[#This Row],[Accession Number -Assigned]]</f>
        <v xml:space="preserve">W6 </v>
      </c>
      <c r="C39" t="str">
        <f t="shared" si="3"/>
        <v>Donor source event</v>
      </c>
      <c r="D39" t="str">
        <f t="shared" si="4"/>
        <v>mm/dd/yyyy</v>
      </c>
      <c r="E39" s="77">
        <f>Master[[#This Row],[Received Date -received by site]]</f>
        <v>0</v>
      </c>
      <c r="F39" s="76" t="str">
        <f>IF(Master[[#This Row],[Geography (Donor)  -Lookup Picker in GRIN]]="","",Master[[#This Row],[Geography (Donor)  -Lookup Picker in GRIN]])</f>
        <v>United States, Idaho</v>
      </c>
      <c r="G39" t="str">
        <f t="shared" si="5"/>
        <v>N</v>
      </c>
      <c r="I39" s="3"/>
    </row>
    <row r="40" spans="2:9" x14ac:dyDescent="0.35">
      <c r="B40" t="str">
        <f>Master[[#This Row],[Accession Prefix (NPGS)]]&amp;" "&amp;Master[[#This Row],[Accession Number -Assigned]]</f>
        <v xml:space="preserve">W6 </v>
      </c>
      <c r="C40" t="str">
        <f t="shared" si="3"/>
        <v>Donor source event</v>
      </c>
      <c r="D40" t="str">
        <f t="shared" si="4"/>
        <v>mm/dd/yyyy</v>
      </c>
      <c r="E40" s="77">
        <f>Master[[#This Row],[Received Date -received by site]]</f>
        <v>0</v>
      </c>
      <c r="F40" s="76" t="str">
        <f>IF(Master[[#This Row],[Geography (Donor)  -Lookup Picker in GRIN]]="","",Master[[#This Row],[Geography (Donor)  -Lookup Picker in GRIN]])</f>
        <v>United States, Idaho</v>
      </c>
      <c r="G40" t="str">
        <f t="shared" si="5"/>
        <v>N</v>
      </c>
      <c r="I40" s="3"/>
    </row>
    <row r="41" spans="2:9" x14ac:dyDescent="0.35">
      <c r="B41" t="str">
        <f>Master[[#This Row],[Accession Prefix (NPGS)]]&amp;" "&amp;Master[[#This Row],[Accession Number -Assigned]]</f>
        <v xml:space="preserve">W6 </v>
      </c>
      <c r="C41" t="str">
        <f t="shared" si="3"/>
        <v>Donor source event</v>
      </c>
      <c r="D41" t="str">
        <f t="shared" si="4"/>
        <v>mm/dd/yyyy</v>
      </c>
      <c r="E41" s="77">
        <f>Master[[#This Row],[Received Date -received by site]]</f>
        <v>0</v>
      </c>
      <c r="F41" s="76" t="str">
        <f>IF(Master[[#This Row],[Geography (Donor)  -Lookup Picker in GRIN]]="","",Master[[#This Row],[Geography (Donor)  -Lookup Picker in GRIN]])</f>
        <v>United States, Idaho</v>
      </c>
      <c r="G41" t="str">
        <f t="shared" si="5"/>
        <v>N</v>
      </c>
      <c r="I41" s="3"/>
    </row>
    <row r="42" spans="2:9" x14ac:dyDescent="0.35">
      <c r="B42" t="str">
        <f>Master[[#This Row],[Accession Prefix (NPGS)]]&amp;" "&amp;Master[[#This Row],[Accession Number -Assigned]]</f>
        <v xml:space="preserve">W6 </v>
      </c>
      <c r="C42" t="str">
        <f t="shared" si="3"/>
        <v>Donor source event</v>
      </c>
      <c r="D42" t="str">
        <f t="shared" si="4"/>
        <v>mm/dd/yyyy</v>
      </c>
      <c r="E42" s="77">
        <f>Master[[#This Row],[Received Date -received by site]]</f>
        <v>0</v>
      </c>
      <c r="F42" s="76" t="str">
        <f>IF(Master[[#This Row],[Geography (Donor)  -Lookup Picker in GRIN]]="","",Master[[#This Row],[Geography (Donor)  -Lookup Picker in GRIN]])</f>
        <v>United States, Idaho</v>
      </c>
      <c r="G42" t="str">
        <f t="shared" si="5"/>
        <v>N</v>
      </c>
      <c r="I42" s="3"/>
    </row>
    <row r="43" spans="2:9" x14ac:dyDescent="0.35">
      <c r="B43" t="str">
        <f>Master[[#This Row],[Accession Prefix (NPGS)]]&amp;" "&amp;Master[[#This Row],[Accession Number -Assigned]]</f>
        <v xml:space="preserve">W6 </v>
      </c>
      <c r="C43" t="str">
        <f t="shared" si="3"/>
        <v>Donor source event</v>
      </c>
      <c r="D43" t="str">
        <f t="shared" si="4"/>
        <v>mm/dd/yyyy</v>
      </c>
      <c r="E43" s="77">
        <f>Master[[#This Row],[Received Date -received by site]]</f>
        <v>0</v>
      </c>
      <c r="F43" s="76" t="str">
        <f>IF(Master[[#This Row],[Geography (Donor)  -Lookup Picker in GRIN]]="","",Master[[#This Row],[Geography (Donor)  -Lookup Picker in GRIN]])</f>
        <v>United States, Idaho</v>
      </c>
      <c r="G43" t="str">
        <f t="shared" si="5"/>
        <v>N</v>
      </c>
      <c r="I43" s="3"/>
    </row>
    <row r="44" spans="2:9" x14ac:dyDescent="0.35">
      <c r="B44" t="str">
        <f>Master[[#This Row],[Accession Prefix (NPGS)]]&amp;" "&amp;Master[[#This Row],[Accession Number -Assigned]]</f>
        <v xml:space="preserve">W6 </v>
      </c>
      <c r="C44" t="str">
        <f t="shared" si="3"/>
        <v>Donor source event</v>
      </c>
      <c r="D44" t="str">
        <f t="shared" si="4"/>
        <v>mm/dd/yyyy</v>
      </c>
      <c r="E44" s="77">
        <f>Master[[#This Row],[Received Date -received by site]]</f>
        <v>0</v>
      </c>
      <c r="F44" s="76" t="str">
        <f>IF(Master[[#This Row],[Geography (Donor)  -Lookup Picker in GRIN]]="","",Master[[#This Row],[Geography (Donor)  -Lookup Picker in GRIN]])</f>
        <v>United States, Idaho</v>
      </c>
      <c r="G44" t="str">
        <f t="shared" si="5"/>
        <v>N</v>
      </c>
      <c r="I44" s="3"/>
    </row>
    <row r="45" spans="2:9" x14ac:dyDescent="0.35">
      <c r="B45" t="str">
        <f>Master[[#This Row],[Accession Prefix (NPGS)]]&amp;" "&amp;Master[[#This Row],[Accession Number -Assigned]]</f>
        <v xml:space="preserve">W6 </v>
      </c>
      <c r="C45" t="str">
        <f t="shared" si="3"/>
        <v>Donor source event</v>
      </c>
      <c r="D45" t="str">
        <f t="shared" si="4"/>
        <v>mm/dd/yyyy</v>
      </c>
      <c r="E45" s="77">
        <f>Master[[#This Row],[Received Date -received by site]]</f>
        <v>0</v>
      </c>
      <c r="F45" s="76" t="str">
        <f>IF(Master[[#This Row],[Geography (Donor)  -Lookup Picker in GRIN]]="","",Master[[#This Row],[Geography (Donor)  -Lookup Picker in GRIN]])</f>
        <v>United States, Idaho</v>
      </c>
      <c r="G45" t="str">
        <f t="shared" si="5"/>
        <v>N</v>
      </c>
      <c r="I45" s="3"/>
    </row>
    <row r="46" spans="2:9" x14ac:dyDescent="0.35">
      <c r="B46" t="str">
        <f>Master[[#This Row],[Accession Prefix (NPGS)]]&amp;" "&amp;Master[[#This Row],[Accession Number -Assigned]]</f>
        <v xml:space="preserve">W6 </v>
      </c>
      <c r="C46" t="str">
        <f t="shared" si="3"/>
        <v>Donor source event</v>
      </c>
      <c r="D46" t="str">
        <f t="shared" si="4"/>
        <v>mm/dd/yyyy</v>
      </c>
      <c r="E46" s="77">
        <f>Master[[#This Row],[Received Date -received by site]]</f>
        <v>0</v>
      </c>
      <c r="F46" s="76" t="str">
        <f>IF(Master[[#This Row],[Geography (Donor)  -Lookup Picker in GRIN]]="","",Master[[#This Row],[Geography (Donor)  -Lookup Picker in GRIN]])</f>
        <v>United States, Idaho</v>
      </c>
      <c r="G46" t="str">
        <f t="shared" si="5"/>
        <v>N</v>
      </c>
      <c r="I46" s="3"/>
    </row>
    <row r="47" spans="2:9" x14ac:dyDescent="0.35">
      <c r="B47" t="str">
        <f>Master[[#This Row],[Accession Prefix (NPGS)]]&amp;" "&amp;Master[[#This Row],[Accession Number -Assigned]]</f>
        <v xml:space="preserve">W6 </v>
      </c>
      <c r="C47" t="str">
        <f t="shared" si="3"/>
        <v>Donor source event</v>
      </c>
      <c r="D47" t="str">
        <f t="shared" si="4"/>
        <v>mm/dd/yyyy</v>
      </c>
      <c r="E47" s="77">
        <f>Master[[#This Row],[Received Date -received by site]]</f>
        <v>0</v>
      </c>
      <c r="F47" s="76" t="str">
        <f>IF(Master[[#This Row],[Geography (Donor)  -Lookup Picker in GRIN]]="","",Master[[#This Row],[Geography (Donor)  -Lookup Picker in GRIN]])</f>
        <v>United States, Idaho</v>
      </c>
      <c r="G47" t="str">
        <f t="shared" si="5"/>
        <v>N</v>
      </c>
      <c r="I47" s="3"/>
    </row>
    <row r="48" spans="2:9" x14ac:dyDescent="0.35">
      <c r="B48" t="str">
        <f>Master[[#This Row],[Accession Prefix (NPGS)]]&amp;" "&amp;Master[[#This Row],[Accession Number -Assigned]]</f>
        <v xml:space="preserve">W6 </v>
      </c>
      <c r="C48" t="str">
        <f t="shared" si="3"/>
        <v>Donor source event</v>
      </c>
      <c r="D48" t="str">
        <f t="shared" si="4"/>
        <v>mm/dd/yyyy</v>
      </c>
      <c r="E48" s="77">
        <f>Master[[#This Row],[Received Date -received by site]]</f>
        <v>0</v>
      </c>
      <c r="F48" s="76" t="str">
        <f>IF(Master[[#This Row],[Geography (Donor)  -Lookup Picker in GRIN]]="","",Master[[#This Row],[Geography (Donor)  -Lookup Picker in GRIN]])</f>
        <v>United States, Idaho</v>
      </c>
      <c r="G48" t="str">
        <f t="shared" si="5"/>
        <v>N</v>
      </c>
      <c r="I48" s="3"/>
    </row>
    <row r="49" spans="2:9" x14ac:dyDescent="0.35">
      <c r="B49" t="str">
        <f>Master[[#This Row],[Accession Prefix (NPGS)]]&amp;" "&amp;Master[[#This Row],[Accession Number -Assigned]]</f>
        <v xml:space="preserve">W6 </v>
      </c>
      <c r="C49" t="str">
        <f t="shared" si="3"/>
        <v>Donor source event</v>
      </c>
      <c r="D49" t="str">
        <f t="shared" si="4"/>
        <v>mm/dd/yyyy</v>
      </c>
      <c r="E49" s="77">
        <f>Master[[#This Row],[Received Date -received by site]]</f>
        <v>0</v>
      </c>
      <c r="F49" s="76" t="str">
        <f>IF(Master[[#This Row],[Geography (Donor)  -Lookup Picker in GRIN]]="","",Master[[#This Row],[Geography (Donor)  -Lookup Picker in GRIN]])</f>
        <v>United States, Idaho</v>
      </c>
      <c r="G49" t="str">
        <f t="shared" si="5"/>
        <v>N</v>
      </c>
      <c r="I49" s="3"/>
    </row>
    <row r="50" spans="2:9" x14ac:dyDescent="0.35">
      <c r="B50" t="str">
        <f>Master[[#This Row],[Accession Prefix (NPGS)]]&amp;" "&amp;Master[[#This Row],[Accession Number -Assigned]]</f>
        <v xml:space="preserve">W6 </v>
      </c>
      <c r="C50" t="str">
        <f t="shared" si="3"/>
        <v>Donor source event</v>
      </c>
      <c r="D50" t="str">
        <f t="shared" si="4"/>
        <v>mm/dd/yyyy</v>
      </c>
      <c r="E50" s="77">
        <f>Master[[#This Row],[Received Date -received by site]]</f>
        <v>0</v>
      </c>
      <c r="F50" s="76" t="str">
        <f>IF(Master[[#This Row],[Geography (Donor)  -Lookup Picker in GRIN]]="","",Master[[#This Row],[Geography (Donor)  -Lookup Picker in GRIN]])</f>
        <v>United States, Idaho</v>
      </c>
      <c r="G50" t="str">
        <f t="shared" si="5"/>
        <v>N</v>
      </c>
      <c r="I50" s="3"/>
    </row>
    <row r="51" spans="2:9" x14ac:dyDescent="0.35">
      <c r="B51" t="str">
        <f>Master[[#This Row],[Accession Prefix (NPGS)]]&amp;" "&amp;Master[[#This Row],[Accession Number -Assigned]]</f>
        <v xml:space="preserve">W6 </v>
      </c>
      <c r="C51" t="str">
        <f t="shared" si="3"/>
        <v>Donor source event</v>
      </c>
      <c r="D51" t="str">
        <f t="shared" si="4"/>
        <v>mm/dd/yyyy</v>
      </c>
      <c r="E51" s="77">
        <f>Master[[#This Row],[Received Date -received by site]]</f>
        <v>0</v>
      </c>
      <c r="F51" s="76" t="str">
        <f>IF(Master[[#This Row],[Geography (Donor)  -Lookup Picker in GRIN]]="","",Master[[#This Row],[Geography (Donor)  -Lookup Picker in GRIN]])</f>
        <v>United States, Idaho</v>
      </c>
      <c r="G51" t="str">
        <f t="shared" si="5"/>
        <v>N</v>
      </c>
      <c r="I51" s="3"/>
    </row>
    <row r="52" spans="2:9" x14ac:dyDescent="0.35">
      <c r="B52" t="str">
        <f>Master[[#This Row],[Accession Prefix (NPGS)]]&amp;" "&amp;Master[[#This Row],[Accession Number -Assigned]]</f>
        <v xml:space="preserve">W6 </v>
      </c>
      <c r="C52" t="str">
        <f t="shared" si="3"/>
        <v>Donor source event</v>
      </c>
      <c r="D52" t="str">
        <f t="shared" si="4"/>
        <v>mm/dd/yyyy</v>
      </c>
      <c r="E52" s="77">
        <f>Master[[#This Row],[Received Date -received by site]]</f>
        <v>0</v>
      </c>
      <c r="F52" s="76" t="str">
        <f>IF(Master[[#This Row],[Geography (Donor)  -Lookup Picker in GRIN]]="","",Master[[#This Row],[Geography (Donor)  -Lookup Picker in GRIN]])</f>
        <v>United States, Idaho</v>
      </c>
      <c r="G52" t="str">
        <f t="shared" si="5"/>
        <v>N</v>
      </c>
      <c r="I52" s="3"/>
    </row>
    <row r="53" spans="2:9" x14ac:dyDescent="0.35">
      <c r="B53" t="str">
        <f>Master[[#This Row],[Accession Prefix (NPGS)]]&amp;" "&amp;Master[[#This Row],[Accession Number -Assigned]]</f>
        <v xml:space="preserve">W6 </v>
      </c>
      <c r="C53" t="str">
        <f t="shared" si="3"/>
        <v>Donor source event</v>
      </c>
      <c r="D53" t="str">
        <f t="shared" si="4"/>
        <v>mm/dd/yyyy</v>
      </c>
      <c r="E53" s="77">
        <f>Master[[#This Row],[Received Date -received by site]]</f>
        <v>0</v>
      </c>
      <c r="F53" s="76" t="str">
        <f>IF(Master[[#This Row],[Geography (Donor)  -Lookup Picker in GRIN]]="","",Master[[#This Row],[Geography (Donor)  -Lookup Picker in GRIN]])</f>
        <v>United States, Idaho</v>
      </c>
      <c r="G53" t="str">
        <f t="shared" si="5"/>
        <v>N</v>
      </c>
      <c r="I53" s="3"/>
    </row>
    <row r="54" spans="2:9" x14ac:dyDescent="0.35">
      <c r="B54" t="str">
        <f>Master[[#This Row],[Accession Prefix (NPGS)]]&amp;" "&amp;Master[[#This Row],[Accession Number -Assigned]]</f>
        <v xml:space="preserve">W6 </v>
      </c>
      <c r="C54" t="str">
        <f t="shared" ref="C54:C85" si="6">"Donor source event"</f>
        <v>Donor source event</v>
      </c>
      <c r="D54" t="str">
        <f t="shared" ref="D54:D85" si="7">"mm/dd/yyyy"</f>
        <v>mm/dd/yyyy</v>
      </c>
      <c r="E54" s="77">
        <f>Master[[#This Row],[Received Date -received by site]]</f>
        <v>0</v>
      </c>
      <c r="F54" s="76" t="str">
        <f>IF(Master[[#This Row],[Geography (Donor)  -Lookup Picker in GRIN]]="","",Master[[#This Row],[Geography (Donor)  -Lookup Picker in GRIN]])</f>
        <v>United States, Idaho</v>
      </c>
      <c r="G54" t="str">
        <f t="shared" ref="G54:G85" si="8">"N"</f>
        <v>N</v>
      </c>
      <c r="I54" s="3"/>
    </row>
    <row r="55" spans="2:9" x14ac:dyDescent="0.35">
      <c r="B55" t="str">
        <f>Master[[#This Row],[Accession Prefix (NPGS)]]&amp;" "&amp;Master[[#This Row],[Accession Number -Assigned]]</f>
        <v xml:space="preserve">W6 </v>
      </c>
      <c r="C55" t="str">
        <f t="shared" si="6"/>
        <v>Donor source event</v>
      </c>
      <c r="D55" t="str">
        <f t="shared" si="7"/>
        <v>mm/dd/yyyy</v>
      </c>
      <c r="E55" s="77">
        <f>Master[[#This Row],[Received Date -received by site]]</f>
        <v>0</v>
      </c>
      <c r="F55" s="76" t="str">
        <f>IF(Master[[#This Row],[Geography (Donor)  -Lookup Picker in GRIN]]="","",Master[[#This Row],[Geography (Donor)  -Lookup Picker in GRIN]])</f>
        <v>United States, Idaho</v>
      </c>
      <c r="G55" t="str">
        <f t="shared" si="8"/>
        <v>N</v>
      </c>
      <c r="I55" s="3"/>
    </row>
    <row r="56" spans="2:9" x14ac:dyDescent="0.35">
      <c r="B56" t="str">
        <f>Master[[#This Row],[Accession Prefix (NPGS)]]&amp;" "&amp;Master[[#This Row],[Accession Number -Assigned]]</f>
        <v xml:space="preserve">W6 </v>
      </c>
      <c r="C56" t="str">
        <f t="shared" si="6"/>
        <v>Donor source event</v>
      </c>
      <c r="D56" t="str">
        <f t="shared" si="7"/>
        <v>mm/dd/yyyy</v>
      </c>
      <c r="E56" s="77">
        <f>Master[[#This Row],[Received Date -received by site]]</f>
        <v>0</v>
      </c>
      <c r="F56" s="76" t="str">
        <f>IF(Master[[#This Row],[Geography (Donor)  -Lookup Picker in GRIN]]="","",Master[[#This Row],[Geography (Donor)  -Lookup Picker in GRIN]])</f>
        <v>United States, Idaho</v>
      </c>
      <c r="G56" t="str">
        <f t="shared" si="8"/>
        <v>N</v>
      </c>
      <c r="I56" s="3"/>
    </row>
    <row r="57" spans="2:9" x14ac:dyDescent="0.35">
      <c r="B57" t="str">
        <f>Master[[#This Row],[Accession Prefix (NPGS)]]&amp;" "&amp;Master[[#This Row],[Accession Number -Assigned]]</f>
        <v xml:space="preserve">W6 </v>
      </c>
      <c r="C57" t="str">
        <f t="shared" si="6"/>
        <v>Donor source event</v>
      </c>
      <c r="D57" t="str">
        <f t="shared" si="7"/>
        <v>mm/dd/yyyy</v>
      </c>
      <c r="E57" s="77">
        <f>Master[[#This Row],[Received Date -received by site]]</f>
        <v>0</v>
      </c>
      <c r="F57" s="76" t="str">
        <f>IF(Master[[#This Row],[Geography (Donor)  -Lookup Picker in GRIN]]="","",Master[[#This Row],[Geography (Donor)  -Lookup Picker in GRIN]])</f>
        <v>United States, Idaho</v>
      </c>
      <c r="G57" t="str">
        <f t="shared" si="8"/>
        <v>N</v>
      </c>
      <c r="I57" s="3"/>
    </row>
    <row r="58" spans="2:9" x14ac:dyDescent="0.35">
      <c r="B58" t="str">
        <f>Master[[#This Row],[Accession Prefix (NPGS)]]&amp;" "&amp;Master[[#This Row],[Accession Number -Assigned]]</f>
        <v xml:space="preserve">W6 </v>
      </c>
      <c r="C58" t="str">
        <f t="shared" si="6"/>
        <v>Donor source event</v>
      </c>
      <c r="D58" t="str">
        <f t="shared" si="7"/>
        <v>mm/dd/yyyy</v>
      </c>
      <c r="E58" s="77">
        <f>Master[[#This Row],[Received Date -received by site]]</f>
        <v>0</v>
      </c>
      <c r="F58" s="76" t="str">
        <f>IF(Master[[#This Row],[Geography (Donor)  -Lookup Picker in GRIN]]="","",Master[[#This Row],[Geography (Donor)  -Lookup Picker in GRIN]])</f>
        <v>United States, Idaho</v>
      </c>
      <c r="G58" t="str">
        <f t="shared" si="8"/>
        <v>N</v>
      </c>
      <c r="I58" s="3"/>
    </row>
    <row r="59" spans="2:9" x14ac:dyDescent="0.35">
      <c r="B59" t="str">
        <f>Master[[#This Row],[Accession Prefix (NPGS)]]&amp;" "&amp;Master[[#This Row],[Accession Number -Assigned]]</f>
        <v xml:space="preserve">W6 </v>
      </c>
      <c r="C59" t="str">
        <f t="shared" si="6"/>
        <v>Donor source event</v>
      </c>
      <c r="D59" t="str">
        <f t="shared" si="7"/>
        <v>mm/dd/yyyy</v>
      </c>
      <c r="E59" s="77">
        <f>Master[[#This Row],[Received Date -received by site]]</f>
        <v>0</v>
      </c>
      <c r="F59" s="76" t="str">
        <f>IF(Master[[#This Row],[Geography (Donor)  -Lookup Picker in GRIN]]="","",Master[[#This Row],[Geography (Donor)  -Lookup Picker in GRIN]])</f>
        <v>United States, Idaho</v>
      </c>
      <c r="G59" t="str">
        <f t="shared" si="8"/>
        <v>N</v>
      </c>
      <c r="I59" s="3"/>
    </row>
    <row r="60" spans="2:9" x14ac:dyDescent="0.35">
      <c r="B60" t="str">
        <f>Master[[#This Row],[Accession Prefix (NPGS)]]&amp;" "&amp;Master[[#This Row],[Accession Number -Assigned]]</f>
        <v xml:space="preserve">W6 </v>
      </c>
      <c r="C60" t="str">
        <f t="shared" si="6"/>
        <v>Donor source event</v>
      </c>
      <c r="D60" t="str">
        <f t="shared" si="7"/>
        <v>mm/dd/yyyy</v>
      </c>
      <c r="E60" s="77">
        <f>Master[[#This Row],[Received Date -received by site]]</f>
        <v>0</v>
      </c>
      <c r="F60" s="76" t="str">
        <f>IF(Master[[#This Row],[Geography (Donor)  -Lookup Picker in GRIN]]="","",Master[[#This Row],[Geography (Donor)  -Lookup Picker in GRIN]])</f>
        <v>United States, Idaho</v>
      </c>
      <c r="G60" t="str">
        <f t="shared" si="8"/>
        <v>N</v>
      </c>
      <c r="I60" s="3"/>
    </row>
    <row r="61" spans="2:9" x14ac:dyDescent="0.35">
      <c r="B61" t="str">
        <f>Master[[#This Row],[Accession Prefix (NPGS)]]&amp;" "&amp;Master[[#This Row],[Accession Number -Assigned]]</f>
        <v xml:space="preserve">W6 </v>
      </c>
      <c r="C61" t="str">
        <f t="shared" si="6"/>
        <v>Donor source event</v>
      </c>
      <c r="D61" t="str">
        <f t="shared" si="7"/>
        <v>mm/dd/yyyy</v>
      </c>
      <c r="E61" s="77">
        <f>Master[[#This Row],[Received Date -received by site]]</f>
        <v>0</v>
      </c>
      <c r="F61" s="76" t="str">
        <f>IF(Master[[#This Row],[Geography (Donor)  -Lookup Picker in GRIN]]="","",Master[[#This Row],[Geography (Donor)  -Lookup Picker in GRIN]])</f>
        <v>United States, Idaho</v>
      </c>
      <c r="G61" t="str">
        <f t="shared" si="8"/>
        <v>N</v>
      </c>
      <c r="I61" s="3"/>
    </row>
    <row r="62" spans="2:9" x14ac:dyDescent="0.35">
      <c r="B62" t="str">
        <f>Master[[#This Row],[Accession Prefix (NPGS)]]&amp;" "&amp;Master[[#This Row],[Accession Number -Assigned]]</f>
        <v xml:space="preserve">W6 </v>
      </c>
      <c r="C62" t="str">
        <f t="shared" si="6"/>
        <v>Donor source event</v>
      </c>
      <c r="D62" t="str">
        <f t="shared" si="7"/>
        <v>mm/dd/yyyy</v>
      </c>
      <c r="E62" s="77">
        <f>Master[[#This Row],[Received Date -received by site]]</f>
        <v>0</v>
      </c>
      <c r="F62" s="76" t="str">
        <f>IF(Master[[#This Row],[Geography (Donor)  -Lookup Picker in GRIN]]="","",Master[[#This Row],[Geography (Donor)  -Lookup Picker in GRIN]])</f>
        <v>United States, Idaho</v>
      </c>
      <c r="G62" t="str">
        <f t="shared" si="8"/>
        <v>N</v>
      </c>
      <c r="I62" s="3"/>
    </row>
    <row r="63" spans="2:9" x14ac:dyDescent="0.35">
      <c r="B63" t="str">
        <f>Master[[#This Row],[Accession Prefix (NPGS)]]&amp;" "&amp;Master[[#This Row],[Accession Number -Assigned]]</f>
        <v xml:space="preserve">W6 </v>
      </c>
      <c r="C63" t="str">
        <f t="shared" si="6"/>
        <v>Donor source event</v>
      </c>
      <c r="D63" t="str">
        <f t="shared" si="7"/>
        <v>mm/dd/yyyy</v>
      </c>
      <c r="E63" s="77">
        <f>Master[[#This Row],[Received Date -received by site]]</f>
        <v>0</v>
      </c>
      <c r="F63" s="76" t="str">
        <f>IF(Master[[#This Row],[Geography (Donor)  -Lookup Picker in GRIN]]="","",Master[[#This Row],[Geography (Donor)  -Lookup Picker in GRIN]])</f>
        <v>United States, Idaho</v>
      </c>
      <c r="G63" t="str">
        <f t="shared" si="8"/>
        <v>N</v>
      </c>
      <c r="I63" s="3"/>
    </row>
    <row r="64" spans="2:9" x14ac:dyDescent="0.35">
      <c r="B64" t="str">
        <f>Master[[#This Row],[Accession Prefix (NPGS)]]&amp;" "&amp;Master[[#This Row],[Accession Number -Assigned]]</f>
        <v xml:space="preserve">W6 </v>
      </c>
      <c r="C64" t="str">
        <f t="shared" si="6"/>
        <v>Donor source event</v>
      </c>
      <c r="D64" t="str">
        <f t="shared" si="7"/>
        <v>mm/dd/yyyy</v>
      </c>
      <c r="E64" s="77">
        <f>Master[[#This Row],[Received Date -received by site]]</f>
        <v>0</v>
      </c>
      <c r="F64" s="76" t="str">
        <f>IF(Master[[#This Row],[Geography (Donor)  -Lookup Picker in GRIN]]="","",Master[[#This Row],[Geography (Donor)  -Lookup Picker in GRIN]])</f>
        <v>United States, Idaho</v>
      </c>
      <c r="G64" t="str">
        <f t="shared" si="8"/>
        <v>N</v>
      </c>
      <c r="I64" s="3"/>
    </row>
    <row r="65" spans="2:9" x14ac:dyDescent="0.35">
      <c r="B65" t="str">
        <f>Master[[#This Row],[Accession Prefix (NPGS)]]&amp;" "&amp;Master[[#This Row],[Accession Number -Assigned]]</f>
        <v xml:space="preserve">W6 </v>
      </c>
      <c r="C65" t="str">
        <f t="shared" si="6"/>
        <v>Donor source event</v>
      </c>
      <c r="D65" t="str">
        <f t="shared" si="7"/>
        <v>mm/dd/yyyy</v>
      </c>
      <c r="E65" s="77">
        <f>Master[[#This Row],[Received Date -received by site]]</f>
        <v>0</v>
      </c>
      <c r="F65" s="76" t="str">
        <f>IF(Master[[#This Row],[Geography (Donor)  -Lookup Picker in GRIN]]="","",Master[[#This Row],[Geography (Donor)  -Lookup Picker in GRIN]])</f>
        <v>United States, Idaho</v>
      </c>
      <c r="G65" t="str">
        <f t="shared" si="8"/>
        <v>N</v>
      </c>
      <c r="I65" s="3"/>
    </row>
    <row r="66" spans="2:9" x14ac:dyDescent="0.35">
      <c r="B66" t="str">
        <f>Master[[#This Row],[Accession Prefix (NPGS)]]&amp;" "&amp;Master[[#This Row],[Accession Number -Assigned]]</f>
        <v xml:space="preserve">W6 </v>
      </c>
      <c r="C66" t="str">
        <f t="shared" si="6"/>
        <v>Donor source event</v>
      </c>
      <c r="D66" t="str">
        <f t="shared" si="7"/>
        <v>mm/dd/yyyy</v>
      </c>
      <c r="E66" s="77">
        <f>Master[[#This Row],[Received Date -received by site]]</f>
        <v>0</v>
      </c>
      <c r="F66" s="76" t="str">
        <f>IF(Master[[#This Row],[Geography (Donor)  -Lookup Picker in GRIN]]="","",Master[[#This Row],[Geography (Donor)  -Lookup Picker in GRIN]])</f>
        <v>United States, Idaho</v>
      </c>
      <c r="G66" t="str">
        <f t="shared" si="8"/>
        <v>N</v>
      </c>
      <c r="I66" s="3"/>
    </row>
    <row r="67" spans="2:9" x14ac:dyDescent="0.35">
      <c r="B67" t="str">
        <f>Master[[#This Row],[Accession Prefix (NPGS)]]&amp;" "&amp;Master[[#This Row],[Accession Number -Assigned]]</f>
        <v xml:space="preserve">W6 </v>
      </c>
      <c r="C67" t="str">
        <f t="shared" si="6"/>
        <v>Donor source event</v>
      </c>
      <c r="D67" t="str">
        <f t="shared" si="7"/>
        <v>mm/dd/yyyy</v>
      </c>
      <c r="E67" s="77">
        <f>Master[[#This Row],[Received Date -received by site]]</f>
        <v>0</v>
      </c>
      <c r="F67" s="76" t="str">
        <f>IF(Master[[#This Row],[Geography (Donor)  -Lookup Picker in GRIN]]="","",Master[[#This Row],[Geography (Donor)  -Lookup Picker in GRIN]])</f>
        <v>United States, Idaho</v>
      </c>
      <c r="G67" t="str">
        <f t="shared" si="8"/>
        <v>N</v>
      </c>
      <c r="I67" s="3"/>
    </row>
    <row r="68" spans="2:9" x14ac:dyDescent="0.35">
      <c r="B68" t="str">
        <f>Master[[#This Row],[Accession Prefix (NPGS)]]&amp;" "&amp;Master[[#This Row],[Accession Number -Assigned]]</f>
        <v xml:space="preserve">W6 </v>
      </c>
      <c r="C68" t="str">
        <f t="shared" si="6"/>
        <v>Donor source event</v>
      </c>
      <c r="D68" t="str">
        <f t="shared" si="7"/>
        <v>mm/dd/yyyy</v>
      </c>
      <c r="E68" s="77">
        <f>Master[[#This Row],[Received Date -received by site]]</f>
        <v>0</v>
      </c>
      <c r="F68" s="76" t="str">
        <f>IF(Master[[#This Row],[Geography (Donor)  -Lookup Picker in GRIN]]="","",Master[[#This Row],[Geography (Donor)  -Lookup Picker in GRIN]])</f>
        <v>United States, Idaho</v>
      </c>
      <c r="G68" t="str">
        <f t="shared" si="8"/>
        <v>N</v>
      </c>
      <c r="I68" s="3"/>
    </row>
    <row r="69" spans="2:9" x14ac:dyDescent="0.35">
      <c r="B69" t="str">
        <f>Master[[#This Row],[Accession Prefix (NPGS)]]&amp;" "&amp;Master[[#This Row],[Accession Number -Assigned]]</f>
        <v xml:space="preserve">W6 </v>
      </c>
      <c r="C69" t="str">
        <f t="shared" si="6"/>
        <v>Donor source event</v>
      </c>
      <c r="D69" t="str">
        <f t="shared" si="7"/>
        <v>mm/dd/yyyy</v>
      </c>
      <c r="E69" s="77">
        <f>Master[[#This Row],[Received Date -received by site]]</f>
        <v>0</v>
      </c>
      <c r="F69" s="76" t="str">
        <f>IF(Master[[#This Row],[Geography (Donor)  -Lookup Picker in GRIN]]="","",Master[[#This Row],[Geography (Donor)  -Lookup Picker in GRIN]])</f>
        <v>United States, Idaho</v>
      </c>
      <c r="G69" t="str">
        <f t="shared" si="8"/>
        <v>N</v>
      </c>
      <c r="I69" s="3"/>
    </row>
    <row r="70" spans="2:9" x14ac:dyDescent="0.35">
      <c r="B70" t="str">
        <f>Master[[#This Row],[Accession Prefix (NPGS)]]&amp;" "&amp;Master[[#This Row],[Accession Number -Assigned]]</f>
        <v xml:space="preserve">W6 </v>
      </c>
      <c r="C70" t="str">
        <f t="shared" si="6"/>
        <v>Donor source event</v>
      </c>
      <c r="D70" t="str">
        <f t="shared" si="7"/>
        <v>mm/dd/yyyy</v>
      </c>
      <c r="E70" s="77">
        <f>Master[[#This Row],[Received Date -received by site]]</f>
        <v>0</v>
      </c>
      <c r="F70" s="76" t="str">
        <f>IF(Master[[#This Row],[Geography (Donor)  -Lookup Picker in GRIN]]="","",Master[[#This Row],[Geography (Donor)  -Lookup Picker in GRIN]])</f>
        <v>United States, Idaho</v>
      </c>
      <c r="G70" t="str">
        <f t="shared" si="8"/>
        <v>N</v>
      </c>
      <c r="I70" s="3"/>
    </row>
    <row r="71" spans="2:9" x14ac:dyDescent="0.35">
      <c r="B71" t="str">
        <f>Master[[#This Row],[Accession Prefix (NPGS)]]&amp;" "&amp;Master[[#This Row],[Accession Number -Assigned]]</f>
        <v xml:space="preserve">W6 </v>
      </c>
      <c r="C71" t="str">
        <f t="shared" si="6"/>
        <v>Donor source event</v>
      </c>
      <c r="D71" t="str">
        <f t="shared" si="7"/>
        <v>mm/dd/yyyy</v>
      </c>
      <c r="E71" s="77">
        <f>Master[[#This Row],[Received Date -received by site]]</f>
        <v>0</v>
      </c>
      <c r="F71" s="76" t="str">
        <f>IF(Master[[#This Row],[Geography (Donor)  -Lookup Picker in GRIN]]="","",Master[[#This Row],[Geography (Donor)  -Lookup Picker in GRIN]])</f>
        <v>United States, Idaho</v>
      </c>
      <c r="G71" t="str">
        <f t="shared" si="8"/>
        <v>N</v>
      </c>
      <c r="I71" s="3"/>
    </row>
    <row r="72" spans="2:9" x14ac:dyDescent="0.35">
      <c r="B72" t="str">
        <f>Master[[#This Row],[Accession Prefix (NPGS)]]&amp;" "&amp;Master[[#This Row],[Accession Number -Assigned]]</f>
        <v xml:space="preserve">W6 </v>
      </c>
      <c r="C72" t="str">
        <f t="shared" si="6"/>
        <v>Donor source event</v>
      </c>
      <c r="D72" t="str">
        <f t="shared" si="7"/>
        <v>mm/dd/yyyy</v>
      </c>
      <c r="E72" s="77">
        <f>Master[[#This Row],[Received Date -received by site]]</f>
        <v>0</v>
      </c>
      <c r="F72" s="76" t="str">
        <f>IF(Master[[#This Row],[Geography (Donor)  -Lookup Picker in GRIN]]="","",Master[[#This Row],[Geography (Donor)  -Lookup Picker in GRIN]])</f>
        <v>United States, Idaho</v>
      </c>
      <c r="G72" t="str">
        <f t="shared" si="8"/>
        <v>N</v>
      </c>
      <c r="I72" s="3"/>
    </row>
    <row r="73" spans="2:9" x14ac:dyDescent="0.35">
      <c r="B73" t="str">
        <f>Master[[#This Row],[Accession Prefix (NPGS)]]&amp;" "&amp;Master[[#This Row],[Accession Number -Assigned]]</f>
        <v xml:space="preserve">W6 </v>
      </c>
      <c r="C73" t="str">
        <f t="shared" si="6"/>
        <v>Donor source event</v>
      </c>
      <c r="D73" t="str">
        <f t="shared" si="7"/>
        <v>mm/dd/yyyy</v>
      </c>
      <c r="E73" s="77">
        <f>Master[[#This Row],[Received Date -received by site]]</f>
        <v>0</v>
      </c>
      <c r="F73" s="76" t="str">
        <f>IF(Master[[#This Row],[Geography (Donor)  -Lookup Picker in GRIN]]="","",Master[[#This Row],[Geography (Donor)  -Lookup Picker in GRIN]])</f>
        <v>United States, Idaho</v>
      </c>
      <c r="G73" t="str">
        <f t="shared" si="8"/>
        <v>N</v>
      </c>
      <c r="I73" s="3"/>
    </row>
    <row r="74" spans="2:9" x14ac:dyDescent="0.35">
      <c r="B74" t="str">
        <f>Master[[#This Row],[Accession Prefix (NPGS)]]&amp;" "&amp;Master[[#This Row],[Accession Number -Assigned]]</f>
        <v xml:space="preserve">W6 </v>
      </c>
      <c r="C74" t="str">
        <f t="shared" si="6"/>
        <v>Donor source event</v>
      </c>
      <c r="D74" t="str">
        <f t="shared" si="7"/>
        <v>mm/dd/yyyy</v>
      </c>
      <c r="E74" s="77">
        <f>Master[[#This Row],[Received Date -received by site]]</f>
        <v>0</v>
      </c>
      <c r="F74" s="76" t="str">
        <f>IF(Master[[#This Row],[Geography (Donor)  -Lookup Picker in GRIN]]="","",Master[[#This Row],[Geography (Donor)  -Lookup Picker in GRIN]])</f>
        <v>United States, Idaho</v>
      </c>
      <c r="G74" t="str">
        <f t="shared" si="8"/>
        <v>N</v>
      </c>
      <c r="I74" s="3"/>
    </row>
    <row r="75" spans="2:9" x14ac:dyDescent="0.35">
      <c r="B75" t="str">
        <f>Master[[#This Row],[Accession Prefix (NPGS)]]&amp;" "&amp;Master[[#This Row],[Accession Number -Assigned]]</f>
        <v xml:space="preserve">W6 </v>
      </c>
      <c r="C75" t="str">
        <f t="shared" si="6"/>
        <v>Donor source event</v>
      </c>
      <c r="D75" t="str">
        <f t="shared" si="7"/>
        <v>mm/dd/yyyy</v>
      </c>
      <c r="E75" s="77">
        <f>Master[[#This Row],[Received Date -received by site]]</f>
        <v>0</v>
      </c>
      <c r="F75" s="76" t="str">
        <f>IF(Master[[#This Row],[Geography (Donor)  -Lookup Picker in GRIN]]="","",Master[[#This Row],[Geography (Donor)  -Lookup Picker in GRIN]])</f>
        <v>United States, Idaho</v>
      </c>
      <c r="G75" t="str">
        <f t="shared" si="8"/>
        <v>N</v>
      </c>
      <c r="I75" s="3"/>
    </row>
    <row r="76" spans="2:9" x14ac:dyDescent="0.35">
      <c r="B76" t="str">
        <f>Master[[#This Row],[Accession Prefix (NPGS)]]&amp;" "&amp;Master[[#This Row],[Accession Number -Assigned]]</f>
        <v xml:space="preserve">W6 </v>
      </c>
      <c r="C76" t="str">
        <f t="shared" si="6"/>
        <v>Donor source event</v>
      </c>
      <c r="D76" t="str">
        <f t="shared" si="7"/>
        <v>mm/dd/yyyy</v>
      </c>
      <c r="E76" s="77">
        <f>Master[[#This Row],[Received Date -received by site]]</f>
        <v>0</v>
      </c>
      <c r="F76" s="76" t="str">
        <f>IF(Master[[#This Row],[Geography (Donor)  -Lookup Picker in GRIN]]="","",Master[[#This Row],[Geography (Donor)  -Lookup Picker in GRIN]])</f>
        <v>United States, Idaho</v>
      </c>
      <c r="G76" t="str">
        <f t="shared" si="8"/>
        <v>N</v>
      </c>
      <c r="I76" s="3"/>
    </row>
    <row r="77" spans="2:9" x14ac:dyDescent="0.35">
      <c r="B77" t="str">
        <f>Master[[#This Row],[Accession Prefix (NPGS)]]&amp;" "&amp;Master[[#This Row],[Accession Number -Assigned]]</f>
        <v xml:space="preserve">W6 </v>
      </c>
      <c r="C77" t="str">
        <f t="shared" si="6"/>
        <v>Donor source event</v>
      </c>
      <c r="D77" t="str">
        <f t="shared" si="7"/>
        <v>mm/dd/yyyy</v>
      </c>
      <c r="E77" s="77">
        <f>Master[[#This Row],[Received Date -received by site]]</f>
        <v>0</v>
      </c>
      <c r="F77" s="76" t="str">
        <f>IF(Master[[#This Row],[Geography (Donor)  -Lookup Picker in GRIN]]="","",Master[[#This Row],[Geography (Donor)  -Lookup Picker in GRIN]])</f>
        <v>United States, Idaho</v>
      </c>
      <c r="G77" t="str">
        <f t="shared" si="8"/>
        <v>N</v>
      </c>
      <c r="I77" s="3"/>
    </row>
    <row r="78" spans="2:9" x14ac:dyDescent="0.35">
      <c r="B78" t="str">
        <f>Master[[#This Row],[Accession Prefix (NPGS)]]&amp;" "&amp;Master[[#This Row],[Accession Number -Assigned]]</f>
        <v xml:space="preserve">W6 </v>
      </c>
      <c r="C78" t="str">
        <f t="shared" si="6"/>
        <v>Donor source event</v>
      </c>
      <c r="D78" t="str">
        <f t="shared" si="7"/>
        <v>mm/dd/yyyy</v>
      </c>
      <c r="E78" s="77">
        <f>Master[[#This Row],[Received Date -received by site]]</f>
        <v>0</v>
      </c>
      <c r="F78" s="76" t="str">
        <f>IF(Master[[#This Row],[Geography (Donor)  -Lookup Picker in GRIN]]="","",Master[[#This Row],[Geography (Donor)  -Lookup Picker in GRIN]])</f>
        <v>United States, Idaho</v>
      </c>
      <c r="G78" t="str">
        <f t="shared" si="8"/>
        <v>N</v>
      </c>
      <c r="I78" s="3"/>
    </row>
    <row r="79" spans="2:9" x14ac:dyDescent="0.35">
      <c r="B79" t="str">
        <f>Master[[#This Row],[Accession Prefix (NPGS)]]&amp;" "&amp;Master[[#This Row],[Accession Number -Assigned]]</f>
        <v xml:space="preserve">W6 </v>
      </c>
      <c r="C79" t="str">
        <f t="shared" si="6"/>
        <v>Donor source event</v>
      </c>
      <c r="D79" t="str">
        <f t="shared" si="7"/>
        <v>mm/dd/yyyy</v>
      </c>
      <c r="E79" s="77">
        <f>Master[[#This Row],[Received Date -received by site]]</f>
        <v>0</v>
      </c>
      <c r="F79" s="76" t="str">
        <f>IF(Master[[#This Row],[Geography (Donor)  -Lookup Picker in GRIN]]="","",Master[[#This Row],[Geography (Donor)  -Lookup Picker in GRIN]])</f>
        <v>United States, Idaho</v>
      </c>
      <c r="G79" t="str">
        <f t="shared" si="8"/>
        <v>N</v>
      </c>
      <c r="I79" s="3"/>
    </row>
    <row r="80" spans="2:9" x14ac:dyDescent="0.35">
      <c r="B80" t="str">
        <f>Master[[#This Row],[Accession Prefix (NPGS)]]&amp;" "&amp;Master[[#This Row],[Accession Number -Assigned]]</f>
        <v xml:space="preserve">W6 </v>
      </c>
      <c r="C80" t="str">
        <f t="shared" si="6"/>
        <v>Donor source event</v>
      </c>
      <c r="D80" t="str">
        <f t="shared" si="7"/>
        <v>mm/dd/yyyy</v>
      </c>
      <c r="E80" s="77">
        <f>Master[[#This Row],[Received Date -received by site]]</f>
        <v>0</v>
      </c>
      <c r="F80" s="76" t="str">
        <f>IF(Master[[#This Row],[Geography (Donor)  -Lookup Picker in GRIN]]="","",Master[[#This Row],[Geography (Donor)  -Lookup Picker in GRIN]])</f>
        <v>United States, Idaho</v>
      </c>
      <c r="G80" t="str">
        <f t="shared" si="8"/>
        <v>N</v>
      </c>
      <c r="I80" s="3"/>
    </row>
    <row r="81" spans="2:9" x14ac:dyDescent="0.35">
      <c r="B81" t="str">
        <f>Master[[#This Row],[Accession Prefix (NPGS)]]&amp;" "&amp;Master[[#This Row],[Accession Number -Assigned]]</f>
        <v xml:space="preserve">W6 </v>
      </c>
      <c r="C81" t="str">
        <f t="shared" si="6"/>
        <v>Donor source event</v>
      </c>
      <c r="D81" t="str">
        <f t="shared" si="7"/>
        <v>mm/dd/yyyy</v>
      </c>
      <c r="E81" s="77">
        <f>Master[[#This Row],[Received Date -received by site]]</f>
        <v>0</v>
      </c>
      <c r="F81" s="76" t="str">
        <f>IF(Master[[#This Row],[Geography (Donor)  -Lookup Picker in GRIN]]="","",Master[[#This Row],[Geography (Donor)  -Lookup Picker in GRIN]])</f>
        <v>United States, Idaho</v>
      </c>
      <c r="G81" t="str">
        <f t="shared" si="8"/>
        <v>N</v>
      </c>
      <c r="I81" s="3"/>
    </row>
    <row r="82" spans="2:9" x14ac:dyDescent="0.35">
      <c r="B82" t="str">
        <f>Master[[#This Row],[Accession Prefix (NPGS)]]&amp;" "&amp;Master[[#This Row],[Accession Number -Assigned]]</f>
        <v xml:space="preserve">W6 </v>
      </c>
      <c r="C82" t="str">
        <f t="shared" si="6"/>
        <v>Donor source event</v>
      </c>
      <c r="D82" t="str">
        <f t="shared" si="7"/>
        <v>mm/dd/yyyy</v>
      </c>
      <c r="E82" s="77">
        <f>Master[[#This Row],[Received Date -received by site]]</f>
        <v>0</v>
      </c>
      <c r="F82" s="76" t="str">
        <f>IF(Master[[#This Row],[Geography (Donor)  -Lookup Picker in GRIN]]="","",Master[[#This Row],[Geography (Donor)  -Lookup Picker in GRIN]])</f>
        <v>United States, Idaho</v>
      </c>
      <c r="G82" t="str">
        <f t="shared" si="8"/>
        <v>N</v>
      </c>
      <c r="I82" s="3"/>
    </row>
    <row r="83" spans="2:9" x14ac:dyDescent="0.35">
      <c r="B83" t="str">
        <f>Master[[#This Row],[Accession Prefix (NPGS)]]&amp;" "&amp;Master[[#This Row],[Accession Number -Assigned]]</f>
        <v xml:space="preserve">W6 </v>
      </c>
      <c r="C83" t="str">
        <f t="shared" si="6"/>
        <v>Donor source event</v>
      </c>
      <c r="D83" t="str">
        <f t="shared" si="7"/>
        <v>mm/dd/yyyy</v>
      </c>
      <c r="E83" s="77">
        <f>Master[[#This Row],[Received Date -received by site]]</f>
        <v>0</v>
      </c>
      <c r="F83" s="76" t="str">
        <f>IF(Master[[#This Row],[Geography (Donor)  -Lookup Picker in GRIN]]="","",Master[[#This Row],[Geography (Donor)  -Lookup Picker in GRIN]])</f>
        <v>United States, Idaho</v>
      </c>
      <c r="G83" t="str">
        <f t="shared" si="8"/>
        <v>N</v>
      </c>
      <c r="I83" s="3"/>
    </row>
    <row r="84" spans="2:9" x14ac:dyDescent="0.35">
      <c r="B84" t="str">
        <f>Master[[#This Row],[Accession Prefix (NPGS)]]&amp;" "&amp;Master[[#This Row],[Accession Number -Assigned]]</f>
        <v xml:space="preserve">W6 </v>
      </c>
      <c r="C84" t="str">
        <f t="shared" si="6"/>
        <v>Donor source event</v>
      </c>
      <c r="D84" t="str">
        <f t="shared" si="7"/>
        <v>mm/dd/yyyy</v>
      </c>
      <c r="E84" s="77">
        <f>Master[[#This Row],[Received Date -received by site]]</f>
        <v>0</v>
      </c>
      <c r="F84" s="76" t="str">
        <f>IF(Master[[#This Row],[Geography (Donor)  -Lookup Picker in GRIN]]="","",Master[[#This Row],[Geography (Donor)  -Lookup Picker in GRIN]])</f>
        <v>United States, Idaho</v>
      </c>
      <c r="G84" t="str">
        <f t="shared" si="8"/>
        <v>N</v>
      </c>
      <c r="I84" s="3"/>
    </row>
    <row r="85" spans="2:9" x14ac:dyDescent="0.35">
      <c r="B85" t="str">
        <f>Master[[#This Row],[Accession Prefix (NPGS)]]&amp;" "&amp;Master[[#This Row],[Accession Number -Assigned]]</f>
        <v xml:space="preserve">W6 </v>
      </c>
      <c r="C85" t="str">
        <f t="shared" si="6"/>
        <v>Donor source event</v>
      </c>
      <c r="D85" t="str">
        <f t="shared" si="7"/>
        <v>mm/dd/yyyy</v>
      </c>
      <c r="E85" s="77">
        <f>Master[[#This Row],[Received Date -received by site]]</f>
        <v>0</v>
      </c>
      <c r="F85" s="76" t="str">
        <f>IF(Master[[#This Row],[Geography (Donor)  -Lookup Picker in GRIN]]="","",Master[[#This Row],[Geography (Donor)  -Lookup Picker in GRIN]])</f>
        <v>United States, Idaho</v>
      </c>
      <c r="G85" t="str">
        <f t="shared" si="8"/>
        <v>N</v>
      </c>
      <c r="I85" s="3"/>
    </row>
    <row r="86" spans="2:9" x14ac:dyDescent="0.35">
      <c r="B86" t="str">
        <f>Master[[#This Row],[Accession Prefix (NPGS)]]&amp;" "&amp;Master[[#This Row],[Accession Number -Assigned]]</f>
        <v xml:space="preserve">W6 </v>
      </c>
      <c r="C86" t="str">
        <f t="shared" ref="C86:C117" si="9">"Donor source event"</f>
        <v>Donor source event</v>
      </c>
      <c r="D86" t="str">
        <f t="shared" ref="D86:D117" si="10">"mm/dd/yyyy"</f>
        <v>mm/dd/yyyy</v>
      </c>
      <c r="E86" s="77">
        <f>Master[[#This Row],[Received Date -received by site]]</f>
        <v>0</v>
      </c>
      <c r="F86" s="76" t="str">
        <f>IF(Master[[#This Row],[Geography (Donor)  -Lookup Picker in GRIN]]="","",Master[[#This Row],[Geography (Donor)  -Lookup Picker in GRIN]])</f>
        <v>United States, Idaho</v>
      </c>
      <c r="G86" t="str">
        <f t="shared" ref="G86:G117" si="11">"N"</f>
        <v>N</v>
      </c>
      <c r="I86" s="3"/>
    </row>
    <row r="87" spans="2:9" x14ac:dyDescent="0.35">
      <c r="B87" t="str">
        <f>Master[[#This Row],[Accession Prefix (NPGS)]]&amp;" "&amp;Master[[#This Row],[Accession Number -Assigned]]</f>
        <v xml:space="preserve">W6 </v>
      </c>
      <c r="C87" t="str">
        <f t="shared" si="9"/>
        <v>Donor source event</v>
      </c>
      <c r="D87" t="str">
        <f t="shared" si="10"/>
        <v>mm/dd/yyyy</v>
      </c>
      <c r="E87" s="77">
        <f>Master[[#This Row],[Received Date -received by site]]</f>
        <v>0</v>
      </c>
      <c r="F87" s="76" t="str">
        <f>IF(Master[[#This Row],[Geography (Donor)  -Lookup Picker in GRIN]]="","",Master[[#This Row],[Geography (Donor)  -Lookup Picker in GRIN]])</f>
        <v>United States, Idaho</v>
      </c>
      <c r="G87" t="str">
        <f t="shared" si="11"/>
        <v>N</v>
      </c>
      <c r="I87" s="3"/>
    </row>
    <row r="88" spans="2:9" x14ac:dyDescent="0.35">
      <c r="B88" t="str">
        <f>Master[[#This Row],[Accession Prefix (NPGS)]]&amp;" "&amp;Master[[#This Row],[Accession Number -Assigned]]</f>
        <v xml:space="preserve">W6 </v>
      </c>
      <c r="C88" t="str">
        <f t="shared" si="9"/>
        <v>Donor source event</v>
      </c>
      <c r="D88" t="str">
        <f t="shared" si="10"/>
        <v>mm/dd/yyyy</v>
      </c>
      <c r="E88" s="77">
        <f>Master[[#This Row],[Received Date -received by site]]</f>
        <v>0</v>
      </c>
      <c r="F88" s="76" t="str">
        <f>IF(Master[[#This Row],[Geography (Donor)  -Lookup Picker in GRIN]]="","",Master[[#This Row],[Geography (Donor)  -Lookup Picker in GRIN]])</f>
        <v>United States, Idaho</v>
      </c>
      <c r="G88" t="str">
        <f t="shared" si="11"/>
        <v>N</v>
      </c>
      <c r="I88" s="3"/>
    </row>
    <row r="89" spans="2:9" x14ac:dyDescent="0.35">
      <c r="B89" t="str">
        <f>Master[[#This Row],[Accession Prefix (NPGS)]]&amp;" "&amp;Master[[#This Row],[Accession Number -Assigned]]</f>
        <v xml:space="preserve">W6 </v>
      </c>
      <c r="C89" t="str">
        <f t="shared" si="9"/>
        <v>Donor source event</v>
      </c>
      <c r="D89" t="str">
        <f t="shared" si="10"/>
        <v>mm/dd/yyyy</v>
      </c>
      <c r="E89" s="77">
        <f>Master[[#This Row],[Received Date -received by site]]</f>
        <v>0</v>
      </c>
      <c r="F89" s="76" t="str">
        <f>IF(Master[[#This Row],[Geography (Donor)  -Lookup Picker in GRIN]]="","",Master[[#This Row],[Geography (Donor)  -Lookup Picker in GRIN]])</f>
        <v>United States, Idaho</v>
      </c>
      <c r="G89" t="str">
        <f t="shared" si="11"/>
        <v>N</v>
      </c>
      <c r="I89" s="3"/>
    </row>
    <row r="90" spans="2:9" x14ac:dyDescent="0.35">
      <c r="B90" t="str">
        <f>Master[[#This Row],[Accession Prefix (NPGS)]]&amp;" "&amp;Master[[#This Row],[Accession Number -Assigned]]</f>
        <v xml:space="preserve">W6 </v>
      </c>
      <c r="C90" t="str">
        <f t="shared" si="9"/>
        <v>Donor source event</v>
      </c>
      <c r="D90" t="str">
        <f t="shared" si="10"/>
        <v>mm/dd/yyyy</v>
      </c>
      <c r="E90" s="77">
        <f>Master[[#This Row],[Received Date -received by site]]</f>
        <v>0</v>
      </c>
      <c r="F90" s="76" t="str">
        <f>IF(Master[[#This Row],[Geography (Donor)  -Lookup Picker in GRIN]]="","",Master[[#This Row],[Geography (Donor)  -Lookup Picker in GRIN]])</f>
        <v>United States, Idaho</v>
      </c>
      <c r="G90" t="str">
        <f t="shared" si="11"/>
        <v>N</v>
      </c>
      <c r="I90" s="3"/>
    </row>
    <row r="91" spans="2:9" x14ac:dyDescent="0.35">
      <c r="B91" t="str">
        <f>Master[[#This Row],[Accession Prefix (NPGS)]]&amp;" "&amp;Master[[#This Row],[Accession Number -Assigned]]</f>
        <v xml:space="preserve">W6 </v>
      </c>
      <c r="C91" t="str">
        <f t="shared" si="9"/>
        <v>Donor source event</v>
      </c>
      <c r="D91" t="str">
        <f t="shared" si="10"/>
        <v>mm/dd/yyyy</v>
      </c>
      <c r="E91" s="77">
        <f>Master[[#This Row],[Received Date -received by site]]</f>
        <v>0</v>
      </c>
      <c r="F91" s="76" t="str">
        <f>IF(Master[[#This Row],[Geography (Donor)  -Lookup Picker in GRIN]]="","",Master[[#This Row],[Geography (Donor)  -Lookup Picker in GRIN]])</f>
        <v>United States, Idaho</v>
      </c>
      <c r="G91" t="str">
        <f t="shared" si="11"/>
        <v>N</v>
      </c>
      <c r="I91" s="3"/>
    </row>
    <row r="92" spans="2:9" x14ac:dyDescent="0.35">
      <c r="B92" t="str">
        <f>Master[[#This Row],[Accession Prefix (NPGS)]]&amp;" "&amp;Master[[#This Row],[Accession Number -Assigned]]</f>
        <v xml:space="preserve">W6 </v>
      </c>
      <c r="C92" t="str">
        <f t="shared" si="9"/>
        <v>Donor source event</v>
      </c>
      <c r="D92" t="str">
        <f t="shared" si="10"/>
        <v>mm/dd/yyyy</v>
      </c>
      <c r="E92" s="77">
        <f>Master[[#This Row],[Received Date -received by site]]</f>
        <v>0</v>
      </c>
      <c r="F92" s="76" t="str">
        <f>IF(Master[[#This Row],[Geography (Donor)  -Lookup Picker in GRIN]]="","",Master[[#This Row],[Geography (Donor)  -Lookup Picker in GRIN]])</f>
        <v>United States, Idaho</v>
      </c>
      <c r="G92" t="str">
        <f t="shared" si="11"/>
        <v>N</v>
      </c>
      <c r="I92" s="3"/>
    </row>
    <row r="93" spans="2:9" x14ac:dyDescent="0.35">
      <c r="B93" t="str">
        <f>Master[[#This Row],[Accession Prefix (NPGS)]]&amp;" "&amp;Master[[#This Row],[Accession Number -Assigned]]</f>
        <v xml:space="preserve">W6 </v>
      </c>
      <c r="C93" t="str">
        <f t="shared" si="9"/>
        <v>Donor source event</v>
      </c>
      <c r="D93" t="str">
        <f t="shared" si="10"/>
        <v>mm/dd/yyyy</v>
      </c>
      <c r="E93" s="77">
        <f>Master[[#This Row],[Received Date -received by site]]</f>
        <v>0</v>
      </c>
      <c r="F93" s="76" t="str">
        <f>IF(Master[[#This Row],[Geography (Donor)  -Lookup Picker in GRIN]]="","",Master[[#This Row],[Geography (Donor)  -Lookup Picker in GRIN]])</f>
        <v>United States, Idaho</v>
      </c>
      <c r="G93" t="str">
        <f t="shared" si="11"/>
        <v>N</v>
      </c>
      <c r="I93" s="3"/>
    </row>
    <row r="94" spans="2:9" x14ac:dyDescent="0.35">
      <c r="B94" t="str">
        <f>Master[[#This Row],[Accession Prefix (NPGS)]]&amp;" "&amp;Master[[#This Row],[Accession Number -Assigned]]</f>
        <v xml:space="preserve">W6 </v>
      </c>
      <c r="C94" t="str">
        <f t="shared" si="9"/>
        <v>Donor source event</v>
      </c>
      <c r="D94" t="str">
        <f t="shared" si="10"/>
        <v>mm/dd/yyyy</v>
      </c>
      <c r="E94" s="77">
        <f>Master[[#This Row],[Received Date -received by site]]</f>
        <v>0</v>
      </c>
      <c r="F94" s="76" t="str">
        <f>IF(Master[[#This Row],[Geography (Donor)  -Lookup Picker in GRIN]]="","",Master[[#This Row],[Geography (Donor)  -Lookup Picker in GRIN]])</f>
        <v>United States, Idaho</v>
      </c>
      <c r="G94" t="str">
        <f t="shared" si="11"/>
        <v>N</v>
      </c>
      <c r="I94" s="3"/>
    </row>
    <row r="95" spans="2:9" x14ac:dyDescent="0.35">
      <c r="B95" t="str">
        <f>Master[[#This Row],[Accession Prefix (NPGS)]]&amp;" "&amp;Master[[#This Row],[Accession Number -Assigned]]</f>
        <v xml:space="preserve">W6 </v>
      </c>
      <c r="C95" t="str">
        <f t="shared" si="9"/>
        <v>Donor source event</v>
      </c>
      <c r="D95" t="str">
        <f t="shared" si="10"/>
        <v>mm/dd/yyyy</v>
      </c>
      <c r="E95" s="77">
        <f>Master[[#This Row],[Received Date -received by site]]</f>
        <v>0</v>
      </c>
      <c r="F95" s="76" t="str">
        <f>IF(Master[[#This Row],[Geography (Donor)  -Lookup Picker in GRIN]]="","",Master[[#This Row],[Geography (Donor)  -Lookup Picker in GRIN]])</f>
        <v>United States, Idaho</v>
      </c>
      <c r="G95" t="str">
        <f t="shared" si="11"/>
        <v>N</v>
      </c>
      <c r="I95" s="3"/>
    </row>
    <row r="96" spans="2:9" x14ac:dyDescent="0.35">
      <c r="B96" t="str">
        <f>Master[[#This Row],[Accession Prefix (NPGS)]]&amp;" "&amp;Master[[#This Row],[Accession Number -Assigned]]</f>
        <v xml:space="preserve">W6 </v>
      </c>
      <c r="C96" t="str">
        <f t="shared" si="9"/>
        <v>Donor source event</v>
      </c>
      <c r="D96" t="str">
        <f t="shared" si="10"/>
        <v>mm/dd/yyyy</v>
      </c>
      <c r="E96" s="77">
        <f>Master[[#This Row],[Received Date -received by site]]</f>
        <v>0</v>
      </c>
      <c r="F96" s="76" t="str">
        <f>IF(Master[[#This Row],[Geography (Donor)  -Lookup Picker in GRIN]]="","",Master[[#This Row],[Geography (Donor)  -Lookup Picker in GRIN]])</f>
        <v>United States, Idaho</v>
      </c>
      <c r="G96" t="str">
        <f t="shared" si="11"/>
        <v>N</v>
      </c>
    </row>
    <row r="97" spans="2:7" x14ac:dyDescent="0.35">
      <c r="B97" t="str">
        <f>Master[[#This Row],[Accession Prefix (NPGS)]]&amp;" "&amp;Master[[#This Row],[Accession Number -Assigned]]</f>
        <v xml:space="preserve">W6 </v>
      </c>
      <c r="C97" t="str">
        <f t="shared" si="9"/>
        <v>Donor source event</v>
      </c>
      <c r="D97" t="str">
        <f t="shared" si="10"/>
        <v>mm/dd/yyyy</v>
      </c>
      <c r="E97" s="77">
        <f>Master[[#This Row],[Received Date -received by site]]</f>
        <v>0</v>
      </c>
      <c r="F97" s="76" t="str">
        <f>IF(Master[[#This Row],[Geography (Donor)  -Lookup Picker in GRIN]]="","",Master[[#This Row],[Geography (Donor)  -Lookup Picker in GRIN]])</f>
        <v>United States, Idaho</v>
      </c>
      <c r="G97" t="str">
        <f t="shared" si="11"/>
        <v>N</v>
      </c>
    </row>
    <row r="98" spans="2:7" x14ac:dyDescent="0.35">
      <c r="B98" t="str">
        <f>Master[[#This Row],[Accession Prefix (NPGS)]]&amp;" "&amp;Master[[#This Row],[Accession Number -Assigned]]</f>
        <v xml:space="preserve">W6 </v>
      </c>
      <c r="C98" t="str">
        <f t="shared" si="9"/>
        <v>Donor source event</v>
      </c>
      <c r="D98" t="str">
        <f t="shared" si="10"/>
        <v>mm/dd/yyyy</v>
      </c>
      <c r="E98" s="77">
        <f>Master[[#This Row],[Received Date -received by site]]</f>
        <v>0</v>
      </c>
      <c r="F98" s="76" t="str">
        <f>IF(Master[[#This Row],[Geography (Donor)  -Lookup Picker in GRIN]]="","",Master[[#This Row],[Geography (Donor)  -Lookup Picker in GRIN]])</f>
        <v>United States, Idaho</v>
      </c>
      <c r="G98" t="str">
        <f t="shared" si="11"/>
        <v>N</v>
      </c>
    </row>
    <row r="99" spans="2:7" x14ac:dyDescent="0.35">
      <c r="B99" t="str">
        <f>Master[[#This Row],[Accession Prefix (NPGS)]]&amp;" "&amp;Master[[#This Row],[Accession Number -Assigned]]</f>
        <v xml:space="preserve">W6 </v>
      </c>
      <c r="C99" t="str">
        <f t="shared" si="9"/>
        <v>Donor source event</v>
      </c>
      <c r="D99" t="str">
        <f t="shared" si="10"/>
        <v>mm/dd/yyyy</v>
      </c>
      <c r="E99" s="77">
        <f>Master[[#This Row],[Received Date -received by site]]</f>
        <v>0</v>
      </c>
      <c r="F99" s="76" t="str">
        <f>IF(Master[[#This Row],[Geography (Donor)  -Lookup Picker in GRIN]]="","",Master[[#This Row],[Geography (Donor)  -Lookup Picker in GRIN]])</f>
        <v>United States, Idaho</v>
      </c>
      <c r="G99" t="str">
        <f t="shared" si="11"/>
        <v>N</v>
      </c>
    </row>
    <row r="100" spans="2:7" x14ac:dyDescent="0.35">
      <c r="B100" t="str">
        <f>Master[[#This Row],[Accession Prefix (NPGS)]]&amp;" "&amp;Master[[#This Row],[Accession Number -Assigned]]</f>
        <v xml:space="preserve">W6 </v>
      </c>
      <c r="C100" t="str">
        <f t="shared" si="9"/>
        <v>Donor source event</v>
      </c>
      <c r="D100" t="str">
        <f t="shared" si="10"/>
        <v>mm/dd/yyyy</v>
      </c>
      <c r="E100" s="77">
        <f>Master[[#This Row],[Received Date -received by site]]</f>
        <v>0</v>
      </c>
      <c r="F100" s="76" t="str">
        <f>IF(Master[[#This Row],[Geography (Donor)  -Lookup Picker in GRIN]]="","",Master[[#This Row],[Geography (Donor)  -Lookup Picker in GRIN]])</f>
        <v>United States, Idaho</v>
      </c>
      <c r="G100" t="str">
        <f t="shared" si="11"/>
        <v>N</v>
      </c>
    </row>
    <row r="101" spans="2:7" x14ac:dyDescent="0.35">
      <c r="B101" t="str">
        <f>Master[[#This Row],[Accession Prefix (NPGS)]]&amp;" "&amp;Master[[#This Row],[Accession Number -Assigned]]</f>
        <v xml:space="preserve">W6 </v>
      </c>
      <c r="C101" t="str">
        <f t="shared" si="9"/>
        <v>Donor source event</v>
      </c>
      <c r="D101" t="str">
        <f t="shared" si="10"/>
        <v>mm/dd/yyyy</v>
      </c>
      <c r="E101" s="77">
        <f>Master[[#This Row],[Received Date -received by site]]</f>
        <v>0</v>
      </c>
      <c r="F101" s="76" t="str">
        <f>IF(Master[[#This Row],[Geography (Donor)  -Lookup Picker in GRIN]]="","",Master[[#This Row],[Geography (Donor)  -Lookup Picker in GRIN]])</f>
        <v>United States, Idaho</v>
      </c>
      <c r="G101" t="str">
        <f t="shared" si="11"/>
        <v>N</v>
      </c>
    </row>
    <row r="102" spans="2:7" x14ac:dyDescent="0.35">
      <c r="B102" t="str">
        <f>Master[[#This Row],[Accession Prefix (NPGS)]]&amp;" "&amp;Master[[#This Row],[Accession Number -Assigned]]</f>
        <v xml:space="preserve">W6 </v>
      </c>
      <c r="C102" t="str">
        <f t="shared" si="9"/>
        <v>Donor source event</v>
      </c>
      <c r="D102" t="str">
        <f t="shared" si="10"/>
        <v>mm/dd/yyyy</v>
      </c>
      <c r="E102" s="77">
        <f>Master[[#This Row],[Received Date -received by site]]</f>
        <v>0</v>
      </c>
      <c r="F102" s="76" t="str">
        <f>IF(Master[[#This Row],[Geography (Donor)  -Lookup Picker in GRIN]]="","",Master[[#This Row],[Geography (Donor)  -Lookup Picker in GRIN]])</f>
        <v>United States, Idaho</v>
      </c>
      <c r="G102" t="str">
        <f t="shared" si="11"/>
        <v>N</v>
      </c>
    </row>
    <row r="103" spans="2:7" x14ac:dyDescent="0.35">
      <c r="B103" t="str">
        <f>Master[[#This Row],[Accession Prefix (NPGS)]]&amp;" "&amp;Master[[#This Row],[Accession Number -Assigned]]</f>
        <v xml:space="preserve">W6 </v>
      </c>
      <c r="C103" t="str">
        <f t="shared" si="9"/>
        <v>Donor source event</v>
      </c>
      <c r="D103" t="str">
        <f t="shared" si="10"/>
        <v>mm/dd/yyyy</v>
      </c>
      <c r="E103" s="77">
        <f>Master[[#This Row],[Received Date -received by site]]</f>
        <v>0</v>
      </c>
      <c r="F103" s="76" t="str">
        <f>IF(Master[[#This Row],[Geography (Donor)  -Lookup Picker in GRIN]]="","",Master[[#This Row],[Geography (Donor)  -Lookup Picker in GRIN]])</f>
        <v>United States, Idaho</v>
      </c>
      <c r="G103" t="str">
        <f t="shared" si="11"/>
        <v>N</v>
      </c>
    </row>
    <row r="104" spans="2:7" x14ac:dyDescent="0.35">
      <c r="B104" t="str">
        <f>Master[[#This Row],[Accession Prefix (NPGS)]]&amp;" "&amp;Master[[#This Row],[Accession Number -Assigned]]</f>
        <v xml:space="preserve">W6 </v>
      </c>
      <c r="C104" t="str">
        <f t="shared" si="9"/>
        <v>Donor source event</v>
      </c>
      <c r="D104" t="str">
        <f t="shared" si="10"/>
        <v>mm/dd/yyyy</v>
      </c>
      <c r="E104" s="77">
        <f>Master[[#This Row],[Received Date -received by site]]</f>
        <v>0</v>
      </c>
      <c r="F104" s="76" t="str">
        <f>IF(Master[[#This Row],[Geography (Donor)  -Lookup Picker in GRIN]]="","",Master[[#This Row],[Geography (Donor)  -Lookup Picker in GRIN]])</f>
        <v>United States, Idaho</v>
      </c>
      <c r="G104" t="str">
        <f t="shared" si="11"/>
        <v>N</v>
      </c>
    </row>
    <row r="105" spans="2:7" x14ac:dyDescent="0.35">
      <c r="B105" t="str">
        <f>Master[[#This Row],[Accession Prefix (NPGS)]]&amp;" "&amp;Master[[#This Row],[Accession Number -Assigned]]</f>
        <v xml:space="preserve">W6 </v>
      </c>
      <c r="C105" t="str">
        <f t="shared" si="9"/>
        <v>Donor source event</v>
      </c>
      <c r="D105" t="str">
        <f t="shared" si="10"/>
        <v>mm/dd/yyyy</v>
      </c>
      <c r="E105" s="77">
        <f>Master[[#This Row],[Received Date -received by site]]</f>
        <v>0</v>
      </c>
      <c r="F105" s="76" t="str">
        <f>IF(Master[[#This Row],[Geography (Donor)  -Lookup Picker in GRIN]]="","",Master[[#This Row],[Geography (Donor)  -Lookup Picker in GRIN]])</f>
        <v>United States, Idaho</v>
      </c>
      <c r="G105" t="str">
        <f t="shared" si="11"/>
        <v>N</v>
      </c>
    </row>
    <row r="106" spans="2:7" x14ac:dyDescent="0.35">
      <c r="B106" t="str">
        <f>Master[[#This Row],[Accession Prefix (NPGS)]]&amp;" "&amp;Master[[#This Row],[Accession Number -Assigned]]</f>
        <v xml:space="preserve">W6 </v>
      </c>
      <c r="C106" t="str">
        <f t="shared" si="9"/>
        <v>Donor source event</v>
      </c>
      <c r="D106" t="str">
        <f t="shared" si="10"/>
        <v>mm/dd/yyyy</v>
      </c>
      <c r="E106" s="77">
        <f>Master[[#This Row],[Received Date -received by site]]</f>
        <v>0</v>
      </c>
      <c r="F106" s="76" t="str">
        <f>IF(Master[[#This Row],[Geography (Donor)  -Lookup Picker in GRIN]]="","",Master[[#This Row],[Geography (Donor)  -Lookup Picker in GRIN]])</f>
        <v>United States, Idaho</v>
      </c>
      <c r="G106" t="str">
        <f t="shared" si="11"/>
        <v>N</v>
      </c>
    </row>
    <row r="107" spans="2:7" x14ac:dyDescent="0.35">
      <c r="B107" t="str">
        <f>Master[[#This Row],[Accession Prefix (NPGS)]]&amp;" "&amp;Master[[#This Row],[Accession Number -Assigned]]</f>
        <v xml:space="preserve">W6 </v>
      </c>
      <c r="C107" t="str">
        <f t="shared" si="9"/>
        <v>Donor source event</v>
      </c>
      <c r="D107" t="str">
        <f t="shared" si="10"/>
        <v>mm/dd/yyyy</v>
      </c>
      <c r="E107" s="77">
        <f>Master[[#This Row],[Received Date -received by site]]</f>
        <v>0</v>
      </c>
      <c r="F107" s="76" t="str">
        <f>IF(Master[[#This Row],[Geography (Donor)  -Lookup Picker in GRIN]]="","",Master[[#This Row],[Geography (Donor)  -Lookup Picker in GRIN]])</f>
        <v>United States, Idaho</v>
      </c>
      <c r="G107" t="str">
        <f t="shared" si="11"/>
        <v>N</v>
      </c>
    </row>
    <row r="108" spans="2:7" x14ac:dyDescent="0.35">
      <c r="B108" t="str">
        <f>Master[[#This Row],[Accession Prefix (NPGS)]]&amp;" "&amp;Master[[#This Row],[Accession Number -Assigned]]</f>
        <v xml:space="preserve">W6 </v>
      </c>
      <c r="C108" t="str">
        <f t="shared" si="9"/>
        <v>Donor source event</v>
      </c>
      <c r="D108" t="str">
        <f t="shared" si="10"/>
        <v>mm/dd/yyyy</v>
      </c>
      <c r="E108" s="77">
        <f>Master[[#This Row],[Received Date -received by site]]</f>
        <v>0</v>
      </c>
      <c r="F108" s="76" t="str">
        <f>IF(Master[[#This Row],[Geography (Donor)  -Lookup Picker in GRIN]]="","",Master[[#This Row],[Geography (Donor)  -Lookup Picker in GRIN]])</f>
        <v>United States, Idaho</v>
      </c>
      <c r="G108" t="str">
        <f t="shared" si="11"/>
        <v>N</v>
      </c>
    </row>
    <row r="109" spans="2:7" x14ac:dyDescent="0.35">
      <c r="B109" t="str">
        <f>Master[[#This Row],[Accession Prefix (NPGS)]]&amp;" "&amp;Master[[#This Row],[Accession Number -Assigned]]</f>
        <v xml:space="preserve">W6 </v>
      </c>
      <c r="C109" t="str">
        <f t="shared" si="9"/>
        <v>Donor source event</v>
      </c>
      <c r="D109" t="str">
        <f t="shared" si="10"/>
        <v>mm/dd/yyyy</v>
      </c>
      <c r="E109" s="77">
        <f>Master[[#This Row],[Received Date -received by site]]</f>
        <v>0</v>
      </c>
      <c r="F109" s="76" t="str">
        <f>IF(Master[[#This Row],[Geography (Donor)  -Lookup Picker in GRIN]]="","",Master[[#This Row],[Geography (Donor)  -Lookup Picker in GRIN]])</f>
        <v>United States, Idaho</v>
      </c>
      <c r="G109" t="str">
        <f t="shared" si="11"/>
        <v>N</v>
      </c>
    </row>
    <row r="110" spans="2:7" x14ac:dyDescent="0.35">
      <c r="B110" t="str">
        <f>Master[[#This Row],[Accession Prefix (NPGS)]]&amp;" "&amp;Master[[#This Row],[Accession Number -Assigned]]</f>
        <v xml:space="preserve">W6 </v>
      </c>
      <c r="C110" t="str">
        <f t="shared" si="9"/>
        <v>Donor source event</v>
      </c>
      <c r="D110" t="str">
        <f t="shared" si="10"/>
        <v>mm/dd/yyyy</v>
      </c>
      <c r="E110" s="77">
        <f>Master[[#This Row],[Received Date -received by site]]</f>
        <v>0</v>
      </c>
      <c r="F110" s="76" t="str">
        <f>IF(Master[[#This Row],[Geography (Donor)  -Lookup Picker in GRIN]]="","",Master[[#This Row],[Geography (Donor)  -Lookup Picker in GRIN]])</f>
        <v>United States, Idaho</v>
      </c>
      <c r="G110" t="str">
        <f t="shared" si="11"/>
        <v>N</v>
      </c>
    </row>
    <row r="111" spans="2:7" x14ac:dyDescent="0.35">
      <c r="B111" t="str">
        <f>Master[[#This Row],[Accession Prefix (NPGS)]]&amp;" "&amp;Master[[#This Row],[Accession Number -Assigned]]</f>
        <v xml:space="preserve">W6 </v>
      </c>
      <c r="C111" t="str">
        <f t="shared" si="9"/>
        <v>Donor source event</v>
      </c>
      <c r="D111" t="str">
        <f t="shared" si="10"/>
        <v>mm/dd/yyyy</v>
      </c>
      <c r="E111" s="77">
        <f>Master[[#This Row],[Received Date -received by site]]</f>
        <v>0</v>
      </c>
      <c r="F111" s="76" t="str">
        <f>IF(Master[[#This Row],[Geography (Donor)  -Lookup Picker in GRIN]]="","",Master[[#This Row],[Geography (Donor)  -Lookup Picker in GRIN]])</f>
        <v>United States, Idaho</v>
      </c>
      <c r="G111" t="str">
        <f t="shared" si="11"/>
        <v>N</v>
      </c>
    </row>
    <row r="112" spans="2:7" x14ac:dyDescent="0.35">
      <c r="B112" t="str">
        <f>Master[[#This Row],[Accession Prefix (NPGS)]]&amp;" "&amp;Master[[#This Row],[Accession Number -Assigned]]</f>
        <v xml:space="preserve">W6 </v>
      </c>
      <c r="C112" t="str">
        <f t="shared" si="9"/>
        <v>Donor source event</v>
      </c>
      <c r="D112" t="str">
        <f t="shared" si="10"/>
        <v>mm/dd/yyyy</v>
      </c>
      <c r="E112" s="77">
        <f>Master[[#This Row],[Received Date -received by site]]</f>
        <v>0</v>
      </c>
      <c r="F112" s="76" t="str">
        <f>IF(Master[[#This Row],[Geography (Donor)  -Lookup Picker in GRIN]]="","",Master[[#This Row],[Geography (Donor)  -Lookup Picker in GRIN]])</f>
        <v>United States, Idaho</v>
      </c>
      <c r="G112" t="str">
        <f t="shared" si="11"/>
        <v>N</v>
      </c>
    </row>
    <row r="113" spans="2:7" x14ac:dyDescent="0.35">
      <c r="B113" t="str">
        <f>Master[[#This Row],[Accession Prefix (NPGS)]]&amp;" "&amp;Master[[#This Row],[Accession Number -Assigned]]</f>
        <v xml:space="preserve">W6 </v>
      </c>
      <c r="C113" t="str">
        <f t="shared" si="9"/>
        <v>Donor source event</v>
      </c>
      <c r="D113" t="str">
        <f t="shared" si="10"/>
        <v>mm/dd/yyyy</v>
      </c>
      <c r="E113" s="77">
        <f>Master[[#This Row],[Received Date -received by site]]</f>
        <v>0</v>
      </c>
      <c r="F113" s="76" t="str">
        <f>IF(Master[[#This Row],[Geography (Donor)  -Lookup Picker in GRIN]]="","",Master[[#This Row],[Geography (Donor)  -Lookup Picker in GRIN]])</f>
        <v>United States, Idaho</v>
      </c>
      <c r="G113" t="str">
        <f t="shared" si="11"/>
        <v>N</v>
      </c>
    </row>
    <row r="114" spans="2:7" x14ac:dyDescent="0.35">
      <c r="B114" t="str">
        <f>Master[[#This Row],[Accession Prefix (NPGS)]]&amp;" "&amp;Master[[#This Row],[Accession Number -Assigned]]</f>
        <v xml:space="preserve">W6 </v>
      </c>
      <c r="C114" t="str">
        <f t="shared" si="9"/>
        <v>Donor source event</v>
      </c>
      <c r="D114" t="str">
        <f t="shared" si="10"/>
        <v>mm/dd/yyyy</v>
      </c>
      <c r="E114" s="77">
        <f>Master[[#This Row],[Received Date -received by site]]</f>
        <v>0</v>
      </c>
      <c r="F114" s="76" t="str">
        <f>IF(Master[[#This Row],[Geography (Donor)  -Lookup Picker in GRIN]]="","",Master[[#This Row],[Geography (Donor)  -Lookup Picker in GRIN]])</f>
        <v>United States, Idaho</v>
      </c>
      <c r="G114" t="str">
        <f t="shared" si="11"/>
        <v>N</v>
      </c>
    </row>
    <row r="115" spans="2:7" x14ac:dyDescent="0.35">
      <c r="B115" t="str">
        <f>Master[[#This Row],[Accession Prefix (NPGS)]]&amp;" "&amp;Master[[#This Row],[Accession Number -Assigned]]</f>
        <v xml:space="preserve">W6 </v>
      </c>
      <c r="C115" t="str">
        <f t="shared" si="9"/>
        <v>Donor source event</v>
      </c>
      <c r="D115" t="str">
        <f t="shared" si="10"/>
        <v>mm/dd/yyyy</v>
      </c>
      <c r="E115" s="77">
        <f>Master[[#This Row],[Received Date -received by site]]</f>
        <v>0</v>
      </c>
      <c r="F115" s="76" t="str">
        <f>IF(Master[[#This Row],[Geography (Donor)  -Lookup Picker in GRIN]]="","",Master[[#This Row],[Geography (Donor)  -Lookup Picker in GRIN]])</f>
        <v>United States, Idaho</v>
      </c>
      <c r="G115" t="str">
        <f t="shared" si="11"/>
        <v>N</v>
      </c>
    </row>
    <row r="116" spans="2:7" x14ac:dyDescent="0.35">
      <c r="B116" t="str">
        <f>Master[[#This Row],[Accession Prefix (NPGS)]]&amp;" "&amp;Master[[#This Row],[Accession Number -Assigned]]</f>
        <v xml:space="preserve">W6 </v>
      </c>
      <c r="C116" t="str">
        <f t="shared" si="9"/>
        <v>Donor source event</v>
      </c>
      <c r="D116" t="str">
        <f t="shared" si="10"/>
        <v>mm/dd/yyyy</v>
      </c>
      <c r="E116" s="77">
        <f>Master[[#This Row],[Received Date -received by site]]</f>
        <v>0</v>
      </c>
      <c r="F116" s="76" t="str">
        <f>IF(Master[[#This Row],[Geography (Donor)  -Lookup Picker in GRIN]]="","",Master[[#This Row],[Geography (Donor)  -Lookup Picker in GRIN]])</f>
        <v>United States, Idaho</v>
      </c>
      <c r="G116" t="str">
        <f t="shared" si="11"/>
        <v>N</v>
      </c>
    </row>
    <row r="117" spans="2:7" x14ac:dyDescent="0.35">
      <c r="B117" t="str">
        <f>Master[[#This Row],[Accession Prefix (NPGS)]]&amp;" "&amp;Master[[#This Row],[Accession Number -Assigned]]</f>
        <v xml:space="preserve">W6 </v>
      </c>
      <c r="C117" t="str">
        <f t="shared" si="9"/>
        <v>Donor source event</v>
      </c>
      <c r="D117" t="str">
        <f t="shared" si="10"/>
        <v>mm/dd/yyyy</v>
      </c>
      <c r="E117" s="77">
        <f>Master[[#This Row],[Received Date -received by site]]</f>
        <v>0</v>
      </c>
      <c r="F117" s="76" t="str">
        <f>IF(Master[[#This Row],[Geography (Donor)  -Lookup Picker in GRIN]]="","",Master[[#This Row],[Geography (Donor)  -Lookup Picker in GRIN]])</f>
        <v>United States, Idaho</v>
      </c>
      <c r="G117" t="str">
        <f t="shared" si="11"/>
        <v>N</v>
      </c>
    </row>
    <row r="118" spans="2:7" x14ac:dyDescent="0.35">
      <c r="B118" t="str">
        <f>Master[[#This Row],[Accession Prefix (NPGS)]]&amp;" "&amp;Master[[#This Row],[Accession Number -Assigned]]</f>
        <v xml:space="preserve"> </v>
      </c>
      <c r="C118" t="str">
        <f t="shared" ref="C118:C149" si="12">"Donor source event"</f>
        <v>Donor source event</v>
      </c>
      <c r="D118" t="str">
        <f t="shared" ref="D118:D149" si="13">"mm/dd/yyyy"</f>
        <v>mm/dd/yyyy</v>
      </c>
      <c r="E118" s="77">
        <f>Master[[#This Row],[Received Date -received by site]]</f>
        <v>0</v>
      </c>
      <c r="F118" s="76" t="str">
        <f>IF(Master[[#This Row],[Geography (Donor)  -Lookup Picker in GRIN]]="","",Master[[#This Row],[Geography (Donor)  -Lookup Picker in GRIN]])</f>
        <v/>
      </c>
      <c r="G118" t="str">
        <f t="shared" ref="G118:G149" si="14">"N"</f>
        <v>N</v>
      </c>
    </row>
    <row r="119" spans="2:7" x14ac:dyDescent="0.35">
      <c r="B119" t="str">
        <f>Master[[#This Row],[Accession Prefix (NPGS)]]&amp;" "&amp;Master[[#This Row],[Accession Number -Assigned]]</f>
        <v xml:space="preserve"> </v>
      </c>
      <c r="C119" t="str">
        <f t="shared" si="12"/>
        <v>Donor source event</v>
      </c>
      <c r="D119" t="str">
        <f t="shared" si="13"/>
        <v>mm/dd/yyyy</v>
      </c>
      <c r="E119" s="77">
        <f>Master[[#This Row],[Received Date -received by site]]</f>
        <v>0</v>
      </c>
      <c r="F119" s="76" t="str">
        <f>IF(Master[[#This Row],[Geography (Donor)  -Lookup Picker in GRIN]]="","",Master[[#This Row],[Geography (Donor)  -Lookup Picker in GRIN]])</f>
        <v/>
      </c>
      <c r="G119" t="str">
        <f t="shared" si="14"/>
        <v>N</v>
      </c>
    </row>
    <row r="120" spans="2:7" x14ac:dyDescent="0.35">
      <c r="B120" t="str">
        <f>Master[[#This Row],[Accession Prefix (NPGS)]]&amp;" "&amp;Master[[#This Row],[Accession Number -Assigned]]</f>
        <v xml:space="preserve"> </v>
      </c>
      <c r="C120" t="str">
        <f t="shared" si="12"/>
        <v>Donor source event</v>
      </c>
      <c r="D120" t="str">
        <f t="shared" si="13"/>
        <v>mm/dd/yyyy</v>
      </c>
      <c r="E120" s="77">
        <f>Master[[#This Row],[Received Date -received by site]]</f>
        <v>0</v>
      </c>
      <c r="F120" s="76" t="str">
        <f>IF(Master[[#This Row],[Geography (Donor)  -Lookup Picker in GRIN]]="","",Master[[#This Row],[Geography (Donor)  -Lookup Picker in GRIN]])</f>
        <v/>
      </c>
      <c r="G120" t="str">
        <f t="shared" si="14"/>
        <v>N</v>
      </c>
    </row>
    <row r="121" spans="2:7" x14ac:dyDescent="0.35">
      <c r="B121" t="str">
        <f>Master[[#This Row],[Accession Prefix (NPGS)]]&amp;" "&amp;Master[[#This Row],[Accession Number -Assigned]]</f>
        <v xml:space="preserve"> </v>
      </c>
      <c r="C121" t="str">
        <f t="shared" si="12"/>
        <v>Donor source event</v>
      </c>
      <c r="D121" t="str">
        <f t="shared" si="13"/>
        <v>mm/dd/yyyy</v>
      </c>
      <c r="E121" s="77">
        <f>Master[[#This Row],[Received Date -received by site]]</f>
        <v>0</v>
      </c>
      <c r="F121" s="76" t="str">
        <f>IF(Master[[#This Row],[Geography (Donor)  -Lookup Picker in GRIN]]="","",Master[[#This Row],[Geography (Donor)  -Lookup Picker in GRIN]])</f>
        <v/>
      </c>
      <c r="G121" t="str">
        <f t="shared" si="14"/>
        <v>N</v>
      </c>
    </row>
    <row r="122" spans="2:7" x14ac:dyDescent="0.35">
      <c r="B122" t="str">
        <f>Master[[#This Row],[Accession Prefix (NPGS)]]&amp;" "&amp;Master[[#This Row],[Accession Number -Assigned]]</f>
        <v xml:space="preserve"> </v>
      </c>
      <c r="C122" t="str">
        <f t="shared" si="12"/>
        <v>Donor source event</v>
      </c>
      <c r="D122" t="str">
        <f t="shared" si="13"/>
        <v>mm/dd/yyyy</v>
      </c>
      <c r="E122" s="77">
        <f>Master[[#This Row],[Received Date -received by site]]</f>
        <v>0</v>
      </c>
      <c r="F122" s="76" t="str">
        <f>IF(Master[[#This Row],[Geography (Donor)  -Lookup Picker in GRIN]]="","",Master[[#This Row],[Geography (Donor)  -Lookup Picker in GRIN]])</f>
        <v/>
      </c>
      <c r="G122" t="str">
        <f t="shared" si="14"/>
        <v>N</v>
      </c>
    </row>
    <row r="123" spans="2:7" x14ac:dyDescent="0.35">
      <c r="B123" t="str">
        <f>Master[[#This Row],[Accession Prefix (NPGS)]]&amp;" "&amp;Master[[#This Row],[Accession Number -Assigned]]</f>
        <v xml:space="preserve"> </v>
      </c>
      <c r="C123" t="str">
        <f t="shared" si="12"/>
        <v>Donor source event</v>
      </c>
      <c r="D123" t="str">
        <f t="shared" si="13"/>
        <v>mm/dd/yyyy</v>
      </c>
      <c r="E123" s="77">
        <f>Master[[#This Row],[Received Date -received by site]]</f>
        <v>0</v>
      </c>
      <c r="F123" s="76" t="str">
        <f>IF(Master[[#This Row],[Geography (Donor)  -Lookup Picker in GRIN]]="","",Master[[#This Row],[Geography (Donor)  -Lookup Picker in GRIN]])</f>
        <v/>
      </c>
      <c r="G123" t="str">
        <f t="shared" si="14"/>
        <v>N</v>
      </c>
    </row>
    <row r="124" spans="2:7" x14ac:dyDescent="0.35">
      <c r="B124" t="str">
        <f>Master[[#This Row],[Accession Prefix (NPGS)]]&amp;" "&amp;Master[[#This Row],[Accession Number -Assigned]]</f>
        <v xml:space="preserve"> </v>
      </c>
      <c r="C124" t="str">
        <f t="shared" si="12"/>
        <v>Donor source event</v>
      </c>
      <c r="D124" t="str">
        <f t="shared" si="13"/>
        <v>mm/dd/yyyy</v>
      </c>
      <c r="E124" s="77">
        <f>Master[[#This Row],[Received Date -received by site]]</f>
        <v>0</v>
      </c>
      <c r="F124" s="76" t="str">
        <f>IF(Master[[#This Row],[Geography (Donor)  -Lookup Picker in GRIN]]="","",Master[[#This Row],[Geography (Donor)  -Lookup Picker in GRIN]])</f>
        <v/>
      </c>
      <c r="G124" t="str">
        <f t="shared" si="14"/>
        <v>N</v>
      </c>
    </row>
    <row r="125" spans="2:7" x14ac:dyDescent="0.35">
      <c r="B125" t="str">
        <f>Master[[#This Row],[Accession Prefix (NPGS)]]&amp;" "&amp;Master[[#This Row],[Accession Number -Assigned]]</f>
        <v xml:space="preserve"> </v>
      </c>
      <c r="C125" t="str">
        <f t="shared" si="12"/>
        <v>Donor source event</v>
      </c>
      <c r="D125" t="str">
        <f t="shared" si="13"/>
        <v>mm/dd/yyyy</v>
      </c>
      <c r="E125" s="77">
        <f>Master[[#This Row],[Received Date -received by site]]</f>
        <v>0</v>
      </c>
      <c r="F125" s="76" t="str">
        <f>IF(Master[[#This Row],[Geography (Donor)  -Lookup Picker in GRIN]]="","",Master[[#This Row],[Geography (Donor)  -Lookup Picker in GRIN]])</f>
        <v/>
      </c>
      <c r="G125" t="str">
        <f t="shared" si="14"/>
        <v>N</v>
      </c>
    </row>
    <row r="126" spans="2:7" x14ac:dyDescent="0.35">
      <c r="B126" t="str">
        <f>Master[[#This Row],[Accession Prefix (NPGS)]]&amp;" "&amp;Master[[#This Row],[Accession Number -Assigned]]</f>
        <v xml:space="preserve"> </v>
      </c>
      <c r="C126" t="str">
        <f t="shared" si="12"/>
        <v>Donor source event</v>
      </c>
      <c r="D126" t="str">
        <f t="shared" si="13"/>
        <v>mm/dd/yyyy</v>
      </c>
      <c r="E126" s="77">
        <f>Master[[#This Row],[Received Date -received by site]]</f>
        <v>0</v>
      </c>
      <c r="F126" s="76" t="str">
        <f>IF(Master[[#This Row],[Geography (Donor)  -Lookup Picker in GRIN]]="","",Master[[#This Row],[Geography (Donor)  -Lookup Picker in GRIN]])</f>
        <v/>
      </c>
      <c r="G126" t="str">
        <f t="shared" si="14"/>
        <v>N</v>
      </c>
    </row>
    <row r="127" spans="2:7" x14ac:dyDescent="0.35">
      <c r="B127" t="str">
        <f>Master[[#This Row],[Accession Prefix (NPGS)]]&amp;" "&amp;Master[[#This Row],[Accession Number -Assigned]]</f>
        <v xml:space="preserve"> </v>
      </c>
      <c r="C127" t="str">
        <f t="shared" si="12"/>
        <v>Donor source event</v>
      </c>
      <c r="D127" t="str">
        <f t="shared" si="13"/>
        <v>mm/dd/yyyy</v>
      </c>
      <c r="E127" s="77">
        <f>Master[[#This Row],[Received Date -received by site]]</f>
        <v>0</v>
      </c>
      <c r="F127" s="76" t="str">
        <f>IF(Master[[#This Row],[Geography (Donor)  -Lookup Picker in GRIN]]="","",Master[[#This Row],[Geography (Donor)  -Lookup Picker in GRIN]])</f>
        <v/>
      </c>
      <c r="G127" t="str">
        <f t="shared" si="14"/>
        <v>N</v>
      </c>
    </row>
    <row r="128" spans="2:7" x14ac:dyDescent="0.35">
      <c r="B128" t="str">
        <f>Master[[#This Row],[Accession Prefix (NPGS)]]&amp;" "&amp;Master[[#This Row],[Accession Number -Assigned]]</f>
        <v xml:space="preserve"> </v>
      </c>
      <c r="C128" t="str">
        <f t="shared" si="12"/>
        <v>Donor source event</v>
      </c>
      <c r="D128" t="str">
        <f t="shared" si="13"/>
        <v>mm/dd/yyyy</v>
      </c>
      <c r="E128" s="77">
        <f>Master[[#This Row],[Received Date -received by site]]</f>
        <v>0</v>
      </c>
      <c r="F128" s="76" t="str">
        <f>IF(Master[[#This Row],[Geography (Donor)  -Lookup Picker in GRIN]]="","",Master[[#This Row],[Geography (Donor)  -Lookup Picker in GRIN]])</f>
        <v/>
      </c>
      <c r="G128" t="str">
        <f t="shared" si="14"/>
        <v>N</v>
      </c>
    </row>
    <row r="129" spans="2:7" x14ac:dyDescent="0.35">
      <c r="B129" t="str">
        <f>Master[[#This Row],[Accession Prefix (NPGS)]]&amp;" "&amp;Master[[#This Row],[Accession Number -Assigned]]</f>
        <v xml:space="preserve"> </v>
      </c>
      <c r="C129" t="str">
        <f t="shared" si="12"/>
        <v>Donor source event</v>
      </c>
      <c r="D129" t="str">
        <f t="shared" si="13"/>
        <v>mm/dd/yyyy</v>
      </c>
      <c r="E129" s="77">
        <f>Master[[#This Row],[Received Date -received by site]]</f>
        <v>0</v>
      </c>
      <c r="F129" s="76" t="str">
        <f>IF(Master[[#This Row],[Geography (Donor)  -Lookup Picker in GRIN]]="","",Master[[#This Row],[Geography (Donor)  -Lookup Picker in GRIN]])</f>
        <v/>
      </c>
      <c r="G129" t="str">
        <f t="shared" si="14"/>
        <v>N</v>
      </c>
    </row>
    <row r="130" spans="2:7" x14ac:dyDescent="0.35">
      <c r="B130" t="str">
        <f>Master[[#This Row],[Accession Prefix (NPGS)]]&amp;" "&amp;Master[[#This Row],[Accession Number -Assigned]]</f>
        <v xml:space="preserve"> </v>
      </c>
      <c r="C130" t="str">
        <f t="shared" si="12"/>
        <v>Donor source event</v>
      </c>
      <c r="D130" t="str">
        <f t="shared" si="13"/>
        <v>mm/dd/yyyy</v>
      </c>
      <c r="E130" s="77">
        <f>Master[[#This Row],[Received Date -received by site]]</f>
        <v>0</v>
      </c>
      <c r="F130" s="76" t="str">
        <f>IF(Master[[#This Row],[Geography (Donor)  -Lookup Picker in GRIN]]="","",Master[[#This Row],[Geography (Donor)  -Lookup Picker in GRIN]])</f>
        <v/>
      </c>
      <c r="G130" t="str">
        <f t="shared" si="14"/>
        <v>N</v>
      </c>
    </row>
    <row r="131" spans="2:7" x14ac:dyDescent="0.35">
      <c r="B131" t="str">
        <f>Master[[#This Row],[Accession Prefix (NPGS)]]&amp;" "&amp;Master[[#This Row],[Accession Number -Assigned]]</f>
        <v xml:space="preserve"> </v>
      </c>
      <c r="C131" t="str">
        <f t="shared" si="12"/>
        <v>Donor source event</v>
      </c>
      <c r="D131" t="str">
        <f t="shared" si="13"/>
        <v>mm/dd/yyyy</v>
      </c>
      <c r="E131" s="77">
        <f>Master[[#This Row],[Received Date -received by site]]</f>
        <v>0</v>
      </c>
      <c r="F131" s="76" t="str">
        <f>IF(Master[[#This Row],[Geography (Donor)  -Lookup Picker in GRIN]]="","",Master[[#This Row],[Geography (Donor)  -Lookup Picker in GRIN]])</f>
        <v/>
      </c>
      <c r="G131" t="str">
        <f t="shared" si="14"/>
        <v>N</v>
      </c>
    </row>
    <row r="132" spans="2:7" x14ac:dyDescent="0.35">
      <c r="B132" t="str">
        <f>Master[[#This Row],[Accession Prefix (NPGS)]]&amp;" "&amp;Master[[#This Row],[Accession Number -Assigned]]</f>
        <v xml:space="preserve"> </v>
      </c>
      <c r="C132" t="str">
        <f t="shared" si="12"/>
        <v>Donor source event</v>
      </c>
      <c r="D132" t="str">
        <f t="shared" si="13"/>
        <v>mm/dd/yyyy</v>
      </c>
      <c r="E132" s="77">
        <f>Master[[#This Row],[Received Date -received by site]]</f>
        <v>0</v>
      </c>
      <c r="F132" s="76" t="str">
        <f>IF(Master[[#This Row],[Geography (Donor)  -Lookup Picker in GRIN]]="","",Master[[#This Row],[Geography (Donor)  -Lookup Picker in GRIN]])</f>
        <v/>
      </c>
      <c r="G132" t="str">
        <f t="shared" si="14"/>
        <v>N</v>
      </c>
    </row>
    <row r="133" spans="2:7" x14ac:dyDescent="0.35">
      <c r="B133" t="str">
        <f>Master[[#This Row],[Accession Prefix (NPGS)]]&amp;" "&amp;Master[[#This Row],[Accession Number -Assigned]]</f>
        <v xml:space="preserve"> </v>
      </c>
      <c r="C133" t="str">
        <f t="shared" si="12"/>
        <v>Donor source event</v>
      </c>
      <c r="D133" t="str">
        <f t="shared" si="13"/>
        <v>mm/dd/yyyy</v>
      </c>
      <c r="E133" s="77">
        <f>Master[[#This Row],[Received Date -received by site]]</f>
        <v>0</v>
      </c>
      <c r="F133" s="76" t="str">
        <f>IF(Master[[#This Row],[Geography (Donor)  -Lookup Picker in GRIN]]="","",Master[[#This Row],[Geography (Donor)  -Lookup Picker in GRIN]])</f>
        <v/>
      </c>
      <c r="G133" t="str">
        <f t="shared" si="14"/>
        <v>N</v>
      </c>
    </row>
    <row r="134" spans="2:7" x14ac:dyDescent="0.35">
      <c r="B134" t="str">
        <f>Master[[#This Row],[Accession Prefix (NPGS)]]&amp;" "&amp;Master[[#This Row],[Accession Number -Assigned]]</f>
        <v xml:space="preserve"> </v>
      </c>
      <c r="C134" t="str">
        <f t="shared" si="12"/>
        <v>Donor source event</v>
      </c>
      <c r="D134" t="str">
        <f t="shared" si="13"/>
        <v>mm/dd/yyyy</v>
      </c>
      <c r="E134" s="77">
        <f>Master[[#This Row],[Received Date -received by site]]</f>
        <v>0</v>
      </c>
      <c r="F134" s="76" t="str">
        <f>IF(Master[[#This Row],[Geography (Donor)  -Lookup Picker in GRIN]]="","",Master[[#This Row],[Geography (Donor)  -Lookup Picker in GRIN]])</f>
        <v/>
      </c>
      <c r="G134" t="str">
        <f t="shared" si="14"/>
        <v>N</v>
      </c>
    </row>
    <row r="135" spans="2:7" x14ac:dyDescent="0.35">
      <c r="B135" t="str">
        <f>Master[[#This Row],[Accession Prefix (NPGS)]]&amp;" "&amp;Master[[#This Row],[Accession Number -Assigned]]</f>
        <v xml:space="preserve"> </v>
      </c>
      <c r="C135" t="str">
        <f t="shared" si="12"/>
        <v>Donor source event</v>
      </c>
      <c r="D135" t="str">
        <f t="shared" si="13"/>
        <v>mm/dd/yyyy</v>
      </c>
      <c r="E135" s="77">
        <f>Master[[#This Row],[Received Date -received by site]]</f>
        <v>0</v>
      </c>
      <c r="F135" s="76" t="str">
        <f>IF(Master[[#This Row],[Geography (Donor)  -Lookup Picker in GRIN]]="","",Master[[#This Row],[Geography (Donor)  -Lookup Picker in GRIN]])</f>
        <v/>
      </c>
      <c r="G135" t="str">
        <f t="shared" si="14"/>
        <v>N</v>
      </c>
    </row>
    <row r="136" spans="2:7" x14ac:dyDescent="0.35">
      <c r="B136" t="str">
        <f>Master[[#This Row],[Accession Prefix (NPGS)]]&amp;" "&amp;Master[[#This Row],[Accession Number -Assigned]]</f>
        <v xml:space="preserve"> </v>
      </c>
      <c r="C136" t="str">
        <f t="shared" si="12"/>
        <v>Donor source event</v>
      </c>
      <c r="D136" t="str">
        <f t="shared" si="13"/>
        <v>mm/dd/yyyy</v>
      </c>
      <c r="E136" s="77">
        <f>Master[[#This Row],[Received Date -received by site]]</f>
        <v>0</v>
      </c>
      <c r="F136" s="76" t="str">
        <f>IF(Master[[#This Row],[Geography (Donor)  -Lookup Picker in GRIN]]="","",Master[[#This Row],[Geography (Donor)  -Lookup Picker in GRIN]])</f>
        <v/>
      </c>
      <c r="G136" t="str">
        <f t="shared" si="14"/>
        <v>N</v>
      </c>
    </row>
    <row r="137" spans="2:7" x14ac:dyDescent="0.35">
      <c r="B137" t="str">
        <f>Master[[#This Row],[Accession Prefix (NPGS)]]&amp;" "&amp;Master[[#This Row],[Accession Number -Assigned]]</f>
        <v xml:space="preserve"> </v>
      </c>
      <c r="C137" t="str">
        <f t="shared" si="12"/>
        <v>Donor source event</v>
      </c>
      <c r="D137" t="str">
        <f t="shared" si="13"/>
        <v>mm/dd/yyyy</v>
      </c>
      <c r="E137" s="77">
        <f>Master[[#This Row],[Received Date -received by site]]</f>
        <v>0</v>
      </c>
      <c r="F137" s="76" t="str">
        <f>IF(Master[[#This Row],[Geography (Donor)  -Lookup Picker in GRIN]]="","",Master[[#This Row],[Geography (Donor)  -Lookup Picker in GRIN]])</f>
        <v/>
      </c>
      <c r="G137" t="str">
        <f t="shared" si="14"/>
        <v>N</v>
      </c>
    </row>
    <row r="138" spans="2:7" x14ac:dyDescent="0.35">
      <c r="B138" t="str">
        <f>Master[[#This Row],[Accession Prefix (NPGS)]]&amp;" "&amp;Master[[#This Row],[Accession Number -Assigned]]</f>
        <v xml:space="preserve"> </v>
      </c>
      <c r="C138" t="str">
        <f t="shared" si="12"/>
        <v>Donor source event</v>
      </c>
      <c r="D138" t="str">
        <f t="shared" si="13"/>
        <v>mm/dd/yyyy</v>
      </c>
      <c r="E138" s="77">
        <f>Master[[#This Row],[Received Date -received by site]]</f>
        <v>0</v>
      </c>
      <c r="F138" s="76" t="str">
        <f>IF(Master[[#This Row],[Geography (Donor)  -Lookup Picker in GRIN]]="","",Master[[#This Row],[Geography (Donor)  -Lookup Picker in GRIN]])</f>
        <v/>
      </c>
      <c r="G138" t="str">
        <f t="shared" si="14"/>
        <v>N</v>
      </c>
    </row>
    <row r="139" spans="2:7" x14ac:dyDescent="0.35">
      <c r="B139" t="str">
        <f>Master[[#This Row],[Accession Prefix (NPGS)]]&amp;" "&amp;Master[[#This Row],[Accession Number -Assigned]]</f>
        <v xml:space="preserve"> </v>
      </c>
      <c r="C139" t="str">
        <f t="shared" si="12"/>
        <v>Donor source event</v>
      </c>
      <c r="D139" t="str">
        <f t="shared" si="13"/>
        <v>mm/dd/yyyy</v>
      </c>
      <c r="E139" s="77">
        <f>Master[[#This Row],[Received Date -received by site]]</f>
        <v>0</v>
      </c>
      <c r="F139" s="76" t="str">
        <f>IF(Master[[#This Row],[Geography (Donor)  -Lookup Picker in GRIN]]="","",Master[[#This Row],[Geography (Donor)  -Lookup Picker in GRIN]])</f>
        <v/>
      </c>
      <c r="G139" t="str">
        <f t="shared" si="14"/>
        <v>N</v>
      </c>
    </row>
    <row r="140" spans="2:7" x14ac:dyDescent="0.35">
      <c r="B140" t="str">
        <f>Master[[#This Row],[Accession Prefix (NPGS)]]&amp;" "&amp;Master[[#This Row],[Accession Number -Assigned]]</f>
        <v xml:space="preserve"> </v>
      </c>
      <c r="C140" t="str">
        <f t="shared" si="12"/>
        <v>Donor source event</v>
      </c>
      <c r="D140" t="str">
        <f t="shared" si="13"/>
        <v>mm/dd/yyyy</v>
      </c>
      <c r="E140" s="77">
        <f>Master[[#This Row],[Received Date -received by site]]</f>
        <v>0</v>
      </c>
      <c r="F140" s="76" t="str">
        <f>IF(Master[[#This Row],[Geography (Donor)  -Lookup Picker in GRIN]]="","",Master[[#This Row],[Geography (Donor)  -Lookup Picker in GRIN]])</f>
        <v/>
      </c>
      <c r="G140" t="str">
        <f t="shared" si="14"/>
        <v>N</v>
      </c>
    </row>
    <row r="141" spans="2:7" x14ac:dyDescent="0.35">
      <c r="B141" t="str">
        <f>Master[[#This Row],[Accession Prefix (NPGS)]]&amp;" "&amp;Master[[#This Row],[Accession Number -Assigned]]</f>
        <v xml:space="preserve"> </v>
      </c>
      <c r="C141" t="str">
        <f t="shared" si="12"/>
        <v>Donor source event</v>
      </c>
      <c r="D141" t="str">
        <f t="shared" si="13"/>
        <v>mm/dd/yyyy</v>
      </c>
      <c r="E141" s="77">
        <f>Master[[#This Row],[Received Date -received by site]]</f>
        <v>0</v>
      </c>
      <c r="F141" s="76" t="str">
        <f>IF(Master[[#This Row],[Geography (Donor)  -Lookup Picker in GRIN]]="","",Master[[#This Row],[Geography (Donor)  -Lookup Picker in GRIN]])</f>
        <v/>
      </c>
      <c r="G141" t="str">
        <f t="shared" si="14"/>
        <v>N</v>
      </c>
    </row>
    <row r="142" spans="2:7" x14ac:dyDescent="0.35">
      <c r="B142" t="str">
        <f>Master[[#This Row],[Accession Prefix (NPGS)]]&amp;" "&amp;Master[[#This Row],[Accession Number -Assigned]]</f>
        <v xml:space="preserve"> </v>
      </c>
      <c r="C142" t="str">
        <f t="shared" si="12"/>
        <v>Donor source event</v>
      </c>
      <c r="D142" t="str">
        <f t="shared" si="13"/>
        <v>mm/dd/yyyy</v>
      </c>
      <c r="E142" s="77">
        <f>Master[[#This Row],[Received Date -received by site]]</f>
        <v>0</v>
      </c>
      <c r="F142" s="76" t="str">
        <f>IF(Master[[#This Row],[Geography (Donor)  -Lookup Picker in GRIN]]="","",Master[[#This Row],[Geography (Donor)  -Lookup Picker in GRIN]])</f>
        <v/>
      </c>
      <c r="G142" t="str">
        <f t="shared" si="14"/>
        <v>N</v>
      </c>
    </row>
    <row r="143" spans="2:7" x14ac:dyDescent="0.35">
      <c r="B143" t="str">
        <f>Master[[#This Row],[Accession Prefix (NPGS)]]&amp;" "&amp;Master[[#This Row],[Accession Number -Assigned]]</f>
        <v xml:space="preserve"> </v>
      </c>
      <c r="C143" t="str">
        <f t="shared" si="12"/>
        <v>Donor source event</v>
      </c>
      <c r="D143" t="str">
        <f t="shared" si="13"/>
        <v>mm/dd/yyyy</v>
      </c>
      <c r="E143" s="77">
        <f>Master[[#This Row],[Received Date -received by site]]</f>
        <v>0</v>
      </c>
      <c r="F143" s="76" t="str">
        <f>IF(Master[[#This Row],[Geography (Donor)  -Lookup Picker in GRIN]]="","",Master[[#This Row],[Geography (Donor)  -Lookup Picker in GRIN]])</f>
        <v/>
      </c>
      <c r="G143" t="str">
        <f t="shared" si="14"/>
        <v>N</v>
      </c>
    </row>
    <row r="144" spans="2:7" x14ac:dyDescent="0.35">
      <c r="B144" t="str">
        <f>Master[[#This Row],[Accession Prefix (NPGS)]]&amp;" "&amp;Master[[#This Row],[Accession Number -Assigned]]</f>
        <v xml:space="preserve"> </v>
      </c>
      <c r="C144" t="str">
        <f t="shared" si="12"/>
        <v>Donor source event</v>
      </c>
      <c r="D144" t="str">
        <f t="shared" si="13"/>
        <v>mm/dd/yyyy</v>
      </c>
      <c r="E144" s="77">
        <f>Master[[#This Row],[Received Date -received by site]]</f>
        <v>0</v>
      </c>
      <c r="F144" s="76" t="str">
        <f>IF(Master[[#This Row],[Geography (Donor)  -Lookup Picker in GRIN]]="","",Master[[#This Row],[Geography (Donor)  -Lookup Picker in GRIN]])</f>
        <v/>
      </c>
      <c r="G144" t="str">
        <f t="shared" si="14"/>
        <v>N</v>
      </c>
    </row>
    <row r="145" spans="2:7" x14ac:dyDescent="0.35">
      <c r="B145" t="str">
        <f>Master[[#This Row],[Accession Prefix (NPGS)]]&amp;" "&amp;Master[[#This Row],[Accession Number -Assigned]]</f>
        <v xml:space="preserve"> </v>
      </c>
      <c r="C145" t="str">
        <f t="shared" si="12"/>
        <v>Donor source event</v>
      </c>
      <c r="D145" t="str">
        <f t="shared" si="13"/>
        <v>mm/dd/yyyy</v>
      </c>
      <c r="E145" s="77">
        <f>Master[[#This Row],[Received Date -received by site]]</f>
        <v>0</v>
      </c>
      <c r="F145" s="76" t="str">
        <f>IF(Master[[#This Row],[Geography (Donor)  -Lookup Picker in GRIN]]="","",Master[[#This Row],[Geography (Donor)  -Lookup Picker in GRIN]])</f>
        <v/>
      </c>
      <c r="G145" t="str">
        <f t="shared" si="14"/>
        <v>N</v>
      </c>
    </row>
    <row r="146" spans="2:7" x14ac:dyDescent="0.35">
      <c r="B146" t="str">
        <f>Master[[#This Row],[Accession Prefix (NPGS)]]&amp;" "&amp;Master[[#This Row],[Accession Number -Assigned]]</f>
        <v xml:space="preserve"> </v>
      </c>
      <c r="C146" t="str">
        <f t="shared" si="12"/>
        <v>Donor source event</v>
      </c>
      <c r="D146" t="str">
        <f t="shared" si="13"/>
        <v>mm/dd/yyyy</v>
      </c>
      <c r="E146" s="77">
        <f>Master[[#This Row],[Received Date -received by site]]</f>
        <v>0</v>
      </c>
      <c r="F146" s="76" t="str">
        <f>IF(Master[[#This Row],[Geography (Donor)  -Lookup Picker in GRIN]]="","",Master[[#This Row],[Geography (Donor)  -Lookup Picker in GRIN]])</f>
        <v/>
      </c>
      <c r="G146" t="str">
        <f t="shared" si="14"/>
        <v>N</v>
      </c>
    </row>
    <row r="147" spans="2:7" x14ac:dyDescent="0.35">
      <c r="B147" t="str">
        <f>Master[[#This Row],[Accession Prefix (NPGS)]]&amp;" "&amp;Master[[#This Row],[Accession Number -Assigned]]</f>
        <v xml:space="preserve"> </v>
      </c>
      <c r="C147" t="str">
        <f t="shared" si="12"/>
        <v>Donor source event</v>
      </c>
      <c r="D147" t="str">
        <f t="shared" si="13"/>
        <v>mm/dd/yyyy</v>
      </c>
      <c r="E147" s="77">
        <f>Master[[#This Row],[Received Date -received by site]]</f>
        <v>0</v>
      </c>
      <c r="F147" s="76" t="str">
        <f>IF(Master[[#This Row],[Geography (Donor)  -Lookup Picker in GRIN]]="","",Master[[#This Row],[Geography (Donor)  -Lookup Picker in GRIN]])</f>
        <v/>
      </c>
      <c r="G147" t="str">
        <f t="shared" si="14"/>
        <v>N</v>
      </c>
    </row>
    <row r="148" spans="2:7" x14ac:dyDescent="0.35">
      <c r="B148" t="str">
        <f>Master[[#This Row],[Accession Prefix (NPGS)]]&amp;" "&amp;Master[[#This Row],[Accession Number -Assigned]]</f>
        <v xml:space="preserve"> </v>
      </c>
      <c r="C148" t="str">
        <f t="shared" si="12"/>
        <v>Donor source event</v>
      </c>
      <c r="D148" t="str">
        <f t="shared" si="13"/>
        <v>mm/dd/yyyy</v>
      </c>
      <c r="E148" s="77">
        <f>Master[[#This Row],[Received Date -received by site]]</f>
        <v>0</v>
      </c>
      <c r="F148" s="76" t="str">
        <f>IF(Master[[#This Row],[Geography (Donor)  -Lookup Picker in GRIN]]="","",Master[[#This Row],[Geography (Donor)  -Lookup Picker in GRIN]])</f>
        <v/>
      </c>
      <c r="G148" t="str">
        <f t="shared" si="14"/>
        <v>N</v>
      </c>
    </row>
    <row r="149" spans="2:7" x14ac:dyDescent="0.35">
      <c r="B149" t="str">
        <f>Master[[#This Row],[Accession Prefix (NPGS)]]&amp;" "&amp;Master[[#This Row],[Accession Number -Assigned]]</f>
        <v xml:space="preserve"> </v>
      </c>
      <c r="C149" t="str">
        <f t="shared" si="12"/>
        <v>Donor source event</v>
      </c>
      <c r="D149" t="str">
        <f t="shared" si="13"/>
        <v>mm/dd/yyyy</v>
      </c>
      <c r="E149" s="77">
        <f>Master[[#This Row],[Received Date -received by site]]</f>
        <v>0</v>
      </c>
      <c r="F149" s="76" t="str">
        <f>IF(Master[[#This Row],[Geography (Donor)  -Lookup Picker in GRIN]]="","",Master[[#This Row],[Geography (Donor)  -Lookup Picker in GRIN]])</f>
        <v/>
      </c>
      <c r="G149" t="str">
        <f t="shared" si="14"/>
        <v>N</v>
      </c>
    </row>
    <row r="150" spans="2:7" x14ac:dyDescent="0.35">
      <c r="B150" t="str">
        <f>Master[[#This Row],[Accession Prefix (NPGS)]]&amp;" "&amp;Master[[#This Row],[Accession Number -Assigned]]</f>
        <v xml:space="preserve"> </v>
      </c>
      <c r="C150" t="str">
        <f t="shared" ref="C150:C181" si="15">"Donor source event"</f>
        <v>Donor source event</v>
      </c>
      <c r="D150" t="str">
        <f t="shared" ref="D150:D181" si="16">"mm/dd/yyyy"</f>
        <v>mm/dd/yyyy</v>
      </c>
      <c r="E150" s="77">
        <f>Master[[#This Row],[Received Date -received by site]]</f>
        <v>0</v>
      </c>
      <c r="F150" s="76" t="str">
        <f>IF(Master[[#This Row],[Geography (Donor)  -Lookup Picker in GRIN]]="","",Master[[#This Row],[Geography (Donor)  -Lookup Picker in GRIN]])</f>
        <v/>
      </c>
      <c r="G150" t="str">
        <f t="shared" ref="G150:G181" si="17">"N"</f>
        <v>N</v>
      </c>
    </row>
    <row r="151" spans="2:7" x14ac:dyDescent="0.35">
      <c r="B151" t="str">
        <f>Master[[#This Row],[Accession Prefix (NPGS)]]&amp;" "&amp;Master[[#This Row],[Accession Number -Assigned]]</f>
        <v xml:space="preserve"> </v>
      </c>
      <c r="C151" t="str">
        <f t="shared" si="15"/>
        <v>Donor source event</v>
      </c>
      <c r="D151" t="str">
        <f t="shared" si="16"/>
        <v>mm/dd/yyyy</v>
      </c>
      <c r="E151" s="77">
        <f>Master[[#This Row],[Received Date -received by site]]</f>
        <v>0</v>
      </c>
      <c r="F151" s="76" t="str">
        <f>IF(Master[[#This Row],[Geography (Donor)  -Lookup Picker in GRIN]]="","",Master[[#This Row],[Geography (Donor)  -Lookup Picker in GRIN]])</f>
        <v/>
      </c>
      <c r="G151" t="str">
        <f t="shared" si="17"/>
        <v>N</v>
      </c>
    </row>
    <row r="152" spans="2:7" x14ac:dyDescent="0.35">
      <c r="B152" t="str">
        <f>Master[[#This Row],[Accession Prefix (NPGS)]]&amp;" "&amp;Master[[#This Row],[Accession Number -Assigned]]</f>
        <v xml:space="preserve"> </v>
      </c>
      <c r="C152" t="str">
        <f t="shared" si="15"/>
        <v>Donor source event</v>
      </c>
      <c r="D152" t="str">
        <f t="shared" si="16"/>
        <v>mm/dd/yyyy</v>
      </c>
      <c r="E152" s="77">
        <f>Master[[#This Row],[Received Date -received by site]]</f>
        <v>0</v>
      </c>
      <c r="F152" s="76" t="str">
        <f>IF(Master[[#This Row],[Geography (Donor)  -Lookup Picker in GRIN]]="","",Master[[#This Row],[Geography (Donor)  -Lookup Picker in GRIN]])</f>
        <v/>
      </c>
      <c r="G152" t="str">
        <f t="shared" si="17"/>
        <v>N</v>
      </c>
    </row>
    <row r="153" spans="2:7" x14ac:dyDescent="0.35">
      <c r="B153" t="str">
        <f>Master[[#This Row],[Accession Prefix (NPGS)]]&amp;" "&amp;Master[[#This Row],[Accession Number -Assigned]]</f>
        <v xml:space="preserve"> </v>
      </c>
      <c r="C153" t="str">
        <f t="shared" si="15"/>
        <v>Donor source event</v>
      </c>
      <c r="D153" t="str">
        <f t="shared" si="16"/>
        <v>mm/dd/yyyy</v>
      </c>
      <c r="E153" s="77">
        <f>Master[[#This Row],[Received Date -received by site]]</f>
        <v>0</v>
      </c>
      <c r="F153" s="76" t="str">
        <f>IF(Master[[#This Row],[Geography (Donor)  -Lookup Picker in GRIN]]="","",Master[[#This Row],[Geography (Donor)  -Lookup Picker in GRIN]])</f>
        <v/>
      </c>
      <c r="G153" t="str">
        <f t="shared" si="17"/>
        <v>N</v>
      </c>
    </row>
    <row r="154" spans="2:7" x14ac:dyDescent="0.35">
      <c r="B154" t="str">
        <f>Master[[#This Row],[Accession Prefix (NPGS)]]&amp;" "&amp;Master[[#This Row],[Accession Number -Assigned]]</f>
        <v xml:space="preserve"> </v>
      </c>
      <c r="C154" t="str">
        <f t="shared" si="15"/>
        <v>Donor source event</v>
      </c>
      <c r="D154" t="str">
        <f t="shared" si="16"/>
        <v>mm/dd/yyyy</v>
      </c>
      <c r="E154" s="77">
        <f>Master[[#This Row],[Received Date -received by site]]</f>
        <v>0</v>
      </c>
      <c r="F154" s="76" t="str">
        <f>IF(Master[[#This Row],[Geography (Donor)  -Lookup Picker in GRIN]]="","",Master[[#This Row],[Geography (Donor)  -Lookup Picker in GRIN]])</f>
        <v/>
      </c>
      <c r="G154" t="str">
        <f t="shared" si="17"/>
        <v>N</v>
      </c>
    </row>
    <row r="155" spans="2:7" x14ac:dyDescent="0.35">
      <c r="B155" t="str">
        <f>Master[[#This Row],[Accession Prefix (NPGS)]]&amp;" "&amp;Master[[#This Row],[Accession Number -Assigned]]</f>
        <v xml:space="preserve"> </v>
      </c>
      <c r="C155" t="str">
        <f t="shared" si="15"/>
        <v>Donor source event</v>
      </c>
      <c r="D155" t="str">
        <f t="shared" si="16"/>
        <v>mm/dd/yyyy</v>
      </c>
      <c r="E155" s="77">
        <f>Master[[#This Row],[Received Date -received by site]]</f>
        <v>0</v>
      </c>
      <c r="F155" s="76" t="str">
        <f>IF(Master[[#This Row],[Geography (Donor)  -Lookup Picker in GRIN]]="","",Master[[#This Row],[Geography (Donor)  -Lookup Picker in GRIN]])</f>
        <v/>
      </c>
      <c r="G155" t="str">
        <f t="shared" si="17"/>
        <v>N</v>
      </c>
    </row>
    <row r="156" spans="2:7" x14ac:dyDescent="0.35">
      <c r="B156" t="str">
        <f>Master[[#This Row],[Accession Prefix (NPGS)]]&amp;" "&amp;Master[[#This Row],[Accession Number -Assigned]]</f>
        <v xml:space="preserve"> </v>
      </c>
      <c r="C156" t="str">
        <f t="shared" si="15"/>
        <v>Donor source event</v>
      </c>
      <c r="D156" t="str">
        <f t="shared" si="16"/>
        <v>mm/dd/yyyy</v>
      </c>
      <c r="E156" s="77">
        <f>Master[[#This Row],[Received Date -received by site]]</f>
        <v>0</v>
      </c>
      <c r="F156" s="76" t="str">
        <f>IF(Master[[#This Row],[Geography (Donor)  -Lookup Picker in GRIN]]="","",Master[[#This Row],[Geography (Donor)  -Lookup Picker in GRIN]])</f>
        <v/>
      </c>
      <c r="G156" t="str">
        <f t="shared" si="17"/>
        <v>N</v>
      </c>
    </row>
    <row r="157" spans="2:7" x14ac:dyDescent="0.35">
      <c r="B157" t="str">
        <f>Master[[#This Row],[Accession Prefix (NPGS)]]&amp;" "&amp;Master[[#This Row],[Accession Number -Assigned]]</f>
        <v xml:space="preserve"> </v>
      </c>
      <c r="C157" t="str">
        <f t="shared" si="15"/>
        <v>Donor source event</v>
      </c>
      <c r="D157" t="str">
        <f t="shared" si="16"/>
        <v>mm/dd/yyyy</v>
      </c>
      <c r="E157" s="77">
        <f>Master[[#This Row],[Received Date -received by site]]</f>
        <v>0</v>
      </c>
      <c r="F157" s="76" t="str">
        <f>IF(Master[[#This Row],[Geography (Donor)  -Lookup Picker in GRIN]]="","",Master[[#This Row],[Geography (Donor)  -Lookup Picker in GRIN]])</f>
        <v/>
      </c>
      <c r="G157" t="str">
        <f t="shared" si="17"/>
        <v>N</v>
      </c>
    </row>
    <row r="158" spans="2:7" x14ac:dyDescent="0.35">
      <c r="B158" t="str">
        <f>Master[[#This Row],[Accession Prefix (NPGS)]]&amp;" "&amp;Master[[#This Row],[Accession Number -Assigned]]</f>
        <v xml:space="preserve"> </v>
      </c>
      <c r="C158" t="str">
        <f t="shared" si="15"/>
        <v>Donor source event</v>
      </c>
      <c r="D158" t="str">
        <f t="shared" si="16"/>
        <v>mm/dd/yyyy</v>
      </c>
      <c r="E158" s="77">
        <f>Master[[#This Row],[Received Date -received by site]]</f>
        <v>0</v>
      </c>
      <c r="F158" s="76" t="str">
        <f>IF(Master[[#This Row],[Geography (Donor)  -Lookup Picker in GRIN]]="","",Master[[#This Row],[Geography (Donor)  -Lookup Picker in GRIN]])</f>
        <v/>
      </c>
      <c r="G158" t="str">
        <f t="shared" si="17"/>
        <v>N</v>
      </c>
    </row>
    <row r="159" spans="2:7" x14ac:dyDescent="0.35">
      <c r="B159" t="str">
        <f>Master[[#This Row],[Accession Prefix (NPGS)]]&amp;" "&amp;Master[[#This Row],[Accession Number -Assigned]]</f>
        <v xml:space="preserve"> </v>
      </c>
      <c r="C159" t="str">
        <f t="shared" si="15"/>
        <v>Donor source event</v>
      </c>
      <c r="D159" t="str">
        <f t="shared" si="16"/>
        <v>mm/dd/yyyy</v>
      </c>
      <c r="E159" s="77">
        <f>Master[[#This Row],[Received Date -received by site]]</f>
        <v>0</v>
      </c>
      <c r="F159" s="76" t="str">
        <f>IF(Master[[#This Row],[Geography (Donor)  -Lookup Picker in GRIN]]="","",Master[[#This Row],[Geography (Donor)  -Lookup Picker in GRIN]])</f>
        <v/>
      </c>
      <c r="G159" t="str">
        <f t="shared" si="17"/>
        <v>N</v>
      </c>
    </row>
    <row r="160" spans="2:7" x14ac:dyDescent="0.35">
      <c r="B160" t="str">
        <f>Master[[#This Row],[Accession Prefix (NPGS)]]&amp;" "&amp;Master[[#This Row],[Accession Number -Assigned]]</f>
        <v xml:space="preserve"> </v>
      </c>
      <c r="C160" t="str">
        <f t="shared" si="15"/>
        <v>Donor source event</v>
      </c>
      <c r="D160" t="str">
        <f t="shared" si="16"/>
        <v>mm/dd/yyyy</v>
      </c>
      <c r="E160" s="77">
        <f>Master[[#This Row],[Received Date -received by site]]</f>
        <v>0</v>
      </c>
      <c r="F160" s="76" t="str">
        <f>IF(Master[[#This Row],[Geography (Donor)  -Lookup Picker in GRIN]]="","",Master[[#This Row],[Geography (Donor)  -Lookup Picker in GRIN]])</f>
        <v/>
      </c>
      <c r="G160" t="str">
        <f t="shared" si="17"/>
        <v>N</v>
      </c>
    </row>
    <row r="161" spans="2:7" x14ac:dyDescent="0.35">
      <c r="B161" t="str">
        <f>Master[[#This Row],[Accession Prefix (NPGS)]]&amp;" "&amp;Master[[#This Row],[Accession Number -Assigned]]</f>
        <v xml:space="preserve"> </v>
      </c>
      <c r="C161" t="str">
        <f t="shared" si="15"/>
        <v>Donor source event</v>
      </c>
      <c r="D161" t="str">
        <f t="shared" si="16"/>
        <v>mm/dd/yyyy</v>
      </c>
      <c r="E161" s="77">
        <f>Master[[#This Row],[Received Date -received by site]]</f>
        <v>0</v>
      </c>
      <c r="F161" s="76" t="str">
        <f>IF(Master[[#This Row],[Geography (Donor)  -Lookup Picker in GRIN]]="","",Master[[#This Row],[Geography (Donor)  -Lookup Picker in GRIN]])</f>
        <v/>
      </c>
      <c r="G161" t="str">
        <f t="shared" si="17"/>
        <v>N</v>
      </c>
    </row>
    <row r="162" spans="2:7" x14ac:dyDescent="0.35">
      <c r="B162" t="str">
        <f>Master[[#This Row],[Accession Prefix (NPGS)]]&amp;" "&amp;Master[[#This Row],[Accession Number -Assigned]]</f>
        <v xml:space="preserve"> </v>
      </c>
      <c r="C162" t="str">
        <f t="shared" si="15"/>
        <v>Donor source event</v>
      </c>
      <c r="D162" t="str">
        <f t="shared" si="16"/>
        <v>mm/dd/yyyy</v>
      </c>
      <c r="E162" s="77">
        <f>Master[[#This Row],[Received Date -received by site]]</f>
        <v>0</v>
      </c>
      <c r="F162" s="76" t="str">
        <f>IF(Master[[#This Row],[Geography (Donor)  -Lookup Picker in GRIN]]="","",Master[[#This Row],[Geography (Donor)  -Lookup Picker in GRIN]])</f>
        <v/>
      </c>
      <c r="G162" t="str">
        <f t="shared" si="17"/>
        <v>N</v>
      </c>
    </row>
    <row r="163" spans="2:7" x14ac:dyDescent="0.35">
      <c r="B163" t="str">
        <f>Master[[#This Row],[Accession Prefix (NPGS)]]&amp;" "&amp;Master[[#This Row],[Accession Number -Assigned]]</f>
        <v xml:space="preserve"> </v>
      </c>
      <c r="C163" t="str">
        <f t="shared" si="15"/>
        <v>Donor source event</v>
      </c>
      <c r="D163" t="str">
        <f t="shared" si="16"/>
        <v>mm/dd/yyyy</v>
      </c>
      <c r="E163" s="77">
        <f>Master[[#This Row],[Received Date -received by site]]</f>
        <v>0</v>
      </c>
      <c r="F163" s="76" t="str">
        <f>IF(Master[[#This Row],[Geography (Donor)  -Lookup Picker in GRIN]]="","",Master[[#This Row],[Geography (Donor)  -Lookup Picker in GRIN]])</f>
        <v/>
      </c>
      <c r="G163" t="str">
        <f t="shared" si="17"/>
        <v>N</v>
      </c>
    </row>
    <row r="164" spans="2:7" x14ac:dyDescent="0.35">
      <c r="B164" t="str">
        <f>Master[[#This Row],[Accession Prefix (NPGS)]]&amp;" "&amp;Master[[#This Row],[Accession Number -Assigned]]</f>
        <v xml:space="preserve"> </v>
      </c>
      <c r="C164" t="str">
        <f t="shared" si="15"/>
        <v>Donor source event</v>
      </c>
      <c r="D164" t="str">
        <f t="shared" si="16"/>
        <v>mm/dd/yyyy</v>
      </c>
      <c r="E164" s="77">
        <f>Master[[#This Row],[Received Date -received by site]]</f>
        <v>0</v>
      </c>
      <c r="F164" s="76" t="str">
        <f>IF(Master[[#This Row],[Geography (Donor)  -Lookup Picker in GRIN]]="","",Master[[#This Row],[Geography (Donor)  -Lookup Picker in GRIN]])</f>
        <v/>
      </c>
      <c r="G164" t="str">
        <f t="shared" si="17"/>
        <v>N</v>
      </c>
    </row>
    <row r="165" spans="2:7" x14ac:dyDescent="0.35">
      <c r="B165" t="str">
        <f>Master[[#This Row],[Accession Prefix (NPGS)]]&amp;" "&amp;Master[[#This Row],[Accession Number -Assigned]]</f>
        <v xml:space="preserve"> </v>
      </c>
      <c r="C165" t="str">
        <f t="shared" si="15"/>
        <v>Donor source event</v>
      </c>
      <c r="D165" t="str">
        <f t="shared" si="16"/>
        <v>mm/dd/yyyy</v>
      </c>
      <c r="E165" s="77">
        <f>Master[[#This Row],[Received Date -received by site]]</f>
        <v>0</v>
      </c>
      <c r="F165" s="76" t="str">
        <f>IF(Master[[#This Row],[Geography (Donor)  -Lookup Picker in GRIN]]="","",Master[[#This Row],[Geography (Donor)  -Lookup Picker in GRIN]])</f>
        <v/>
      </c>
      <c r="G165" t="str">
        <f t="shared" si="17"/>
        <v>N</v>
      </c>
    </row>
    <row r="166" spans="2:7" x14ac:dyDescent="0.35">
      <c r="B166" t="str">
        <f>Master[[#This Row],[Accession Prefix (NPGS)]]&amp;" "&amp;Master[[#This Row],[Accession Number -Assigned]]</f>
        <v xml:space="preserve"> </v>
      </c>
      <c r="C166" t="str">
        <f t="shared" si="15"/>
        <v>Donor source event</v>
      </c>
      <c r="D166" t="str">
        <f t="shared" si="16"/>
        <v>mm/dd/yyyy</v>
      </c>
      <c r="E166" s="77">
        <f>Master[[#This Row],[Received Date -received by site]]</f>
        <v>0</v>
      </c>
      <c r="F166" s="76" t="str">
        <f>IF(Master[[#This Row],[Geography (Donor)  -Lookup Picker in GRIN]]="","",Master[[#This Row],[Geography (Donor)  -Lookup Picker in GRIN]])</f>
        <v/>
      </c>
      <c r="G166" t="str">
        <f t="shared" si="17"/>
        <v>N</v>
      </c>
    </row>
    <row r="167" spans="2:7" x14ac:dyDescent="0.35">
      <c r="B167" t="str">
        <f>Master[[#This Row],[Accession Prefix (NPGS)]]&amp;" "&amp;Master[[#This Row],[Accession Number -Assigned]]</f>
        <v xml:space="preserve"> </v>
      </c>
      <c r="C167" t="str">
        <f t="shared" si="15"/>
        <v>Donor source event</v>
      </c>
      <c r="D167" t="str">
        <f t="shared" si="16"/>
        <v>mm/dd/yyyy</v>
      </c>
      <c r="E167" s="77">
        <f>Master[[#This Row],[Received Date -received by site]]</f>
        <v>0</v>
      </c>
      <c r="F167" s="76" t="str">
        <f>IF(Master[[#This Row],[Geography (Donor)  -Lookup Picker in GRIN]]="","",Master[[#This Row],[Geography (Donor)  -Lookup Picker in GRIN]])</f>
        <v/>
      </c>
      <c r="G167" t="str">
        <f t="shared" si="17"/>
        <v>N</v>
      </c>
    </row>
    <row r="168" spans="2:7" x14ac:dyDescent="0.35">
      <c r="B168" t="str">
        <f>Master[[#This Row],[Accession Prefix (NPGS)]]&amp;" "&amp;Master[[#This Row],[Accession Number -Assigned]]</f>
        <v xml:space="preserve"> </v>
      </c>
      <c r="C168" t="str">
        <f t="shared" si="15"/>
        <v>Donor source event</v>
      </c>
      <c r="D168" t="str">
        <f t="shared" si="16"/>
        <v>mm/dd/yyyy</v>
      </c>
      <c r="E168" s="77">
        <f>Master[[#This Row],[Received Date -received by site]]</f>
        <v>0</v>
      </c>
      <c r="F168" s="76" t="str">
        <f>IF(Master[[#This Row],[Geography (Donor)  -Lookup Picker in GRIN]]="","",Master[[#This Row],[Geography (Donor)  -Lookup Picker in GRIN]])</f>
        <v/>
      </c>
      <c r="G168" t="str">
        <f t="shared" si="17"/>
        <v>N</v>
      </c>
    </row>
    <row r="169" spans="2:7" x14ac:dyDescent="0.35">
      <c r="B169" t="str">
        <f>Master[[#This Row],[Accession Prefix (NPGS)]]&amp;" "&amp;Master[[#This Row],[Accession Number -Assigned]]</f>
        <v xml:space="preserve"> </v>
      </c>
      <c r="C169" t="str">
        <f t="shared" si="15"/>
        <v>Donor source event</v>
      </c>
      <c r="D169" t="str">
        <f t="shared" si="16"/>
        <v>mm/dd/yyyy</v>
      </c>
      <c r="E169" s="77">
        <f>Master[[#This Row],[Received Date -received by site]]</f>
        <v>0</v>
      </c>
      <c r="F169" s="76" t="str">
        <f>IF(Master[[#This Row],[Geography (Donor)  -Lookup Picker in GRIN]]="","",Master[[#This Row],[Geography (Donor)  -Lookup Picker in GRIN]])</f>
        <v/>
      </c>
      <c r="G169" t="str">
        <f t="shared" si="17"/>
        <v>N</v>
      </c>
    </row>
    <row r="170" spans="2:7" x14ac:dyDescent="0.35">
      <c r="B170" t="str">
        <f>Master[[#This Row],[Accession Prefix (NPGS)]]&amp;" "&amp;Master[[#This Row],[Accession Number -Assigned]]</f>
        <v xml:space="preserve"> </v>
      </c>
      <c r="C170" t="str">
        <f t="shared" si="15"/>
        <v>Donor source event</v>
      </c>
      <c r="D170" t="str">
        <f t="shared" si="16"/>
        <v>mm/dd/yyyy</v>
      </c>
      <c r="E170" s="77">
        <f>Master[[#This Row],[Received Date -received by site]]</f>
        <v>0</v>
      </c>
      <c r="F170" s="76" t="str">
        <f>IF(Master[[#This Row],[Geography (Donor)  -Lookup Picker in GRIN]]="","",Master[[#This Row],[Geography (Donor)  -Lookup Picker in GRIN]])</f>
        <v/>
      </c>
      <c r="G170" t="str">
        <f t="shared" si="17"/>
        <v>N</v>
      </c>
    </row>
    <row r="171" spans="2:7" x14ac:dyDescent="0.35">
      <c r="B171" t="str">
        <f>Master[[#This Row],[Accession Prefix (NPGS)]]&amp;" "&amp;Master[[#This Row],[Accession Number -Assigned]]</f>
        <v xml:space="preserve"> </v>
      </c>
      <c r="C171" t="str">
        <f t="shared" si="15"/>
        <v>Donor source event</v>
      </c>
      <c r="D171" t="str">
        <f t="shared" si="16"/>
        <v>mm/dd/yyyy</v>
      </c>
      <c r="E171" s="77">
        <f>Master[[#This Row],[Received Date -received by site]]</f>
        <v>0</v>
      </c>
      <c r="F171" s="76" t="str">
        <f>IF(Master[[#This Row],[Geography (Donor)  -Lookup Picker in GRIN]]="","",Master[[#This Row],[Geography (Donor)  -Lookup Picker in GRIN]])</f>
        <v/>
      </c>
      <c r="G171" t="str">
        <f t="shared" si="17"/>
        <v>N</v>
      </c>
    </row>
    <row r="172" spans="2:7" x14ac:dyDescent="0.35">
      <c r="B172" t="str">
        <f>Master[[#This Row],[Accession Prefix (NPGS)]]&amp;" "&amp;Master[[#This Row],[Accession Number -Assigned]]</f>
        <v xml:space="preserve"> </v>
      </c>
      <c r="C172" t="str">
        <f t="shared" si="15"/>
        <v>Donor source event</v>
      </c>
      <c r="D172" t="str">
        <f t="shared" si="16"/>
        <v>mm/dd/yyyy</v>
      </c>
      <c r="E172" s="77">
        <f>Master[[#This Row],[Received Date -received by site]]</f>
        <v>0</v>
      </c>
      <c r="F172" s="76" t="str">
        <f>IF(Master[[#This Row],[Geography (Donor)  -Lookup Picker in GRIN]]="","",Master[[#This Row],[Geography (Donor)  -Lookup Picker in GRIN]])</f>
        <v/>
      </c>
      <c r="G172" t="str">
        <f t="shared" si="17"/>
        <v>N</v>
      </c>
    </row>
    <row r="173" spans="2:7" x14ac:dyDescent="0.35">
      <c r="B173" t="str">
        <f>Master[[#This Row],[Accession Prefix (NPGS)]]&amp;" "&amp;Master[[#This Row],[Accession Number -Assigned]]</f>
        <v xml:space="preserve"> </v>
      </c>
      <c r="C173" t="str">
        <f t="shared" si="15"/>
        <v>Donor source event</v>
      </c>
      <c r="D173" t="str">
        <f t="shared" si="16"/>
        <v>mm/dd/yyyy</v>
      </c>
      <c r="E173" s="77">
        <f>Master[[#This Row],[Received Date -received by site]]</f>
        <v>0</v>
      </c>
      <c r="F173" s="76" t="str">
        <f>IF(Master[[#This Row],[Geography (Donor)  -Lookup Picker in GRIN]]="","",Master[[#This Row],[Geography (Donor)  -Lookup Picker in GRIN]])</f>
        <v/>
      </c>
      <c r="G173" t="str">
        <f t="shared" si="17"/>
        <v>N</v>
      </c>
    </row>
    <row r="174" spans="2:7" x14ac:dyDescent="0.35">
      <c r="B174" t="str">
        <f>Master[[#This Row],[Accession Prefix (NPGS)]]&amp;" "&amp;Master[[#This Row],[Accession Number -Assigned]]</f>
        <v xml:space="preserve"> </v>
      </c>
      <c r="C174" t="str">
        <f t="shared" si="15"/>
        <v>Donor source event</v>
      </c>
      <c r="D174" t="str">
        <f t="shared" si="16"/>
        <v>mm/dd/yyyy</v>
      </c>
      <c r="E174" s="77">
        <f>Master[[#This Row],[Received Date -received by site]]</f>
        <v>0</v>
      </c>
      <c r="F174" s="76" t="str">
        <f>IF(Master[[#This Row],[Geography (Donor)  -Lookup Picker in GRIN]]="","",Master[[#This Row],[Geography (Donor)  -Lookup Picker in GRIN]])</f>
        <v/>
      </c>
      <c r="G174" t="str">
        <f t="shared" si="17"/>
        <v>N</v>
      </c>
    </row>
    <row r="175" spans="2:7" x14ac:dyDescent="0.35">
      <c r="B175" t="str">
        <f>Master[[#This Row],[Accession Prefix (NPGS)]]&amp;" "&amp;Master[[#This Row],[Accession Number -Assigned]]</f>
        <v xml:space="preserve"> </v>
      </c>
      <c r="C175" t="str">
        <f t="shared" si="15"/>
        <v>Donor source event</v>
      </c>
      <c r="D175" t="str">
        <f t="shared" si="16"/>
        <v>mm/dd/yyyy</v>
      </c>
      <c r="E175" s="77">
        <f>Master[[#This Row],[Received Date -received by site]]</f>
        <v>0</v>
      </c>
      <c r="F175" s="76" t="str">
        <f>IF(Master[[#This Row],[Geography (Donor)  -Lookup Picker in GRIN]]="","",Master[[#This Row],[Geography (Donor)  -Lookup Picker in GRIN]])</f>
        <v/>
      </c>
      <c r="G175" t="str">
        <f t="shared" si="17"/>
        <v>N</v>
      </c>
    </row>
    <row r="176" spans="2:7" x14ac:dyDescent="0.35">
      <c r="B176" t="str">
        <f>Master[[#This Row],[Accession Prefix (NPGS)]]&amp;" "&amp;Master[[#This Row],[Accession Number -Assigned]]</f>
        <v xml:space="preserve"> </v>
      </c>
      <c r="C176" t="str">
        <f t="shared" si="15"/>
        <v>Donor source event</v>
      </c>
      <c r="D176" t="str">
        <f t="shared" si="16"/>
        <v>mm/dd/yyyy</v>
      </c>
      <c r="E176" s="77">
        <f>Master[[#This Row],[Received Date -received by site]]</f>
        <v>0</v>
      </c>
      <c r="F176" s="76" t="str">
        <f>IF(Master[[#This Row],[Geography (Donor)  -Lookup Picker in GRIN]]="","",Master[[#This Row],[Geography (Donor)  -Lookup Picker in GRIN]])</f>
        <v/>
      </c>
      <c r="G176" t="str">
        <f t="shared" si="17"/>
        <v>N</v>
      </c>
    </row>
    <row r="177" spans="2:7" x14ac:dyDescent="0.35">
      <c r="B177" t="str">
        <f>Master[[#This Row],[Accession Prefix (NPGS)]]&amp;" "&amp;Master[[#This Row],[Accession Number -Assigned]]</f>
        <v xml:space="preserve"> </v>
      </c>
      <c r="C177" t="str">
        <f t="shared" si="15"/>
        <v>Donor source event</v>
      </c>
      <c r="D177" t="str">
        <f t="shared" si="16"/>
        <v>mm/dd/yyyy</v>
      </c>
      <c r="E177" s="77">
        <f>Master[[#This Row],[Received Date -received by site]]</f>
        <v>0</v>
      </c>
      <c r="F177" s="76" t="str">
        <f>IF(Master[[#This Row],[Geography (Donor)  -Lookup Picker in GRIN]]="","",Master[[#This Row],[Geography (Donor)  -Lookup Picker in GRIN]])</f>
        <v/>
      </c>
      <c r="G177" t="str">
        <f t="shared" si="17"/>
        <v>N</v>
      </c>
    </row>
    <row r="178" spans="2:7" x14ac:dyDescent="0.35">
      <c r="B178" t="str">
        <f>Master[[#This Row],[Accession Prefix (NPGS)]]&amp;" "&amp;Master[[#This Row],[Accession Number -Assigned]]</f>
        <v xml:space="preserve"> </v>
      </c>
      <c r="C178" t="str">
        <f t="shared" si="15"/>
        <v>Donor source event</v>
      </c>
      <c r="D178" t="str">
        <f t="shared" si="16"/>
        <v>mm/dd/yyyy</v>
      </c>
      <c r="E178" s="77">
        <f>Master[[#This Row],[Received Date -received by site]]</f>
        <v>0</v>
      </c>
      <c r="F178" s="76" t="str">
        <f>IF(Master[[#This Row],[Geography (Donor)  -Lookup Picker in GRIN]]="","",Master[[#This Row],[Geography (Donor)  -Lookup Picker in GRIN]])</f>
        <v/>
      </c>
      <c r="G178" t="str">
        <f t="shared" si="17"/>
        <v>N</v>
      </c>
    </row>
    <row r="179" spans="2:7" x14ac:dyDescent="0.35">
      <c r="B179" t="str">
        <f>Master[[#This Row],[Accession Prefix (NPGS)]]&amp;" "&amp;Master[[#This Row],[Accession Number -Assigned]]</f>
        <v xml:space="preserve"> </v>
      </c>
      <c r="C179" t="str">
        <f t="shared" si="15"/>
        <v>Donor source event</v>
      </c>
      <c r="D179" t="str">
        <f t="shared" si="16"/>
        <v>mm/dd/yyyy</v>
      </c>
      <c r="E179" s="77">
        <f>Master[[#This Row],[Received Date -received by site]]</f>
        <v>0</v>
      </c>
      <c r="F179" s="76" t="str">
        <f>IF(Master[[#This Row],[Geography (Donor)  -Lookup Picker in GRIN]]="","",Master[[#This Row],[Geography (Donor)  -Lookup Picker in GRIN]])</f>
        <v/>
      </c>
      <c r="G179" t="str">
        <f t="shared" si="17"/>
        <v>N</v>
      </c>
    </row>
    <row r="180" spans="2:7" x14ac:dyDescent="0.35">
      <c r="B180" t="str">
        <f>Master[[#This Row],[Accession Prefix (NPGS)]]&amp;" "&amp;Master[[#This Row],[Accession Number -Assigned]]</f>
        <v xml:space="preserve"> </v>
      </c>
      <c r="C180" t="str">
        <f t="shared" si="15"/>
        <v>Donor source event</v>
      </c>
      <c r="D180" t="str">
        <f t="shared" si="16"/>
        <v>mm/dd/yyyy</v>
      </c>
      <c r="E180" s="77">
        <f>Master[[#This Row],[Received Date -received by site]]</f>
        <v>0</v>
      </c>
      <c r="F180" s="76" t="str">
        <f>IF(Master[[#This Row],[Geography (Donor)  -Lookup Picker in GRIN]]="","",Master[[#This Row],[Geography (Donor)  -Lookup Picker in GRIN]])</f>
        <v/>
      </c>
      <c r="G180" t="str">
        <f t="shared" si="17"/>
        <v>N</v>
      </c>
    </row>
    <row r="181" spans="2:7" x14ac:dyDescent="0.35">
      <c r="B181" t="str">
        <f>Master[[#This Row],[Accession Prefix (NPGS)]]&amp;" "&amp;Master[[#This Row],[Accession Number -Assigned]]</f>
        <v xml:space="preserve"> </v>
      </c>
      <c r="C181" t="str">
        <f t="shared" si="15"/>
        <v>Donor source event</v>
      </c>
      <c r="D181" t="str">
        <f t="shared" si="16"/>
        <v>mm/dd/yyyy</v>
      </c>
      <c r="E181" s="77">
        <f>Master[[#This Row],[Received Date -received by site]]</f>
        <v>0</v>
      </c>
      <c r="F181" s="76" t="str">
        <f>IF(Master[[#This Row],[Geography (Donor)  -Lookup Picker in GRIN]]="","",Master[[#This Row],[Geography (Donor)  -Lookup Picker in GRIN]])</f>
        <v/>
      </c>
      <c r="G181" t="str">
        <f t="shared" si="17"/>
        <v>N</v>
      </c>
    </row>
    <row r="182" spans="2:7" x14ac:dyDescent="0.35">
      <c r="B182" t="str">
        <f>Master[[#This Row],[Accession Prefix (NPGS)]]&amp;" "&amp;Master[[#This Row],[Accession Number -Assigned]]</f>
        <v xml:space="preserve"> </v>
      </c>
      <c r="C182" t="str">
        <f t="shared" ref="C182:C201" si="18">"Donor source event"</f>
        <v>Donor source event</v>
      </c>
      <c r="D182" t="str">
        <f t="shared" ref="D182:D201" si="19">"mm/dd/yyyy"</f>
        <v>mm/dd/yyyy</v>
      </c>
      <c r="E182" s="77">
        <f>Master[[#This Row],[Received Date -received by site]]</f>
        <v>0</v>
      </c>
      <c r="F182" s="76" t="str">
        <f>IF(Master[[#This Row],[Geography (Donor)  -Lookup Picker in GRIN]]="","",Master[[#This Row],[Geography (Donor)  -Lookup Picker in GRIN]])</f>
        <v/>
      </c>
      <c r="G182" t="str">
        <f t="shared" ref="G182:G201" si="20">"N"</f>
        <v>N</v>
      </c>
    </row>
    <row r="183" spans="2:7" x14ac:dyDescent="0.35">
      <c r="B183" t="str">
        <f>Master[[#This Row],[Accession Prefix (NPGS)]]&amp;" "&amp;Master[[#This Row],[Accession Number -Assigned]]</f>
        <v xml:space="preserve"> </v>
      </c>
      <c r="C183" t="str">
        <f t="shared" si="18"/>
        <v>Donor source event</v>
      </c>
      <c r="D183" t="str">
        <f t="shared" si="19"/>
        <v>mm/dd/yyyy</v>
      </c>
      <c r="E183" s="77">
        <f>Master[[#This Row],[Received Date -received by site]]</f>
        <v>0</v>
      </c>
      <c r="F183" s="76" t="str">
        <f>IF(Master[[#This Row],[Geography (Donor)  -Lookup Picker in GRIN]]="","",Master[[#This Row],[Geography (Donor)  -Lookup Picker in GRIN]])</f>
        <v/>
      </c>
      <c r="G183" t="str">
        <f t="shared" si="20"/>
        <v>N</v>
      </c>
    </row>
    <row r="184" spans="2:7" x14ac:dyDescent="0.35">
      <c r="B184" t="str">
        <f>Master[[#This Row],[Accession Prefix (NPGS)]]&amp;" "&amp;Master[[#This Row],[Accession Number -Assigned]]</f>
        <v xml:space="preserve"> </v>
      </c>
      <c r="C184" t="str">
        <f t="shared" si="18"/>
        <v>Donor source event</v>
      </c>
      <c r="D184" t="str">
        <f t="shared" si="19"/>
        <v>mm/dd/yyyy</v>
      </c>
      <c r="E184" s="77">
        <f>Master[[#This Row],[Received Date -received by site]]</f>
        <v>0</v>
      </c>
      <c r="F184" s="76" t="str">
        <f>IF(Master[[#This Row],[Geography (Donor)  -Lookup Picker in GRIN]]="","",Master[[#This Row],[Geography (Donor)  -Lookup Picker in GRIN]])</f>
        <v/>
      </c>
      <c r="G184" t="str">
        <f t="shared" si="20"/>
        <v>N</v>
      </c>
    </row>
    <row r="185" spans="2:7" x14ac:dyDescent="0.35">
      <c r="B185" t="str">
        <f>Master[[#This Row],[Accession Prefix (NPGS)]]&amp;" "&amp;Master[[#This Row],[Accession Number -Assigned]]</f>
        <v xml:space="preserve"> </v>
      </c>
      <c r="C185" t="str">
        <f t="shared" si="18"/>
        <v>Donor source event</v>
      </c>
      <c r="D185" t="str">
        <f t="shared" si="19"/>
        <v>mm/dd/yyyy</v>
      </c>
      <c r="E185" s="77">
        <f>Master[[#This Row],[Received Date -received by site]]</f>
        <v>0</v>
      </c>
      <c r="F185" s="76" t="str">
        <f>IF(Master[[#This Row],[Geography (Donor)  -Lookup Picker in GRIN]]="","",Master[[#This Row],[Geography (Donor)  -Lookup Picker in GRIN]])</f>
        <v/>
      </c>
      <c r="G185" t="str">
        <f t="shared" si="20"/>
        <v>N</v>
      </c>
    </row>
    <row r="186" spans="2:7" x14ac:dyDescent="0.35">
      <c r="B186" t="str">
        <f>Master[[#This Row],[Accession Prefix (NPGS)]]&amp;" "&amp;Master[[#This Row],[Accession Number -Assigned]]</f>
        <v xml:space="preserve"> </v>
      </c>
      <c r="C186" t="str">
        <f t="shared" si="18"/>
        <v>Donor source event</v>
      </c>
      <c r="D186" t="str">
        <f t="shared" si="19"/>
        <v>mm/dd/yyyy</v>
      </c>
      <c r="E186" s="77">
        <f>Master[[#This Row],[Received Date -received by site]]</f>
        <v>0</v>
      </c>
      <c r="F186" s="76" t="str">
        <f>IF(Master[[#This Row],[Geography (Donor)  -Lookup Picker in GRIN]]="","",Master[[#This Row],[Geography (Donor)  -Lookup Picker in GRIN]])</f>
        <v/>
      </c>
      <c r="G186" t="str">
        <f t="shared" si="20"/>
        <v>N</v>
      </c>
    </row>
    <row r="187" spans="2:7" x14ac:dyDescent="0.35">
      <c r="B187" t="str">
        <f>Master[[#This Row],[Accession Prefix (NPGS)]]&amp;" "&amp;Master[[#This Row],[Accession Number -Assigned]]</f>
        <v xml:space="preserve"> </v>
      </c>
      <c r="C187" t="str">
        <f t="shared" si="18"/>
        <v>Donor source event</v>
      </c>
      <c r="D187" t="str">
        <f t="shared" si="19"/>
        <v>mm/dd/yyyy</v>
      </c>
      <c r="E187" s="77">
        <f>Master[[#This Row],[Received Date -received by site]]</f>
        <v>0</v>
      </c>
      <c r="F187" s="76" t="str">
        <f>IF(Master[[#This Row],[Geography (Donor)  -Lookup Picker in GRIN]]="","",Master[[#This Row],[Geography (Donor)  -Lookup Picker in GRIN]])</f>
        <v/>
      </c>
      <c r="G187" t="str">
        <f t="shared" si="20"/>
        <v>N</v>
      </c>
    </row>
    <row r="188" spans="2:7" x14ac:dyDescent="0.35">
      <c r="B188" t="str">
        <f>Master[[#This Row],[Accession Prefix (NPGS)]]&amp;" "&amp;Master[[#This Row],[Accession Number -Assigned]]</f>
        <v xml:space="preserve"> </v>
      </c>
      <c r="C188" t="str">
        <f t="shared" si="18"/>
        <v>Donor source event</v>
      </c>
      <c r="D188" t="str">
        <f t="shared" si="19"/>
        <v>mm/dd/yyyy</v>
      </c>
      <c r="E188" s="77">
        <f>Master[[#This Row],[Received Date -received by site]]</f>
        <v>0</v>
      </c>
      <c r="F188" s="76" t="str">
        <f>IF(Master[[#This Row],[Geography (Donor)  -Lookup Picker in GRIN]]="","",Master[[#This Row],[Geography (Donor)  -Lookup Picker in GRIN]])</f>
        <v/>
      </c>
      <c r="G188" t="str">
        <f t="shared" si="20"/>
        <v>N</v>
      </c>
    </row>
    <row r="189" spans="2:7" x14ac:dyDescent="0.35">
      <c r="B189" t="str">
        <f>Master[[#This Row],[Accession Prefix (NPGS)]]&amp;" "&amp;Master[[#This Row],[Accession Number -Assigned]]</f>
        <v xml:space="preserve"> </v>
      </c>
      <c r="C189" t="str">
        <f t="shared" si="18"/>
        <v>Donor source event</v>
      </c>
      <c r="D189" t="str">
        <f t="shared" si="19"/>
        <v>mm/dd/yyyy</v>
      </c>
      <c r="E189" s="77">
        <f>Master[[#This Row],[Received Date -received by site]]</f>
        <v>0</v>
      </c>
      <c r="F189" s="76" t="str">
        <f>IF(Master[[#This Row],[Geography (Donor)  -Lookup Picker in GRIN]]="","",Master[[#This Row],[Geography (Donor)  -Lookup Picker in GRIN]])</f>
        <v/>
      </c>
      <c r="G189" t="str">
        <f t="shared" si="20"/>
        <v>N</v>
      </c>
    </row>
    <row r="190" spans="2:7" x14ac:dyDescent="0.35">
      <c r="B190" t="str">
        <f>Master[[#This Row],[Accession Prefix (NPGS)]]&amp;" "&amp;Master[[#This Row],[Accession Number -Assigned]]</f>
        <v xml:space="preserve"> </v>
      </c>
      <c r="C190" t="str">
        <f t="shared" si="18"/>
        <v>Donor source event</v>
      </c>
      <c r="D190" t="str">
        <f t="shared" si="19"/>
        <v>mm/dd/yyyy</v>
      </c>
      <c r="E190" s="77">
        <f>Master[[#This Row],[Received Date -received by site]]</f>
        <v>0</v>
      </c>
      <c r="F190" s="76" t="str">
        <f>IF(Master[[#This Row],[Geography (Donor)  -Lookup Picker in GRIN]]="","",Master[[#This Row],[Geography (Donor)  -Lookup Picker in GRIN]])</f>
        <v/>
      </c>
      <c r="G190" t="str">
        <f t="shared" si="20"/>
        <v>N</v>
      </c>
    </row>
    <row r="191" spans="2:7" x14ac:dyDescent="0.35">
      <c r="B191" t="str">
        <f>Master[[#This Row],[Accession Prefix (NPGS)]]&amp;" "&amp;Master[[#This Row],[Accession Number -Assigned]]</f>
        <v xml:space="preserve"> </v>
      </c>
      <c r="C191" t="str">
        <f t="shared" si="18"/>
        <v>Donor source event</v>
      </c>
      <c r="D191" t="str">
        <f t="shared" si="19"/>
        <v>mm/dd/yyyy</v>
      </c>
      <c r="E191" s="77">
        <f>Master[[#This Row],[Received Date -received by site]]</f>
        <v>0</v>
      </c>
      <c r="F191" s="76" t="str">
        <f>IF(Master[[#This Row],[Geography (Donor)  -Lookup Picker in GRIN]]="","",Master[[#This Row],[Geography (Donor)  -Lookup Picker in GRIN]])</f>
        <v/>
      </c>
      <c r="G191" t="str">
        <f t="shared" si="20"/>
        <v>N</v>
      </c>
    </row>
    <row r="192" spans="2:7" x14ac:dyDescent="0.35">
      <c r="B192" t="str">
        <f>Master[[#This Row],[Accession Prefix (NPGS)]]&amp;" "&amp;Master[[#This Row],[Accession Number -Assigned]]</f>
        <v xml:space="preserve"> </v>
      </c>
      <c r="C192" t="str">
        <f t="shared" si="18"/>
        <v>Donor source event</v>
      </c>
      <c r="D192" t="str">
        <f t="shared" si="19"/>
        <v>mm/dd/yyyy</v>
      </c>
      <c r="E192" s="77">
        <f>Master[[#This Row],[Received Date -received by site]]</f>
        <v>0</v>
      </c>
      <c r="F192" s="76" t="str">
        <f>IF(Master[[#This Row],[Geography (Donor)  -Lookup Picker in GRIN]]="","",Master[[#This Row],[Geography (Donor)  -Lookup Picker in GRIN]])</f>
        <v/>
      </c>
      <c r="G192" t="str">
        <f t="shared" si="20"/>
        <v>N</v>
      </c>
    </row>
    <row r="193" spans="2:7" x14ac:dyDescent="0.35">
      <c r="B193" t="str">
        <f>Master[[#This Row],[Accession Prefix (NPGS)]]&amp;" "&amp;Master[[#This Row],[Accession Number -Assigned]]</f>
        <v xml:space="preserve"> </v>
      </c>
      <c r="C193" t="str">
        <f t="shared" si="18"/>
        <v>Donor source event</v>
      </c>
      <c r="D193" t="str">
        <f t="shared" si="19"/>
        <v>mm/dd/yyyy</v>
      </c>
      <c r="E193" s="77">
        <f>Master[[#This Row],[Received Date -received by site]]</f>
        <v>0</v>
      </c>
      <c r="F193" s="76" t="str">
        <f>IF(Master[[#This Row],[Geography (Donor)  -Lookup Picker in GRIN]]="","",Master[[#This Row],[Geography (Donor)  -Lookup Picker in GRIN]])</f>
        <v/>
      </c>
      <c r="G193" t="str">
        <f t="shared" si="20"/>
        <v>N</v>
      </c>
    </row>
    <row r="194" spans="2:7" x14ac:dyDescent="0.35">
      <c r="B194" t="str">
        <f>Master[[#This Row],[Accession Prefix (NPGS)]]&amp;" "&amp;Master[[#This Row],[Accession Number -Assigned]]</f>
        <v xml:space="preserve"> </v>
      </c>
      <c r="C194" t="str">
        <f t="shared" si="18"/>
        <v>Donor source event</v>
      </c>
      <c r="D194" t="str">
        <f t="shared" si="19"/>
        <v>mm/dd/yyyy</v>
      </c>
      <c r="E194" s="77">
        <f>Master[[#This Row],[Received Date -received by site]]</f>
        <v>0</v>
      </c>
      <c r="F194" s="76" t="str">
        <f>IF(Master[[#This Row],[Geography (Donor)  -Lookup Picker in GRIN]]="","",Master[[#This Row],[Geography (Donor)  -Lookup Picker in GRIN]])</f>
        <v/>
      </c>
      <c r="G194" t="str">
        <f t="shared" si="20"/>
        <v>N</v>
      </c>
    </row>
    <row r="195" spans="2:7" x14ac:dyDescent="0.35">
      <c r="B195" t="str">
        <f>Master[[#This Row],[Accession Prefix (NPGS)]]&amp;" "&amp;Master[[#This Row],[Accession Number -Assigned]]</f>
        <v xml:space="preserve"> </v>
      </c>
      <c r="C195" t="str">
        <f t="shared" si="18"/>
        <v>Donor source event</v>
      </c>
      <c r="D195" t="str">
        <f t="shared" si="19"/>
        <v>mm/dd/yyyy</v>
      </c>
      <c r="E195" s="77">
        <f>Master[[#This Row],[Received Date -received by site]]</f>
        <v>0</v>
      </c>
      <c r="F195" s="76" t="str">
        <f>IF(Master[[#This Row],[Geography (Donor)  -Lookup Picker in GRIN]]="","",Master[[#This Row],[Geography (Donor)  -Lookup Picker in GRIN]])</f>
        <v/>
      </c>
      <c r="G195" t="str">
        <f t="shared" si="20"/>
        <v>N</v>
      </c>
    </row>
    <row r="196" spans="2:7" x14ac:dyDescent="0.35">
      <c r="B196" t="str">
        <f>Master[[#This Row],[Accession Prefix (NPGS)]]&amp;" "&amp;Master[[#This Row],[Accession Number -Assigned]]</f>
        <v xml:space="preserve"> </v>
      </c>
      <c r="C196" t="str">
        <f t="shared" si="18"/>
        <v>Donor source event</v>
      </c>
      <c r="D196" t="str">
        <f t="shared" si="19"/>
        <v>mm/dd/yyyy</v>
      </c>
      <c r="E196" s="77">
        <f>Master[[#This Row],[Received Date -received by site]]</f>
        <v>0</v>
      </c>
      <c r="F196" s="76" t="str">
        <f>IF(Master[[#This Row],[Geography (Donor)  -Lookup Picker in GRIN]]="","",Master[[#This Row],[Geography (Donor)  -Lookup Picker in GRIN]])</f>
        <v/>
      </c>
      <c r="G196" t="str">
        <f t="shared" si="20"/>
        <v>N</v>
      </c>
    </row>
    <row r="197" spans="2:7" x14ac:dyDescent="0.35">
      <c r="B197" t="str">
        <f>Master[[#This Row],[Accession Prefix (NPGS)]]&amp;" "&amp;Master[[#This Row],[Accession Number -Assigned]]</f>
        <v xml:space="preserve"> </v>
      </c>
      <c r="C197" t="str">
        <f t="shared" si="18"/>
        <v>Donor source event</v>
      </c>
      <c r="D197" t="str">
        <f t="shared" si="19"/>
        <v>mm/dd/yyyy</v>
      </c>
      <c r="E197" s="77">
        <f>Master[[#This Row],[Received Date -received by site]]</f>
        <v>0</v>
      </c>
      <c r="F197" s="76" t="str">
        <f>IF(Master[[#This Row],[Geography (Donor)  -Lookup Picker in GRIN]]="","",Master[[#This Row],[Geography (Donor)  -Lookup Picker in GRIN]])</f>
        <v/>
      </c>
      <c r="G197" t="str">
        <f t="shared" si="20"/>
        <v>N</v>
      </c>
    </row>
    <row r="198" spans="2:7" x14ac:dyDescent="0.35">
      <c r="B198" t="str">
        <f>Master[[#This Row],[Accession Prefix (NPGS)]]&amp;" "&amp;Master[[#This Row],[Accession Number -Assigned]]</f>
        <v xml:space="preserve"> </v>
      </c>
      <c r="C198" t="str">
        <f t="shared" si="18"/>
        <v>Donor source event</v>
      </c>
      <c r="D198" t="str">
        <f t="shared" si="19"/>
        <v>mm/dd/yyyy</v>
      </c>
      <c r="E198" s="77">
        <f>Master[[#This Row],[Received Date -received by site]]</f>
        <v>0</v>
      </c>
      <c r="F198" s="76" t="str">
        <f>IF(Master[[#This Row],[Geography (Donor)  -Lookup Picker in GRIN]]="","",Master[[#This Row],[Geography (Donor)  -Lookup Picker in GRIN]])</f>
        <v/>
      </c>
      <c r="G198" t="str">
        <f t="shared" si="20"/>
        <v>N</v>
      </c>
    </row>
    <row r="199" spans="2:7" x14ac:dyDescent="0.35">
      <c r="B199" t="str">
        <f>Master[[#This Row],[Accession Prefix (NPGS)]]&amp;" "&amp;Master[[#This Row],[Accession Number -Assigned]]</f>
        <v xml:space="preserve"> </v>
      </c>
      <c r="C199" t="str">
        <f t="shared" si="18"/>
        <v>Donor source event</v>
      </c>
      <c r="D199" t="str">
        <f t="shared" si="19"/>
        <v>mm/dd/yyyy</v>
      </c>
      <c r="E199" s="77">
        <f>Master[[#This Row],[Received Date -received by site]]</f>
        <v>0</v>
      </c>
      <c r="F199" s="76" t="str">
        <f>IF(Master[[#This Row],[Geography (Donor)  -Lookup Picker in GRIN]]="","",Master[[#This Row],[Geography (Donor)  -Lookup Picker in GRIN]])</f>
        <v/>
      </c>
      <c r="G199" t="str">
        <f t="shared" si="20"/>
        <v>N</v>
      </c>
    </row>
    <row r="200" spans="2:7" x14ac:dyDescent="0.35">
      <c r="B200" t="str">
        <f>Master[[#This Row],[Accession Prefix (NPGS)]]&amp;" "&amp;Master[[#This Row],[Accession Number -Assigned]]</f>
        <v xml:space="preserve"> </v>
      </c>
      <c r="C200" t="str">
        <f t="shared" si="18"/>
        <v>Donor source event</v>
      </c>
      <c r="D200" t="str">
        <f t="shared" si="19"/>
        <v>mm/dd/yyyy</v>
      </c>
      <c r="E200" s="77">
        <f>Master[[#This Row],[Received Date -received by site]]</f>
        <v>0</v>
      </c>
      <c r="F200" s="76" t="str">
        <f>IF(Master[[#This Row],[Geography (Donor)  -Lookup Picker in GRIN]]="","",Master[[#This Row],[Geography (Donor)  -Lookup Picker in GRIN]])</f>
        <v/>
      </c>
      <c r="G200" t="str">
        <f t="shared" si="20"/>
        <v>N</v>
      </c>
    </row>
    <row r="201" spans="2:7" x14ac:dyDescent="0.35">
      <c r="B201" t="str">
        <f>Master[[#This Row],[Accession Prefix (NPGS)]]&amp;" "&amp;Master[[#This Row],[Accession Number -Assigned]]</f>
        <v xml:space="preserve"> </v>
      </c>
      <c r="C201" t="str">
        <f t="shared" si="18"/>
        <v>Donor source event</v>
      </c>
      <c r="D201" t="str">
        <f t="shared" si="19"/>
        <v>mm/dd/yyyy</v>
      </c>
      <c r="E201" s="77">
        <f>Master[[#This Row],[Received Date -received by site]]</f>
        <v>0</v>
      </c>
      <c r="F201" s="76" t="str">
        <f>IF(Master[[#This Row],[Geography (Donor)  -Lookup Picker in GRIN]]="","",Master[[#This Row],[Geography (Donor)  -Lookup Picker in GRIN]])</f>
        <v/>
      </c>
      <c r="G201" t="str">
        <f t="shared" si="20"/>
        <v>N</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0" tint="-0.249977111117893"/>
  </sheetPr>
  <dimension ref="A1:V201"/>
  <sheetViews>
    <sheetView workbookViewId="0">
      <selection activeCell="A11" sqref="A11"/>
    </sheetView>
  </sheetViews>
  <sheetFormatPr defaultColWidth="9.1796875" defaultRowHeight="14.5" x14ac:dyDescent="0.35"/>
  <cols>
    <col min="1" max="1" width="10" style="13" customWidth="1"/>
    <col min="2" max="5" width="10.81640625" style="13" bestFit="1" customWidth="1"/>
    <col min="6" max="6" width="10.26953125" style="13" customWidth="1"/>
    <col min="7" max="7" width="12.1796875" style="13" bestFit="1" customWidth="1"/>
    <col min="8" max="8" width="10.26953125" style="13" customWidth="1"/>
    <col min="9" max="9" width="9.26953125" style="13" customWidth="1"/>
    <col min="10" max="10" width="7.26953125" style="13" customWidth="1"/>
    <col min="11" max="11" width="6.7265625" style="13" customWidth="1"/>
    <col min="12" max="12" width="31.453125" style="13" bestFit="1" customWidth="1"/>
    <col min="13" max="13" width="21" style="13" bestFit="1" customWidth="1"/>
    <col min="14" max="15" width="9.1796875" style="13"/>
    <col min="16" max="16" width="13" style="13" customWidth="1"/>
    <col min="17" max="17" width="10.81640625" bestFit="1" customWidth="1"/>
    <col min="18" max="18" width="9.1796875" style="57"/>
    <col min="19" max="19" width="10.54296875" style="57" customWidth="1"/>
    <col min="20" max="20" width="10.1796875" style="13" customWidth="1"/>
    <col min="21" max="21" width="9.1796875" style="13"/>
    <col min="22" max="22" width="14.453125" style="13" customWidth="1"/>
    <col min="23" max="16384" width="9.1796875" style="13"/>
  </cols>
  <sheetData>
    <row r="1" spans="1:22" s="127" customFormat="1" ht="43.5" x14ac:dyDescent="0.35">
      <c r="A1" s="124" t="s">
        <v>16</v>
      </c>
      <c r="B1" s="125" t="s">
        <v>17</v>
      </c>
      <c r="C1" s="124" t="s">
        <v>18</v>
      </c>
      <c r="D1" s="124" t="s">
        <v>15</v>
      </c>
      <c r="E1" s="125" t="s">
        <v>19</v>
      </c>
      <c r="F1" s="125" t="s">
        <v>10</v>
      </c>
      <c r="G1" s="125" t="s">
        <v>14</v>
      </c>
      <c r="H1" s="124" t="s">
        <v>20</v>
      </c>
      <c r="I1" s="124" t="s">
        <v>21</v>
      </c>
      <c r="J1" s="124" t="s">
        <v>22</v>
      </c>
      <c r="K1" s="124" t="s">
        <v>23</v>
      </c>
      <c r="L1" s="125" t="s">
        <v>24</v>
      </c>
      <c r="M1" s="124" t="s">
        <v>322</v>
      </c>
      <c r="N1" s="124" t="s">
        <v>25</v>
      </c>
      <c r="O1" s="124" t="s">
        <v>26</v>
      </c>
      <c r="P1" s="124" t="s">
        <v>438</v>
      </c>
      <c r="Q1" s="116" t="s">
        <v>498</v>
      </c>
      <c r="R1" s="126" t="s">
        <v>27</v>
      </c>
      <c r="S1" s="126" t="s">
        <v>28</v>
      </c>
      <c r="T1" s="124" t="s">
        <v>29</v>
      </c>
      <c r="U1" s="124" t="s">
        <v>30</v>
      </c>
      <c r="V1" s="124" t="s">
        <v>9</v>
      </c>
    </row>
    <row r="2" spans="1:22" ht="15.5" x14ac:dyDescent="0.35">
      <c r="A2" s="1"/>
      <c r="B2" s="30" t="str">
        <f>IF(Master[[#This Row],[Inventory Prefix]]="","",Master[[#This Row],[Inventory Prefix]])</f>
        <v>W6</v>
      </c>
      <c r="C2" s="30">
        <f>IF(Master[[#This Row],[Inventory Number]]="","",Master[[#This Row],[Inventory Number]])</f>
        <v>57036</v>
      </c>
      <c r="D2" s="78" t="str">
        <f>IF(Master[[#This Row],[Inventory Suffix]]="","",Master[[#This Row],[Inventory Suffix]])</f>
        <v>2019o</v>
      </c>
      <c r="E2" s="30" t="str">
        <f>IF(Master[[#This Row],[Inventory Type - Lookup Picker]]="","",Master[[#This Row],[Inventory Type - Lookup Picker]])</f>
        <v>SD</v>
      </c>
      <c r="F2" s="30" t="str">
        <f>Master[[#This Row],[Accession Prefix (NPGS)]]&amp;" "&amp;Master[[#This Row],[Accession Number -Assigned]]</f>
        <v>W6 57036</v>
      </c>
      <c r="G2" s="78" t="str">
        <f>IF(Master[[#This Row],[Inventory Maintenance Policy]]="","",Master[[#This Row],[Inventory Maintenance Policy]])</f>
        <v>w6_native</v>
      </c>
      <c r="H2" s="30" t="str">
        <f>IF(Master[[#This Row],[Inventory Maintenance Site -W6]]="","",Master[[#This Row],[Inventory Maintenance Site -W6]])</f>
        <v>W6</v>
      </c>
      <c r="I2" s="30" t="str">
        <f>IF(RIGHT(TEXT(Inventory[[#This Row],[Inventory Suffix]],"00"),2)="01","Y",IF(RIGHT(TEXT(Inventory[[#This Row],[Inventory Suffix]],"00"),2)="c1","Y",IF(RIGHT(TEXT(Inventory[[#This Row],[Inventory Suffix]],"00"),2)="m1","Y","N")))</f>
        <v>N</v>
      </c>
      <c r="J2" s="30" t="str">
        <f>IF(Inventory[[#This Row],[Inventory Type]]="SD","Y",IF(Inventory[[#This Row],[Inventory Type]]="LV","Y","N"))</f>
        <v>Y</v>
      </c>
      <c r="K2" s="30" t="str">
        <f>"N"</f>
        <v>N</v>
      </c>
      <c r="L2" s="30" t="str">
        <f t="shared" ref="L2:L33" si="0">"Original lot received"</f>
        <v>Original lot received</v>
      </c>
      <c r="M2" s="30" t="str">
        <f t="shared" ref="M2:M33" si="1">"ORIG from SOS Project"</f>
        <v>ORIG from SOS Project</v>
      </c>
      <c r="N2" s="80">
        <f>ROUNDDOWN(Master[[#This Row],[Quantity On Hand]],0)</f>
        <v>3742</v>
      </c>
      <c r="O2" s="80" t="str">
        <f>IF(Master[[#This Row],[Quantity On Hand Units -''count'' or ''packet'']]="","",Master[[#This Row],[Quantity On Hand Units -''count'' or ''packet'']])</f>
        <v>count</v>
      </c>
      <c r="P2" s="80" t="str">
        <f>IF(Master[[#This Row],[Inventory Type - Lookup Picker]]="","",Master[[#This Row],[Inventory Type - Lookup Picker]])</f>
        <v>SD</v>
      </c>
      <c r="Q2" t="str">
        <f t="shared" ref="Q2:Q33" si="2">"Mike has"</f>
        <v>Mike has</v>
      </c>
      <c r="R2" s="56">
        <f>IF(Master[[#This Row],[Latitude -decimal degrees]]="","",Master[[#This Row],[Latitude -decimal degrees]])</f>
        <v>42.686169999999997</v>
      </c>
      <c r="S2" s="56">
        <f>IF(Master[[#This Row],[Longitude -decimal degrees]]="","",Master[[#This Row],[Longitude -decimal degrees]])</f>
        <v>-108.12833999999999</v>
      </c>
      <c r="T2" s="30" t="str">
        <f>IF(Master[[#This Row],[Parent Inventory]]="","",Master[[#This Row],[Parent Inventory]])</f>
        <v/>
      </c>
      <c r="U2" s="30">
        <f>IF(Master[[#This Row],[Hundred Seed Weight -gram]]="","",Master[[#This Row],[Hundred Seed Weight -gram]])</f>
        <v>6.3500000000000001E-2</v>
      </c>
      <c r="V2" s="30" t="str">
        <f>IF(Master[[#This Row],[Note (Inventory)]]="","",Master[[#This Row],[Note (Inventory)]])</f>
        <v/>
      </c>
    </row>
    <row r="3" spans="1:22" x14ac:dyDescent="0.35">
      <c r="A3" s="58"/>
      <c r="B3" s="58" t="str">
        <f>IF(Master[[#This Row],[Inventory Prefix]]="","",Master[[#This Row],[Inventory Prefix]])</f>
        <v>W6</v>
      </c>
      <c r="C3" s="58" t="str">
        <f>IF(Master[[#This Row],[Inventory Number]]="","",Master[[#This Row],[Inventory Number]])</f>
        <v/>
      </c>
      <c r="D3" s="79" t="str">
        <f>IF(Master[[#This Row],[Inventory Suffix]]="","",Master[[#This Row],[Inventory Suffix]])</f>
        <v/>
      </c>
      <c r="E3" s="58" t="str">
        <f>IF(Master[[#This Row],[Inventory Type - Lookup Picker]]="","",Master[[#This Row],[Inventory Type - Lookup Picker]])</f>
        <v>SD</v>
      </c>
      <c r="F3" s="58" t="str">
        <f>Master[[#This Row],[Accession Prefix (NPGS)]]&amp;" "&amp;Master[[#This Row],[Accession Number -Assigned]]</f>
        <v xml:space="preserve">W6 </v>
      </c>
      <c r="G3" s="79" t="str">
        <f>IF(Master[[#This Row],[Inventory Maintenance Policy]]="","",Master[[#This Row],[Inventory Maintenance Policy]])</f>
        <v>w6_native</v>
      </c>
      <c r="H3" s="58" t="str">
        <f>IF(Master[[#This Row],[Inventory Maintenance Site -W6]]="","",Master[[#This Row],[Inventory Maintenance Site -W6]])</f>
        <v>W6</v>
      </c>
      <c r="I3" s="58" t="str">
        <f>IF(RIGHT(TEXT(Inventory[[#This Row],[Inventory Suffix]],"00"),2)="01","Y",IF(RIGHT(TEXT(Inventory[[#This Row],[Inventory Suffix]],"00"),2)="c1","Y",IF(RIGHT(TEXT(Inventory[[#This Row],[Inventory Suffix]],"00"),2)="m1","Y","N")))</f>
        <v>N</v>
      </c>
      <c r="J3" s="58" t="str">
        <f>IF(Inventory[[#This Row],[Inventory Type]]="SD","Y",IF(Inventory[[#This Row],[Inventory Type]]="LV","Y","N"))</f>
        <v>Y</v>
      </c>
      <c r="K3" s="30" t="str">
        <f t="shared" ref="K3:K11" si="3">"N"</f>
        <v>N</v>
      </c>
      <c r="L3" s="58" t="str">
        <f t="shared" si="0"/>
        <v>Original lot received</v>
      </c>
      <c r="M3" s="58" t="str">
        <f t="shared" si="1"/>
        <v>ORIG from SOS Project</v>
      </c>
      <c r="N3" s="81">
        <f>ROUNDDOWN(Master[[#This Row],[Quantity On Hand]],0)</f>
        <v>0</v>
      </c>
      <c r="O3" s="81" t="str">
        <f>IF(Master[[#This Row],[Quantity On Hand Units -''count'' or ''packet'']]="","",Master[[#This Row],[Quantity On Hand Units -''count'' or ''packet'']])</f>
        <v>count</v>
      </c>
      <c r="P3" s="81" t="str">
        <f>IF(Master[[#This Row],[Inventory Type - Lookup Picker]]="","",Master[[#This Row],[Inventory Type - Lookup Picker]])</f>
        <v>SD</v>
      </c>
      <c r="Q3" t="str">
        <f t="shared" si="2"/>
        <v>Mike has</v>
      </c>
      <c r="R3" s="59" t="str">
        <f>IF(Master[[#This Row],[Latitude -decimal degrees]]="","",Master[[#This Row],[Latitude -decimal degrees]])</f>
        <v>LATITUDE_DECIMAL</v>
      </c>
      <c r="S3" s="59" t="str">
        <f>IF(Master[[#This Row],[Longitude -decimal degrees]]="","",Master[[#This Row],[Longitude -decimal degrees]])</f>
        <v>LONGITUDE_DECIMAL</v>
      </c>
      <c r="T3" s="58" t="str">
        <f>IF(Master[[#This Row],[Parent Inventory]]="","",Master[[#This Row],[Parent Inventory]])</f>
        <v/>
      </c>
      <c r="U3" s="58" t="str">
        <f>IF(Master[[#This Row],[Hundred Seed Weight -gram]]="","",Master[[#This Row],[Hundred Seed Weight -gram]])</f>
        <v/>
      </c>
      <c r="V3" s="58" t="str">
        <f>IF(Master[[#This Row],[Note (Inventory)]]="","",Master[[#This Row],[Note (Inventory)]])</f>
        <v/>
      </c>
    </row>
    <row r="4" spans="1:22" x14ac:dyDescent="0.35">
      <c r="A4" s="58"/>
      <c r="B4" s="58" t="str">
        <f>IF(Master[[#This Row],[Inventory Prefix]]="","",Master[[#This Row],[Inventory Prefix]])</f>
        <v>W6</v>
      </c>
      <c r="C4" s="58" t="str">
        <f>IF(Master[[#This Row],[Inventory Number]]="","",Master[[#This Row],[Inventory Number]])</f>
        <v/>
      </c>
      <c r="D4" s="79" t="str">
        <f>IF(Master[[#This Row],[Inventory Suffix]]="","",Master[[#This Row],[Inventory Suffix]])</f>
        <v/>
      </c>
      <c r="E4" s="58" t="str">
        <f>IF(Master[[#This Row],[Inventory Type - Lookup Picker]]="","",Master[[#This Row],[Inventory Type - Lookup Picker]])</f>
        <v>SD</v>
      </c>
      <c r="F4" s="58" t="str">
        <f>Master[[#This Row],[Accession Prefix (NPGS)]]&amp;" "&amp;Master[[#This Row],[Accession Number -Assigned]]</f>
        <v xml:space="preserve">W6 </v>
      </c>
      <c r="G4" s="79" t="str">
        <f>IF(Master[[#This Row],[Inventory Maintenance Policy]]="","",Master[[#This Row],[Inventory Maintenance Policy]])</f>
        <v>w6_native</v>
      </c>
      <c r="H4" s="58" t="str">
        <f>IF(Master[[#This Row],[Inventory Maintenance Site -W6]]="","",Master[[#This Row],[Inventory Maintenance Site -W6]])</f>
        <v>W6</v>
      </c>
      <c r="I4" s="58" t="str">
        <f>IF(RIGHT(TEXT(Inventory[[#This Row],[Inventory Suffix]],"00"),2)="01","Y",IF(RIGHT(TEXT(Inventory[[#This Row],[Inventory Suffix]],"00"),2)="c1","Y",IF(RIGHT(TEXT(Inventory[[#This Row],[Inventory Suffix]],"00"),2)="m1","Y","N")))</f>
        <v>N</v>
      </c>
      <c r="J4" s="58" t="str">
        <f>IF(Inventory[[#This Row],[Inventory Type]]="SD","Y",IF(Inventory[[#This Row],[Inventory Type]]="LV","Y","N"))</f>
        <v>Y</v>
      </c>
      <c r="K4" s="30" t="str">
        <f t="shared" si="3"/>
        <v>N</v>
      </c>
      <c r="L4" s="58" t="str">
        <f t="shared" si="0"/>
        <v>Original lot received</v>
      </c>
      <c r="M4" s="58" t="str">
        <f t="shared" si="1"/>
        <v>ORIG from SOS Project</v>
      </c>
      <c r="N4" s="81">
        <f>ROUNDDOWN(Master[[#This Row],[Quantity On Hand]],0)</f>
        <v>0</v>
      </c>
      <c r="O4" s="81" t="str">
        <f>IF(Master[[#This Row],[Quantity On Hand Units -''count'' or ''packet'']]="","",Master[[#This Row],[Quantity On Hand Units -''count'' or ''packet'']])</f>
        <v>count</v>
      </c>
      <c r="P4" s="81" t="str">
        <f>IF(Master[[#This Row],[Inventory Type - Lookup Picker]]="","",Master[[#This Row],[Inventory Type - Lookup Picker]])</f>
        <v>SD</v>
      </c>
      <c r="Q4" t="str">
        <f t="shared" si="2"/>
        <v>Mike has</v>
      </c>
      <c r="R4" s="59">
        <f>IF(Master[[#This Row],[Latitude -decimal degrees]]="","",Master[[#This Row],[Latitude -decimal degrees]])</f>
        <v>38.76361</v>
      </c>
      <c r="S4" s="59">
        <f>IF(Master[[#This Row],[Longitude -decimal degrees]]="","",Master[[#This Row],[Longitude -decimal degrees]])</f>
        <v>-75.082800000000006</v>
      </c>
      <c r="T4" s="58" t="str">
        <f>IF(Master[[#This Row],[Parent Inventory]]="","",Master[[#This Row],[Parent Inventory]])</f>
        <v/>
      </c>
      <c r="U4" s="58" t="str">
        <f>IF(Master[[#This Row],[Hundred Seed Weight -gram]]="","",Master[[#This Row],[Hundred Seed Weight -gram]])</f>
        <v/>
      </c>
      <c r="V4" s="58" t="str">
        <f>IF(Master[[#This Row],[Note (Inventory)]]="","",Master[[#This Row],[Note (Inventory)]])</f>
        <v/>
      </c>
    </row>
    <row r="5" spans="1:22" x14ac:dyDescent="0.35">
      <c r="A5" s="58"/>
      <c r="B5" s="58" t="str">
        <f>IF(Master[[#This Row],[Inventory Prefix]]="","",Master[[#This Row],[Inventory Prefix]])</f>
        <v>W6</v>
      </c>
      <c r="C5" s="58" t="str">
        <f>IF(Master[[#This Row],[Inventory Number]]="","",Master[[#This Row],[Inventory Number]])</f>
        <v/>
      </c>
      <c r="D5" s="79" t="str">
        <f>IF(Master[[#This Row],[Inventory Suffix]]="","",Master[[#This Row],[Inventory Suffix]])</f>
        <v/>
      </c>
      <c r="E5" s="58" t="str">
        <f>IF(Master[[#This Row],[Inventory Type - Lookup Picker]]="","",Master[[#This Row],[Inventory Type - Lookup Picker]])</f>
        <v>SD</v>
      </c>
      <c r="F5" s="58" t="str">
        <f>Master[[#This Row],[Accession Prefix (NPGS)]]&amp;" "&amp;Master[[#This Row],[Accession Number -Assigned]]</f>
        <v xml:space="preserve">W6 </v>
      </c>
      <c r="G5" s="79" t="str">
        <f>IF(Master[[#This Row],[Inventory Maintenance Policy]]="","",Master[[#This Row],[Inventory Maintenance Policy]])</f>
        <v>w6_native</v>
      </c>
      <c r="H5" s="58" t="str">
        <f>IF(Master[[#This Row],[Inventory Maintenance Site -W6]]="","",Master[[#This Row],[Inventory Maintenance Site -W6]])</f>
        <v>W6</v>
      </c>
      <c r="I5" s="58" t="str">
        <f>IF(RIGHT(TEXT(Inventory[[#This Row],[Inventory Suffix]],"00"),2)="01","Y",IF(RIGHT(TEXT(Inventory[[#This Row],[Inventory Suffix]],"00"),2)="c1","Y",IF(RIGHT(TEXT(Inventory[[#This Row],[Inventory Suffix]],"00"),2)="m1","Y","N")))</f>
        <v>N</v>
      </c>
      <c r="J5" s="58" t="str">
        <f>IF(Inventory[[#This Row],[Inventory Type]]="SD","Y",IF(Inventory[[#This Row],[Inventory Type]]="LV","Y","N"))</f>
        <v>Y</v>
      </c>
      <c r="K5" s="30" t="str">
        <f t="shared" si="3"/>
        <v>N</v>
      </c>
      <c r="L5" s="58" t="str">
        <f t="shared" si="0"/>
        <v>Original lot received</v>
      </c>
      <c r="M5" s="58" t="str">
        <f t="shared" si="1"/>
        <v>ORIG from SOS Project</v>
      </c>
      <c r="N5" s="81">
        <f>ROUNDDOWN(Master[[#This Row],[Quantity On Hand]],0)</f>
        <v>0</v>
      </c>
      <c r="O5" s="81" t="str">
        <f>IF(Master[[#This Row],[Quantity On Hand Units -''count'' or ''packet'']]="","",Master[[#This Row],[Quantity On Hand Units -''count'' or ''packet'']])</f>
        <v>count</v>
      </c>
      <c r="P5" s="81" t="str">
        <f>IF(Master[[#This Row],[Inventory Type - Lookup Picker]]="","",Master[[#This Row],[Inventory Type - Lookup Picker]])</f>
        <v>SD</v>
      </c>
      <c r="Q5" t="str">
        <f t="shared" si="2"/>
        <v>Mike has</v>
      </c>
      <c r="R5" s="59">
        <f>IF(Master[[#This Row],[Latitude -decimal degrees]]="","",Master[[#This Row],[Latitude -decimal degrees]])</f>
        <v>40.585050000000003</v>
      </c>
      <c r="S5" s="59">
        <f>IF(Master[[#This Row],[Longitude -decimal degrees]]="","",Master[[#This Row],[Longitude -decimal degrees]])</f>
        <v>-74.078130000000002</v>
      </c>
      <c r="T5" s="58" t="str">
        <f>IF(Master[[#This Row],[Parent Inventory]]="","",Master[[#This Row],[Parent Inventory]])</f>
        <v/>
      </c>
      <c r="U5" s="58" t="str">
        <f>IF(Master[[#This Row],[Hundred Seed Weight -gram]]="","",Master[[#This Row],[Hundred Seed Weight -gram]])</f>
        <v/>
      </c>
      <c r="V5" s="58" t="str">
        <f>IF(Master[[#This Row],[Note (Inventory)]]="","",Master[[#This Row],[Note (Inventory)]])</f>
        <v/>
      </c>
    </row>
    <row r="6" spans="1:22" x14ac:dyDescent="0.35">
      <c r="A6" s="58"/>
      <c r="B6" s="58" t="str">
        <f>IF(Master[[#This Row],[Inventory Prefix]]="","",Master[[#This Row],[Inventory Prefix]])</f>
        <v>W6</v>
      </c>
      <c r="C6" s="58" t="str">
        <f>IF(Master[[#This Row],[Inventory Number]]="","",Master[[#This Row],[Inventory Number]])</f>
        <v/>
      </c>
      <c r="D6" s="79" t="str">
        <f>IF(Master[[#This Row],[Inventory Suffix]]="","",Master[[#This Row],[Inventory Suffix]])</f>
        <v/>
      </c>
      <c r="E6" s="58" t="str">
        <f>IF(Master[[#This Row],[Inventory Type - Lookup Picker]]="","",Master[[#This Row],[Inventory Type - Lookup Picker]])</f>
        <v>SD</v>
      </c>
      <c r="F6" s="58" t="str">
        <f>Master[[#This Row],[Accession Prefix (NPGS)]]&amp;" "&amp;Master[[#This Row],[Accession Number -Assigned]]</f>
        <v xml:space="preserve">W6 </v>
      </c>
      <c r="G6" s="79" t="str">
        <f>IF(Master[[#This Row],[Inventory Maintenance Policy]]="","",Master[[#This Row],[Inventory Maintenance Policy]])</f>
        <v>w6_native</v>
      </c>
      <c r="H6" s="58" t="str">
        <f>IF(Master[[#This Row],[Inventory Maintenance Site -W6]]="","",Master[[#This Row],[Inventory Maintenance Site -W6]])</f>
        <v>W6</v>
      </c>
      <c r="I6" s="58" t="str">
        <f>IF(RIGHT(TEXT(Inventory[[#This Row],[Inventory Suffix]],"00"),2)="01","Y",IF(RIGHT(TEXT(Inventory[[#This Row],[Inventory Suffix]],"00"),2)="c1","Y",IF(RIGHT(TEXT(Inventory[[#This Row],[Inventory Suffix]],"00"),2)="m1","Y","N")))</f>
        <v>N</v>
      </c>
      <c r="J6" s="58" t="str">
        <f>IF(Inventory[[#This Row],[Inventory Type]]="SD","Y",IF(Inventory[[#This Row],[Inventory Type]]="LV","Y","N"))</f>
        <v>Y</v>
      </c>
      <c r="K6" s="30" t="str">
        <f t="shared" si="3"/>
        <v>N</v>
      </c>
      <c r="L6" s="58" t="str">
        <f t="shared" si="0"/>
        <v>Original lot received</v>
      </c>
      <c r="M6" s="58" t="str">
        <f t="shared" si="1"/>
        <v>ORIG from SOS Project</v>
      </c>
      <c r="N6" s="81">
        <f>ROUNDDOWN(Master[[#This Row],[Quantity On Hand]],0)</f>
        <v>0</v>
      </c>
      <c r="O6" s="81" t="str">
        <f>IF(Master[[#This Row],[Quantity On Hand Units -''count'' or ''packet'']]="","",Master[[#This Row],[Quantity On Hand Units -''count'' or ''packet'']])</f>
        <v>count</v>
      </c>
      <c r="P6" s="81" t="str">
        <f>IF(Master[[#This Row],[Inventory Type - Lookup Picker]]="","",Master[[#This Row],[Inventory Type - Lookup Picker]])</f>
        <v>SD</v>
      </c>
      <c r="Q6" t="str">
        <f t="shared" si="2"/>
        <v>Mike has</v>
      </c>
      <c r="R6" s="59">
        <f>IF(Master[[#This Row],[Latitude -decimal degrees]]="","",Master[[#This Row],[Latitude -decimal degrees]])</f>
        <v>40.980020000000003</v>
      </c>
      <c r="S6" s="59">
        <f>IF(Master[[#This Row],[Longitude -decimal degrees]]="","",Master[[#This Row],[Longitude -decimal degrees]])</f>
        <v>-72.293580000000006</v>
      </c>
      <c r="T6" s="58" t="str">
        <f>IF(Master[[#This Row],[Parent Inventory]]="","",Master[[#This Row],[Parent Inventory]])</f>
        <v/>
      </c>
      <c r="U6" s="58" t="str">
        <f>IF(Master[[#This Row],[Hundred Seed Weight -gram]]="","",Master[[#This Row],[Hundred Seed Weight -gram]])</f>
        <v/>
      </c>
      <c r="V6" s="58" t="str">
        <f>IF(Master[[#This Row],[Note (Inventory)]]="","",Master[[#This Row],[Note (Inventory)]])</f>
        <v/>
      </c>
    </row>
    <row r="7" spans="1:22" x14ac:dyDescent="0.35">
      <c r="A7" s="58"/>
      <c r="B7" s="58" t="str">
        <f>IF(Master[[#This Row],[Inventory Prefix]]="","",Master[[#This Row],[Inventory Prefix]])</f>
        <v>W6</v>
      </c>
      <c r="C7" s="58" t="str">
        <f>IF(Master[[#This Row],[Inventory Number]]="","",Master[[#This Row],[Inventory Number]])</f>
        <v/>
      </c>
      <c r="D7" s="79" t="str">
        <f>IF(Master[[#This Row],[Inventory Suffix]]="","",Master[[#This Row],[Inventory Suffix]])</f>
        <v/>
      </c>
      <c r="E7" s="58" t="str">
        <f>IF(Master[[#This Row],[Inventory Type - Lookup Picker]]="","",Master[[#This Row],[Inventory Type - Lookup Picker]])</f>
        <v>SD</v>
      </c>
      <c r="F7" s="58" t="str">
        <f>Master[[#This Row],[Accession Prefix (NPGS)]]&amp;" "&amp;Master[[#This Row],[Accession Number -Assigned]]</f>
        <v xml:space="preserve">W6 </v>
      </c>
      <c r="G7" s="79" t="str">
        <f>IF(Master[[#This Row],[Inventory Maintenance Policy]]="","",Master[[#This Row],[Inventory Maintenance Policy]])</f>
        <v>w6_native</v>
      </c>
      <c r="H7" s="58" t="str">
        <f>IF(Master[[#This Row],[Inventory Maintenance Site -W6]]="","",Master[[#This Row],[Inventory Maintenance Site -W6]])</f>
        <v>W6</v>
      </c>
      <c r="I7" s="58" t="str">
        <f>IF(RIGHT(TEXT(Inventory[[#This Row],[Inventory Suffix]],"00"),2)="01","Y",IF(RIGHT(TEXT(Inventory[[#This Row],[Inventory Suffix]],"00"),2)="c1","Y",IF(RIGHT(TEXT(Inventory[[#This Row],[Inventory Suffix]],"00"),2)="m1","Y","N")))</f>
        <v>N</v>
      </c>
      <c r="J7" s="58" t="str">
        <f>IF(Inventory[[#This Row],[Inventory Type]]="SD","Y",IF(Inventory[[#This Row],[Inventory Type]]="LV","Y","N"))</f>
        <v>Y</v>
      </c>
      <c r="K7" s="30" t="str">
        <f t="shared" si="3"/>
        <v>N</v>
      </c>
      <c r="L7" s="58" t="str">
        <f t="shared" si="0"/>
        <v>Original lot received</v>
      </c>
      <c r="M7" s="30" t="str">
        <f t="shared" si="1"/>
        <v>ORIG from SOS Project</v>
      </c>
      <c r="N7" s="81">
        <f>ROUNDDOWN(Master[[#This Row],[Quantity On Hand]],0)</f>
        <v>0</v>
      </c>
      <c r="O7" s="81" t="str">
        <f>IF(Master[[#This Row],[Quantity On Hand Units -''count'' or ''packet'']]="","",Master[[#This Row],[Quantity On Hand Units -''count'' or ''packet'']])</f>
        <v>count</v>
      </c>
      <c r="P7" s="81" t="str">
        <f>IF(Master[[#This Row],[Inventory Type - Lookup Picker]]="","",Master[[#This Row],[Inventory Type - Lookup Picker]])</f>
        <v>SD</v>
      </c>
      <c r="Q7" t="str">
        <f t="shared" si="2"/>
        <v>Mike has</v>
      </c>
      <c r="R7" s="59">
        <f>IF(Master[[#This Row],[Latitude -decimal degrees]]="","",Master[[#This Row],[Latitude -decimal degrees]])</f>
        <v>41.03105</v>
      </c>
      <c r="S7" s="59">
        <f>IF(Master[[#This Row],[Longitude -decimal degrees]]="","",Master[[#This Row],[Longitude -decimal degrees]])</f>
        <v>-72.189549999999997</v>
      </c>
      <c r="T7" s="58" t="str">
        <f>IF(Master[[#This Row],[Parent Inventory]]="","",Master[[#This Row],[Parent Inventory]])</f>
        <v/>
      </c>
      <c r="U7" s="58" t="str">
        <f>IF(Master[[#This Row],[Hundred Seed Weight -gram]]="","",Master[[#This Row],[Hundred Seed Weight -gram]])</f>
        <v/>
      </c>
      <c r="V7" s="58" t="str">
        <f>IF(Master[[#This Row],[Note (Inventory)]]="","",Master[[#This Row],[Note (Inventory)]])</f>
        <v/>
      </c>
    </row>
    <row r="8" spans="1:22" x14ac:dyDescent="0.35">
      <c r="A8" s="58"/>
      <c r="B8" s="58" t="str">
        <f>IF(Master[[#This Row],[Inventory Prefix]]="","",Master[[#This Row],[Inventory Prefix]])</f>
        <v>W6</v>
      </c>
      <c r="C8" s="58" t="str">
        <f>IF(Master[[#This Row],[Inventory Number]]="","",Master[[#This Row],[Inventory Number]])</f>
        <v/>
      </c>
      <c r="D8" s="79" t="str">
        <f>IF(Master[[#This Row],[Inventory Suffix]]="","",Master[[#This Row],[Inventory Suffix]])</f>
        <v/>
      </c>
      <c r="E8" s="58" t="str">
        <f>IF(Master[[#This Row],[Inventory Type - Lookup Picker]]="","",Master[[#This Row],[Inventory Type - Lookup Picker]])</f>
        <v>SD</v>
      </c>
      <c r="F8" s="58" t="str">
        <f>Master[[#This Row],[Accession Prefix (NPGS)]]&amp;" "&amp;Master[[#This Row],[Accession Number -Assigned]]</f>
        <v xml:space="preserve">W6 </v>
      </c>
      <c r="G8" s="79" t="str">
        <f>IF(Master[[#This Row],[Inventory Maintenance Policy]]="","",Master[[#This Row],[Inventory Maintenance Policy]])</f>
        <v>w6_native</v>
      </c>
      <c r="H8" s="58" t="str">
        <f>IF(Master[[#This Row],[Inventory Maintenance Site -W6]]="","",Master[[#This Row],[Inventory Maintenance Site -W6]])</f>
        <v>W6</v>
      </c>
      <c r="I8" s="58" t="str">
        <f>IF(RIGHT(TEXT(Inventory[[#This Row],[Inventory Suffix]],"00"),2)="01","Y",IF(RIGHT(TEXT(Inventory[[#This Row],[Inventory Suffix]],"00"),2)="c1","Y",IF(RIGHT(TEXT(Inventory[[#This Row],[Inventory Suffix]],"00"),2)="m1","Y","N")))</f>
        <v>N</v>
      </c>
      <c r="J8" s="58" t="str">
        <f>IF(Inventory[[#This Row],[Inventory Type]]="SD","Y",IF(Inventory[[#This Row],[Inventory Type]]="LV","Y","N"))</f>
        <v>Y</v>
      </c>
      <c r="K8" s="30" t="str">
        <f t="shared" si="3"/>
        <v>N</v>
      </c>
      <c r="L8" s="58" t="str">
        <f t="shared" si="0"/>
        <v>Original lot received</v>
      </c>
      <c r="M8" s="30" t="str">
        <f t="shared" si="1"/>
        <v>ORIG from SOS Project</v>
      </c>
      <c r="N8" s="81">
        <f>ROUNDDOWN(Master[[#This Row],[Quantity On Hand]],0)</f>
        <v>0</v>
      </c>
      <c r="O8" s="81" t="str">
        <f>IF(Master[[#This Row],[Quantity On Hand Units -''count'' or ''packet'']]="","",Master[[#This Row],[Quantity On Hand Units -''count'' or ''packet'']])</f>
        <v>count</v>
      </c>
      <c r="P8" s="81" t="str">
        <f>IF(Master[[#This Row],[Inventory Type - Lookup Picker]]="","",Master[[#This Row],[Inventory Type - Lookup Picker]])</f>
        <v>SD</v>
      </c>
      <c r="Q8" t="str">
        <f t="shared" si="2"/>
        <v>Mike has</v>
      </c>
      <c r="R8" s="59">
        <f>IF(Master[[#This Row],[Latitude -decimal degrees]]="","",Master[[#This Row],[Latitude -decimal degrees]])</f>
        <v>39.343130000000002</v>
      </c>
      <c r="S8" s="59">
        <f>IF(Master[[#This Row],[Longitude -decimal degrees]]="","",Master[[#This Row],[Longitude -decimal degrees]])</f>
        <v>-75.079049999999995</v>
      </c>
      <c r="T8" s="58" t="str">
        <f>IF(Master[[#This Row],[Parent Inventory]]="","",Master[[#This Row],[Parent Inventory]])</f>
        <v/>
      </c>
      <c r="U8" s="58" t="str">
        <f>IF(Master[[#This Row],[Hundred Seed Weight -gram]]="","",Master[[#This Row],[Hundred Seed Weight -gram]])</f>
        <v/>
      </c>
      <c r="V8" s="58" t="str">
        <f>IF(Master[[#This Row],[Note (Inventory)]]="","",Master[[#This Row],[Note (Inventory)]])</f>
        <v/>
      </c>
    </row>
    <row r="9" spans="1:22" x14ac:dyDescent="0.35">
      <c r="A9" s="58"/>
      <c r="B9" s="58" t="str">
        <f>IF(Master[[#This Row],[Inventory Prefix]]="","",Master[[#This Row],[Inventory Prefix]])</f>
        <v>W6</v>
      </c>
      <c r="C9" s="58" t="str">
        <f>IF(Master[[#This Row],[Inventory Number]]="","",Master[[#This Row],[Inventory Number]])</f>
        <v/>
      </c>
      <c r="D9" s="79" t="str">
        <f>IF(Master[[#This Row],[Inventory Suffix]]="","",Master[[#This Row],[Inventory Suffix]])</f>
        <v/>
      </c>
      <c r="E9" s="58" t="str">
        <f>IF(Master[[#This Row],[Inventory Type - Lookup Picker]]="","",Master[[#This Row],[Inventory Type - Lookup Picker]])</f>
        <v>SD</v>
      </c>
      <c r="F9" s="58" t="str">
        <f>Master[[#This Row],[Accession Prefix (NPGS)]]&amp;" "&amp;Master[[#This Row],[Accession Number -Assigned]]</f>
        <v xml:space="preserve">W6 </v>
      </c>
      <c r="G9" s="79" t="str">
        <f>IF(Master[[#This Row],[Inventory Maintenance Policy]]="","",Master[[#This Row],[Inventory Maintenance Policy]])</f>
        <v>w6_native</v>
      </c>
      <c r="H9" s="58" t="str">
        <f>IF(Master[[#This Row],[Inventory Maintenance Site -W6]]="","",Master[[#This Row],[Inventory Maintenance Site -W6]])</f>
        <v>W6</v>
      </c>
      <c r="I9" s="58" t="str">
        <f>IF(RIGHT(TEXT(Inventory[[#This Row],[Inventory Suffix]],"00"),2)="01","Y",IF(RIGHT(TEXT(Inventory[[#This Row],[Inventory Suffix]],"00"),2)="c1","Y",IF(RIGHT(TEXT(Inventory[[#This Row],[Inventory Suffix]],"00"),2)="m1","Y","N")))</f>
        <v>N</v>
      </c>
      <c r="J9" s="58" t="str">
        <f>IF(Inventory[[#This Row],[Inventory Type]]="SD","Y",IF(Inventory[[#This Row],[Inventory Type]]="LV","Y","N"))</f>
        <v>Y</v>
      </c>
      <c r="K9" s="30" t="str">
        <f t="shared" si="3"/>
        <v>N</v>
      </c>
      <c r="L9" s="58" t="str">
        <f t="shared" si="0"/>
        <v>Original lot received</v>
      </c>
      <c r="M9" s="30" t="str">
        <f t="shared" si="1"/>
        <v>ORIG from SOS Project</v>
      </c>
      <c r="N9" s="81">
        <f>ROUNDDOWN(Master[[#This Row],[Quantity On Hand]],0)</f>
        <v>0</v>
      </c>
      <c r="O9" s="81" t="str">
        <f>IF(Master[[#This Row],[Quantity On Hand Units -''count'' or ''packet'']]="","",Master[[#This Row],[Quantity On Hand Units -''count'' or ''packet'']])</f>
        <v>count</v>
      </c>
      <c r="P9" s="81" t="str">
        <f>IF(Master[[#This Row],[Inventory Type - Lookup Picker]]="","",Master[[#This Row],[Inventory Type - Lookup Picker]])</f>
        <v>SD</v>
      </c>
      <c r="Q9" t="str">
        <f t="shared" si="2"/>
        <v>Mike has</v>
      </c>
      <c r="R9" s="59">
        <f>IF(Master[[#This Row],[Latitude -decimal degrees]]="","",Master[[#This Row],[Latitude -decimal degrees]])</f>
        <v>39.688519999999997</v>
      </c>
      <c r="S9" s="59">
        <f>IF(Master[[#This Row],[Longitude -decimal degrees]]="","",Master[[#This Row],[Longitude -decimal degrees]])</f>
        <v>-74.367630000000005</v>
      </c>
      <c r="T9" s="58" t="str">
        <f>IF(Master[[#This Row],[Parent Inventory]]="","",Master[[#This Row],[Parent Inventory]])</f>
        <v/>
      </c>
      <c r="U9" s="58" t="str">
        <f>IF(Master[[#This Row],[Hundred Seed Weight -gram]]="","",Master[[#This Row],[Hundred Seed Weight -gram]])</f>
        <v/>
      </c>
      <c r="V9" s="58" t="str">
        <f>IF(Master[[#This Row],[Note (Inventory)]]="","",Master[[#This Row],[Note (Inventory)]])</f>
        <v/>
      </c>
    </row>
    <row r="10" spans="1:22" x14ac:dyDescent="0.35">
      <c r="A10" s="58"/>
      <c r="B10" s="58" t="str">
        <f>IF(Master[[#This Row],[Inventory Prefix]]="","",Master[[#This Row],[Inventory Prefix]])</f>
        <v>W6</v>
      </c>
      <c r="C10" s="58" t="str">
        <f>IF(Master[[#This Row],[Inventory Number]]="","",Master[[#This Row],[Inventory Number]])</f>
        <v/>
      </c>
      <c r="D10" s="79" t="str">
        <f>IF(Master[[#This Row],[Inventory Suffix]]="","",Master[[#This Row],[Inventory Suffix]])</f>
        <v/>
      </c>
      <c r="E10" s="58" t="str">
        <f>IF(Master[[#This Row],[Inventory Type - Lookup Picker]]="","",Master[[#This Row],[Inventory Type - Lookup Picker]])</f>
        <v>SD</v>
      </c>
      <c r="F10" s="58" t="str">
        <f>Master[[#This Row],[Accession Prefix (NPGS)]]&amp;" "&amp;Master[[#This Row],[Accession Number -Assigned]]</f>
        <v xml:space="preserve">W6 </v>
      </c>
      <c r="G10" s="79" t="str">
        <f>IF(Master[[#This Row],[Inventory Maintenance Policy]]="","",Master[[#This Row],[Inventory Maintenance Policy]])</f>
        <v>w6_native</v>
      </c>
      <c r="H10" s="58" t="str">
        <f>IF(Master[[#This Row],[Inventory Maintenance Site -W6]]="","",Master[[#This Row],[Inventory Maintenance Site -W6]])</f>
        <v>W6</v>
      </c>
      <c r="I10" s="58" t="str">
        <f>IF(RIGHT(TEXT(Inventory[[#This Row],[Inventory Suffix]],"00"),2)="01","Y",IF(RIGHT(TEXT(Inventory[[#This Row],[Inventory Suffix]],"00"),2)="c1","Y",IF(RIGHT(TEXT(Inventory[[#This Row],[Inventory Suffix]],"00"),2)="m1","Y","N")))</f>
        <v>N</v>
      </c>
      <c r="J10" s="58" t="str">
        <f>IF(Inventory[[#This Row],[Inventory Type]]="SD","Y",IF(Inventory[[#This Row],[Inventory Type]]="LV","Y","N"))</f>
        <v>Y</v>
      </c>
      <c r="K10" s="30" t="str">
        <f t="shared" si="3"/>
        <v>N</v>
      </c>
      <c r="L10" s="58" t="str">
        <f t="shared" si="0"/>
        <v>Original lot received</v>
      </c>
      <c r="M10" s="30" t="str">
        <f t="shared" si="1"/>
        <v>ORIG from SOS Project</v>
      </c>
      <c r="N10" s="81">
        <f>ROUNDDOWN(Master[[#This Row],[Quantity On Hand]],0)</f>
        <v>0</v>
      </c>
      <c r="O10" s="81" t="str">
        <f>IF(Master[[#This Row],[Quantity On Hand Units -''count'' or ''packet'']]="","",Master[[#This Row],[Quantity On Hand Units -''count'' or ''packet'']])</f>
        <v>count</v>
      </c>
      <c r="P10" s="81" t="str">
        <f>IF(Master[[#This Row],[Inventory Type - Lookup Picker]]="","",Master[[#This Row],[Inventory Type - Lookup Picker]])</f>
        <v>SD</v>
      </c>
      <c r="Q10" t="str">
        <f t="shared" si="2"/>
        <v>Mike has</v>
      </c>
      <c r="R10" s="59">
        <f>IF(Master[[#This Row],[Latitude -decimal degrees]]="","",Master[[#This Row],[Latitude -decimal degrees]])</f>
        <v>40.612130000000001</v>
      </c>
      <c r="S10" s="59">
        <f>IF(Master[[#This Row],[Longitude -decimal degrees]]="","",Master[[#This Row],[Longitude -decimal degrees]])</f>
        <v>-73.420439999999999</v>
      </c>
      <c r="T10" s="58" t="str">
        <f>IF(Master[[#This Row],[Parent Inventory]]="","",Master[[#This Row],[Parent Inventory]])</f>
        <v/>
      </c>
      <c r="U10" s="58" t="str">
        <f>IF(Master[[#This Row],[Hundred Seed Weight -gram]]="","",Master[[#This Row],[Hundred Seed Weight -gram]])</f>
        <v/>
      </c>
      <c r="V10" s="58" t="str">
        <f>IF(Master[[#This Row],[Note (Inventory)]]="","",Master[[#This Row],[Note (Inventory)]])</f>
        <v/>
      </c>
    </row>
    <row r="11" spans="1:22" x14ac:dyDescent="0.35">
      <c r="A11" s="58"/>
      <c r="B11" s="58" t="str">
        <f>IF(Master[[#This Row],[Inventory Prefix]]="","",Master[[#This Row],[Inventory Prefix]])</f>
        <v>W6</v>
      </c>
      <c r="C11" s="58" t="str">
        <f>IF(Master[[#This Row],[Inventory Number]]="","",Master[[#This Row],[Inventory Number]])</f>
        <v/>
      </c>
      <c r="D11" s="79" t="str">
        <f>IF(Master[[#This Row],[Inventory Suffix]]="","",Master[[#This Row],[Inventory Suffix]])</f>
        <v/>
      </c>
      <c r="E11" s="58" t="str">
        <f>IF(Master[[#This Row],[Inventory Type - Lookup Picker]]="","",Master[[#This Row],[Inventory Type - Lookup Picker]])</f>
        <v>SD</v>
      </c>
      <c r="F11" s="58" t="str">
        <f>Master[[#This Row],[Accession Prefix (NPGS)]]&amp;" "&amp;Master[[#This Row],[Accession Number -Assigned]]</f>
        <v xml:space="preserve">W6 </v>
      </c>
      <c r="G11" s="79" t="str">
        <f>IF(Master[[#This Row],[Inventory Maintenance Policy]]="","",Master[[#This Row],[Inventory Maintenance Policy]])</f>
        <v>w6_native</v>
      </c>
      <c r="H11" s="58" t="str">
        <f>IF(Master[[#This Row],[Inventory Maintenance Site -W6]]="","",Master[[#This Row],[Inventory Maintenance Site -W6]])</f>
        <v>W6</v>
      </c>
      <c r="I11" s="58" t="str">
        <f>IF(RIGHT(TEXT(Inventory[[#This Row],[Inventory Suffix]],"00"),2)="01","Y",IF(RIGHT(TEXT(Inventory[[#This Row],[Inventory Suffix]],"00"),2)="c1","Y",IF(RIGHT(TEXT(Inventory[[#This Row],[Inventory Suffix]],"00"),2)="m1","Y","N")))</f>
        <v>N</v>
      </c>
      <c r="J11" s="58" t="str">
        <f>IF(Inventory[[#This Row],[Inventory Type]]="SD","Y",IF(Inventory[[#This Row],[Inventory Type]]="LV","Y","N"))</f>
        <v>Y</v>
      </c>
      <c r="K11" s="30" t="str">
        <f t="shared" si="3"/>
        <v>N</v>
      </c>
      <c r="L11" s="58" t="str">
        <f t="shared" si="0"/>
        <v>Original lot received</v>
      </c>
      <c r="M11" s="30" t="str">
        <f t="shared" si="1"/>
        <v>ORIG from SOS Project</v>
      </c>
      <c r="N11" s="81">
        <f>ROUNDDOWN(Master[[#This Row],[Quantity On Hand]],0)</f>
        <v>0</v>
      </c>
      <c r="O11" s="81" t="str">
        <f>IF(Master[[#This Row],[Quantity On Hand Units -''count'' or ''packet'']]="","",Master[[#This Row],[Quantity On Hand Units -''count'' or ''packet'']])</f>
        <v>count</v>
      </c>
      <c r="P11" s="81" t="str">
        <f>IF(Master[[#This Row],[Inventory Type - Lookup Picker]]="","",Master[[#This Row],[Inventory Type - Lookup Picker]])</f>
        <v>SD</v>
      </c>
      <c r="Q11" t="str">
        <f t="shared" si="2"/>
        <v>Mike has</v>
      </c>
      <c r="R11" s="59">
        <f>IF(Master[[#This Row],[Latitude -decimal degrees]]="","",Master[[#This Row],[Latitude -decimal degrees]])</f>
        <v>39.690689999999996</v>
      </c>
      <c r="S11" s="59">
        <f>IF(Master[[#This Row],[Longitude -decimal degrees]]="","",Master[[#This Row],[Longitude -decimal degrees]])</f>
        <v>-74.382130000000004</v>
      </c>
      <c r="T11" s="58" t="str">
        <f>IF(Master[[#This Row],[Parent Inventory]]="","",Master[[#This Row],[Parent Inventory]])</f>
        <v/>
      </c>
      <c r="U11" s="58" t="str">
        <f>IF(Master[[#This Row],[Hundred Seed Weight -gram]]="","",Master[[#This Row],[Hundred Seed Weight -gram]])</f>
        <v/>
      </c>
      <c r="V11" s="58" t="str">
        <f>IF(Master[[#This Row],[Note (Inventory)]]="","",Master[[#This Row],[Note (Inventory)]])</f>
        <v/>
      </c>
    </row>
    <row r="12" spans="1:22" x14ac:dyDescent="0.35">
      <c r="A12" s="58"/>
      <c r="B12" s="58" t="str">
        <f>IF(Master[[#This Row],[Inventory Prefix]]="","",Master[[#This Row],[Inventory Prefix]])</f>
        <v>W6</v>
      </c>
      <c r="C12" s="58" t="str">
        <f>IF(Master[[#This Row],[Inventory Number]]="","",Master[[#This Row],[Inventory Number]])</f>
        <v/>
      </c>
      <c r="D12" s="79" t="str">
        <f>IF(Master[[#This Row],[Inventory Suffix]]="","",Master[[#This Row],[Inventory Suffix]])</f>
        <v/>
      </c>
      <c r="E12" s="58" t="str">
        <f>IF(Master[[#This Row],[Inventory Type - Lookup Picker]]="","",Master[[#This Row],[Inventory Type - Lookup Picker]])</f>
        <v>SD</v>
      </c>
      <c r="F12" s="58" t="str">
        <f>Master[[#This Row],[Accession Prefix (NPGS)]]&amp;" "&amp;Master[[#This Row],[Accession Number -Assigned]]</f>
        <v xml:space="preserve">W6 </v>
      </c>
      <c r="G12" s="79" t="str">
        <f>IF(Master[[#This Row],[Inventory Maintenance Policy]]="","",Master[[#This Row],[Inventory Maintenance Policy]])</f>
        <v>w6_native</v>
      </c>
      <c r="H12" s="58" t="str">
        <f>IF(Master[[#This Row],[Inventory Maintenance Site -W6]]="","",Master[[#This Row],[Inventory Maintenance Site -W6]])</f>
        <v>W6</v>
      </c>
      <c r="I12" s="58" t="str">
        <f>IF(RIGHT(TEXT(Inventory[[#This Row],[Inventory Suffix]],"00"),2)="01","Y",IF(RIGHT(TEXT(Inventory[[#This Row],[Inventory Suffix]],"00"),2)="c1","Y",IF(RIGHT(TEXT(Inventory[[#This Row],[Inventory Suffix]],"00"),2)="m1","Y","N")))</f>
        <v>N</v>
      </c>
      <c r="J12" s="58" t="str">
        <f>IF(Inventory[[#This Row],[Inventory Type]]="SD","Y",IF(Inventory[[#This Row],[Inventory Type]]="LV","Y","N"))</f>
        <v>Y</v>
      </c>
      <c r="K12" s="58" t="str">
        <f t="shared" ref="K12:K21" si="4">"N"</f>
        <v>N</v>
      </c>
      <c r="L12" s="58" t="str">
        <f t="shared" si="0"/>
        <v>Original lot received</v>
      </c>
      <c r="M12" s="58" t="str">
        <f t="shared" si="1"/>
        <v>ORIG from SOS Project</v>
      </c>
      <c r="N12" s="81">
        <f>ROUNDDOWN(Master[[#This Row],[Quantity On Hand]],0)</f>
        <v>0</v>
      </c>
      <c r="O12" s="81" t="str">
        <f>IF(Master[[#This Row],[Quantity On Hand Units -''count'' or ''packet'']]="","",Master[[#This Row],[Quantity On Hand Units -''count'' or ''packet'']])</f>
        <v>count</v>
      </c>
      <c r="P12" s="81" t="str">
        <f>IF(Master[[#This Row],[Inventory Type - Lookup Picker]]="","",Master[[#This Row],[Inventory Type - Lookup Picker]])</f>
        <v>SD</v>
      </c>
      <c r="Q12" t="str">
        <f t="shared" si="2"/>
        <v>Mike has</v>
      </c>
      <c r="R12" s="59">
        <f>IF(Master[[#This Row],[Latitude -decimal degrees]]="","",Master[[#This Row],[Latitude -decimal degrees]])</f>
        <v>39.286439999999999</v>
      </c>
      <c r="S12" s="59">
        <f>IF(Master[[#This Row],[Longitude -decimal degrees]]="","",Master[[#This Row],[Longitude -decimal degrees]])</f>
        <v>-74.843609999999998</v>
      </c>
      <c r="T12" s="58" t="str">
        <f>IF(Master[[#This Row],[Parent Inventory]]="","",Master[[#This Row],[Parent Inventory]])</f>
        <v/>
      </c>
      <c r="U12" s="58" t="str">
        <f>IF(Master[[#This Row],[Hundred Seed Weight -gram]]="","",Master[[#This Row],[Hundred Seed Weight -gram]])</f>
        <v/>
      </c>
      <c r="V12" s="58" t="str">
        <f>IF(Master[[#This Row],[Note (Inventory)]]="","",Master[[#This Row],[Note (Inventory)]])</f>
        <v/>
      </c>
    </row>
    <row r="13" spans="1:22" x14ac:dyDescent="0.35">
      <c r="A13" s="58"/>
      <c r="B13" s="58" t="str">
        <f>IF(Master[[#This Row],[Inventory Prefix]]="","",Master[[#This Row],[Inventory Prefix]])</f>
        <v>W6</v>
      </c>
      <c r="C13" s="58" t="str">
        <f>IF(Master[[#This Row],[Inventory Number]]="","",Master[[#This Row],[Inventory Number]])</f>
        <v/>
      </c>
      <c r="D13" s="79" t="str">
        <f>IF(Master[[#This Row],[Inventory Suffix]]="","",Master[[#This Row],[Inventory Suffix]])</f>
        <v/>
      </c>
      <c r="E13" s="58" t="str">
        <f>IF(Master[[#This Row],[Inventory Type - Lookup Picker]]="","",Master[[#This Row],[Inventory Type - Lookup Picker]])</f>
        <v>SD</v>
      </c>
      <c r="F13" s="58" t="str">
        <f>Master[[#This Row],[Accession Prefix (NPGS)]]&amp;" "&amp;Master[[#This Row],[Accession Number -Assigned]]</f>
        <v xml:space="preserve">W6 </v>
      </c>
      <c r="G13" s="79" t="str">
        <f>IF(Master[[#This Row],[Inventory Maintenance Policy]]="","",Master[[#This Row],[Inventory Maintenance Policy]])</f>
        <v>w6_native</v>
      </c>
      <c r="H13" s="58" t="str">
        <f>IF(Master[[#This Row],[Inventory Maintenance Site -W6]]="","",Master[[#This Row],[Inventory Maintenance Site -W6]])</f>
        <v>W6</v>
      </c>
      <c r="I13" s="58" t="str">
        <f>IF(RIGHT(TEXT(Inventory[[#This Row],[Inventory Suffix]],"00"),2)="01","Y",IF(RIGHT(TEXT(Inventory[[#This Row],[Inventory Suffix]],"00"),2)="c1","Y",IF(RIGHT(TEXT(Inventory[[#This Row],[Inventory Suffix]],"00"),2)="m1","Y","N")))</f>
        <v>N</v>
      </c>
      <c r="J13" s="58" t="str">
        <f>IF(Inventory[[#This Row],[Inventory Type]]="SD","Y",IF(Inventory[[#This Row],[Inventory Type]]="LV","Y","N"))</f>
        <v>Y</v>
      </c>
      <c r="K13" s="58" t="str">
        <f t="shared" si="4"/>
        <v>N</v>
      </c>
      <c r="L13" s="58" t="str">
        <f t="shared" si="0"/>
        <v>Original lot received</v>
      </c>
      <c r="M13" s="58" t="str">
        <f t="shared" si="1"/>
        <v>ORIG from SOS Project</v>
      </c>
      <c r="N13" s="81">
        <f>ROUNDDOWN(Master[[#This Row],[Quantity On Hand]],0)</f>
        <v>0</v>
      </c>
      <c r="O13" s="81" t="str">
        <f>IF(Master[[#This Row],[Quantity On Hand Units -''count'' or ''packet'']]="","",Master[[#This Row],[Quantity On Hand Units -''count'' or ''packet'']])</f>
        <v>count</v>
      </c>
      <c r="P13" s="81" t="str">
        <f>IF(Master[[#This Row],[Inventory Type - Lookup Picker]]="","",Master[[#This Row],[Inventory Type - Lookup Picker]])</f>
        <v>SD</v>
      </c>
      <c r="Q13" t="str">
        <f t="shared" si="2"/>
        <v>Mike has</v>
      </c>
      <c r="R13" s="59">
        <f>IF(Master[[#This Row],[Latitude -decimal degrees]]="","",Master[[#This Row],[Latitude -decimal degrees]])</f>
        <v>39.895049999999998</v>
      </c>
      <c r="S13" s="59">
        <f>IF(Master[[#This Row],[Longitude -decimal degrees]]="","",Master[[#This Row],[Longitude -decimal degrees]])</f>
        <v>-74.220659999999995</v>
      </c>
      <c r="T13" s="58" t="str">
        <f>IF(Master[[#This Row],[Parent Inventory]]="","",Master[[#This Row],[Parent Inventory]])</f>
        <v/>
      </c>
      <c r="U13" s="58" t="str">
        <f>IF(Master[[#This Row],[Hundred Seed Weight -gram]]="","",Master[[#This Row],[Hundred Seed Weight -gram]])</f>
        <v/>
      </c>
      <c r="V13" s="58" t="str">
        <f>IF(Master[[#This Row],[Note (Inventory)]]="","",Master[[#This Row],[Note (Inventory)]])</f>
        <v/>
      </c>
    </row>
    <row r="14" spans="1:22" x14ac:dyDescent="0.35">
      <c r="A14" s="58"/>
      <c r="B14" s="58" t="str">
        <f>IF(Master[[#This Row],[Inventory Prefix]]="","",Master[[#This Row],[Inventory Prefix]])</f>
        <v>W6</v>
      </c>
      <c r="C14" s="58" t="str">
        <f>IF(Master[[#This Row],[Inventory Number]]="","",Master[[#This Row],[Inventory Number]])</f>
        <v/>
      </c>
      <c r="D14" s="79" t="str">
        <f>IF(Master[[#This Row],[Inventory Suffix]]="","",Master[[#This Row],[Inventory Suffix]])</f>
        <v/>
      </c>
      <c r="E14" s="58" t="str">
        <f>IF(Master[[#This Row],[Inventory Type - Lookup Picker]]="","",Master[[#This Row],[Inventory Type - Lookup Picker]])</f>
        <v>SD</v>
      </c>
      <c r="F14" s="58" t="str">
        <f>Master[[#This Row],[Accession Prefix (NPGS)]]&amp;" "&amp;Master[[#This Row],[Accession Number -Assigned]]</f>
        <v xml:space="preserve">W6 </v>
      </c>
      <c r="G14" s="79" t="str">
        <f>IF(Master[[#This Row],[Inventory Maintenance Policy]]="","",Master[[#This Row],[Inventory Maintenance Policy]])</f>
        <v>w6_native</v>
      </c>
      <c r="H14" s="58" t="str">
        <f>IF(Master[[#This Row],[Inventory Maintenance Site -W6]]="","",Master[[#This Row],[Inventory Maintenance Site -W6]])</f>
        <v>W6</v>
      </c>
      <c r="I14" s="58" t="str">
        <f>IF(RIGHT(TEXT(Inventory[[#This Row],[Inventory Suffix]],"00"),2)="01","Y",IF(RIGHT(TEXT(Inventory[[#This Row],[Inventory Suffix]],"00"),2)="c1","Y",IF(RIGHT(TEXT(Inventory[[#This Row],[Inventory Suffix]],"00"),2)="m1","Y","N")))</f>
        <v>N</v>
      </c>
      <c r="J14" s="58" t="str">
        <f>IF(Inventory[[#This Row],[Inventory Type]]="SD","Y",IF(Inventory[[#This Row],[Inventory Type]]="LV","Y","N"))</f>
        <v>Y</v>
      </c>
      <c r="K14" s="58" t="str">
        <f t="shared" si="4"/>
        <v>N</v>
      </c>
      <c r="L14" s="58" t="str">
        <f t="shared" si="0"/>
        <v>Original lot received</v>
      </c>
      <c r="M14" s="58" t="str">
        <f t="shared" si="1"/>
        <v>ORIG from SOS Project</v>
      </c>
      <c r="N14" s="81">
        <f>ROUNDDOWN(Master[[#This Row],[Quantity On Hand]],0)</f>
        <v>0</v>
      </c>
      <c r="O14" s="81" t="str">
        <f>IF(Master[[#This Row],[Quantity On Hand Units -''count'' or ''packet'']]="","",Master[[#This Row],[Quantity On Hand Units -''count'' or ''packet'']])</f>
        <v>count</v>
      </c>
      <c r="P14" s="81" t="str">
        <f>IF(Master[[#This Row],[Inventory Type - Lookup Picker]]="","",Master[[#This Row],[Inventory Type - Lookup Picker]])</f>
        <v>SD</v>
      </c>
      <c r="Q14" t="str">
        <f t="shared" si="2"/>
        <v>Mike has</v>
      </c>
      <c r="R14" s="59">
        <f>IF(Master[[#This Row],[Latitude -decimal degrees]]="","",Master[[#This Row],[Latitude -decimal degrees]])</f>
        <v>39.0595</v>
      </c>
      <c r="S14" s="59">
        <f>IF(Master[[#This Row],[Longitude -decimal degrees]]="","",Master[[#This Row],[Longitude -decimal degrees]])</f>
        <v>-74.773330000000001</v>
      </c>
      <c r="T14" s="58" t="str">
        <f>IF(Master[[#This Row],[Parent Inventory]]="","",Master[[#This Row],[Parent Inventory]])</f>
        <v/>
      </c>
      <c r="U14" s="58" t="str">
        <f>IF(Master[[#This Row],[Hundred Seed Weight -gram]]="","",Master[[#This Row],[Hundred Seed Weight -gram]])</f>
        <v/>
      </c>
      <c r="V14" s="58" t="str">
        <f>IF(Master[[#This Row],[Note (Inventory)]]="","",Master[[#This Row],[Note (Inventory)]])</f>
        <v/>
      </c>
    </row>
    <row r="15" spans="1:22" x14ac:dyDescent="0.35">
      <c r="A15" s="58"/>
      <c r="B15" s="58" t="str">
        <f>IF(Master[[#This Row],[Inventory Prefix]]="","",Master[[#This Row],[Inventory Prefix]])</f>
        <v>W6</v>
      </c>
      <c r="C15" s="58" t="str">
        <f>IF(Master[[#This Row],[Inventory Number]]="","",Master[[#This Row],[Inventory Number]])</f>
        <v/>
      </c>
      <c r="D15" s="79" t="str">
        <f>IF(Master[[#This Row],[Inventory Suffix]]="","",Master[[#This Row],[Inventory Suffix]])</f>
        <v/>
      </c>
      <c r="E15" s="58" t="str">
        <f>IF(Master[[#This Row],[Inventory Type - Lookup Picker]]="","",Master[[#This Row],[Inventory Type - Lookup Picker]])</f>
        <v>SD</v>
      </c>
      <c r="F15" s="58" t="str">
        <f>Master[[#This Row],[Accession Prefix (NPGS)]]&amp;" "&amp;Master[[#This Row],[Accession Number -Assigned]]</f>
        <v xml:space="preserve">W6 </v>
      </c>
      <c r="G15" s="79" t="str">
        <f>IF(Master[[#This Row],[Inventory Maintenance Policy]]="","",Master[[#This Row],[Inventory Maintenance Policy]])</f>
        <v>w6_native</v>
      </c>
      <c r="H15" s="58" t="str">
        <f>IF(Master[[#This Row],[Inventory Maintenance Site -W6]]="","",Master[[#This Row],[Inventory Maintenance Site -W6]])</f>
        <v>W6</v>
      </c>
      <c r="I15" s="58" t="str">
        <f>IF(RIGHT(TEXT(Inventory[[#This Row],[Inventory Suffix]],"00"),2)="01","Y",IF(RIGHT(TEXT(Inventory[[#This Row],[Inventory Suffix]],"00"),2)="c1","Y",IF(RIGHT(TEXT(Inventory[[#This Row],[Inventory Suffix]],"00"),2)="m1","Y","N")))</f>
        <v>N</v>
      </c>
      <c r="J15" s="58" t="str">
        <f>IF(Inventory[[#This Row],[Inventory Type]]="SD","Y",IF(Inventory[[#This Row],[Inventory Type]]="LV","Y","N"))</f>
        <v>Y</v>
      </c>
      <c r="K15" s="58" t="str">
        <f t="shared" si="4"/>
        <v>N</v>
      </c>
      <c r="L15" s="58" t="str">
        <f t="shared" si="0"/>
        <v>Original lot received</v>
      </c>
      <c r="M15" s="58" t="str">
        <f t="shared" si="1"/>
        <v>ORIG from SOS Project</v>
      </c>
      <c r="N15" s="81">
        <f>ROUNDDOWN(Master[[#This Row],[Quantity On Hand]],0)</f>
        <v>0</v>
      </c>
      <c r="O15" s="81" t="str">
        <f>IF(Master[[#This Row],[Quantity On Hand Units -''count'' or ''packet'']]="","",Master[[#This Row],[Quantity On Hand Units -''count'' or ''packet'']])</f>
        <v>count</v>
      </c>
      <c r="P15" s="81" t="str">
        <f>IF(Master[[#This Row],[Inventory Type - Lookup Picker]]="","",Master[[#This Row],[Inventory Type - Lookup Picker]])</f>
        <v>SD</v>
      </c>
      <c r="Q15" t="str">
        <f t="shared" si="2"/>
        <v>Mike has</v>
      </c>
      <c r="R15" s="59">
        <f>IF(Master[[#This Row],[Latitude -decimal degrees]]="","",Master[[#This Row],[Latitude -decimal degrees]])</f>
        <v>39.315770000000001</v>
      </c>
      <c r="S15" s="59">
        <f>IF(Master[[#This Row],[Longitude -decimal degrees]]="","",Master[[#This Row],[Longitude -decimal degrees]])</f>
        <v>-74.741879999999995</v>
      </c>
      <c r="T15" s="58" t="str">
        <f>IF(Master[[#This Row],[Parent Inventory]]="","",Master[[#This Row],[Parent Inventory]])</f>
        <v/>
      </c>
      <c r="U15" s="58" t="str">
        <f>IF(Master[[#This Row],[Hundred Seed Weight -gram]]="","",Master[[#This Row],[Hundred Seed Weight -gram]])</f>
        <v/>
      </c>
      <c r="V15" s="58" t="str">
        <f>IF(Master[[#This Row],[Note (Inventory)]]="","",Master[[#This Row],[Note (Inventory)]])</f>
        <v/>
      </c>
    </row>
    <row r="16" spans="1:22" x14ac:dyDescent="0.35">
      <c r="A16" s="58"/>
      <c r="B16" s="58" t="str">
        <f>IF(Master[[#This Row],[Inventory Prefix]]="","",Master[[#This Row],[Inventory Prefix]])</f>
        <v>W6</v>
      </c>
      <c r="C16" s="58" t="str">
        <f>IF(Master[[#This Row],[Inventory Number]]="","",Master[[#This Row],[Inventory Number]])</f>
        <v/>
      </c>
      <c r="D16" s="79" t="str">
        <f>IF(Master[[#This Row],[Inventory Suffix]]="","",Master[[#This Row],[Inventory Suffix]])</f>
        <v/>
      </c>
      <c r="E16" s="58" t="str">
        <f>IF(Master[[#This Row],[Inventory Type - Lookup Picker]]="","",Master[[#This Row],[Inventory Type - Lookup Picker]])</f>
        <v>SD</v>
      </c>
      <c r="F16" s="58" t="str">
        <f>Master[[#This Row],[Accession Prefix (NPGS)]]&amp;" "&amp;Master[[#This Row],[Accession Number -Assigned]]</f>
        <v xml:space="preserve">W6 </v>
      </c>
      <c r="G16" s="79" t="str">
        <f>IF(Master[[#This Row],[Inventory Maintenance Policy]]="","",Master[[#This Row],[Inventory Maintenance Policy]])</f>
        <v>w6_native</v>
      </c>
      <c r="H16" s="58" t="str">
        <f>IF(Master[[#This Row],[Inventory Maintenance Site -W6]]="","",Master[[#This Row],[Inventory Maintenance Site -W6]])</f>
        <v>W6</v>
      </c>
      <c r="I16" s="58" t="str">
        <f>IF(RIGHT(TEXT(Inventory[[#This Row],[Inventory Suffix]],"00"),2)="01","Y",IF(RIGHT(TEXT(Inventory[[#This Row],[Inventory Suffix]],"00"),2)="c1","Y",IF(RIGHT(TEXT(Inventory[[#This Row],[Inventory Suffix]],"00"),2)="m1","Y","N")))</f>
        <v>N</v>
      </c>
      <c r="J16" s="58" t="str">
        <f>IF(Inventory[[#This Row],[Inventory Type]]="SD","Y",IF(Inventory[[#This Row],[Inventory Type]]="LV","Y","N"))</f>
        <v>Y</v>
      </c>
      <c r="K16" s="58" t="str">
        <f t="shared" si="4"/>
        <v>N</v>
      </c>
      <c r="L16" s="58" t="str">
        <f t="shared" si="0"/>
        <v>Original lot received</v>
      </c>
      <c r="M16" s="58" t="str">
        <f t="shared" si="1"/>
        <v>ORIG from SOS Project</v>
      </c>
      <c r="N16" s="81">
        <f>ROUNDDOWN(Master[[#This Row],[Quantity On Hand]],0)</f>
        <v>0</v>
      </c>
      <c r="O16" s="81" t="str">
        <f>IF(Master[[#This Row],[Quantity On Hand Units -''count'' or ''packet'']]="","",Master[[#This Row],[Quantity On Hand Units -''count'' or ''packet'']])</f>
        <v>count</v>
      </c>
      <c r="P16" s="81" t="str">
        <f>IF(Master[[#This Row],[Inventory Type - Lookup Picker]]="","",Master[[#This Row],[Inventory Type - Lookup Picker]])</f>
        <v>SD</v>
      </c>
      <c r="Q16" t="str">
        <f t="shared" si="2"/>
        <v>Mike has</v>
      </c>
      <c r="R16" s="59">
        <f>IF(Master[[#This Row],[Latitude -decimal degrees]]="","",Master[[#This Row],[Latitude -decimal degrees]])</f>
        <v>39.315750000000001</v>
      </c>
      <c r="S16" s="59">
        <f>IF(Master[[#This Row],[Longitude -decimal degrees]]="","",Master[[#This Row],[Longitude -decimal degrees]])</f>
        <v>-74.742189999999994</v>
      </c>
      <c r="T16" s="58" t="str">
        <f>IF(Master[[#This Row],[Parent Inventory]]="","",Master[[#This Row],[Parent Inventory]])</f>
        <v/>
      </c>
      <c r="U16" s="58" t="str">
        <f>IF(Master[[#This Row],[Hundred Seed Weight -gram]]="","",Master[[#This Row],[Hundred Seed Weight -gram]])</f>
        <v/>
      </c>
      <c r="V16" s="58" t="str">
        <f>IF(Master[[#This Row],[Note (Inventory)]]="","",Master[[#This Row],[Note (Inventory)]])</f>
        <v/>
      </c>
    </row>
    <row r="17" spans="1:22" x14ac:dyDescent="0.35">
      <c r="A17" s="58"/>
      <c r="B17" s="58" t="str">
        <f>IF(Master[[#This Row],[Inventory Prefix]]="","",Master[[#This Row],[Inventory Prefix]])</f>
        <v>W6</v>
      </c>
      <c r="C17" s="58" t="str">
        <f>IF(Master[[#This Row],[Inventory Number]]="","",Master[[#This Row],[Inventory Number]])</f>
        <v/>
      </c>
      <c r="D17" s="79" t="str">
        <f>IF(Master[[#This Row],[Inventory Suffix]]="","",Master[[#This Row],[Inventory Suffix]])</f>
        <v/>
      </c>
      <c r="E17" s="58" t="str">
        <f>IF(Master[[#This Row],[Inventory Type - Lookup Picker]]="","",Master[[#This Row],[Inventory Type - Lookup Picker]])</f>
        <v>SD</v>
      </c>
      <c r="F17" s="60" t="str">
        <f>Master[[#This Row],[Accession Prefix (NPGS)]]&amp;" "&amp;Master[[#This Row],[Accession Number -Assigned]]</f>
        <v xml:space="preserve">W6 </v>
      </c>
      <c r="G17" s="79" t="str">
        <f>IF(Master[[#This Row],[Inventory Maintenance Policy]]="","",Master[[#This Row],[Inventory Maintenance Policy]])</f>
        <v>w6_native</v>
      </c>
      <c r="H17" s="58" t="str">
        <f>IF(Master[[#This Row],[Inventory Maintenance Site -W6]]="","",Master[[#This Row],[Inventory Maintenance Site -W6]])</f>
        <v>W6</v>
      </c>
      <c r="I17" s="58" t="str">
        <f>IF(RIGHT(TEXT(Inventory[[#This Row],[Inventory Suffix]],"00"),2)="01","Y",IF(RIGHT(TEXT(Inventory[[#This Row],[Inventory Suffix]],"00"),2)="c1","Y",IF(RIGHT(TEXT(Inventory[[#This Row],[Inventory Suffix]],"00"),2)="m1","Y","N")))</f>
        <v>N</v>
      </c>
      <c r="J17" s="58" t="str">
        <f>IF(Inventory[[#This Row],[Inventory Type]]="SD","Y",IF(Inventory[[#This Row],[Inventory Type]]="LV","Y","N"))</f>
        <v>Y</v>
      </c>
      <c r="K17" s="58" t="str">
        <f t="shared" si="4"/>
        <v>N</v>
      </c>
      <c r="L17" s="58" t="str">
        <f t="shared" si="0"/>
        <v>Original lot received</v>
      </c>
      <c r="M17" s="58" t="str">
        <f t="shared" si="1"/>
        <v>ORIG from SOS Project</v>
      </c>
      <c r="N17" s="81">
        <f>ROUNDDOWN(Master[[#This Row],[Quantity On Hand]],0)</f>
        <v>0</v>
      </c>
      <c r="O17" s="81" t="str">
        <f>IF(Master[[#This Row],[Quantity On Hand Units -''count'' or ''packet'']]="","",Master[[#This Row],[Quantity On Hand Units -''count'' or ''packet'']])</f>
        <v>count</v>
      </c>
      <c r="P17" s="81" t="str">
        <f>IF(Master[[#This Row],[Inventory Type - Lookup Picker]]="","",Master[[#This Row],[Inventory Type - Lookup Picker]])</f>
        <v>SD</v>
      </c>
      <c r="Q17" t="str">
        <f t="shared" si="2"/>
        <v>Mike has</v>
      </c>
      <c r="R17" s="59">
        <f>IF(Master[[#This Row],[Latitude -decimal degrees]]="","",Master[[#This Row],[Latitude -decimal degrees]])</f>
        <v>40.765079999999998</v>
      </c>
      <c r="S17" s="59">
        <f>IF(Master[[#This Row],[Longitude -decimal degrees]]="","",Master[[#This Row],[Longitude -decimal degrees]])</f>
        <v>-73.149410000000003</v>
      </c>
      <c r="T17" s="58" t="str">
        <f>IF(Master[[#This Row],[Parent Inventory]]="","",Master[[#This Row],[Parent Inventory]])</f>
        <v/>
      </c>
      <c r="U17" s="58" t="str">
        <f>IF(Master[[#This Row],[Hundred Seed Weight -gram]]="","",Master[[#This Row],[Hundred Seed Weight -gram]])</f>
        <v/>
      </c>
      <c r="V17" s="58" t="str">
        <f>IF(Master[[#This Row],[Note (Inventory)]]="","",Master[[#This Row],[Note (Inventory)]])</f>
        <v/>
      </c>
    </row>
    <row r="18" spans="1:22" x14ac:dyDescent="0.35">
      <c r="A18" s="58"/>
      <c r="B18" s="58" t="str">
        <f>IF(Master[[#This Row],[Inventory Prefix]]="","",Master[[#This Row],[Inventory Prefix]])</f>
        <v>W6</v>
      </c>
      <c r="C18" s="58" t="str">
        <f>IF(Master[[#This Row],[Inventory Number]]="","",Master[[#This Row],[Inventory Number]])</f>
        <v/>
      </c>
      <c r="D18" s="79" t="str">
        <f>IF(Master[[#This Row],[Inventory Suffix]]="","",Master[[#This Row],[Inventory Suffix]])</f>
        <v/>
      </c>
      <c r="E18" s="58" t="str">
        <f>IF(Master[[#This Row],[Inventory Type - Lookup Picker]]="","",Master[[#This Row],[Inventory Type - Lookup Picker]])</f>
        <v>SD</v>
      </c>
      <c r="F18" s="60" t="str">
        <f>Master[[#This Row],[Accession Prefix (NPGS)]]&amp;" "&amp;Master[[#This Row],[Accession Number -Assigned]]</f>
        <v xml:space="preserve">W6 </v>
      </c>
      <c r="G18" s="79" t="str">
        <f>IF(Master[[#This Row],[Inventory Maintenance Policy]]="","",Master[[#This Row],[Inventory Maintenance Policy]])</f>
        <v>w6_native</v>
      </c>
      <c r="H18" s="58" t="str">
        <f>IF(Master[[#This Row],[Inventory Maintenance Site -W6]]="","",Master[[#This Row],[Inventory Maintenance Site -W6]])</f>
        <v>W6</v>
      </c>
      <c r="I18" s="58" t="str">
        <f>IF(RIGHT(TEXT(Inventory[[#This Row],[Inventory Suffix]],"00"),2)="01","Y",IF(RIGHT(TEXT(Inventory[[#This Row],[Inventory Suffix]],"00"),2)="c1","Y",IF(RIGHT(TEXT(Inventory[[#This Row],[Inventory Suffix]],"00"),2)="m1","Y","N")))</f>
        <v>N</v>
      </c>
      <c r="J18" s="58" t="str">
        <f>IF(Inventory[[#This Row],[Inventory Type]]="SD","Y",IF(Inventory[[#This Row],[Inventory Type]]="LV","Y","N"))</f>
        <v>Y</v>
      </c>
      <c r="K18" s="58" t="str">
        <f t="shared" si="4"/>
        <v>N</v>
      </c>
      <c r="L18" s="58" t="str">
        <f t="shared" si="0"/>
        <v>Original lot received</v>
      </c>
      <c r="M18" s="58" t="str">
        <f t="shared" si="1"/>
        <v>ORIG from SOS Project</v>
      </c>
      <c r="N18" s="81">
        <f>ROUNDDOWN(Master[[#This Row],[Quantity On Hand]],0)</f>
        <v>0</v>
      </c>
      <c r="O18" s="81" t="str">
        <f>IF(Master[[#This Row],[Quantity On Hand Units -''count'' or ''packet'']]="","",Master[[#This Row],[Quantity On Hand Units -''count'' or ''packet'']])</f>
        <v>count</v>
      </c>
      <c r="P18" s="81" t="str">
        <f>IF(Master[[#This Row],[Inventory Type - Lookup Picker]]="","",Master[[#This Row],[Inventory Type - Lookup Picker]])</f>
        <v>SD</v>
      </c>
      <c r="Q18" t="str">
        <f t="shared" si="2"/>
        <v>Mike has</v>
      </c>
      <c r="R18" s="59">
        <f>IF(Master[[#This Row],[Latitude -decimal degrees]]="","",Master[[#This Row],[Latitude -decimal degrees]])</f>
        <v>41.125109999999999</v>
      </c>
      <c r="S18" s="59">
        <f>IF(Master[[#This Row],[Longitude -decimal degrees]]="","",Master[[#This Row],[Longitude -decimal degrees]])</f>
        <v>-72.277550000000005</v>
      </c>
      <c r="T18" s="58" t="str">
        <f>IF(Master[[#This Row],[Parent Inventory]]="","",Master[[#This Row],[Parent Inventory]])</f>
        <v/>
      </c>
      <c r="U18" s="58" t="str">
        <f>IF(Master[[#This Row],[Hundred Seed Weight -gram]]="","",Master[[#This Row],[Hundred Seed Weight -gram]])</f>
        <v/>
      </c>
      <c r="V18" s="58" t="str">
        <f>IF(Master[[#This Row],[Note (Inventory)]]="","",Master[[#This Row],[Note (Inventory)]])</f>
        <v/>
      </c>
    </row>
    <row r="19" spans="1:22" x14ac:dyDescent="0.35">
      <c r="A19" s="58"/>
      <c r="B19" s="58" t="str">
        <f>IF(Master[[#This Row],[Inventory Prefix]]="","",Master[[#This Row],[Inventory Prefix]])</f>
        <v>W6</v>
      </c>
      <c r="C19" s="58" t="str">
        <f>IF(Master[[#This Row],[Inventory Number]]="","",Master[[#This Row],[Inventory Number]])</f>
        <v/>
      </c>
      <c r="D19" s="79" t="str">
        <f>IF(Master[[#This Row],[Inventory Suffix]]="","",Master[[#This Row],[Inventory Suffix]])</f>
        <v/>
      </c>
      <c r="E19" s="58" t="str">
        <f>IF(Master[[#This Row],[Inventory Type - Lookup Picker]]="","",Master[[#This Row],[Inventory Type - Lookup Picker]])</f>
        <v>SD</v>
      </c>
      <c r="F19" s="60" t="str">
        <f>Master[[#This Row],[Accession Prefix (NPGS)]]&amp;" "&amp;Master[[#This Row],[Accession Number -Assigned]]</f>
        <v xml:space="preserve">W6 </v>
      </c>
      <c r="G19" s="79" t="str">
        <f>IF(Master[[#This Row],[Inventory Maintenance Policy]]="","",Master[[#This Row],[Inventory Maintenance Policy]])</f>
        <v>w6_native</v>
      </c>
      <c r="H19" s="58" t="str">
        <f>IF(Master[[#This Row],[Inventory Maintenance Site -W6]]="","",Master[[#This Row],[Inventory Maintenance Site -W6]])</f>
        <v>W6</v>
      </c>
      <c r="I19" s="58" t="str">
        <f>IF(RIGHT(TEXT(Inventory[[#This Row],[Inventory Suffix]],"00"),2)="01","Y",IF(RIGHT(TEXT(Inventory[[#This Row],[Inventory Suffix]],"00"),2)="c1","Y",IF(RIGHT(TEXT(Inventory[[#This Row],[Inventory Suffix]],"00"),2)="m1","Y","N")))</f>
        <v>N</v>
      </c>
      <c r="J19" s="58" t="str">
        <f>IF(Inventory[[#This Row],[Inventory Type]]="SD","Y",IF(Inventory[[#This Row],[Inventory Type]]="LV","Y","N"))</f>
        <v>Y</v>
      </c>
      <c r="K19" s="58" t="str">
        <f t="shared" si="4"/>
        <v>N</v>
      </c>
      <c r="L19" s="58" t="str">
        <f t="shared" si="0"/>
        <v>Original lot received</v>
      </c>
      <c r="M19" s="58" t="str">
        <f t="shared" si="1"/>
        <v>ORIG from SOS Project</v>
      </c>
      <c r="N19" s="81">
        <f>ROUNDDOWN(Master[[#This Row],[Quantity On Hand]],0)</f>
        <v>0</v>
      </c>
      <c r="O19" s="81" t="str">
        <f>IF(Master[[#This Row],[Quantity On Hand Units -''count'' or ''packet'']]="","",Master[[#This Row],[Quantity On Hand Units -''count'' or ''packet'']])</f>
        <v>count</v>
      </c>
      <c r="P19" s="81" t="str">
        <f>IF(Master[[#This Row],[Inventory Type - Lookup Picker]]="","",Master[[#This Row],[Inventory Type - Lookup Picker]])</f>
        <v>SD</v>
      </c>
      <c r="Q19" t="str">
        <f t="shared" si="2"/>
        <v>Mike has</v>
      </c>
      <c r="R19" s="59">
        <f>IF(Master[[#This Row],[Latitude -decimal degrees]]="","",Master[[#This Row],[Latitude -decimal degrees]])</f>
        <v>39.315860000000001</v>
      </c>
      <c r="S19" s="59">
        <f>IF(Master[[#This Row],[Longitude -decimal degrees]]="","",Master[[#This Row],[Longitude -decimal degrees]])</f>
        <v>-74.746300000000005</v>
      </c>
      <c r="T19" s="58" t="str">
        <f>IF(Master[[#This Row],[Parent Inventory]]="","",Master[[#This Row],[Parent Inventory]])</f>
        <v/>
      </c>
      <c r="U19" s="58" t="str">
        <f>IF(Master[[#This Row],[Hundred Seed Weight -gram]]="","",Master[[#This Row],[Hundred Seed Weight -gram]])</f>
        <v/>
      </c>
      <c r="V19" s="58" t="str">
        <f>IF(Master[[#This Row],[Note (Inventory)]]="","",Master[[#This Row],[Note (Inventory)]])</f>
        <v/>
      </c>
    </row>
    <row r="20" spans="1:22" x14ac:dyDescent="0.35">
      <c r="A20" s="58"/>
      <c r="B20" s="58" t="str">
        <f>IF(Master[[#This Row],[Inventory Prefix]]="","",Master[[#This Row],[Inventory Prefix]])</f>
        <v>W6</v>
      </c>
      <c r="C20" s="58" t="str">
        <f>IF(Master[[#This Row],[Inventory Number]]="","",Master[[#This Row],[Inventory Number]])</f>
        <v/>
      </c>
      <c r="D20" s="79" t="str">
        <f>IF(Master[[#This Row],[Inventory Suffix]]="","",Master[[#This Row],[Inventory Suffix]])</f>
        <v/>
      </c>
      <c r="E20" s="58" t="str">
        <f>IF(Master[[#This Row],[Inventory Type - Lookup Picker]]="","",Master[[#This Row],[Inventory Type - Lookup Picker]])</f>
        <v>SD</v>
      </c>
      <c r="F20" s="60" t="str">
        <f>Master[[#This Row],[Accession Prefix (NPGS)]]&amp;" "&amp;Master[[#This Row],[Accession Number -Assigned]]</f>
        <v xml:space="preserve">W6 </v>
      </c>
      <c r="G20" s="79" t="str">
        <f>IF(Master[[#This Row],[Inventory Maintenance Policy]]="","",Master[[#This Row],[Inventory Maintenance Policy]])</f>
        <v>w6_native</v>
      </c>
      <c r="H20" s="58" t="str">
        <f>IF(Master[[#This Row],[Inventory Maintenance Site -W6]]="","",Master[[#This Row],[Inventory Maintenance Site -W6]])</f>
        <v>W6</v>
      </c>
      <c r="I20" s="58" t="str">
        <f>IF(RIGHT(TEXT(Inventory[[#This Row],[Inventory Suffix]],"00"),2)="01","Y",IF(RIGHT(TEXT(Inventory[[#This Row],[Inventory Suffix]],"00"),2)="c1","Y",IF(RIGHT(TEXT(Inventory[[#This Row],[Inventory Suffix]],"00"),2)="m1","Y","N")))</f>
        <v>N</v>
      </c>
      <c r="J20" s="58" t="str">
        <f>IF(Inventory[[#This Row],[Inventory Type]]="SD","Y",IF(Inventory[[#This Row],[Inventory Type]]="LV","Y","N"))</f>
        <v>Y</v>
      </c>
      <c r="K20" s="58" t="str">
        <f t="shared" si="4"/>
        <v>N</v>
      </c>
      <c r="L20" s="58" t="str">
        <f t="shared" si="0"/>
        <v>Original lot received</v>
      </c>
      <c r="M20" s="58" t="str">
        <f t="shared" si="1"/>
        <v>ORIG from SOS Project</v>
      </c>
      <c r="N20" s="81">
        <f>ROUNDDOWN(Master[[#This Row],[Quantity On Hand]],0)</f>
        <v>0</v>
      </c>
      <c r="O20" s="81" t="str">
        <f>IF(Master[[#This Row],[Quantity On Hand Units -''count'' or ''packet'']]="","",Master[[#This Row],[Quantity On Hand Units -''count'' or ''packet'']])</f>
        <v>count</v>
      </c>
      <c r="P20" s="81" t="str">
        <f>IF(Master[[#This Row],[Inventory Type - Lookup Picker]]="","",Master[[#This Row],[Inventory Type - Lookup Picker]])</f>
        <v>SD</v>
      </c>
      <c r="Q20" t="str">
        <f t="shared" si="2"/>
        <v>Mike has</v>
      </c>
      <c r="R20" s="59">
        <f>IF(Master[[#This Row],[Latitude -decimal degrees]]="","",Master[[#This Row],[Latitude -decimal degrees]])</f>
        <v>40.720269999999999</v>
      </c>
      <c r="S20" s="59">
        <f>IF(Master[[#This Row],[Longitude -decimal degrees]]="","",Master[[#This Row],[Longitude -decimal degrees]])</f>
        <v>-73.168049999999994</v>
      </c>
      <c r="T20" s="58" t="str">
        <f>IF(Master[[#This Row],[Parent Inventory]]="","",Master[[#This Row],[Parent Inventory]])</f>
        <v/>
      </c>
      <c r="U20" s="58" t="str">
        <f>IF(Master[[#This Row],[Hundred Seed Weight -gram]]="","",Master[[#This Row],[Hundred Seed Weight -gram]])</f>
        <v/>
      </c>
      <c r="V20" s="58" t="str">
        <f>IF(Master[[#This Row],[Note (Inventory)]]="","",Master[[#This Row],[Note (Inventory)]])</f>
        <v/>
      </c>
    </row>
    <row r="21" spans="1:22" x14ac:dyDescent="0.35">
      <c r="A21" s="58"/>
      <c r="B21" s="58" t="str">
        <f>IF(Master[[#This Row],[Inventory Prefix]]="","",Master[[#This Row],[Inventory Prefix]])</f>
        <v>W6</v>
      </c>
      <c r="C21" s="58" t="str">
        <f>IF(Master[[#This Row],[Inventory Number]]="","",Master[[#This Row],[Inventory Number]])</f>
        <v/>
      </c>
      <c r="D21" s="79" t="str">
        <f>IF(Master[[#This Row],[Inventory Suffix]]="","",Master[[#This Row],[Inventory Suffix]])</f>
        <v/>
      </c>
      <c r="E21" s="58" t="str">
        <f>IF(Master[[#This Row],[Inventory Type - Lookup Picker]]="","",Master[[#This Row],[Inventory Type - Lookup Picker]])</f>
        <v>SD</v>
      </c>
      <c r="F21" s="60" t="str">
        <f>Master[[#This Row],[Accession Prefix (NPGS)]]&amp;" "&amp;Master[[#This Row],[Accession Number -Assigned]]</f>
        <v xml:space="preserve">W6 </v>
      </c>
      <c r="G21" s="79" t="str">
        <f>IF(Master[[#This Row],[Inventory Maintenance Policy]]="","",Master[[#This Row],[Inventory Maintenance Policy]])</f>
        <v>w6_native</v>
      </c>
      <c r="H21" s="58" t="str">
        <f>IF(Master[[#This Row],[Inventory Maintenance Site -W6]]="","",Master[[#This Row],[Inventory Maintenance Site -W6]])</f>
        <v>W6</v>
      </c>
      <c r="I21" s="58" t="str">
        <f>IF(RIGHT(TEXT(Inventory[[#This Row],[Inventory Suffix]],"00"),2)="01","Y",IF(RIGHT(TEXT(Inventory[[#This Row],[Inventory Suffix]],"00"),2)="c1","Y",IF(RIGHT(TEXT(Inventory[[#This Row],[Inventory Suffix]],"00"),2)="m1","Y","N")))</f>
        <v>N</v>
      </c>
      <c r="J21" s="58" t="str">
        <f>IF(Inventory[[#This Row],[Inventory Type]]="SD","Y",IF(Inventory[[#This Row],[Inventory Type]]="LV","Y","N"))</f>
        <v>Y</v>
      </c>
      <c r="K21" s="58" t="str">
        <f t="shared" si="4"/>
        <v>N</v>
      </c>
      <c r="L21" s="58" t="str">
        <f t="shared" si="0"/>
        <v>Original lot received</v>
      </c>
      <c r="M21" s="58" t="str">
        <f t="shared" si="1"/>
        <v>ORIG from SOS Project</v>
      </c>
      <c r="N21" s="81">
        <f>ROUNDDOWN(Master[[#This Row],[Quantity On Hand]],0)</f>
        <v>0</v>
      </c>
      <c r="O21" s="81" t="str">
        <f>IF(Master[[#This Row],[Quantity On Hand Units -''count'' or ''packet'']]="","",Master[[#This Row],[Quantity On Hand Units -''count'' or ''packet'']])</f>
        <v>count</v>
      </c>
      <c r="P21" s="81" t="str">
        <f>IF(Master[[#This Row],[Inventory Type - Lookup Picker]]="","",Master[[#This Row],[Inventory Type - Lookup Picker]])</f>
        <v>SD</v>
      </c>
      <c r="Q21" t="str">
        <f t="shared" si="2"/>
        <v>Mike has</v>
      </c>
      <c r="R21" s="59">
        <f>IF(Master[[#This Row],[Latitude -decimal degrees]]="","",Master[[#This Row],[Latitude -decimal degrees]])</f>
        <v>39.355249999999998</v>
      </c>
      <c r="S21" s="59">
        <f>IF(Master[[#This Row],[Longitude -decimal degrees]]="","",Master[[#This Row],[Longitude -decimal degrees]])</f>
        <v>-74.786659999999998</v>
      </c>
      <c r="T21" s="58" t="str">
        <f>IF(Master[[#This Row],[Parent Inventory]]="","",Master[[#This Row],[Parent Inventory]])</f>
        <v/>
      </c>
      <c r="U21" s="58" t="str">
        <f>IF(Master[[#This Row],[Hundred Seed Weight -gram]]="","",Master[[#This Row],[Hundred Seed Weight -gram]])</f>
        <v/>
      </c>
      <c r="V21" s="58" t="str">
        <f>IF(Master[[#This Row],[Note (Inventory)]]="","",Master[[#This Row],[Note (Inventory)]])</f>
        <v/>
      </c>
    </row>
    <row r="22" spans="1:22" x14ac:dyDescent="0.35">
      <c r="A22" s="30"/>
      <c r="B22" s="151" t="str">
        <f>IF(Master[[#This Row],[Inventory Prefix]]="","",Master[[#This Row],[Inventory Prefix]])</f>
        <v>W6</v>
      </c>
      <c r="C22" s="151" t="str">
        <f>IF(Master[[#This Row],[Inventory Number]]="","",Master[[#This Row],[Inventory Number]])</f>
        <v/>
      </c>
      <c r="D22" s="78" t="str">
        <f>IF(Master[[#This Row],[Inventory Suffix]]="","",Master[[#This Row],[Inventory Suffix]])</f>
        <v/>
      </c>
      <c r="E22" s="30" t="str">
        <f>IF(Master[[#This Row],[Inventory Type - Lookup Picker]]="","",Master[[#This Row],[Inventory Type - Lookup Picker]])</f>
        <v>SD</v>
      </c>
      <c r="F22" s="151" t="str">
        <f>Master[[#This Row],[Accession Prefix (NPGS)]]&amp;" "&amp;Master[[#This Row],[Accession Number -Assigned]]</f>
        <v xml:space="preserve">W6 </v>
      </c>
      <c r="G22" s="78" t="str">
        <f>IF(Master[[#This Row],[Inventory Maintenance Policy]]="","",Master[[#This Row],[Inventory Maintenance Policy]])</f>
        <v>w6_native</v>
      </c>
      <c r="H22" s="30" t="str">
        <f>IF(Master[[#This Row],[Inventory Maintenance Site -W6]]="","",Master[[#This Row],[Inventory Maintenance Site -W6]])</f>
        <v>W6</v>
      </c>
      <c r="I22" s="30" t="str">
        <f>IF(RIGHT(TEXT(Inventory[[#This Row],[Inventory Suffix]],"00"),2)="01","Y",IF(RIGHT(TEXT(Inventory[[#This Row],[Inventory Suffix]],"00"),2)="c1","Y",IF(RIGHT(TEXT(Inventory[[#This Row],[Inventory Suffix]],"00"),2)="m1","Y","N")))</f>
        <v>N</v>
      </c>
      <c r="J22" s="30" t="str">
        <f>IF(Inventory[[#This Row],[Inventory Type]]="SD","Y",IF(Inventory[[#This Row],[Inventory Type]]="LV","Y","N"))</f>
        <v>Y</v>
      </c>
      <c r="K22" s="30" t="str">
        <f t="shared" ref="K22:K53" si="5">"N"</f>
        <v>N</v>
      </c>
      <c r="L22" s="30" t="str">
        <f t="shared" si="0"/>
        <v>Original lot received</v>
      </c>
      <c r="M22" s="30" t="str">
        <f t="shared" si="1"/>
        <v>ORIG from SOS Project</v>
      </c>
      <c r="N22" s="80">
        <f>ROUNDDOWN(Master[[#This Row],[Quantity On Hand]],0)</f>
        <v>0</v>
      </c>
      <c r="O22" s="78" t="str">
        <f>IF(Master[[#This Row],[Quantity On Hand Units -''count'' or ''packet'']]="","",Master[[#This Row],[Quantity On Hand Units -''count'' or ''packet'']])</f>
        <v>count</v>
      </c>
      <c r="P22" s="80" t="str">
        <f>IF(Master[[#This Row],[Inventory Type - Lookup Picker]]="","",Master[[#This Row],[Inventory Type - Lookup Picker]])</f>
        <v>SD</v>
      </c>
      <c r="Q22" s="45" t="str">
        <f t="shared" si="2"/>
        <v>Mike has</v>
      </c>
      <c r="R22" s="56">
        <f>IF(Master[[#This Row],[Latitude -decimal degrees]]="","",Master[[#This Row],[Latitude -decimal degrees]])</f>
        <v>39.339910000000003</v>
      </c>
      <c r="S22" s="56">
        <f>IF(Master[[#This Row],[Longitude -decimal degrees]]="","",Master[[#This Row],[Longitude -decimal degrees]])</f>
        <v>-74.838080000000005</v>
      </c>
      <c r="T22" s="30" t="str">
        <f>IF(Master[[#This Row],[Parent Inventory]]="","",Master[[#This Row],[Parent Inventory]])</f>
        <v/>
      </c>
      <c r="U22" s="30" t="str">
        <f>IF(Master[[#This Row],[Hundred Seed Weight -gram]]="","",Master[[#This Row],[Hundred Seed Weight -gram]])</f>
        <v/>
      </c>
      <c r="V22" s="30" t="str">
        <f>IF(Master[[#This Row],[Note (Inventory)]]="","",Master[[#This Row],[Note (Inventory)]])</f>
        <v/>
      </c>
    </row>
    <row r="23" spans="1:22" x14ac:dyDescent="0.35">
      <c r="A23" s="30"/>
      <c r="B23" s="151" t="str">
        <f>IF(Master[[#This Row],[Inventory Prefix]]="","",Master[[#This Row],[Inventory Prefix]])</f>
        <v>W6</v>
      </c>
      <c r="C23" s="151" t="str">
        <f>IF(Master[[#This Row],[Inventory Number]]="","",Master[[#This Row],[Inventory Number]])</f>
        <v/>
      </c>
      <c r="D23" s="78" t="str">
        <f>IF(Master[[#This Row],[Inventory Suffix]]="","",Master[[#This Row],[Inventory Suffix]])</f>
        <v/>
      </c>
      <c r="E23" s="30" t="str">
        <f>IF(Master[[#This Row],[Inventory Type - Lookup Picker]]="","",Master[[#This Row],[Inventory Type - Lookup Picker]])</f>
        <v>SD</v>
      </c>
      <c r="F23" s="151" t="str">
        <f>Master[[#This Row],[Accession Prefix (NPGS)]]&amp;" "&amp;Master[[#This Row],[Accession Number -Assigned]]</f>
        <v xml:space="preserve">W6 </v>
      </c>
      <c r="G23" s="78" t="str">
        <f>IF(Master[[#This Row],[Inventory Maintenance Policy]]="","",Master[[#This Row],[Inventory Maintenance Policy]])</f>
        <v>w6_native</v>
      </c>
      <c r="H23" s="30" t="str">
        <f>IF(Master[[#This Row],[Inventory Maintenance Site -W6]]="","",Master[[#This Row],[Inventory Maintenance Site -W6]])</f>
        <v>W6</v>
      </c>
      <c r="I23" s="30" t="str">
        <f>IF(RIGHT(TEXT(Inventory[[#This Row],[Inventory Suffix]],"00"),2)="01","Y",IF(RIGHT(TEXT(Inventory[[#This Row],[Inventory Suffix]],"00"),2)="c1","Y",IF(RIGHT(TEXT(Inventory[[#This Row],[Inventory Suffix]],"00"),2)="m1","Y","N")))</f>
        <v>N</v>
      </c>
      <c r="J23" s="30" t="str">
        <f>IF(Inventory[[#This Row],[Inventory Type]]="SD","Y",IF(Inventory[[#This Row],[Inventory Type]]="LV","Y","N"))</f>
        <v>Y</v>
      </c>
      <c r="K23" s="30" t="str">
        <f t="shared" si="5"/>
        <v>N</v>
      </c>
      <c r="L23" s="30" t="str">
        <f t="shared" si="0"/>
        <v>Original lot received</v>
      </c>
      <c r="M23" s="30" t="str">
        <f t="shared" si="1"/>
        <v>ORIG from SOS Project</v>
      </c>
      <c r="N23" s="80">
        <f>ROUNDDOWN(Master[[#This Row],[Quantity On Hand]],0)</f>
        <v>0</v>
      </c>
      <c r="O23" s="78" t="str">
        <f>IF(Master[[#This Row],[Quantity On Hand Units -''count'' or ''packet'']]="","",Master[[#This Row],[Quantity On Hand Units -''count'' or ''packet'']])</f>
        <v>count</v>
      </c>
      <c r="P23" s="80" t="str">
        <f>IF(Master[[#This Row],[Inventory Type - Lookup Picker]]="","",Master[[#This Row],[Inventory Type - Lookup Picker]])</f>
        <v>SD</v>
      </c>
      <c r="Q23" s="45" t="str">
        <f t="shared" si="2"/>
        <v>Mike has</v>
      </c>
      <c r="R23" s="56">
        <f>IF(Master[[#This Row],[Latitude -decimal degrees]]="","",Master[[#This Row],[Latitude -decimal degrees]])</f>
        <v>40.181609999999999</v>
      </c>
      <c r="S23" s="56">
        <f>IF(Master[[#This Row],[Longitude -decimal degrees]]="","",Master[[#This Row],[Longitude -decimal degrees]])</f>
        <v>-74.173190000000005</v>
      </c>
      <c r="T23" s="30" t="str">
        <f>IF(Master[[#This Row],[Parent Inventory]]="","",Master[[#This Row],[Parent Inventory]])</f>
        <v/>
      </c>
      <c r="U23" s="30" t="str">
        <f>IF(Master[[#This Row],[Hundred Seed Weight -gram]]="","",Master[[#This Row],[Hundred Seed Weight -gram]])</f>
        <v/>
      </c>
      <c r="V23" s="30" t="str">
        <f>IF(Master[[#This Row],[Note (Inventory)]]="","",Master[[#This Row],[Note (Inventory)]])</f>
        <v/>
      </c>
    </row>
    <row r="24" spans="1:22" x14ac:dyDescent="0.35">
      <c r="A24" s="30"/>
      <c r="B24" s="151" t="str">
        <f>IF(Master[[#This Row],[Inventory Prefix]]="","",Master[[#This Row],[Inventory Prefix]])</f>
        <v>W6</v>
      </c>
      <c r="C24" s="151" t="str">
        <f>IF(Master[[#This Row],[Inventory Number]]="","",Master[[#This Row],[Inventory Number]])</f>
        <v/>
      </c>
      <c r="D24" s="78" t="str">
        <f>IF(Master[[#This Row],[Inventory Suffix]]="","",Master[[#This Row],[Inventory Suffix]])</f>
        <v/>
      </c>
      <c r="E24" s="30" t="str">
        <f>IF(Master[[#This Row],[Inventory Type - Lookup Picker]]="","",Master[[#This Row],[Inventory Type - Lookup Picker]])</f>
        <v>SD</v>
      </c>
      <c r="F24" s="151" t="str">
        <f>Master[[#This Row],[Accession Prefix (NPGS)]]&amp;" "&amp;Master[[#This Row],[Accession Number -Assigned]]</f>
        <v xml:space="preserve">W6 </v>
      </c>
      <c r="G24" s="78" t="str">
        <f>IF(Master[[#This Row],[Inventory Maintenance Policy]]="","",Master[[#This Row],[Inventory Maintenance Policy]])</f>
        <v>w6_native</v>
      </c>
      <c r="H24" s="30" t="str">
        <f>IF(Master[[#This Row],[Inventory Maintenance Site -W6]]="","",Master[[#This Row],[Inventory Maintenance Site -W6]])</f>
        <v>W6</v>
      </c>
      <c r="I24" s="30" t="str">
        <f>IF(RIGHT(TEXT(Inventory[[#This Row],[Inventory Suffix]],"00"),2)="01","Y",IF(RIGHT(TEXT(Inventory[[#This Row],[Inventory Suffix]],"00"),2)="c1","Y",IF(RIGHT(TEXT(Inventory[[#This Row],[Inventory Suffix]],"00"),2)="m1","Y","N")))</f>
        <v>N</v>
      </c>
      <c r="J24" s="30" t="str">
        <f>IF(Inventory[[#This Row],[Inventory Type]]="SD","Y",IF(Inventory[[#This Row],[Inventory Type]]="LV","Y","N"))</f>
        <v>Y</v>
      </c>
      <c r="K24" s="30" t="str">
        <f t="shared" si="5"/>
        <v>N</v>
      </c>
      <c r="L24" s="30" t="str">
        <f t="shared" si="0"/>
        <v>Original lot received</v>
      </c>
      <c r="M24" s="30" t="str">
        <f t="shared" si="1"/>
        <v>ORIG from SOS Project</v>
      </c>
      <c r="N24" s="80">
        <f>ROUNDDOWN(Master[[#This Row],[Quantity On Hand]],0)</f>
        <v>0</v>
      </c>
      <c r="O24" s="78" t="str">
        <f>IF(Master[[#This Row],[Quantity On Hand Units -''count'' or ''packet'']]="","",Master[[#This Row],[Quantity On Hand Units -''count'' or ''packet'']])</f>
        <v>count</v>
      </c>
      <c r="P24" s="80" t="str">
        <f>IF(Master[[#This Row],[Inventory Type - Lookup Picker]]="","",Master[[#This Row],[Inventory Type - Lookup Picker]])</f>
        <v>SD</v>
      </c>
      <c r="Q24" s="45" t="str">
        <f t="shared" si="2"/>
        <v>Mike has</v>
      </c>
      <c r="R24" s="56">
        <f>IF(Master[[#This Row],[Latitude -decimal degrees]]="","",Master[[#This Row],[Latitude -decimal degrees]])</f>
        <v>39.331629999999997</v>
      </c>
      <c r="S24" s="56">
        <f>IF(Master[[#This Row],[Longitude -decimal degrees]]="","",Master[[#This Row],[Longitude -decimal degrees]])</f>
        <v>-74.863330000000005</v>
      </c>
      <c r="T24" s="30" t="str">
        <f>IF(Master[[#This Row],[Parent Inventory]]="","",Master[[#This Row],[Parent Inventory]])</f>
        <v/>
      </c>
      <c r="U24" s="30" t="str">
        <f>IF(Master[[#This Row],[Hundred Seed Weight -gram]]="","",Master[[#This Row],[Hundred Seed Weight -gram]])</f>
        <v/>
      </c>
      <c r="V24" s="30" t="str">
        <f>IF(Master[[#This Row],[Note (Inventory)]]="","",Master[[#This Row],[Note (Inventory)]])</f>
        <v/>
      </c>
    </row>
    <row r="25" spans="1:22" x14ac:dyDescent="0.35">
      <c r="A25" s="30"/>
      <c r="B25" s="151" t="str">
        <f>IF(Master[[#This Row],[Inventory Prefix]]="","",Master[[#This Row],[Inventory Prefix]])</f>
        <v>W6</v>
      </c>
      <c r="C25" s="151" t="str">
        <f>IF(Master[[#This Row],[Inventory Number]]="","",Master[[#This Row],[Inventory Number]])</f>
        <v/>
      </c>
      <c r="D25" s="78" t="str">
        <f>IF(Master[[#This Row],[Inventory Suffix]]="","",Master[[#This Row],[Inventory Suffix]])</f>
        <v/>
      </c>
      <c r="E25" s="30" t="str">
        <f>IF(Master[[#This Row],[Inventory Type - Lookup Picker]]="","",Master[[#This Row],[Inventory Type - Lookup Picker]])</f>
        <v>SD</v>
      </c>
      <c r="F25" s="151" t="str">
        <f>Master[[#This Row],[Accession Prefix (NPGS)]]&amp;" "&amp;Master[[#This Row],[Accession Number -Assigned]]</f>
        <v xml:space="preserve">W6 </v>
      </c>
      <c r="G25" s="78" t="str">
        <f>IF(Master[[#This Row],[Inventory Maintenance Policy]]="","",Master[[#This Row],[Inventory Maintenance Policy]])</f>
        <v>w6_native</v>
      </c>
      <c r="H25" s="30" t="str">
        <f>IF(Master[[#This Row],[Inventory Maintenance Site -W6]]="","",Master[[#This Row],[Inventory Maintenance Site -W6]])</f>
        <v>W6</v>
      </c>
      <c r="I25" s="30" t="str">
        <f>IF(RIGHT(TEXT(Inventory[[#This Row],[Inventory Suffix]],"00"),2)="01","Y",IF(RIGHT(TEXT(Inventory[[#This Row],[Inventory Suffix]],"00"),2)="c1","Y",IF(RIGHT(TEXT(Inventory[[#This Row],[Inventory Suffix]],"00"),2)="m1","Y","N")))</f>
        <v>N</v>
      </c>
      <c r="J25" s="30" t="str">
        <f>IF(Inventory[[#This Row],[Inventory Type]]="SD","Y",IF(Inventory[[#This Row],[Inventory Type]]="LV","Y","N"))</f>
        <v>Y</v>
      </c>
      <c r="K25" s="30" t="str">
        <f t="shared" si="5"/>
        <v>N</v>
      </c>
      <c r="L25" s="30" t="str">
        <f t="shared" si="0"/>
        <v>Original lot received</v>
      </c>
      <c r="M25" s="30" t="str">
        <f t="shared" si="1"/>
        <v>ORIG from SOS Project</v>
      </c>
      <c r="N25" s="80">
        <f>ROUNDDOWN(Master[[#This Row],[Quantity On Hand]],0)</f>
        <v>0</v>
      </c>
      <c r="O25" s="78" t="str">
        <f>IF(Master[[#This Row],[Quantity On Hand Units -''count'' or ''packet'']]="","",Master[[#This Row],[Quantity On Hand Units -''count'' or ''packet'']])</f>
        <v>count</v>
      </c>
      <c r="P25" s="80" t="str">
        <f>IF(Master[[#This Row],[Inventory Type - Lookup Picker]]="","",Master[[#This Row],[Inventory Type - Lookup Picker]])</f>
        <v>SD</v>
      </c>
      <c r="Q25" s="45" t="str">
        <f t="shared" si="2"/>
        <v>Mike has</v>
      </c>
      <c r="R25" s="56">
        <f>IF(Master[[#This Row],[Latitude -decimal degrees]]="","",Master[[#This Row],[Latitude -decimal degrees]])</f>
        <v>39.827330000000003</v>
      </c>
      <c r="S25" s="56">
        <f>IF(Master[[#This Row],[Longitude -decimal degrees]]="","",Master[[#This Row],[Longitude -decimal degrees]])</f>
        <v>-74.242999999999995</v>
      </c>
      <c r="T25" s="30" t="str">
        <f>IF(Master[[#This Row],[Parent Inventory]]="","",Master[[#This Row],[Parent Inventory]])</f>
        <v/>
      </c>
      <c r="U25" s="30" t="str">
        <f>IF(Master[[#This Row],[Hundred Seed Weight -gram]]="","",Master[[#This Row],[Hundred Seed Weight -gram]])</f>
        <v/>
      </c>
      <c r="V25" s="30" t="str">
        <f>IF(Master[[#This Row],[Note (Inventory)]]="","",Master[[#This Row],[Note (Inventory)]])</f>
        <v/>
      </c>
    </row>
    <row r="26" spans="1:22" x14ac:dyDescent="0.35">
      <c r="A26" s="30"/>
      <c r="B26" s="151" t="str">
        <f>IF(Master[[#This Row],[Inventory Prefix]]="","",Master[[#This Row],[Inventory Prefix]])</f>
        <v>W6</v>
      </c>
      <c r="C26" s="151" t="str">
        <f>IF(Master[[#This Row],[Inventory Number]]="","",Master[[#This Row],[Inventory Number]])</f>
        <v/>
      </c>
      <c r="D26" s="78" t="str">
        <f>IF(Master[[#This Row],[Inventory Suffix]]="","",Master[[#This Row],[Inventory Suffix]])</f>
        <v/>
      </c>
      <c r="E26" s="30" t="str">
        <f>IF(Master[[#This Row],[Inventory Type - Lookup Picker]]="","",Master[[#This Row],[Inventory Type - Lookup Picker]])</f>
        <v>SD</v>
      </c>
      <c r="F26" s="151" t="str">
        <f>Master[[#This Row],[Accession Prefix (NPGS)]]&amp;" "&amp;Master[[#This Row],[Accession Number -Assigned]]</f>
        <v xml:space="preserve">W6 </v>
      </c>
      <c r="G26" s="78" t="str">
        <f>IF(Master[[#This Row],[Inventory Maintenance Policy]]="","",Master[[#This Row],[Inventory Maintenance Policy]])</f>
        <v>w6_native</v>
      </c>
      <c r="H26" s="30" t="str">
        <f>IF(Master[[#This Row],[Inventory Maintenance Site -W6]]="","",Master[[#This Row],[Inventory Maintenance Site -W6]])</f>
        <v>W6</v>
      </c>
      <c r="I26" s="30" t="str">
        <f>IF(RIGHT(TEXT(Inventory[[#This Row],[Inventory Suffix]],"00"),2)="01","Y",IF(RIGHT(TEXT(Inventory[[#This Row],[Inventory Suffix]],"00"),2)="c1","Y",IF(RIGHT(TEXT(Inventory[[#This Row],[Inventory Suffix]],"00"),2)="m1","Y","N")))</f>
        <v>N</v>
      </c>
      <c r="J26" s="30" t="str">
        <f>IF(Inventory[[#This Row],[Inventory Type]]="SD","Y",IF(Inventory[[#This Row],[Inventory Type]]="LV","Y","N"))</f>
        <v>Y</v>
      </c>
      <c r="K26" s="30" t="str">
        <f t="shared" si="5"/>
        <v>N</v>
      </c>
      <c r="L26" s="30" t="str">
        <f t="shared" si="0"/>
        <v>Original lot received</v>
      </c>
      <c r="M26" s="30" t="str">
        <f t="shared" si="1"/>
        <v>ORIG from SOS Project</v>
      </c>
      <c r="N26" s="80">
        <f>ROUNDDOWN(Master[[#This Row],[Quantity On Hand]],0)</f>
        <v>0</v>
      </c>
      <c r="O26" s="78" t="str">
        <f>IF(Master[[#This Row],[Quantity On Hand Units -''count'' or ''packet'']]="","",Master[[#This Row],[Quantity On Hand Units -''count'' or ''packet'']])</f>
        <v>count</v>
      </c>
      <c r="P26" s="80" t="str">
        <f>IF(Master[[#This Row],[Inventory Type - Lookup Picker]]="","",Master[[#This Row],[Inventory Type - Lookup Picker]])</f>
        <v>SD</v>
      </c>
      <c r="Q26" s="45" t="str">
        <f t="shared" si="2"/>
        <v>Mike has</v>
      </c>
      <c r="R26" s="56">
        <f>IF(Master[[#This Row],[Latitude -decimal degrees]]="","",Master[[#This Row],[Latitude -decimal degrees]])</f>
        <v>38.956380000000003</v>
      </c>
      <c r="S26" s="56">
        <f>IF(Master[[#This Row],[Longitude -decimal degrees]]="","",Master[[#This Row],[Longitude -decimal degrees]])</f>
        <v>-74.853549999999998</v>
      </c>
      <c r="T26" s="30" t="str">
        <f>IF(Master[[#This Row],[Parent Inventory]]="","",Master[[#This Row],[Parent Inventory]])</f>
        <v/>
      </c>
      <c r="U26" s="30" t="str">
        <f>IF(Master[[#This Row],[Hundred Seed Weight -gram]]="","",Master[[#This Row],[Hundred Seed Weight -gram]])</f>
        <v/>
      </c>
      <c r="V26" s="30" t="str">
        <f>IF(Master[[#This Row],[Note (Inventory)]]="","",Master[[#This Row],[Note (Inventory)]])</f>
        <v/>
      </c>
    </row>
    <row r="27" spans="1:22" x14ac:dyDescent="0.35">
      <c r="A27" s="30"/>
      <c r="B27" s="151" t="str">
        <f>IF(Master[[#This Row],[Inventory Prefix]]="","",Master[[#This Row],[Inventory Prefix]])</f>
        <v>W6</v>
      </c>
      <c r="C27" s="151" t="str">
        <f>IF(Master[[#This Row],[Inventory Number]]="","",Master[[#This Row],[Inventory Number]])</f>
        <v/>
      </c>
      <c r="D27" s="78" t="str">
        <f>IF(Master[[#This Row],[Inventory Suffix]]="","",Master[[#This Row],[Inventory Suffix]])</f>
        <v/>
      </c>
      <c r="E27" s="30" t="str">
        <f>IF(Master[[#This Row],[Inventory Type - Lookup Picker]]="","",Master[[#This Row],[Inventory Type - Lookup Picker]])</f>
        <v>SD</v>
      </c>
      <c r="F27" s="151" t="str">
        <f>Master[[#This Row],[Accession Prefix (NPGS)]]&amp;" "&amp;Master[[#This Row],[Accession Number -Assigned]]</f>
        <v xml:space="preserve">W6 </v>
      </c>
      <c r="G27" s="78" t="str">
        <f>IF(Master[[#This Row],[Inventory Maintenance Policy]]="","",Master[[#This Row],[Inventory Maintenance Policy]])</f>
        <v>w6_native</v>
      </c>
      <c r="H27" s="30" t="str">
        <f>IF(Master[[#This Row],[Inventory Maintenance Site -W6]]="","",Master[[#This Row],[Inventory Maintenance Site -W6]])</f>
        <v>W6</v>
      </c>
      <c r="I27" s="30" t="str">
        <f>IF(RIGHT(TEXT(Inventory[[#This Row],[Inventory Suffix]],"00"),2)="01","Y",IF(RIGHT(TEXT(Inventory[[#This Row],[Inventory Suffix]],"00"),2)="c1","Y",IF(RIGHT(TEXT(Inventory[[#This Row],[Inventory Suffix]],"00"),2)="m1","Y","N")))</f>
        <v>N</v>
      </c>
      <c r="J27" s="30" t="str">
        <f>IF(Inventory[[#This Row],[Inventory Type]]="SD","Y",IF(Inventory[[#This Row],[Inventory Type]]="LV","Y","N"))</f>
        <v>Y</v>
      </c>
      <c r="K27" s="30" t="str">
        <f t="shared" si="5"/>
        <v>N</v>
      </c>
      <c r="L27" s="30" t="str">
        <f t="shared" si="0"/>
        <v>Original lot received</v>
      </c>
      <c r="M27" s="30" t="str">
        <f t="shared" si="1"/>
        <v>ORIG from SOS Project</v>
      </c>
      <c r="N27" s="80">
        <f>ROUNDDOWN(Master[[#This Row],[Quantity On Hand]],0)</f>
        <v>0</v>
      </c>
      <c r="O27" s="78" t="str">
        <f>IF(Master[[#This Row],[Quantity On Hand Units -''count'' or ''packet'']]="","",Master[[#This Row],[Quantity On Hand Units -''count'' or ''packet'']])</f>
        <v>count</v>
      </c>
      <c r="P27" s="80" t="str">
        <f>IF(Master[[#This Row],[Inventory Type - Lookup Picker]]="","",Master[[#This Row],[Inventory Type - Lookup Picker]])</f>
        <v>SD</v>
      </c>
      <c r="Q27" s="45" t="str">
        <f t="shared" si="2"/>
        <v>Mike has</v>
      </c>
      <c r="R27" s="56">
        <f>IF(Master[[#This Row],[Latitude -decimal degrees]]="","",Master[[#This Row],[Latitude -decimal degrees]])</f>
        <v>40.72213</v>
      </c>
      <c r="S27" s="56">
        <f>IF(Master[[#This Row],[Longitude -decimal degrees]]="","",Master[[#This Row],[Longitude -decimal degrees]])</f>
        <v>-74.48272</v>
      </c>
      <c r="T27" s="30" t="str">
        <f>IF(Master[[#This Row],[Parent Inventory]]="","",Master[[#This Row],[Parent Inventory]])</f>
        <v/>
      </c>
      <c r="U27" s="30" t="str">
        <f>IF(Master[[#This Row],[Hundred Seed Weight -gram]]="","",Master[[#This Row],[Hundred Seed Weight -gram]])</f>
        <v/>
      </c>
      <c r="V27" s="30" t="str">
        <f>IF(Master[[#This Row],[Note (Inventory)]]="","",Master[[#This Row],[Note (Inventory)]])</f>
        <v/>
      </c>
    </row>
    <row r="28" spans="1:22" x14ac:dyDescent="0.35">
      <c r="A28" s="30"/>
      <c r="B28" s="151" t="str">
        <f>IF(Master[[#This Row],[Inventory Prefix]]="","",Master[[#This Row],[Inventory Prefix]])</f>
        <v>W6</v>
      </c>
      <c r="C28" s="151" t="str">
        <f>IF(Master[[#This Row],[Inventory Number]]="","",Master[[#This Row],[Inventory Number]])</f>
        <v/>
      </c>
      <c r="D28" s="78" t="str">
        <f>IF(Master[[#This Row],[Inventory Suffix]]="","",Master[[#This Row],[Inventory Suffix]])</f>
        <v/>
      </c>
      <c r="E28" s="30" t="str">
        <f>IF(Master[[#This Row],[Inventory Type - Lookup Picker]]="","",Master[[#This Row],[Inventory Type - Lookup Picker]])</f>
        <v>SD</v>
      </c>
      <c r="F28" s="151" t="str">
        <f>Master[[#This Row],[Accession Prefix (NPGS)]]&amp;" "&amp;Master[[#This Row],[Accession Number -Assigned]]</f>
        <v xml:space="preserve">W6 </v>
      </c>
      <c r="G28" s="78" t="str">
        <f>IF(Master[[#This Row],[Inventory Maintenance Policy]]="","",Master[[#This Row],[Inventory Maintenance Policy]])</f>
        <v>w6_native</v>
      </c>
      <c r="H28" s="30" t="str">
        <f>IF(Master[[#This Row],[Inventory Maintenance Site -W6]]="","",Master[[#This Row],[Inventory Maintenance Site -W6]])</f>
        <v>W6</v>
      </c>
      <c r="I28" s="30" t="str">
        <f>IF(RIGHT(TEXT(Inventory[[#This Row],[Inventory Suffix]],"00"),2)="01","Y",IF(RIGHT(TEXT(Inventory[[#This Row],[Inventory Suffix]],"00"),2)="c1","Y",IF(RIGHT(TEXT(Inventory[[#This Row],[Inventory Suffix]],"00"),2)="m1","Y","N")))</f>
        <v>N</v>
      </c>
      <c r="J28" s="30" t="str">
        <f>IF(Inventory[[#This Row],[Inventory Type]]="SD","Y",IF(Inventory[[#This Row],[Inventory Type]]="LV","Y","N"))</f>
        <v>Y</v>
      </c>
      <c r="K28" s="30" t="str">
        <f t="shared" si="5"/>
        <v>N</v>
      </c>
      <c r="L28" s="30" t="str">
        <f t="shared" si="0"/>
        <v>Original lot received</v>
      </c>
      <c r="M28" s="30" t="str">
        <f t="shared" si="1"/>
        <v>ORIG from SOS Project</v>
      </c>
      <c r="N28" s="80">
        <f>ROUNDDOWN(Master[[#This Row],[Quantity On Hand]],0)</f>
        <v>0</v>
      </c>
      <c r="O28" s="78" t="str">
        <f>IF(Master[[#This Row],[Quantity On Hand Units -''count'' or ''packet'']]="","",Master[[#This Row],[Quantity On Hand Units -''count'' or ''packet'']])</f>
        <v>count</v>
      </c>
      <c r="P28" s="80" t="str">
        <f>IF(Master[[#This Row],[Inventory Type - Lookup Picker]]="","",Master[[#This Row],[Inventory Type - Lookup Picker]])</f>
        <v>SD</v>
      </c>
      <c r="Q28" s="45" t="str">
        <f t="shared" si="2"/>
        <v>Mike has</v>
      </c>
      <c r="R28" s="56">
        <f>IF(Master[[#This Row],[Latitude -decimal degrees]]="","",Master[[#This Row],[Latitude -decimal degrees]])</f>
        <v>40.804079999999999</v>
      </c>
      <c r="S28" s="56">
        <f>IF(Master[[#This Row],[Longitude -decimal degrees]]="","",Master[[#This Row],[Longitude -decimal degrees]])</f>
        <v>-74.687550000000002</v>
      </c>
      <c r="T28" s="30" t="str">
        <f>IF(Master[[#This Row],[Parent Inventory]]="","",Master[[#This Row],[Parent Inventory]])</f>
        <v/>
      </c>
      <c r="U28" s="30" t="str">
        <f>IF(Master[[#This Row],[Hundred Seed Weight -gram]]="","",Master[[#This Row],[Hundred Seed Weight -gram]])</f>
        <v/>
      </c>
      <c r="V28" s="30" t="str">
        <f>IF(Master[[#This Row],[Note (Inventory)]]="","",Master[[#This Row],[Note (Inventory)]])</f>
        <v/>
      </c>
    </row>
    <row r="29" spans="1:22" x14ac:dyDescent="0.35">
      <c r="A29" s="30"/>
      <c r="B29" s="151" t="str">
        <f>IF(Master[[#This Row],[Inventory Prefix]]="","",Master[[#This Row],[Inventory Prefix]])</f>
        <v>W6</v>
      </c>
      <c r="C29" s="151" t="str">
        <f>IF(Master[[#This Row],[Inventory Number]]="","",Master[[#This Row],[Inventory Number]])</f>
        <v/>
      </c>
      <c r="D29" s="78" t="str">
        <f>IF(Master[[#This Row],[Inventory Suffix]]="","",Master[[#This Row],[Inventory Suffix]])</f>
        <v/>
      </c>
      <c r="E29" s="30" t="str">
        <f>IF(Master[[#This Row],[Inventory Type - Lookup Picker]]="","",Master[[#This Row],[Inventory Type - Lookup Picker]])</f>
        <v>SD</v>
      </c>
      <c r="F29" s="151" t="str">
        <f>Master[[#This Row],[Accession Prefix (NPGS)]]&amp;" "&amp;Master[[#This Row],[Accession Number -Assigned]]</f>
        <v xml:space="preserve">W6 </v>
      </c>
      <c r="G29" s="78" t="str">
        <f>IF(Master[[#This Row],[Inventory Maintenance Policy]]="","",Master[[#This Row],[Inventory Maintenance Policy]])</f>
        <v>w6_native</v>
      </c>
      <c r="H29" s="30" t="str">
        <f>IF(Master[[#This Row],[Inventory Maintenance Site -W6]]="","",Master[[#This Row],[Inventory Maintenance Site -W6]])</f>
        <v>W6</v>
      </c>
      <c r="I29" s="30" t="str">
        <f>IF(RIGHT(TEXT(Inventory[[#This Row],[Inventory Suffix]],"00"),2)="01","Y",IF(RIGHT(TEXT(Inventory[[#This Row],[Inventory Suffix]],"00"),2)="c1","Y",IF(RIGHT(TEXT(Inventory[[#This Row],[Inventory Suffix]],"00"),2)="m1","Y","N")))</f>
        <v>N</v>
      </c>
      <c r="J29" s="30" t="str">
        <f>IF(Inventory[[#This Row],[Inventory Type]]="SD","Y",IF(Inventory[[#This Row],[Inventory Type]]="LV","Y","N"))</f>
        <v>Y</v>
      </c>
      <c r="K29" s="30" t="str">
        <f t="shared" si="5"/>
        <v>N</v>
      </c>
      <c r="L29" s="30" t="str">
        <f t="shared" si="0"/>
        <v>Original lot received</v>
      </c>
      <c r="M29" s="30" t="str">
        <f t="shared" si="1"/>
        <v>ORIG from SOS Project</v>
      </c>
      <c r="N29" s="80">
        <f>ROUNDDOWN(Master[[#This Row],[Quantity On Hand]],0)</f>
        <v>0</v>
      </c>
      <c r="O29" s="78" t="str">
        <f>IF(Master[[#This Row],[Quantity On Hand Units -''count'' or ''packet'']]="","",Master[[#This Row],[Quantity On Hand Units -''count'' or ''packet'']])</f>
        <v>count</v>
      </c>
      <c r="P29" s="80" t="str">
        <f>IF(Master[[#This Row],[Inventory Type - Lookup Picker]]="","",Master[[#This Row],[Inventory Type - Lookup Picker]])</f>
        <v>SD</v>
      </c>
      <c r="Q29" s="45" t="str">
        <f t="shared" si="2"/>
        <v>Mike has</v>
      </c>
      <c r="R29" s="56">
        <f>IF(Master[[#This Row],[Latitude -decimal degrees]]="","",Master[[#This Row],[Latitude -decimal degrees]])</f>
        <v>39.366999999999997</v>
      </c>
      <c r="S29" s="56">
        <f>IF(Master[[#This Row],[Longitude -decimal degrees]]="","",Master[[#This Row],[Longitude -decimal degrees]])</f>
        <v>-74.9983</v>
      </c>
      <c r="T29" s="30" t="str">
        <f>IF(Master[[#This Row],[Parent Inventory]]="","",Master[[#This Row],[Parent Inventory]])</f>
        <v/>
      </c>
      <c r="U29" s="30" t="str">
        <f>IF(Master[[#This Row],[Hundred Seed Weight -gram]]="","",Master[[#This Row],[Hundred Seed Weight -gram]])</f>
        <v/>
      </c>
      <c r="V29" s="30" t="str">
        <f>IF(Master[[#This Row],[Note (Inventory)]]="","",Master[[#This Row],[Note (Inventory)]])</f>
        <v/>
      </c>
    </row>
    <row r="30" spans="1:22" x14ac:dyDescent="0.35">
      <c r="A30" s="30"/>
      <c r="B30" s="151" t="str">
        <f>IF(Master[[#This Row],[Inventory Prefix]]="","",Master[[#This Row],[Inventory Prefix]])</f>
        <v>W6</v>
      </c>
      <c r="C30" s="151" t="str">
        <f>IF(Master[[#This Row],[Inventory Number]]="","",Master[[#This Row],[Inventory Number]])</f>
        <v/>
      </c>
      <c r="D30" s="78" t="str">
        <f>IF(Master[[#This Row],[Inventory Suffix]]="","",Master[[#This Row],[Inventory Suffix]])</f>
        <v/>
      </c>
      <c r="E30" s="30" t="str">
        <f>IF(Master[[#This Row],[Inventory Type - Lookup Picker]]="","",Master[[#This Row],[Inventory Type - Lookup Picker]])</f>
        <v>SD</v>
      </c>
      <c r="F30" s="151" t="str">
        <f>Master[[#This Row],[Accession Prefix (NPGS)]]&amp;" "&amp;Master[[#This Row],[Accession Number -Assigned]]</f>
        <v xml:space="preserve">W6 </v>
      </c>
      <c r="G30" s="78" t="str">
        <f>IF(Master[[#This Row],[Inventory Maintenance Policy]]="","",Master[[#This Row],[Inventory Maintenance Policy]])</f>
        <v>w6_native</v>
      </c>
      <c r="H30" s="30" t="str">
        <f>IF(Master[[#This Row],[Inventory Maintenance Site -W6]]="","",Master[[#This Row],[Inventory Maintenance Site -W6]])</f>
        <v>W6</v>
      </c>
      <c r="I30" s="30" t="str">
        <f>IF(RIGHT(TEXT(Inventory[[#This Row],[Inventory Suffix]],"00"),2)="01","Y",IF(RIGHT(TEXT(Inventory[[#This Row],[Inventory Suffix]],"00"),2)="c1","Y",IF(RIGHT(TEXT(Inventory[[#This Row],[Inventory Suffix]],"00"),2)="m1","Y","N")))</f>
        <v>N</v>
      </c>
      <c r="J30" s="30" t="str">
        <f>IF(Inventory[[#This Row],[Inventory Type]]="SD","Y",IF(Inventory[[#This Row],[Inventory Type]]="LV","Y","N"))</f>
        <v>Y</v>
      </c>
      <c r="K30" s="30" t="str">
        <f t="shared" si="5"/>
        <v>N</v>
      </c>
      <c r="L30" s="30" t="str">
        <f t="shared" si="0"/>
        <v>Original lot received</v>
      </c>
      <c r="M30" s="30" t="str">
        <f t="shared" si="1"/>
        <v>ORIG from SOS Project</v>
      </c>
      <c r="N30" s="80">
        <f>ROUNDDOWN(Master[[#This Row],[Quantity On Hand]],0)</f>
        <v>0</v>
      </c>
      <c r="O30" s="78" t="str">
        <f>IF(Master[[#This Row],[Quantity On Hand Units -''count'' or ''packet'']]="","",Master[[#This Row],[Quantity On Hand Units -''count'' or ''packet'']])</f>
        <v>count</v>
      </c>
      <c r="P30" s="80" t="str">
        <f>IF(Master[[#This Row],[Inventory Type - Lookup Picker]]="","",Master[[#This Row],[Inventory Type - Lookup Picker]])</f>
        <v>SD</v>
      </c>
      <c r="Q30" s="45" t="str">
        <f t="shared" si="2"/>
        <v>Mike has</v>
      </c>
      <c r="R30" s="56">
        <f>IF(Master[[#This Row],[Latitude -decimal degrees]]="","",Master[[#This Row],[Latitude -decimal degrees]])</f>
        <v>40.72213</v>
      </c>
      <c r="S30" s="56">
        <f>IF(Master[[#This Row],[Longitude -decimal degrees]]="","",Master[[#This Row],[Longitude -decimal degrees]])</f>
        <v>-74.48272</v>
      </c>
      <c r="T30" s="30" t="str">
        <f>IF(Master[[#This Row],[Parent Inventory]]="","",Master[[#This Row],[Parent Inventory]])</f>
        <v/>
      </c>
      <c r="U30" s="30" t="str">
        <f>IF(Master[[#This Row],[Hundred Seed Weight -gram]]="","",Master[[#This Row],[Hundred Seed Weight -gram]])</f>
        <v/>
      </c>
      <c r="V30" s="30" t="str">
        <f>IF(Master[[#This Row],[Note (Inventory)]]="","",Master[[#This Row],[Note (Inventory)]])</f>
        <v/>
      </c>
    </row>
    <row r="31" spans="1:22" x14ac:dyDescent="0.35">
      <c r="A31" s="30"/>
      <c r="B31" s="151" t="str">
        <f>IF(Master[[#This Row],[Inventory Prefix]]="","",Master[[#This Row],[Inventory Prefix]])</f>
        <v>W6</v>
      </c>
      <c r="C31" s="151" t="str">
        <f>IF(Master[[#This Row],[Inventory Number]]="","",Master[[#This Row],[Inventory Number]])</f>
        <v/>
      </c>
      <c r="D31" s="78" t="str">
        <f>IF(Master[[#This Row],[Inventory Suffix]]="","",Master[[#This Row],[Inventory Suffix]])</f>
        <v/>
      </c>
      <c r="E31" s="30" t="str">
        <f>IF(Master[[#This Row],[Inventory Type - Lookup Picker]]="","",Master[[#This Row],[Inventory Type - Lookup Picker]])</f>
        <v>SD</v>
      </c>
      <c r="F31" s="151" t="str">
        <f>Master[[#This Row],[Accession Prefix (NPGS)]]&amp;" "&amp;Master[[#This Row],[Accession Number -Assigned]]</f>
        <v xml:space="preserve">W6 </v>
      </c>
      <c r="G31" s="78" t="str">
        <f>IF(Master[[#This Row],[Inventory Maintenance Policy]]="","",Master[[#This Row],[Inventory Maintenance Policy]])</f>
        <v>w6_native</v>
      </c>
      <c r="H31" s="30" t="str">
        <f>IF(Master[[#This Row],[Inventory Maintenance Site -W6]]="","",Master[[#This Row],[Inventory Maintenance Site -W6]])</f>
        <v>W6</v>
      </c>
      <c r="I31" s="30" t="str">
        <f>IF(RIGHT(TEXT(Inventory[[#This Row],[Inventory Suffix]],"00"),2)="01","Y",IF(RIGHT(TEXT(Inventory[[#This Row],[Inventory Suffix]],"00"),2)="c1","Y",IF(RIGHT(TEXT(Inventory[[#This Row],[Inventory Suffix]],"00"),2)="m1","Y","N")))</f>
        <v>N</v>
      </c>
      <c r="J31" s="30" t="str">
        <f>IF(Inventory[[#This Row],[Inventory Type]]="SD","Y",IF(Inventory[[#This Row],[Inventory Type]]="LV","Y","N"))</f>
        <v>Y</v>
      </c>
      <c r="K31" s="30" t="str">
        <f t="shared" si="5"/>
        <v>N</v>
      </c>
      <c r="L31" s="30" t="str">
        <f t="shared" si="0"/>
        <v>Original lot received</v>
      </c>
      <c r="M31" s="30" t="str">
        <f t="shared" si="1"/>
        <v>ORIG from SOS Project</v>
      </c>
      <c r="N31" s="80">
        <f>ROUNDDOWN(Master[[#This Row],[Quantity On Hand]],0)</f>
        <v>0</v>
      </c>
      <c r="O31" s="78" t="str">
        <f>IF(Master[[#This Row],[Quantity On Hand Units -''count'' or ''packet'']]="","",Master[[#This Row],[Quantity On Hand Units -''count'' or ''packet'']])</f>
        <v>count</v>
      </c>
      <c r="P31" s="80" t="str">
        <f>IF(Master[[#This Row],[Inventory Type - Lookup Picker]]="","",Master[[#This Row],[Inventory Type - Lookup Picker]])</f>
        <v>SD</v>
      </c>
      <c r="Q31" s="45" t="str">
        <f t="shared" si="2"/>
        <v>Mike has</v>
      </c>
      <c r="R31" s="56">
        <f>IF(Master[[#This Row],[Latitude -decimal degrees]]="","",Master[[#This Row],[Latitude -decimal degrees]])</f>
        <v>40.72213</v>
      </c>
      <c r="S31" s="56">
        <f>IF(Master[[#This Row],[Longitude -decimal degrees]]="","",Master[[#This Row],[Longitude -decimal degrees]])</f>
        <v>-74.483270000000005</v>
      </c>
      <c r="T31" s="30" t="str">
        <f>IF(Master[[#This Row],[Parent Inventory]]="","",Master[[#This Row],[Parent Inventory]])</f>
        <v/>
      </c>
      <c r="U31" s="30" t="str">
        <f>IF(Master[[#This Row],[Hundred Seed Weight -gram]]="","",Master[[#This Row],[Hundred Seed Weight -gram]])</f>
        <v/>
      </c>
      <c r="V31" s="30" t="str">
        <f>IF(Master[[#This Row],[Note (Inventory)]]="","",Master[[#This Row],[Note (Inventory)]])</f>
        <v/>
      </c>
    </row>
    <row r="32" spans="1:22" x14ac:dyDescent="0.35">
      <c r="A32" s="30"/>
      <c r="B32" s="151" t="str">
        <f>IF(Master[[#This Row],[Inventory Prefix]]="","",Master[[#This Row],[Inventory Prefix]])</f>
        <v>W6</v>
      </c>
      <c r="C32" s="151" t="str">
        <f>IF(Master[[#This Row],[Inventory Number]]="","",Master[[#This Row],[Inventory Number]])</f>
        <v/>
      </c>
      <c r="D32" s="78" t="str">
        <f>IF(Master[[#This Row],[Inventory Suffix]]="","",Master[[#This Row],[Inventory Suffix]])</f>
        <v/>
      </c>
      <c r="E32" s="30" t="str">
        <f>IF(Master[[#This Row],[Inventory Type - Lookup Picker]]="","",Master[[#This Row],[Inventory Type - Lookup Picker]])</f>
        <v>SD</v>
      </c>
      <c r="F32" s="151" t="str">
        <f>Master[[#This Row],[Accession Prefix (NPGS)]]&amp;" "&amp;Master[[#This Row],[Accession Number -Assigned]]</f>
        <v xml:space="preserve">W6 </v>
      </c>
      <c r="G32" s="78" t="str">
        <f>IF(Master[[#This Row],[Inventory Maintenance Policy]]="","",Master[[#This Row],[Inventory Maintenance Policy]])</f>
        <v>w6_native</v>
      </c>
      <c r="H32" s="30" t="str">
        <f>IF(Master[[#This Row],[Inventory Maintenance Site -W6]]="","",Master[[#This Row],[Inventory Maintenance Site -W6]])</f>
        <v>W6</v>
      </c>
      <c r="I32" s="30" t="str">
        <f>IF(RIGHT(TEXT(Inventory[[#This Row],[Inventory Suffix]],"00"),2)="01","Y",IF(RIGHT(TEXT(Inventory[[#This Row],[Inventory Suffix]],"00"),2)="c1","Y",IF(RIGHT(TEXT(Inventory[[#This Row],[Inventory Suffix]],"00"),2)="m1","Y","N")))</f>
        <v>N</v>
      </c>
      <c r="J32" s="30" t="str">
        <f>IF(Inventory[[#This Row],[Inventory Type]]="SD","Y",IF(Inventory[[#This Row],[Inventory Type]]="LV","Y","N"))</f>
        <v>Y</v>
      </c>
      <c r="K32" s="30" t="str">
        <f t="shared" si="5"/>
        <v>N</v>
      </c>
      <c r="L32" s="30" t="str">
        <f t="shared" si="0"/>
        <v>Original lot received</v>
      </c>
      <c r="M32" s="30" t="str">
        <f t="shared" si="1"/>
        <v>ORIG from SOS Project</v>
      </c>
      <c r="N32" s="80">
        <f>ROUNDDOWN(Master[[#This Row],[Quantity On Hand]],0)</f>
        <v>0</v>
      </c>
      <c r="O32" s="78" t="str">
        <f>IF(Master[[#This Row],[Quantity On Hand Units -''count'' or ''packet'']]="","",Master[[#This Row],[Quantity On Hand Units -''count'' or ''packet'']])</f>
        <v>count</v>
      </c>
      <c r="P32" s="80" t="str">
        <f>IF(Master[[#This Row],[Inventory Type - Lookup Picker]]="","",Master[[#This Row],[Inventory Type - Lookup Picker]])</f>
        <v>SD</v>
      </c>
      <c r="Q32" s="45" t="str">
        <f t="shared" si="2"/>
        <v>Mike has</v>
      </c>
      <c r="R32" s="56">
        <f>IF(Master[[#This Row],[Latitude -decimal degrees]]="","",Master[[#This Row],[Latitude -decimal degrees]])</f>
        <v>39.25177</v>
      </c>
      <c r="S32" s="56">
        <f>IF(Master[[#This Row],[Longitude -decimal degrees]]="","",Master[[#This Row],[Longitude -decimal degrees]])</f>
        <v>-74.692549999999997</v>
      </c>
      <c r="T32" s="30" t="str">
        <f>IF(Master[[#This Row],[Parent Inventory]]="","",Master[[#This Row],[Parent Inventory]])</f>
        <v/>
      </c>
      <c r="U32" s="30" t="str">
        <f>IF(Master[[#This Row],[Hundred Seed Weight -gram]]="","",Master[[#This Row],[Hundred Seed Weight -gram]])</f>
        <v/>
      </c>
      <c r="V32" s="30" t="str">
        <f>IF(Master[[#This Row],[Note (Inventory)]]="","",Master[[#This Row],[Note (Inventory)]])</f>
        <v/>
      </c>
    </row>
    <row r="33" spans="1:22" x14ac:dyDescent="0.35">
      <c r="A33" s="30"/>
      <c r="B33" s="151" t="str">
        <f>IF(Master[[#This Row],[Inventory Prefix]]="","",Master[[#This Row],[Inventory Prefix]])</f>
        <v>W6</v>
      </c>
      <c r="C33" s="151" t="str">
        <f>IF(Master[[#This Row],[Inventory Number]]="","",Master[[#This Row],[Inventory Number]])</f>
        <v/>
      </c>
      <c r="D33" s="78" t="str">
        <f>IF(Master[[#This Row],[Inventory Suffix]]="","",Master[[#This Row],[Inventory Suffix]])</f>
        <v/>
      </c>
      <c r="E33" s="30" t="str">
        <f>IF(Master[[#This Row],[Inventory Type - Lookup Picker]]="","",Master[[#This Row],[Inventory Type - Lookup Picker]])</f>
        <v>SD</v>
      </c>
      <c r="F33" s="151" t="str">
        <f>Master[[#This Row],[Accession Prefix (NPGS)]]&amp;" "&amp;Master[[#This Row],[Accession Number -Assigned]]</f>
        <v xml:space="preserve">W6 </v>
      </c>
      <c r="G33" s="78" t="str">
        <f>IF(Master[[#This Row],[Inventory Maintenance Policy]]="","",Master[[#This Row],[Inventory Maintenance Policy]])</f>
        <v>w6_native</v>
      </c>
      <c r="H33" s="30" t="str">
        <f>IF(Master[[#This Row],[Inventory Maintenance Site -W6]]="","",Master[[#This Row],[Inventory Maintenance Site -W6]])</f>
        <v>W6</v>
      </c>
      <c r="I33" s="30" t="str">
        <f>IF(RIGHT(TEXT(Inventory[[#This Row],[Inventory Suffix]],"00"),2)="01","Y",IF(RIGHT(TEXT(Inventory[[#This Row],[Inventory Suffix]],"00"),2)="c1","Y",IF(RIGHT(TEXT(Inventory[[#This Row],[Inventory Suffix]],"00"),2)="m1","Y","N")))</f>
        <v>N</v>
      </c>
      <c r="J33" s="30" t="str">
        <f>IF(Inventory[[#This Row],[Inventory Type]]="SD","Y",IF(Inventory[[#This Row],[Inventory Type]]="LV","Y","N"))</f>
        <v>Y</v>
      </c>
      <c r="K33" s="30" t="str">
        <f t="shared" si="5"/>
        <v>N</v>
      </c>
      <c r="L33" s="30" t="str">
        <f t="shared" si="0"/>
        <v>Original lot received</v>
      </c>
      <c r="M33" s="30" t="str">
        <f t="shared" si="1"/>
        <v>ORIG from SOS Project</v>
      </c>
      <c r="N33" s="80">
        <f>ROUNDDOWN(Master[[#This Row],[Quantity On Hand]],0)</f>
        <v>0</v>
      </c>
      <c r="O33" s="78" t="str">
        <f>IF(Master[[#This Row],[Quantity On Hand Units -''count'' or ''packet'']]="","",Master[[#This Row],[Quantity On Hand Units -''count'' or ''packet'']])</f>
        <v>count</v>
      </c>
      <c r="P33" s="80" t="str">
        <f>IF(Master[[#This Row],[Inventory Type - Lookup Picker]]="","",Master[[#This Row],[Inventory Type - Lookup Picker]])</f>
        <v>SD</v>
      </c>
      <c r="Q33" s="45" t="str">
        <f t="shared" si="2"/>
        <v>Mike has</v>
      </c>
      <c r="R33" s="56">
        <f>IF(Master[[#This Row],[Latitude -decimal degrees]]="","",Master[[#This Row],[Latitude -decimal degrees]])</f>
        <v>39.684229999999999</v>
      </c>
      <c r="S33" s="56">
        <f>IF(Master[[#This Row],[Longitude -decimal degrees]]="","",Master[[#This Row],[Longitude -decimal degrees]])</f>
        <v>-74.216629999999995</v>
      </c>
      <c r="T33" s="30" t="str">
        <f>IF(Master[[#This Row],[Parent Inventory]]="","",Master[[#This Row],[Parent Inventory]])</f>
        <v/>
      </c>
      <c r="U33" s="30" t="str">
        <f>IF(Master[[#This Row],[Hundred Seed Weight -gram]]="","",Master[[#This Row],[Hundred Seed Weight -gram]])</f>
        <v/>
      </c>
      <c r="V33" s="30" t="str">
        <f>IF(Master[[#This Row],[Note (Inventory)]]="","",Master[[#This Row],[Note (Inventory)]])</f>
        <v/>
      </c>
    </row>
    <row r="34" spans="1:22" x14ac:dyDescent="0.35">
      <c r="A34" s="30"/>
      <c r="B34" s="151" t="str">
        <f>IF(Master[[#This Row],[Inventory Prefix]]="","",Master[[#This Row],[Inventory Prefix]])</f>
        <v>W6</v>
      </c>
      <c r="C34" s="151" t="str">
        <f>IF(Master[[#This Row],[Inventory Number]]="","",Master[[#This Row],[Inventory Number]])</f>
        <v/>
      </c>
      <c r="D34" s="78" t="str">
        <f>IF(Master[[#This Row],[Inventory Suffix]]="","",Master[[#This Row],[Inventory Suffix]])</f>
        <v/>
      </c>
      <c r="E34" s="30" t="str">
        <f>IF(Master[[#This Row],[Inventory Type - Lookup Picker]]="","",Master[[#This Row],[Inventory Type - Lookup Picker]])</f>
        <v>SD</v>
      </c>
      <c r="F34" s="151" t="str">
        <f>Master[[#This Row],[Accession Prefix (NPGS)]]&amp;" "&amp;Master[[#This Row],[Accession Number -Assigned]]</f>
        <v xml:space="preserve">W6 </v>
      </c>
      <c r="G34" s="78" t="str">
        <f>IF(Master[[#This Row],[Inventory Maintenance Policy]]="","",Master[[#This Row],[Inventory Maintenance Policy]])</f>
        <v>w6_native</v>
      </c>
      <c r="H34" s="30" t="str">
        <f>IF(Master[[#This Row],[Inventory Maintenance Site -W6]]="","",Master[[#This Row],[Inventory Maintenance Site -W6]])</f>
        <v>W6</v>
      </c>
      <c r="I34" s="30" t="str">
        <f>IF(RIGHT(TEXT(Inventory[[#This Row],[Inventory Suffix]],"00"),2)="01","Y",IF(RIGHT(TEXT(Inventory[[#This Row],[Inventory Suffix]],"00"),2)="c1","Y",IF(RIGHT(TEXT(Inventory[[#This Row],[Inventory Suffix]],"00"),2)="m1","Y","N")))</f>
        <v>N</v>
      </c>
      <c r="J34" s="30" t="str">
        <f>IF(Inventory[[#This Row],[Inventory Type]]="SD","Y",IF(Inventory[[#This Row],[Inventory Type]]="LV","Y","N"))</f>
        <v>Y</v>
      </c>
      <c r="K34" s="30" t="str">
        <f t="shared" si="5"/>
        <v>N</v>
      </c>
      <c r="L34" s="30" t="str">
        <f t="shared" ref="L34:L65" si="6">"Original lot received"</f>
        <v>Original lot received</v>
      </c>
      <c r="M34" s="30" t="str">
        <f t="shared" ref="M34:M65" si="7">"ORIG from SOS Project"</f>
        <v>ORIG from SOS Project</v>
      </c>
      <c r="N34" s="80">
        <f>ROUNDDOWN(Master[[#This Row],[Quantity On Hand]],0)</f>
        <v>0</v>
      </c>
      <c r="O34" s="78" t="str">
        <f>IF(Master[[#This Row],[Quantity On Hand Units -''count'' or ''packet'']]="","",Master[[#This Row],[Quantity On Hand Units -''count'' or ''packet'']])</f>
        <v>count</v>
      </c>
      <c r="P34" s="80" t="str">
        <f>IF(Master[[#This Row],[Inventory Type - Lookup Picker]]="","",Master[[#This Row],[Inventory Type - Lookup Picker]])</f>
        <v>SD</v>
      </c>
      <c r="Q34" s="45" t="str">
        <f t="shared" ref="Q34:Q65" si="8">"Mike has"</f>
        <v>Mike has</v>
      </c>
      <c r="R34" s="56">
        <f>IF(Master[[#This Row],[Latitude -decimal degrees]]="","",Master[[#This Row],[Latitude -decimal degrees]])</f>
        <v>38.948219999999999</v>
      </c>
      <c r="S34" s="56">
        <f>IF(Master[[#This Row],[Longitude -decimal degrees]]="","",Master[[#This Row],[Longitude -decimal degrees]])</f>
        <v>-74.860079999999996</v>
      </c>
      <c r="T34" s="30" t="str">
        <f>IF(Master[[#This Row],[Parent Inventory]]="","",Master[[#This Row],[Parent Inventory]])</f>
        <v/>
      </c>
      <c r="U34" s="30" t="str">
        <f>IF(Master[[#This Row],[Hundred Seed Weight -gram]]="","",Master[[#This Row],[Hundred Seed Weight -gram]])</f>
        <v/>
      </c>
      <c r="V34" s="30" t="str">
        <f>IF(Master[[#This Row],[Note (Inventory)]]="","",Master[[#This Row],[Note (Inventory)]])</f>
        <v/>
      </c>
    </row>
    <row r="35" spans="1:22" x14ac:dyDescent="0.35">
      <c r="A35" s="30"/>
      <c r="B35" s="151" t="str">
        <f>IF(Master[[#This Row],[Inventory Prefix]]="","",Master[[#This Row],[Inventory Prefix]])</f>
        <v>W6</v>
      </c>
      <c r="C35" s="151" t="str">
        <f>IF(Master[[#This Row],[Inventory Number]]="","",Master[[#This Row],[Inventory Number]])</f>
        <v/>
      </c>
      <c r="D35" s="78" t="str">
        <f>IF(Master[[#This Row],[Inventory Suffix]]="","",Master[[#This Row],[Inventory Suffix]])</f>
        <v/>
      </c>
      <c r="E35" s="30" t="str">
        <f>IF(Master[[#This Row],[Inventory Type - Lookup Picker]]="","",Master[[#This Row],[Inventory Type - Lookup Picker]])</f>
        <v>SD</v>
      </c>
      <c r="F35" s="151" t="str">
        <f>Master[[#This Row],[Accession Prefix (NPGS)]]&amp;" "&amp;Master[[#This Row],[Accession Number -Assigned]]</f>
        <v xml:space="preserve">W6 </v>
      </c>
      <c r="G35" s="78" t="str">
        <f>IF(Master[[#This Row],[Inventory Maintenance Policy]]="","",Master[[#This Row],[Inventory Maintenance Policy]])</f>
        <v>w6_native</v>
      </c>
      <c r="H35" s="30" t="str">
        <f>IF(Master[[#This Row],[Inventory Maintenance Site -W6]]="","",Master[[#This Row],[Inventory Maintenance Site -W6]])</f>
        <v>W6</v>
      </c>
      <c r="I35" s="30" t="str">
        <f>IF(RIGHT(TEXT(Inventory[[#This Row],[Inventory Suffix]],"00"),2)="01","Y",IF(RIGHT(TEXT(Inventory[[#This Row],[Inventory Suffix]],"00"),2)="c1","Y",IF(RIGHT(TEXT(Inventory[[#This Row],[Inventory Suffix]],"00"),2)="m1","Y","N")))</f>
        <v>N</v>
      </c>
      <c r="J35" s="30" t="str">
        <f>IF(Inventory[[#This Row],[Inventory Type]]="SD","Y",IF(Inventory[[#This Row],[Inventory Type]]="LV","Y","N"))</f>
        <v>Y</v>
      </c>
      <c r="K35" s="30" t="str">
        <f t="shared" si="5"/>
        <v>N</v>
      </c>
      <c r="L35" s="30" t="str">
        <f t="shared" si="6"/>
        <v>Original lot received</v>
      </c>
      <c r="M35" s="30" t="str">
        <f t="shared" si="7"/>
        <v>ORIG from SOS Project</v>
      </c>
      <c r="N35" s="80">
        <f>ROUNDDOWN(Master[[#This Row],[Quantity On Hand]],0)</f>
        <v>0</v>
      </c>
      <c r="O35" s="78" t="str">
        <f>IF(Master[[#This Row],[Quantity On Hand Units -''count'' or ''packet'']]="","",Master[[#This Row],[Quantity On Hand Units -''count'' or ''packet'']])</f>
        <v>count</v>
      </c>
      <c r="P35" s="80" t="str">
        <f>IF(Master[[#This Row],[Inventory Type - Lookup Picker]]="","",Master[[#This Row],[Inventory Type - Lookup Picker]])</f>
        <v>SD</v>
      </c>
      <c r="Q35" s="45" t="str">
        <f t="shared" si="8"/>
        <v>Mike has</v>
      </c>
      <c r="R35" s="56">
        <f>IF(Master[[#This Row],[Latitude -decimal degrees]]="","",Master[[#This Row],[Latitude -decimal degrees]])</f>
        <v>38.948219999999999</v>
      </c>
      <c r="S35" s="56">
        <f>IF(Master[[#This Row],[Longitude -decimal degrees]]="","",Master[[#This Row],[Longitude -decimal degrees]])</f>
        <v>-74.860079999999996</v>
      </c>
      <c r="T35" s="30" t="str">
        <f>IF(Master[[#This Row],[Parent Inventory]]="","",Master[[#This Row],[Parent Inventory]])</f>
        <v/>
      </c>
      <c r="U35" s="30" t="str">
        <f>IF(Master[[#This Row],[Hundred Seed Weight -gram]]="","",Master[[#This Row],[Hundred Seed Weight -gram]])</f>
        <v/>
      </c>
      <c r="V35" s="30" t="str">
        <f>IF(Master[[#This Row],[Note (Inventory)]]="","",Master[[#This Row],[Note (Inventory)]])</f>
        <v/>
      </c>
    </row>
    <row r="36" spans="1:22" x14ac:dyDescent="0.35">
      <c r="A36" s="30"/>
      <c r="B36" s="151" t="str">
        <f>IF(Master[[#This Row],[Inventory Prefix]]="","",Master[[#This Row],[Inventory Prefix]])</f>
        <v>W6</v>
      </c>
      <c r="C36" s="151" t="str">
        <f>IF(Master[[#This Row],[Inventory Number]]="","",Master[[#This Row],[Inventory Number]])</f>
        <v/>
      </c>
      <c r="D36" s="78" t="str">
        <f>IF(Master[[#This Row],[Inventory Suffix]]="","",Master[[#This Row],[Inventory Suffix]])</f>
        <v/>
      </c>
      <c r="E36" s="30" t="str">
        <f>IF(Master[[#This Row],[Inventory Type - Lookup Picker]]="","",Master[[#This Row],[Inventory Type - Lookup Picker]])</f>
        <v>SD</v>
      </c>
      <c r="F36" s="151" t="str">
        <f>Master[[#This Row],[Accession Prefix (NPGS)]]&amp;" "&amp;Master[[#This Row],[Accession Number -Assigned]]</f>
        <v xml:space="preserve">W6 </v>
      </c>
      <c r="G36" s="78" t="str">
        <f>IF(Master[[#This Row],[Inventory Maintenance Policy]]="","",Master[[#This Row],[Inventory Maintenance Policy]])</f>
        <v>w6_native</v>
      </c>
      <c r="H36" s="30" t="str">
        <f>IF(Master[[#This Row],[Inventory Maintenance Site -W6]]="","",Master[[#This Row],[Inventory Maintenance Site -W6]])</f>
        <v>W6</v>
      </c>
      <c r="I36" s="30" t="str">
        <f>IF(RIGHT(TEXT(Inventory[[#This Row],[Inventory Suffix]],"00"),2)="01","Y",IF(RIGHT(TEXT(Inventory[[#This Row],[Inventory Suffix]],"00"),2)="c1","Y",IF(RIGHT(TEXT(Inventory[[#This Row],[Inventory Suffix]],"00"),2)="m1","Y","N")))</f>
        <v>N</v>
      </c>
      <c r="J36" s="30" t="str">
        <f>IF(Inventory[[#This Row],[Inventory Type]]="SD","Y",IF(Inventory[[#This Row],[Inventory Type]]="LV","Y","N"))</f>
        <v>Y</v>
      </c>
      <c r="K36" s="30" t="str">
        <f t="shared" si="5"/>
        <v>N</v>
      </c>
      <c r="L36" s="30" t="str">
        <f t="shared" si="6"/>
        <v>Original lot received</v>
      </c>
      <c r="M36" s="30" t="str">
        <f t="shared" si="7"/>
        <v>ORIG from SOS Project</v>
      </c>
      <c r="N36" s="80">
        <f>ROUNDDOWN(Master[[#This Row],[Quantity On Hand]],0)</f>
        <v>0</v>
      </c>
      <c r="O36" s="78" t="str">
        <f>IF(Master[[#This Row],[Quantity On Hand Units -''count'' or ''packet'']]="","",Master[[#This Row],[Quantity On Hand Units -''count'' or ''packet'']])</f>
        <v>count</v>
      </c>
      <c r="P36" s="80" t="str">
        <f>IF(Master[[#This Row],[Inventory Type - Lookup Picker]]="","",Master[[#This Row],[Inventory Type - Lookup Picker]])</f>
        <v>SD</v>
      </c>
      <c r="Q36" s="45" t="str">
        <f t="shared" si="8"/>
        <v>Mike has</v>
      </c>
      <c r="R36" s="56">
        <f>IF(Master[[#This Row],[Latitude -decimal degrees]]="","",Master[[#This Row],[Latitude -decimal degrees]])</f>
        <v>39.25177</v>
      </c>
      <c r="S36" s="56">
        <f>IF(Master[[#This Row],[Longitude -decimal degrees]]="","",Master[[#This Row],[Longitude -decimal degrees]])</f>
        <v>-74.692549999999997</v>
      </c>
      <c r="T36" s="30" t="str">
        <f>IF(Master[[#This Row],[Parent Inventory]]="","",Master[[#This Row],[Parent Inventory]])</f>
        <v/>
      </c>
      <c r="U36" s="30" t="str">
        <f>IF(Master[[#This Row],[Hundred Seed Weight -gram]]="","",Master[[#This Row],[Hundred Seed Weight -gram]])</f>
        <v/>
      </c>
      <c r="V36" s="30" t="str">
        <f>IF(Master[[#This Row],[Note (Inventory)]]="","",Master[[#This Row],[Note (Inventory)]])</f>
        <v/>
      </c>
    </row>
    <row r="37" spans="1:22" x14ac:dyDescent="0.35">
      <c r="A37" s="30"/>
      <c r="B37" s="151" t="str">
        <f>IF(Master[[#This Row],[Inventory Prefix]]="","",Master[[#This Row],[Inventory Prefix]])</f>
        <v>W6</v>
      </c>
      <c r="C37" s="151" t="str">
        <f>IF(Master[[#This Row],[Inventory Number]]="","",Master[[#This Row],[Inventory Number]])</f>
        <v/>
      </c>
      <c r="D37" s="78" t="str">
        <f>IF(Master[[#This Row],[Inventory Suffix]]="","",Master[[#This Row],[Inventory Suffix]])</f>
        <v/>
      </c>
      <c r="E37" s="30" t="str">
        <f>IF(Master[[#This Row],[Inventory Type - Lookup Picker]]="","",Master[[#This Row],[Inventory Type - Lookup Picker]])</f>
        <v>SD</v>
      </c>
      <c r="F37" s="151" t="str">
        <f>Master[[#This Row],[Accession Prefix (NPGS)]]&amp;" "&amp;Master[[#This Row],[Accession Number -Assigned]]</f>
        <v xml:space="preserve">W6 </v>
      </c>
      <c r="G37" s="78" t="str">
        <f>IF(Master[[#This Row],[Inventory Maintenance Policy]]="","",Master[[#This Row],[Inventory Maintenance Policy]])</f>
        <v>w6_native</v>
      </c>
      <c r="H37" s="30" t="str">
        <f>IF(Master[[#This Row],[Inventory Maintenance Site -W6]]="","",Master[[#This Row],[Inventory Maintenance Site -W6]])</f>
        <v>W6</v>
      </c>
      <c r="I37" s="30" t="str">
        <f>IF(RIGHT(TEXT(Inventory[[#This Row],[Inventory Suffix]],"00"),2)="01","Y",IF(RIGHT(TEXT(Inventory[[#This Row],[Inventory Suffix]],"00"),2)="c1","Y",IF(RIGHT(TEXT(Inventory[[#This Row],[Inventory Suffix]],"00"),2)="m1","Y","N")))</f>
        <v>N</v>
      </c>
      <c r="J37" s="30" t="str">
        <f>IF(Inventory[[#This Row],[Inventory Type]]="SD","Y",IF(Inventory[[#This Row],[Inventory Type]]="LV","Y","N"))</f>
        <v>Y</v>
      </c>
      <c r="K37" s="30" t="str">
        <f t="shared" si="5"/>
        <v>N</v>
      </c>
      <c r="L37" s="30" t="str">
        <f t="shared" si="6"/>
        <v>Original lot received</v>
      </c>
      <c r="M37" s="30" t="str">
        <f t="shared" si="7"/>
        <v>ORIG from SOS Project</v>
      </c>
      <c r="N37" s="80">
        <f>ROUNDDOWN(Master[[#This Row],[Quantity On Hand]],0)</f>
        <v>0</v>
      </c>
      <c r="O37" s="78" t="str">
        <f>IF(Master[[#This Row],[Quantity On Hand Units -''count'' or ''packet'']]="","",Master[[#This Row],[Quantity On Hand Units -''count'' or ''packet'']])</f>
        <v>count</v>
      </c>
      <c r="P37" s="80" t="str">
        <f>IF(Master[[#This Row],[Inventory Type - Lookup Picker]]="","",Master[[#This Row],[Inventory Type - Lookup Picker]])</f>
        <v>SD</v>
      </c>
      <c r="Q37" s="45" t="str">
        <f t="shared" si="8"/>
        <v>Mike has</v>
      </c>
      <c r="R37" s="56">
        <f>IF(Master[[#This Row],[Latitude -decimal degrees]]="","",Master[[#This Row],[Latitude -decimal degrees]])</f>
        <v>39.251800000000003</v>
      </c>
      <c r="S37" s="56">
        <f>IF(Master[[#This Row],[Longitude -decimal degrees]]="","",Master[[#This Row],[Longitude -decimal degrees]])</f>
        <v>-74.692549999999997</v>
      </c>
      <c r="T37" s="30" t="str">
        <f>IF(Master[[#This Row],[Parent Inventory]]="","",Master[[#This Row],[Parent Inventory]])</f>
        <v/>
      </c>
      <c r="U37" s="30" t="str">
        <f>IF(Master[[#This Row],[Hundred Seed Weight -gram]]="","",Master[[#This Row],[Hundred Seed Weight -gram]])</f>
        <v/>
      </c>
      <c r="V37" s="30" t="str">
        <f>IF(Master[[#This Row],[Note (Inventory)]]="","",Master[[#This Row],[Note (Inventory)]])</f>
        <v/>
      </c>
    </row>
    <row r="38" spans="1:22" x14ac:dyDescent="0.35">
      <c r="A38" s="30"/>
      <c r="B38" s="151" t="str">
        <f>IF(Master[[#This Row],[Inventory Prefix]]="","",Master[[#This Row],[Inventory Prefix]])</f>
        <v>W6</v>
      </c>
      <c r="C38" s="151" t="str">
        <f>IF(Master[[#This Row],[Inventory Number]]="","",Master[[#This Row],[Inventory Number]])</f>
        <v/>
      </c>
      <c r="D38" s="78" t="str">
        <f>IF(Master[[#This Row],[Inventory Suffix]]="","",Master[[#This Row],[Inventory Suffix]])</f>
        <v/>
      </c>
      <c r="E38" s="30" t="str">
        <f>IF(Master[[#This Row],[Inventory Type - Lookup Picker]]="","",Master[[#This Row],[Inventory Type - Lookup Picker]])</f>
        <v>SD</v>
      </c>
      <c r="F38" s="151" t="str">
        <f>Master[[#This Row],[Accession Prefix (NPGS)]]&amp;" "&amp;Master[[#This Row],[Accession Number -Assigned]]</f>
        <v xml:space="preserve">W6 </v>
      </c>
      <c r="G38" s="78" t="str">
        <f>IF(Master[[#This Row],[Inventory Maintenance Policy]]="","",Master[[#This Row],[Inventory Maintenance Policy]])</f>
        <v>w6_native</v>
      </c>
      <c r="H38" s="30" t="str">
        <f>IF(Master[[#This Row],[Inventory Maintenance Site -W6]]="","",Master[[#This Row],[Inventory Maintenance Site -W6]])</f>
        <v>W6</v>
      </c>
      <c r="I38" s="30" t="str">
        <f>IF(RIGHT(TEXT(Inventory[[#This Row],[Inventory Suffix]],"00"),2)="01","Y",IF(RIGHT(TEXT(Inventory[[#This Row],[Inventory Suffix]],"00"),2)="c1","Y",IF(RIGHT(TEXT(Inventory[[#This Row],[Inventory Suffix]],"00"),2)="m1","Y","N")))</f>
        <v>N</v>
      </c>
      <c r="J38" s="30" t="str">
        <f>IF(Inventory[[#This Row],[Inventory Type]]="SD","Y",IF(Inventory[[#This Row],[Inventory Type]]="LV","Y","N"))</f>
        <v>Y</v>
      </c>
      <c r="K38" s="30" t="str">
        <f t="shared" si="5"/>
        <v>N</v>
      </c>
      <c r="L38" s="30" t="str">
        <f t="shared" si="6"/>
        <v>Original lot received</v>
      </c>
      <c r="M38" s="30" t="str">
        <f t="shared" si="7"/>
        <v>ORIG from SOS Project</v>
      </c>
      <c r="N38" s="80">
        <f>ROUNDDOWN(Master[[#This Row],[Quantity On Hand]],0)</f>
        <v>0</v>
      </c>
      <c r="O38" s="78" t="str">
        <f>IF(Master[[#This Row],[Quantity On Hand Units -''count'' or ''packet'']]="","",Master[[#This Row],[Quantity On Hand Units -''count'' or ''packet'']])</f>
        <v>count</v>
      </c>
      <c r="P38" s="80" t="str">
        <f>IF(Master[[#This Row],[Inventory Type - Lookup Picker]]="","",Master[[#This Row],[Inventory Type - Lookup Picker]])</f>
        <v>SD</v>
      </c>
      <c r="Q38" s="45" t="str">
        <f t="shared" si="8"/>
        <v>Mike has</v>
      </c>
      <c r="R38" s="56">
        <f>IF(Master[[#This Row],[Latitude -decimal degrees]]="","",Master[[#This Row],[Latitude -decimal degrees]])</f>
        <v>39.25177</v>
      </c>
      <c r="S38" s="56">
        <f>IF(Master[[#This Row],[Longitude -decimal degrees]]="","",Master[[#This Row],[Longitude -decimal degrees]])</f>
        <v>-74.692549999999997</v>
      </c>
      <c r="T38" s="30" t="str">
        <f>IF(Master[[#This Row],[Parent Inventory]]="","",Master[[#This Row],[Parent Inventory]])</f>
        <v/>
      </c>
      <c r="U38" s="30" t="str">
        <f>IF(Master[[#This Row],[Hundred Seed Weight -gram]]="","",Master[[#This Row],[Hundred Seed Weight -gram]])</f>
        <v/>
      </c>
      <c r="V38" s="30" t="str">
        <f>IF(Master[[#This Row],[Note (Inventory)]]="","",Master[[#This Row],[Note (Inventory)]])</f>
        <v/>
      </c>
    </row>
    <row r="39" spans="1:22" x14ac:dyDescent="0.35">
      <c r="A39" s="30"/>
      <c r="B39" s="151" t="str">
        <f>IF(Master[[#This Row],[Inventory Prefix]]="","",Master[[#This Row],[Inventory Prefix]])</f>
        <v>W6</v>
      </c>
      <c r="C39" s="151" t="str">
        <f>IF(Master[[#This Row],[Inventory Number]]="","",Master[[#This Row],[Inventory Number]])</f>
        <v/>
      </c>
      <c r="D39" s="78" t="str">
        <f>IF(Master[[#This Row],[Inventory Suffix]]="","",Master[[#This Row],[Inventory Suffix]])</f>
        <v/>
      </c>
      <c r="E39" s="30" t="str">
        <f>IF(Master[[#This Row],[Inventory Type - Lookup Picker]]="","",Master[[#This Row],[Inventory Type - Lookup Picker]])</f>
        <v>SD</v>
      </c>
      <c r="F39" s="151" t="str">
        <f>Master[[#This Row],[Accession Prefix (NPGS)]]&amp;" "&amp;Master[[#This Row],[Accession Number -Assigned]]</f>
        <v xml:space="preserve">W6 </v>
      </c>
      <c r="G39" s="78" t="str">
        <f>IF(Master[[#This Row],[Inventory Maintenance Policy]]="","",Master[[#This Row],[Inventory Maintenance Policy]])</f>
        <v>w6_native</v>
      </c>
      <c r="H39" s="30" t="str">
        <f>IF(Master[[#This Row],[Inventory Maintenance Site -W6]]="","",Master[[#This Row],[Inventory Maintenance Site -W6]])</f>
        <v>W6</v>
      </c>
      <c r="I39" s="30" t="str">
        <f>IF(RIGHT(TEXT(Inventory[[#This Row],[Inventory Suffix]],"00"),2)="01","Y",IF(RIGHT(TEXT(Inventory[[#This Row],[Inventory Suffix]],"00"),2)="c1","Y",IF(RIGHT(TEXT(Inventory[[#This Row],[Inventory Suffix]],"00"),2)="m1","Y","N")))</f>
        <v>N</v>
      </c>
      <c r="J39" s="30" t="str">
        <f>IF(Inventory[[#This Row],[Inventory Type]]="SD","Y",IF(Inventory[[#This Row],[Inventory Type]]="LV","Y","N"))</f>
        <v>Y</v>
      </c>
      <c r="K39" s="30" t="str">
        <f t="shared" si="5"/>
        <v>N</v>
      </c>
      <c r="L39" s="30" t="str">
        <f t="shared" si="6"/>
        <v>Original lot received</v>
      </c>
      <c r="M39" s="30" t="str">
        <f t="shared" si="7"/>
        <v>ORIG from SOS Project</v>
      </c>
      <c r="N39" s="80">
        <f>ROUNDDOWN(Master[[#This Row],[Quantity On Hand]],0)</f>
        <v>0</v>
      </c>
      <c r="O39" s="78" t="str">
        <f>IF(Master[[#This Row],[Quantity On Hand Units -''count'' or ''packet'']]="","",Master[[#This Row],[Quantity On Hand Units -''count'' or ''packet'']])</f>
        <v>count</v>
      </c>
      <c r="P39" s="80" t="str">
        <f>IF(Master[[#This Row],[Inventory Type - Lookup Picker]]="","",Master[[#This Row],[Inventory Type - Lookup Picker]])</f>
        <v>SD</v>
      </c>
      <c r="Q39" s="45" t="str">
        <f t="shared" si="8"/>
        <v>Mike has</v>
      </c>
      <c r="R39" s="56">
        <f>IF(Master[[#This Row],[Latitude -decimal degrees]]="","",Master[[#This Row],[Latitude -decimal degrees]])</f>
        <v>39.684249999999999</v>
      </c>
      <c r="S39" s="56">
        <f>IF(Master[[#This Row],[Longitude -decimal degrees]]="","",Master[[#This Row],[Longitude -decimal degrees]])</f>
        <v>-74.216629999999995</v>
      </c>
      <c r="T39" s="30" t="str">
        <f>IF(Master[[#This Row],[Parent Inventory]]="","",Master[[#This Row],[Parent Inventory]])</f>
        <v/>
      </c>
      <c r="U39" s="30" t="str">
        <f>IF(Master[[#This Row],[Hundred Seed Weight -gram]]="","",Master[[#This Row],[Hundred Seed Weight -gram]])</f>
        <v/>
      </c>
      <c r="V39" s="30" t="str">
        <f>IF(Master[[#This Row],[Note (Inventory)]]="","",Master[[#This Row],[Note (Inventory)]])</f>
        <v/>
      </c>
    </row>
    <row r="40" spans="1:22" x14ac:dyDescent="0.35">
      <c r="A40" s="30"/>
      <c r="B40" s="151" t="str">
        <f>IF(Master[[#This Row],[Inventory Prefix]]="","",Master[[#This Row],[Inventory Prefix]])</f>
        <v>W6</v>
      </c>
      <c r="C40" s="151" t="str">
        <f>IF(Master[[#This Row],[Inventory Number]]="","",Master[[#This Row],[Inventory Number]])</f>
        <v/>
      </c>
      <c r="D40" s="78" t="str">
        <f>IF(Master[[#This Row],[Inventory Suffix]]="","",Master[[#This Row],[Inventory Suffix]])</f>
        <v/>
      </c>
      <c r="E40" s="30" t="str">
        <f>IF(Master[[#This Row],[Inventory Type - Lookup Picker]]="","",Master[[#This Row],[Inventory Type - Lookup Picker]])</f>
        <v>SD</v>
      </c>
      <c r="F40" s="151" t="str">
        <f>Master[[#This Row],[Accession Prefix (NPGS)]]&amp;" "&amp;Master[[#This Row],[Accession Number -Assigned]]</f>
        <v xml:space="preserve">W6 </v>
      </c>
      <c r="G40" s="78" t="str">
        <f>IF(Master[[#This Row],[Inventory Maintenance Policy]]="","",Master[[#This Row],[Inventory Maintenance Policy]])</f>
        <v>w6_native</v>
      </c>
      <c r="H40" s="30" t="str">
        <f>IF(Master[[#This Row],[Inventory Maintenance Site -W6]]="","",Master[[#This Row],[Inventory Maintenance Site -W6]])</f>
        <v>W6</v>
      </c>
      <c r="I40" s="30" t="str">
        <f>IF(RIGHT(TEXT(Inventory[[#This Row],[Inventory Suffix]],"00"),2)="01","Y",IF(RIGHT(TEXT(Inventory[[#This Row],[Inventory Suffix]],"00"),2)="c1","Y",IF(RIGHT(TEXT(Inventory[[#This Row],[Inventory Suffix]],"00"),2)="m1","Y","N")))</f>
        <v>N</v>
      </c>
      <c r="J40" s="30" t="str">
        <f>IF(Inventory[[#This Row],[Inventory Type]]="SD","Y",IF(Inventory[[#This Row],[Inventory Type]]="LV","Y","N"))</f>
        <v>Y</v>
      </c>
      <c r="K40" s="30" t="str">
        <f t="shared" si="5"/>
        <v>N</v>
      </c>
      <c r="L40" s="30" t="str">
        <f t="shared" si="6"/>
        <v>Original lot received</v>
      </c>
      <c r="M40" s="30" t="str">
        <f t="shared" si="7"/>
        <v>ORIG from SOS Project</v>
      </c>
      <c r="N40" s="80">
        <f>ROUNDDOWN(Master[[#This Row],[Quantity On Hand]],0)</f>
        <v>0</v>
      </c>
      <c r="O40" s="78" t="str">
        <f>IF(Master[[#This Row],[Quantity On Hand Units -''count'' or ''packet'']]="","",Master[[#This Row],[Quantity On Hand Units -''count'' or ''packet'']])</f>
        <v>count</v>
      </c>
      <c r="P40" s="80" t="str">
        <f>IF(Master[[#This Row],[Inventory Type - Lookup Picker]]="","",Master[[#This Row],[Inventory Type - Lookup Picker]])</f>
        <v>SD</v>
      </c>
      <c r="Q40" s="45" t="str">
        <f t="shared" si="8"/>
        <v>Mike has</v>
      </c>
      <c r="R40" s="56">
        <f>IF(Master[[#This Row],[Latitude -decimal degrees]]="","",Master[[#This Row],[Latitude -decimal degrees]])</f>
        <v>41.192160000000001</v>
      </c>
      <c r="S40" s="56">
        <f>IF(Master[[#This Row],[Longitude -decimal degrees]]="","",Master[[#This Row],[Longitude -decimal degrees]])</f>
        <v>-74.83569</v>
      </c>
      <c r="T40" s="30" t="str">
        <f>IF(Master[[#This Row],[Parent Inventory]]="","",Master[[#This Row],[Parent Inventory]])</f>
        <v/>
      </c>
      <c r="U40" s="30" t="str">
        <f>IF(Master[[#This Row],[Hundred Seed Weight -gram]]="","",Master[[#This Row],[Hundred Seed Weight -gram]])</f>
        <v/>
      </c>
      <c r="V40" s="30" t="str">
        <f>IF(Master[[#This Row],[Note (Inventory)]]="","",Master[[#This Row],[Note (Inventory)]])</f>
        <v/>
      </c>
    </row>
    <row r="41" spans="1:22" x14ac:dyDescent="0.35">
      <c r="A41" s="30"/>
      <c r="B41" s="151" t="str">
        <f>IF(Master[[#This Row],[Inventory Prefix]]="","",Master[[#This Row],[Inventory Prefix]])</f>
        <v>W6</v>
      </c>
      <c r="C41" s="151" t="str">
        <f>IF(Master[[#This Row],[Inventory Number]]="","",Master[[#This Row],[Inventory Number]])</f>
        <v/>
      </c>
      <c r="D41" s="78" t="str">
        <f>IF(Master[[#This Row],[Inventory Suffix]]="","",Master[[#This Row],[Inventory Suffix]])</f>
        <v/>
      </c>
      <c r="E41" s="30" t="str">
        <f>IF(Master[[#This Row],[Inventory Type - Lookup Picker]]="","",Master[[#This Row],[Inventory Type - Lookup Picker]])</f>
        <v>SD</v>
      </c>
      <c r="F41" s="151" t="str">
        <f>Master[[#This Row],[Accession Prefix (NPGS)]]&amp;" "&amp;Master[[#This Row],[Accession Number -Assigned]]</f>
        <v xml:space="preserve">W6 </v>
      </c>
      <c r="G41" s="78" t="str">
        <f>IF(Master[[#This Row],[Inventory Maintenance Policy]]="","",Master[[#This Row],[Inventory Maintenance Policy]])</f>
        <v>w6_native</v>
      </c>
      <c r="H41" s="30" t="str">
        <f>IF(Master[[#This Row],[Inventory Maintenance Site -W6]]="","",Master[[#This Row],[Inventory Maintenance Site -W6]])</f>
        <v>W6</v>
      </c>
      <c r="I41" s="30" t="str">
        <f>IF(RIGHT(TEXT(Inventory[[#This Row],[Inventory Suffix]],"00"),2)="01","Y",IF(RIGHT(TEXT(Inventory[[#This Row],[Inventory Suffix]],"00"),2)="c1","Y",IF(RIGHT(TEXT(Inventory[[#This Row],[Inventory Suffix]],"00"),2)="m1","Y","N")))</f>
        <v>N</v>
      </c>
      <c r="J41" s="30" t="str">
        <f>IF(Inventory[[#This Row],[Inventory Type]]="SD","Y",IF(Inventory[[#This Row],[Inventory Type]]="LV","Y","N"))</f>
        <v>Y</v>
      </c>
      <c r="K41" s="30" t="str">
        <f t="shared" si="5"/>
        <v>N</v>
      </c>
      <c r="L41" s="30" t="str">
        <f t="shared" si="6"/>
        <v>Original lot received</v>
      </c>
      <c r="M41" s="30" t="str">
        <f t="shared" si="7"/>
        <v>ORIG from SOS Project</v>
      </c>
      <c r="N41" s="80">
        <f>ROUNDDOWN(Master[[#This Row],[Quantity On Hand]],0)</f>
        <v>0</v>
      </c>
      <c r="O41" s="78" t="str">
        <f>IF(Master[[#This Row],[Quantity On Hand Units -''count'' or ''packet'']]="","",Master[[#This Row],[Quantity On Hand Units -''count'' or ''packet'']])</f>
        <v>count</v>
      </c>
      <c r="P41" s="80" t="str">
        <f>IF(Master[[#This Row],[Inventory Type - Lookup Picker]]="","",Master[[#This Row],[Inventory Type - Lookup Picker]])</f>
        <v>SD</v>
      </c>
      <c r="Q41" s="45" t="str">
        <f t="shared" si="8"/>
        <v>Mike has</v>
      </c>
      <c r="R41" s="56">
        <f>IF(Master[[#This Row],[Latitude -decimal degrees]]="","",Master[[#This Row],[Latitude -decimal degrees]])</f>
        <v>40.72063</v>
      </c>
      <c r="S41" s="56">
        <f>IF(Master[[#This Row],[Longitude -decimal degrees]]="","",Master[[#This Row],[Longitude -decimal degrees]])</f>
        <v>-74.486770000000007</v>
      </c>
      <c r="T41" s="30" t="str">
        <f>IF(Master[[#This Row],[Parent Inventory]]="","",Master[[#This Row],[Parent Inventory]])</f>
        <v/>
      </c>
      <c r="U41" s="30" t="str">
        <f>IF(Master[[#This Row],[Hundred Seed Weight -gram]]="","",Master[[#This Row],[Hundred Seed Weight -gram]])</f>
        <v/>
      </c>
      <c r="V41" s="30" t="str">
        <f>IF(Master[[#This Row],[Note (Inventory)]]="","",Master[[#This Row],[Note (Inventory)]])</f>
        <v/>
      </c>
    </row>
    <row r="42" spans="1:22" x14ac:dyDescent="0.35">
      <c r="A42" s="30"/>
      <c r="B42" s="151" t="str">
        <f>IF(Master[[#This Row],[Inventory Prefix]]="","",Master[[#This Row],[Inventory Prefix]])</f>
        <v>W6</v>
      </c>
      <c r="C42" s="151" t="str">
        <f>IF(Master[[#This Row],[Inventory Number]]="","",Master[[#This Row],[Inventory Number]])</f>
        <v/>
      </c>
      <c r="D42" s="78" t="str">
        <f>IF(Master[[#This Row],[Inventory Suffix]]="","",Master[[#This Row],[Inventory Suffix]])</f>
        <v/>
      </c>
      <c r="E42" s="30" t="str">
        <f>IF(Master[[#This Row],[Inventory Type - Lookup Picker]]="","",Master[[#This Row],[Inventory Type - Lookup Picker]])</f>
        <v>SD</v>
      </c>
      <c r="F42" s="151" t="str">
        <f>Master[[#This Row],[Accession Prefix (NPGS)]]&amp;" "&amp;Master[[#This Row],[Accession Number -Assigned]]</f>
        <v xml:space="preserve">W6 </v>
      </c>
      <c r="G42" s="78" t="str">
        <f>IF(Master[[#This Row],[Inventory Maintenance Policy]]="","",Master[[#This Row],[Inventory Maintenance Policy]])</f>
        <v>w6_native</v>
      </c>
      <c r="H42" s="30" t="str">
        <f>IF(Master[[#This Row],[Inventory Maintenance Site -W6]]="","",Master[[#This Row],[Inventory Maintenance Site -W6]])</f>
        <v>W6</v>
      </c>
      <c r="I42" s="30" t="str">
        <f>IF(RIGHT(TEXT(Inventory[[#This Row],[Inventory Suffix]],"00"),2)="01","Y",IF(RIGHT(TEXT(Inventory[[#This Row],[Inventory Suffix]],"00"),2)="c1","Y",IF(RIGHT(TEXT(Inventory[[#This Row],[Inventory Suffix]],"00"),2)="m1","Y","N")))</f>
        <v>N</v>
      </c>
      <c r="J42" s="30" t="str">
        <f>IF(Inventory[[#This Row],[Inventory Type]]="SD","Y",IF(Inventory[[#This Row],[Inventory Type]]="LV","Y","N"))</f>
        <v>Y</v>
      </c>
      <c r="K42" s="30" t="str">
        <f t="shared" si="5"/>
        <v>N</v>
      </c>
      <c r="L42" s="30" t="str">
        <f t="shared" si="6"/>
        <v>Original lot received</v>
      </c>
      <c r="M42" s="30" t="str">
        <f t="shared" si="7"/>
        <v>ORIG from SOS Project</v>
      </c>
      <c r="N42" s="80">
        <f>ROUNDDOWN(Master[[#This Row],[Quantity On Hand]],0)</f>
        <v>0</v>
      </c>
      <c r="O42" s="78" t="str">
        <f>IF(Master[[#This Row],[Quantity On Hand Units -''count'' or ''packet'']]="","",Master[[#This Row],[Quantity On Hand Units -''count'' or ''packet'']])</f>
        <v>count</v>
      </c>
      <c r="P42" s="80" t="str">
        <f>IF(Master[[#This Row],[Inventory Type - Lookup Picker]]="","",Master[[#This Row],[Inventory Type - Lookup Picker]])</f>
        <v>SD</v>
      </c>
      <c r="Q42" s="45" t="str">
        <f t="shared" si="8"/>
        <v>Mike has</v>
      </c>
      <c r="R42" s="56">
        <f>IF(Master[[#This Row],[Latitude -decimal degrees]]="","",Master[[#This Row],[Latitude -decimal degrees]])</f>
        <v>40.72063</v>
      </c>
      <c r="S42" s="56">
        <f>IF(Master[[#This Row],[Longitude -decimal degrees]]="","",Master[[#This Row],[Longitude -decimal degrees]])</f>
        <v>-74.486770000000007</v>
      </c>
      <c r="T42" s="30" t="str">
        <f>IF(Master[[#This Row],[Parent Inventory]]="","",Master[[#This Row],[Parent Inventory]])</f>
        <v/>
      </c>
      <c r="U42" s="30" t="str">
        <f>IF(Master[[#This Row],[Hundred Seed Weight -gram]]="","",Master[[#This Row],[Hundred Seed Weight -gram]])</f>
        <v/>
      </c>
      <c r="V42" s="30" t="str">
        <f>IF(Master[[#This Row],[Note (Inventory)]]="","",Master[[#This Row],[Note (Inventory)]])</f>
        <v/>
      </c>
    </row>
    <row r="43" spans="1:22" x14ac:dyDescent="0.35">
      <c r="A43" s="30"/>
      <c r="B43" s="151" t="str">
        <f>IF(Master[[#This Row],[Inventory Prefix]]="","",Master[[#This Row],[Inventory Prefix]])</f>
        <v>W6</v>
      </c>
      <c r="C43" s="151" t="str">
        <f>IF(Master[[#This Row],[Inventory Number]]="","",Master[[#This Row],[Inventory Number]])</f>
        <v/>
      </c>
      <c r="D43" s="78" t="str">
        <f>IF(Master[[#This Row],[Inventory Suffix]]="","",Master[[#This Row],[Inventory Suffix]])</f>
        <v/>
      </c>
      <c r="E43" s="30" t="str">
        <f>IF(Master[[#This Row],[Inventory Type - Lookup Picker]]="","",Master[[#This Row],[Inventory Type - Lookup Picker]])</f>
        <v>SD</v>
      </c>
      <c r="F43" s="151" t="str">
        <f>Master[[#This Row],[Accession Prefix (NPGS)]]&amp;" "&amp;Master[[#This Row],[Accession Number -Assigned]]</f>
        <v xml:space="preserve">W6 </v>
      </c>
      <c r="G43" s="78" t="str">
        <f>IF(Master[[#This Row],[Inventory Maintenance Policy]]="","",Master[[#This Row],[Inventory Maintenance Policy]])</f>
        <v>w6_native</v>
      </c>
      <c r="H43" s="30" t="str">
        <f>IF(Master[[#This Row],[Inventory Maintenance Site -W6]]="","",Master[[#This Row],[Inventory Maintenance Site -W6]])</f>
        <v>W6</v>
      </c>
      <c r="I43" s="30" t="str">
        <f>IF(RIGHT(TEXT(Inventory[[#This Row],[Inventory Suffix]],"00"),2)="01","Y",IF(RIGHT(TEXT(Inventory[[#This Row],[Inventory Suffix]],"00"),2)="c1","Y",IF(RIGHT(TEXT(Inventory[[#This Row],[Inventory Suffix]],"00"),2)="m1","Y","N")))</f>
        <v>N</v>
      </c>
      <c r="J43" s="30" t="str">
        <f>IF(Inventory[[#This Row],[Inventory Type]]="SD","Y",IF(Inventory[[#This Row],[Inventory Type]]="LV","Y","N"))</f>
        <v>Y</v>
      </c>
      <c r="K43" s="30" t="str">
        <f t="shared" si="5"/>
        <v>N</v>
      </c>
      <c r="L43" s="30" t="str">
        <f t="shared" si="6"/>
        <v>Original lot received</v>
      </c>
      <c r="M43" s="30" t="str">
        <f t="shared" si="7"/>
        <v>ORIG from SOS Project</v>
      </c>
      <c r="N43" s="80">
        <f>ROUNDDOWN(Master[[#This Row],[Quantity On Hand]],0)</f>
        <v>0</v>
      </c>
      <c r="O43" s="78" t="str">
        <f>IF(Master[[#This Row],[Quantity On Hand Units -''count'' or ''packet'']]="","",Master[[#This Row],[Quantity On Hand Units -''count'' or ''packet'']])</f>
        <v>count</v>
      </c>
      <c r="P43" s="80" t="str">
        <f>IF(Master[[#This Row],[Inventory Type - Lookup Picker]]="","",Master[[#This Row],[Inventory Type - Lookup Picker]])</f>
        <v>SD</v>
      </c>
      <c r="Q43" s="45" t="str">
        <f t="shared" si="8"/>
        <v>Mike has</v>
      </c>
      <c r="R43" s="56">
        <f>IF(Master[[#This Row],[Latitude -decimal degrees]]="","",Master[[#This Row],[Latitude -decimal degrees]])</f>
        <v>40.72063</v>
      </c>
      <c r="S43" s="56">
        <f>IF(Master[[#This Row],[Longitude -decimal degrees]]="","",Master[[#This Row],[Longitude -decimal degrees]])</f>
        <v>-74.486770000000007</v>
      </c>
      <c r="T43" s="30" t="str">
        <f>IF(Master[[#This Row],[Parent Inventory]]="","",Master[[#This Row],[Parent Inventory]])</f>
        <v/>
      </c>
      <c r="U43" s="30" t="str">
        <f>IF(Master[[#This Row],[Hundred Seed Weight -gram]]="","",Master[[#This Row],[Hundred Seed Weight -gram]])</f>
        <v/>
      </c>
      <c r="V43" s="30" t="str">
        <f>IF(Master[[#This Row],[Note (Inventory)]]="","",Master[[#This Row],[Note (Inventory)]])</f>
        <v/>
      </c>
    </row>
    <row r="44" spans="1:22" x14ac:dyDescent="0.35">
      <c r="A44" s="30"/>
      <c r="B44" s="151" t="str">
        <f>IF(Master[[#This Row],[Inventory Prefix]]="","",Master[[#This Row],[Inventory Prefix]])</f>
        <v>W6</v>
      </c>
      <c r="C44" s="151" t="str">
        <f>IF(Master[[#This Row],[Inventory Number]]="","",Master[[#This Row],[Inventory Number]])</f>
        <v/>
      </c>
      <c r="D44" s="78" t="str">
        <f>IF(Master[[#This Row],[Inventory Suffix]]="","",Master[[#This Row],[Inventory Suffix]])</f>
        <v/>
      </c>
      <c r="E44" s="30" t="str">
        <f>IF(Master[[#This Row],[Inventory Type - Lookup Picker]]="","",Master[[#This Row],[Inventory Type - Lookup Picker]])</f>
        <v>SD</v>
      </c>
      <c r="F44" s="151" t="str">
        <f>Master[[#This Row],[Accession Prefix (NPGS)]]&amp;" "&amp;Master[[#This Row],[Accession Number -Assigned]]</f>
        <v xml:space="preserve">W6 </v>
      </c>
      <c r="G44" s="78" t="str">
        <f>IF(Master[[#This Row],[Inventory Maintenance Policy]]="","",Master[[#This Row],[Inventory Maintenance Policy]])</f>
        <v>w6_native</v>
      </c>
      <c r="H44" s="30" t="str">
        <f>IF(Master[[#This Row],[Inventory Maintenance Site -W6]]="","",Master[[#This Row],[Inventory Maintenance Site -W6]])</f>
        <v>W6</v>
      </c>
      <c r="I44" s="30" t="str">
        <f>IF(RIGHT(TEXT(Inventory[[#This Row],[Inventory Suffix]],"00"),2)="01","Y",IF(RIGHT(TEXT(Inventory[[#This Row],[Inventory Suffix]],"00"),2)="c1","Y",IF(RIGHT(TEXT(Inventory[[#This Row],[Inventory Suffix]],"00"),2)="m1","Y","N")))</f>
        <v>N</v>
      </c>
      <c r="J44" s="30" t="str">
        <f>IF(Inventory[[#This Row],[Inventory Type]]="SD","Y",IF(Inventory[[#This Row],[Inventory Type]]="LV","Y","N"))</f>
        <v>Y</v>
      </c>
      <c r="K44" s="30" t="str">
        <f t="shared" si="5"/>
        <v>N</v>
      </c>
      <c r="L44" s="30" t="str">
        <f t="shared" si="6"/>
        <v>Original lot received</v>
      </c>
      <c r="M44" s="30" t="str">
        <f t="shared" si="7"/>
        <v>ORIG from SOS Project</v>
      </c>
      <c r="N44" s="80">
        <f>ROUNDDOWN(Master[[#This Row],[Quantity On Hand]],0)</f>
        <v>0</v>
      </c>
      <c r="O44" s="78" t="str">
        <f>IF(Master[[#This Row],[Quantity On Hand Units -''count'' or ''packet'']]="","",Master[[#This Row],[Quantity On Hand Units -''count'' or ''packet'']])</f>
        <v>count</v>
      </c>
      <c r="P44" s="80" t="str">
        <f>IF(Master[[#This Row],[Inventory Type - Lookup Picker]]="","",Master[[#This Row],[Inventory Type - Lookup Picker]])</f>
        <v>SD</v>
      </c>
      <c r="Q44" s="45" t="str">
        <f t="shared" si="8"/>
        <v>Mike has</v>
      </c>
      <c r="R44" s="56">
        <f>IF(Master[[#This Row],[Latitude -decimal degrees]]="","",Master[[#This Row],[Latitude -decimal degrees]])</f>
        <v>38.948219999999999</v>
      </c>
      <c r="S44" s="56">
        <f>IF(Master[[#This Row],[Longitude -decimal degrees]]="","",Master[[#This Row],[Longitude -decimal degrees]])</f>
        <v>-74.860079999999996</v>
      </c>
      <c r="T44" s="30" t="str">
        <f>IF(Master[[#This Row],[Parent Inventory]]="","",Master[[#This Row],[Parent Inventory]])</f>
        <v/>
      </c>
      <c r="U44" s="30" t="str">
        <f>IF(Master[[#This Row],[Hundred Seed Weight -gram]]="","",Master[[#This Row],[Hundred Seed Weight -gram]])</f>
        <v/>
      </c>
      <c r="V44" s="30" t="str">
        <f>IF(Master[[#This Row],[Note (Inventory)]]="","",Master[[#This Row],[Note (Inventory)]])</f>
        <v/>
      </c>
    </row>
    <row r="45" spans="1:22" x14ac:dyDescent="0.35">
      <c r="A45" s="30"/>
      <c r="B45" s="151" t="str">
        <f>IF(Master[[#This Row],[Inventory Prefix]]="","",Master[[#This Row],[Inventory Prefix]])</f>
        <v>W6</v>
      </c>
      <c r="C45" s="151" t="str">
        <f>IF(Master[[#This Row],[Inventory Number]]="","",Master[[#This Row],[Inventory Number]])</f>
        <v/>
      </c>
      <c r="D45" s="78" t="str">
        <f>IF(Master[[#This Row],[Inventory Suffix]]="","",Master[[#This Row],[Inventory Suffix]])</f>
        <v/>
      </c>
      <c r="E45" s="30" t="str">
        <f>IF(Master[[#This Row],[Inventory Type - Lookup Picker]]="","",Master[[#This Row],[Inventory Type - Lookup Picker]])</f>
        <v>SD</v>
      </c>
      <c r="F45" s="151" t="str">
        <f>Master[[#This Row],[Accession Prefix (NPGS)]]&amp;" "&amp;Master[[#This Row],[Accession Number -Assigned]]</f>
        <v xml:space="preserve">W6 </v>
      </c>
      <c r="G45" s="78" t="str">
        <f>IF(Master[[#This Row],[Inventory Maintenance Policy]]="","",Master[[#This Row],[Inventory Maintenance Policy]])</f>
        <v>w6_native</v>
      </c>
      <c r="H45" s="30" t="str">
        <f>IF(Master[[#This Row],[Inventory Maintenance Site -W6]]="","",Master[[#This Row],[Inventory Maintenance Site -W6]])</f>
        <v>W6</v>
      </c>
      <c r="I45" s="30" t="str">
        <f>IF(RIGHT(TEXT(Inventory[[#This Row],[Inventory Suffix]],"00"),2)="01","Y",IF(RIGHT(TEXT(Inventory[[#This Row],[Inventory Suffix]],"00"),2)="c1","Y",IF(RIGHT(TEXT(Inventory[[#This Row],[Inventory Suffix]],"00"),2)="m1","Y","N")))</f>
        <v>N</v>
      </c>
      <c r="J45" s="30" t="str">
        <f>IF(Inventory[[#This Row],[Inventory Type]]="SD","Y",IF(Inventory[[#This Row],[Inventory Type]]="LV","Y","N"))</f>
        <v>Y</v>
      </c>
      <c r="K45" s="30" t="str">
        <f t="shared" si="5"/>
        <v>N</v>
      </c>
      <c r="L45" s="30" t="str">
        <f t="shared" si="6"/>
        <v>Original lot received</v>
      </c>
      <c r="M45" s="30" t="str">
        <f t="shared" si="7"/>
        <v>ORIG from SOS Project</v>
      </c>
      <c r="N45" s="80">
        <f>ROUNDDOWN(Master[[#This Row],[Quantity On Hand]],0)</f>
        <v>0</v>
      </c>
      <c r="O45" s="78" t="str">
        <f>IF(Master[[#This Row],[Quantity On Hand Units -''count'' or ''packet'']]="","",Master[[#This Row],[Quantity On Hand Units -''count'' or ''packet'']])</f>
        <v>count</v>
      </c>
      <c r="P45" s="80" t="str">
        <f>IF(Master[[#This Row],[Inventory Type - Lookup Picker]]="","",Master[[#This Row],[Inventory Type - Lookup Picker]])</f>
        <v>SD</v>
      </c>
      <c r="Q45" s="45" t="str">
        <f t="shared" si="8"/>
        <v>Mike has</v>
      </c>
      <c r="R45" s="56">
        <f>IF(Master[[#This Row],[Latitude -decimal degrees]]="","",Master[[#This Row],[Latitude -decimal degrees]])</f>
        <v>38.948219999999999</v>
      </c>
      <c r="S45" s="56">
        <f>IF(Master[[#This Row],[Longitude -decimal degrees]]="","",Master[[#This Row],[Longitude -decimal degrees]])</f>
        <v>-74.860079999999996</v>
      </c>
      <c r="T45" s="30" t="str">
        <f>IF(Master[[#This Row],[Parent Inventory]]="","",Master[[#This Row],[Parent Inventory]])</f>
        <v/>
      </c>
      <c r="U45" s="30" t="str">
        <f>IF(Master[[#This Row],[Hundred Seed Weight -gram]]="","",Master[[#This Row],[Hundred Seed Weight -gram]])</f>
        <v/>
      </c>
      <c r="V45" s="30" t="str">
        <f>IF(Master[[#This Row],[Note (Inventory)]]="","",Master[[#This Row],[Note (Inventory)]])</f>
        <v/>
      </c>
    </row>
    <row r="46" spans="1:22" x14ac:dyDescent="0.35">
      <c r="A46" s="30"/>
      <c r="B46" s="151" t="str">
        <f>IF(Master[[#This Row],[Inventory Prefix]]="","",Master[[#This Row],[Inventory Prefix]])</f>
        <v>W6</v>
      </c>
      <c r="C46" s="151" t="str">
        <f>IF(Master[[#This Row],[Inventory Number]]="","",Master[[#This Row],[Inventory Number]])</f>
        <v/>
      </c>
      <c r="D46" s="78" t="str">
        <f>IF(Master[[#This Row],[Inventory Suffix]]="","",Master[[#This Row],[Inventory Suffix]])</f>
        <v/>
      </c>
      <c r="E46" s="30" t="str">
        <f>IF(Master[[#This Row],[Inventory Type - Lookup Picker]]="","",Master[[#This Row],[Inventory Type - Lookup Picker]])</f>
        <v>SD</v>
      </c>
      <c r="F46" s="151" t="str">
        <f>Master[[#This Row],[Accession Prefix (NPGS)]]&amp;" "&amp;Master[[#This Row],[Accession Number -Assigned]]</f>
        <v xml:space="preserve">W6 </v>
      </c>
      <c r="G46" s="78" t="str">
        <f>IF(Master[[#This Row],[Inventory Maintenance Policy]]="","",Master[[#This Row],[Inventory Maintenance Policy]])</f>
        <v>w6_native</v>
      </c>
      <c r="H46" s="30" t="str">
        <f>IF(Master[[#This Row],[Inventory Maintenance Site -W6]]="","",Master[[#This Row],[Inventory Maintenance Site -W6]])</f>
        <v>W6</v>
      </c>
      <c r="I46" s="30" t="str">
        <f>IF(RIGHT(TEXT(Inventory[[#This Row],[Inventory Suffix]],"00"),2)="01","Y",IF(RIGHT(TEXT(Inventory[[#This Row],[Inventory Suffix]],"00"),2)="c1","Y",IF(RIGHT(TEXT(Inventory[[#This Row],[Inventory Suffix]],"00"),2)="m1","Y","N")))</f>
        <v>N</v>
      </c>
      <c r="J46" s="30" t="str">
        <f>IF(Inventory[[#This Row],[Inventory Type]]="SD","Y",IF(Inventory[[#This Row],[Inventory Type]]="LV","Y","N"))</f>
        <v>Y</v>
      </c>
      <c r="K46" s="30" t="str">
        <f t="shared" si="5"/>
        <v>N</v>
      </c>
      <c r="L46" s="30" t="str">
        <f t="shared" si="6"/>
        <v>Original lot received</v>
      </c>
      <c r="M46" s="30" t="str">
        <f t="shared" si="7"/>
        <v>ORIG from SOS Project</v>
      </c>
      <c r="N46" s="80">
        <f>ROUNDDOWN(Master[[#This Row],[Quantity On Hand]],0)</f>
        <v>0</v>
      </c>
      <c r="O46" s="78" t="str">
        <f>IF(Master[[#This Row],[Quantity On Hand Units -''count'' or ''packet'']]="","",Master[[#This Row],[Quantity On Hand Units -''count'' or ''packet'']])</f>
        <v>count</v>
      </c>
      <c r="P46" s="80" t="str">
        <f>IF(Master[[#This Row],[Inventory Type - Lookup Picker]]="","",Master[[#This Row],[Inventory Type - Lookup Picker]])</f>
        <v>SD</v>
      </c>
      <c r="Q46" s="45" t="str">
        <f t="shared" si="8"/>
        <v>Mike has</v>
      </c>
      <c r="R46" s="56">
        <f>IF(Master[[#This Row],[Latitude -decimal degrees]]="","",Master[[#This Row],[Latitude -decimal degrees]])</f>
        <v>39.246499999999997</v>
      </c>
      <c r="S46" s="56">
        <f>IF(Master[[#This Row],[Longitude -decimal degrees]]="","",Master[[#This Row],[Longitude -decimal degrees]])</f>
        <v>-75.130189999999999</v>
      </c>
      <c r="T46" s="30" t="str">
        <f>IF(Master[[#This Row],[Parent Inventory]]="","",Master[[#This Row],[Parent Inventory]])</f>
        <v/>
      </c>
      <c r="U46" s="30" t="str">
        <f>IF(Master[[#This Row],[Hundred Seed Weight -gram]]="","",Master[[#This Row],[Hundred Seed Weight -gram]])</f>
        <v/>
      </c>
      <c r="V46" s="30" t="str">
        <f>IF(Master[[#This Row],[Note (Inventory)]]="","",Master[[#This Row],[Note (Inventory)]])</f>
        <v/>
      </c>
    </row>
    <row r="47" spans="1:22" x14ac:dyDescent="0.35">
      <c r="A47" s="30"/>
      <c r="B47" s="151" t="str">
        <f>IF(Master[[#This Row],[Inventory Prefix]]="","",Master[[#This Row],[Inventory Prefix]])</f>
        <v>W6</v>
      </c>
      <c r="C47" s="151" t="str">
        <f>IF(Master[[#This Row],[Inventory Number]]="","",Master[[#This Row],[Inventory Number]])</f>
        <v/>
      </c>
      <c r="D47" s="78" t="str">
        <f>IF(Master[[#This Row],[Inventory Suffix]]="","",Master[[#This Row],[Inventory Suffix]])</f>
        <v/>
      </c>
      <c r="E47" s="30" t="str">
        <f>IF(Master[[#This Row],[Inventory Type - Lookup Picker]]="","",Master[[#This Row],[Inventory Type - Lookup Picker]])</f>
        <v>SD</v>
      </c>
      <c r="F47" s="151" t="str">
        <f>Master[[#This Row],[Accession Prefix (NPGS)]]&amp;" "&amp;Master[[#This Row],[Accession Number -Assigned]]</f>
        <v xml:space="preserve">W6 </v>
      </c>
      <c r="G47" s="78" t="str">
        <f>IF(Master[[#This Row],[Inventory Maintenance Policy]]="","",Master[[#This Row],[Inventory Maintenance Policy]])</f>
        <v>w6_native</v>
      </c>
      <c r="H47" s="30" t="str">
        <f>IF(Master[[#This Row],[Inventory Maintenance Site -W6]]="","",Master[[#This Row],[Inventory Maintenance Site -W6]])</f>
        <v>W6</v>
      </c>
      <c r="I47" s="30" t="str">
        <f>IF(RIGHT(TEXT(Inventory[[#This Row],[Inventory Suffix]],"00"),2)="01","Y",IF(RIGHT(TEXT(Inventory[[#This Row],[Inventory Suffix]],"00"),2)="c1","Y",IF(RIGHT(TEXT(Inventory[[#This Row],[Inventory Suffix]],"00"),2)="m1","Y","N")))</f>
        <v>N</v>
      </c>
      <c r="J47" s="30" t="str">
        <f>IF(Inventory[[#This Row],[Inventory Type]]="SD","Y",IF(Inventory[[#This Row],[Inventory Type]]="LV","Y","N"))</f>
        <v>Y</v>
      </c>
      <c r="K47" s="30" t="str">
        <f t="shared" si="5"/>
        <v>N</v>
      </c>
      <c r="L47" s="30" t="str">
        <f t="shared" si="6"/>
        <v>Original lot received</v>
      </c>
      <c r="M47" s="30" t="str">
        <f t="shared" si="7"/>
        <v>ORIG from SOS Project</v>
      </c>
      <c r="N47" s="80">
        <f>ROUNDDOWN(Master[[#This Row],[Quantity On Hand]],0)</f>
        <v>0</v>
      </c>
      <c r="O47" s="78" t="str">
        <f>IF(Master[[#This Row],[Quantity On Hand Units -''count'' or ''packet'']]="","",Master[[#This Row],[Quantity On Hand Units -''count'' or ''packet'']])</f>
        <v>count</v>
      </c>
      <c r="P47" s="80" t="str">
        <f>IF(Master[[#This Row],[Inventory Type - Lookup Picker]]="","",Master[[#This Row],[Inventory Type - Lookup Picker]])</f>
        <v>SD</v>
      </c>
      <c r="Q47" s="45" t="str">
        <f t="shared" si="8"/>
        <v>Mike has</v>
      </c>
      <c r="R47" s="56">
        <f>IF(Master[[#This Row],[Latitude -decimal degrees]]="","",Master[[#This Row],[Latitude -decimal degrees]])</f>
        <v>39.25177</v>
      </c>
      <c r="S47" s="56">
        <f>IF(Master[[#This Row],[Longitude -decimal degrees]]="","",Master[[#This Row],[Longitude -decimal degrees]])</f>
        <v>-74.692549999999997</v>
      </c>
      <c r="T47" s="30" t="str">
        <f>IF(Master[[#This Row],[Parent Inventory]]="","",Master[[#This Row],[Parent Inventory]])</f>
        <v/>
      </c>
      <c r="U47" s="30" t="str">
        <f>IF(Master[[#This Row],[Hundred Seed Weight -gram]]="","",Master[[#This Row],[Hundred Seed Weight -gram]])</f>
        <v/>
      </c>
      <c r="V47" s="30" t="str">
        <f>IF(Master[[#This Row],[Note (Inventory)]]="","",Master[[#This Row],[Note (Inventory)]])</f>
        <v/>
      </c>
    </row>
    <row r="48" spans="1:22" x14ac:dyDescent="0.35">
      <c r="A48" s="30"/>
      <c r="B48" s="151" t="str">
        <f>IF(Master[[#This Row],[Inventory Prefix]]="","",Master[[#This Row],[Inventory Prefix]])</f>
        <v>W6</v>
      </c>
      <c r="C48" s="151" t="str">
        <f>IF(Master[[#This Row],[Inventory Number]]="","",Master[[#This Row],[Inventory Number]])</f>
        <v/>
      </c>
      <c r="D48" s="78" t="str">
        <f>IF(Master[[#This Row],[Inventory Suffix]]="","",Master[[#This Row],[Inventory Suffix]])</f>
        <v/>
      </c>
      <c r="E48" s="30" t="str">
        <f>IF(Master[[#This Row],[Inventory Type - Lookup Picker]]="","",Master[[#This Row],[Inventory Type - Lookup Picker]])</f>
        <v>SD</v>
      </c>
      <c r="F48" s="151" t="str">
        <f>Master[[#This Row],[Accession Prefix (NPGS)]]&amp;" "&amp;Master[[#This Row],[Accession Number -Assigned]]</f>
        <v xml:space="preserve">W6 </v>
      </c>
      <c r="G48" s="78" t="str">
        <f>IF(Master[[#This Row],[Inventory Maintenance Policy]]="","",Master[[#This Row],[Inventory Maintenance Policy]])</f>
        <v>w6_native</v>
      </c>
      <c r="H48" s="30" t="str">
        <f>IF(Master[[#This Row],[Inventory Maintenance Site -W6]]="","",Master[[#This Row],[Inventory Maintenance Site -W6]])</f>
        <v>W6</v>
      </c>
      <c r="I48" s="30" t="str">
        <f>IF(RIGHT(TEXT(Inventory[[#This Row],[Inventory Suffix]],"00"),2)="01","Y",IF(RIGHT(TEXT(Inventory[[#This Row],[Inventory Suffix]],"00"),2)="c1","Y",IF(RIGHT(TEXT(Inventory[[#This Row],[Inventory Suffix]],"00"),2)="m1","Y","N")))</f>
        <v>N</v>
      </c>
      <c r="J48" s="30" t="str">
        <f>IF(Inventory[[#This Row],[Inventory Type]]="SD","Y",IF(Inventory[[#This Row],[Inventory Type]]="LV","Y","N"))</f>
        <v>Y</v>
      </c>
      <c r="K48" s="30" t="str">
        <f t="shared" si="5"/>
        <v>N</v>
      </c>
      <c r="L48" s="30" t="str">
        <f t="shared" si="6"/>
        <v>Original lot received</v>
      </c>
      <c r="M48" s="30" t="str">
        <f t="shared" si="7"/>
        <v>ORIG from SOS Project</v>
      </c>
      <c r="N48" s="80">
        <f>ROUNDDOWN(Master[[#This Row],[Quantity On Hand]],0)</f>
        <v>0</v>
      </c>
      <c r="O48" s="78" t="str">
        <f>IF(Master[[#This Row],[Quantity On Hand Units -''count'' or ''packet'']]="","",Master[[#This Row],[Quantity On Hand Units -''count'' or ''packet'']])</f>
        <v>count</v>
      </c>
      <c r="P48" s="80" t="str">
        <f>IF(Master[[#This Row],[Inventory Type - Lookup Picker]]="","",Master[[#This Row],[Inventory Type - Lookup Picker]])</f>
        <v>SD</v>
      </c>
      <c r="Q48" s="45" t="str">
        <f t="shared" si="8"/>
        <v>Mike has</v>
      </c>
      <c r="R48" s="56">
        <f>IF(Master[[#This Row],[Latitude -decimal degrees]]="","",Master[[#This Row],[Latitude -decimal degrees]])</f>
        <v>39.28716</v>
      </c>
      <c r="S48" s="56">
        <f>IF(Master[[#This Row],[Longitude -decimal degrees]]="","",Master[[#This Row],[Longitude -decimal degrees]])</f>
        <v>-74.737409999999997</v>
      </c>
      <c r="T48" s="30" t="str">
        <f>IF(Master[[#This Row],[Parent Inventory]]="","",Master[[#This Row],[Parent Inventory]])</f>
        <v/>
      </c>
      <c r="U48" s="30" t="str">
        <f>IF(Master[[#This Row],[Hundred Seed Weight -gram]]="","",Master[[#This Row],[Hundred Seed Weight -gram]])</f>
        <v/>
      </c>
      <c r="V48" s="30" t="str">
        <f>IF(Master[[#This Row],[Note (Inventory)]]="","",Master[[#This Row],[Note (Inventory)]])</f>
        <v/>
      </c>
    </row>
    <row r="49" spans="1:22" x14ac:dyDescent="0.35">
      <c r="A49" s="30"/>
      <c r="B49" s="151" t="str">
        <f>IF(Master[[#This Row],[Inventory Prefix]]="","",Master[[#This Row],[Inventory Prefix]])</f>
        <v>W6</v>
      </c>
      <c r="C49" s="151" t="str">
        <f>IF(Master[[#This Row],[Inventory Number]]="","",Master[[#This Row],[Inventory Number]])</f>
        <v/>
      </c>
      <c r="D49" s="78" t="str">
        <f>IF(Master[[#This Row],[Inventory Suffix]]="","",Master[[#This Row],[Inventory Suffix]])</f>
        <v/>
      </c>
      <c r="E49" s="30" t="str">
        <f>IF(Master[[#This Row],[Inventory Type - Lookup Picker]]="","",Master[[#This Row],[Inventory Type - Lookup Picker]])</f>
        <v>SD</v>
      </c>
      <c r="F49" s="151" t="str">
        <f>Master[[#This Row],[Accession Prefix (NPGS)]]&amp;" "&amp;Master[[#This Row],[Accession Number -Assigned]]</f>
        <v xml:space="preserve">W6 </v>
      </c>
      <c r="G49" s="78" t="str">
        <f>IF(Master[[#This Row],[Inventory Maintenance Policy]]="","",Master[[#This Row],[Inventory Maintenance Policy]])</f>
        <v>w6_native</v>
      </c>
      <c r="H49" s="30" t="str">
        <f>IF(Master[[#This Row],[Inventory Maintenance Site -W6]]="","",Master[[#This Row],[Inventory Maintenance Site -W6]])</f>
        <v>W6</v>
      </c>
      <c r="I49" s="30" t="str">
        <f>IF(RIGHT(TEXT(Inventory[[#This Row],[Inventory Suffix]],"00"),2)="01","Y",IF(RIGHT(TEXT(Inventory[[#This Row],[Inventory Suffix]],"00"),2)="c1","Y",IF(RIGHT(TEXT(Inventory[[#This Row],[Inventory Suffix]],"00"),2)="m1","Y","N")))</f>
        <v>N</v>
      </c>
      <c r="J49" s="30" t="str">
        <f>IF(Inventory[[#This Row],[Inventory Type]]="SD","Y",IF(Inventory[[#This Row],[Inventory Type]]="LV","Y","N"))</f>
        <v>Y</v>
      </c>
      <c r="K49" s="30" t="str">
        <f t="shared" si="5"/>
        <v>N</v>
      </c>
      <c r="L49" s="30" t="str">
        <f t="shared" si="6"/>
        <v>Original lot received</v>
      </c>
      <c r="M49" s="30" t="str">
        <f t="shared" si="7"/>
        <v>ORIG from SOS Project</v>
      </c>
      <c r="N49" s="80">
        <f>ROUNDDOWN(Master[[#This Row],[Quantity On Hand]],0)</f>
        <v>0</v>
      </c>
      <c r="O49" s="78" t="str">
        <f>IF(Master[[#This Row],[Quantity On Hand Units -''count'' or ''packet'']]="","",Master[[#This Row],[Quantity On Hand Units -''count'' or ''packet'']])</f>
        <v>count</v>
      </c>
      <c r="P49" s="80" t="str">
        <f>IF(Master[[#This Row],[Inventory Type - Lookup Picker]]="","",Master[[#This Row],[Inventory Type - Lookup Picker]])</f>
        <v>SD</v>
      </c>
      <c r="Q49" s="45" t="str">
        <f t="shared" si="8"/>
        <v>Mike has</v>
      </c>
      <c r="R49" s="56">
        <f>IF(Master[[#This Row],[Latitude -decimal degrees]]="","",Master[[#This Row],[Latitude -decimal degrees]])</f>
        <v>40.10913</v>
      </c>
      <c r="S49" s="56">
        <f>IF(Master[[#This Row],[Longitude -decimal degrees]]="","",Master[[#This Row],[Longitude -decimal degrees]])</f>
        <v>-74.439250000000001</v>
      </c>
      <c r="T49" s="30" t="str">
        <f>IF(Master[[#This Row],[Parent Inventory]]="","",Master[[#This Row],[Parent Inventory]])</f>
        <v/>
      </c>
      <c r="U49" s="30" t="str">
        <f>IF(Master[[#This Row],[Hundred Seed Weight -gram]]="","",Master[[#This Row],[Hundred Seed Weight -gram]])</f>
        <v/>
      </c>
      <c r="V49" s="30" t="str">
        <f>IF(Master[[#This Row],[Note (Inventory)]]="","",Master[[#This Row],[Note (Inventory)]])</f>
        <v/>
      </c>
    </row>
    <row r="50" spans="1:22" x14ac:dyDescent="0.35">
      <c r="A50" s="30"/>
      <c r="B50" s="151" t="str">
        <f>IF(Master[[#This Row],[Inventory Prefix]]="","",Master[[#This Row],[Inventory Prefix]])</f>
        <v>W6</v>
      </c>
      <c r="C50" s="151" t="str">
        <f>IF(Master[[#This Row],[Inventory Number]]="","",Master[[#This Row],[Inventory Number]])</f>
        <v/>
      </c>
      <c r="D50" s="78" t="str">
        <f>IF(Master[[#This Row],[Inventory Suffix]]="","",Master[[#This Row],[Inventory Suffix]])</f>
        <v/>
      </c>
      <c r="E50" s="30" t="str">
        <f>IF(Master[[#This Row],[Inventory Type - Lookup Picker]]="","",Master[[#This Row],[Inventory Type - Lookup Picker]])</f>
        <v>SD</v>
      </c>
      <c r="F50" s="151" t="str">
        <f>Master[[#This Row],[Accession Prefix (NPGS)]]&amp;" "&amp;Master[[#This Row],[Accession Number -Assigned]]</f>
        <v xml:space="preserve">W6 </v>
      </c>
      <c r="G50" s="78" t="str">
        <f>IF(Master[[#This Row],[Inventory Maintenance Policy]]="","",Master[[#This Row],[Inventory Maintenance Policy]])</f>
        <v>w6_native</v>
      </c>
      <c r="H50" s="30" t="str">
        <f>IF(Master[[#This Row],[Inventory Maintenance Site -W6]]="","",Master[[#This Row],[Inventory Maintenance Site -W6]])</f>
        <v>W6</v>
      </c>
      <c r="I50" s="30" t="str">
        <f>IF(RIGHT(TEXT(Inventory[[#This Row],[Inventory Suffix]],"00"),2)="01","Y",IF(RIGHT(TEXT(Inventory[[#This Row],[Inventory Suffix]],"00"),2)="c1","Y",IF(RIGHT(TEXT(Inventory[[#This Row],[Inventory Suffix]],"00"),2)="m1","Y","N")))</f>
        <v>N</v>
      </c>
      <c r="J50" s="30" t="str">
        <f>IF(Inventory[[#This Row],[Inventory Type]]="SD","Y",IF(Inventory[[#This Row],[Inventory Type]]="LV","Y","N"))</f>
        <v>Y</v>
      </c>
      <c r="K50" s="30" t="str">
        <f t="shared" si="5"/>
        <v>N</v>
      </c>
      <c r="L50" s="30" t="str">
        <f t="shared" si="6"/>
        <v>Original lot received</v>
      </c>
      <c r="M50" s="30" t="str">
        <f t="shared" si="7"/>
        <v>ORIG from SOS Project</v>
      </c>
      <c r="N50" s="80">
        <f>ROUNDDOWN(Master[[#This Row],[Quantity On Hand]],0)</f>
        <v>0</v>
      </c>
      <c r="O50" s="78" t="str">
        <f>IF(Master[[#This Row],[Quantity On Hand Units -''count'' or ''packet'']]="","",Master[[#This Row],[Quantity On Hand Units -''count'' or ''packet'']])</f>
        <v>count</v>
      </c>
      <c r="P50" s="80" t="str">
        <f>IF(Master[[#This Row],[Inventory Type - Lookup Picker]]="","",Master[[#This Row],[Inventory Type - Lookup Picker]])</f>
        <v>SD</v>
      </c>
      <c r="Q50" s="45" t="str">
        <f t="shared" si="8"/>
        <v>Mike has</v>
      </c>
      <c r="R50" s="56">
        <f>IF(Master[[#This Row],[Latitude -decimal degrees]]="","",Master[[#This Row],[Latitude -decimal degrees]])</f>
        <v>40.10913</v>
      </c>
      <c r="S50" s="56">
        <f>IF(Master[[#This Row],[Longitude -decimal degrees]]="","",Master[[#This Row],[Longitude -decimal degrees]])</f>
        <v>-74.439250000000001</v>
      </c>
      <c r="T50" s="30" t="str">
        <f>IF(Master[[#This Row],[Parent Inventory]]="","",Master[[#This Row],[Parent Inventory]])</f>
        <v/>
      </c>
      <c r="U50" s="30" t="str">
        <f>IF(Master[[#This Row],[Hundred Seed Weight -gram]]="","",Master[[#This Row],[Hundred Seed Weight -gram]])</f>
        <v/>
      </c>
      <c r="V50" s="30" t="str">
        <f>IF(Master[[#This Row],[Note (Inventory)]]="","",Master[[#This Row],[Note (Inventory)]])</f>
        <v/>
      </c>
    </row>
    <row r="51" spans="1:22" x14ac:dyDescent="0.35">
      <c r="A51" s="30"/>
      <c r="B51" s="151" t="str">
        <f>IF(Master[[#This Row],[Inventory Prefix]]="","",Master[[#This Row],[Inventory Prefix]])</f>
        <v>W6</v>
      </c>
      <c r="C51" s="151" t="str">
        <f>IF(Master[[#This Row],[Inventory Number]]="","",Master[[#This Row],[Inventory Number]])</f>
        <v/>
      </c>
      <c r="D51" s="78" t="str">
        <f>IF(Master[[#This Row],[Inventory Suffix]]="","",Master[[#This Row],[Inventory Suffix]])</f>
        <v/>
      </c>
      <c r="E51" s="30" t="str">
        <f>IF(Master[[#This Row],[Inventory Type - Lookup Picker]]="","",Master[[#This Row],[Inventory Type - Lookup Picker]])</f>
        <v>SD</v>
      </c>
      <c r="F51" s="151" t="str">
        <f>Master[[#This Row],[Accession Prefix (NPGS)]]&amp;" "&amp;Master[[#This Row],[Accession Number -Assigned]]</f>
        <v xml:space="preserve">W6 </v>
      </c>
      <c r="G51" s="78" t="str">
        <f>IF(Master[[#This Row],[Inventory Maintenance Policy]]="","",Master[[#This Row],[Inventory Maintenance Policy]])</f>
        <v>w6_native</v>
      </c>
      <c r="H51" s="30" t="str">
        <f>IF(Master[[#This Row],[Inventory Maintenance Site -W6]]="","",Master[[#This Row],[Inventory Maintenance Site -W6]])</f>
        <v>W6</v>
      </c>
      <c r="I51" s="30" t="str">
        <f>IF(RIGHT(TEXT(Inventory[[#This Row],[Inventory Suffix]],"00"),2)="01","Y",IF(RIGHT(TEXT(Inventory[[#This Row],[Inventory Suffix]],"00"),2)="c1","Y",IF(RIGHT(TEXT(Inventory[[#This Row],[Inventory Suffix]],"00"),2)="m1","Y","N")))</f>
        <v>N</v>
      </c>
      <c r="J51" s="30" t="str">
        <f>IF(Inventory[[#This Row],[Inventory Type]]="SD","Y",IF(Inventory[[#This Row],[Inventory Type]]="LV","Y","N"))</f>
        <v>Y</v>
      </c>
      <c r="K51" s="30" t="str">
        <f t="shared" si="5"/>
        <v>N</v>
      </c>
      <c r="L51" s="30" t="str">
        <f t="shared" si="6"/>
        <v>Original lot received</v>
      </c>
      <c r="M51" s="30" t="str">
        <f t="shared" si="7"/>
        <v>ORIG from SOS Project</v>
      </c>
      <c r="N51" s="80">
        <f>ROUNDDOWN(Master[[#This Row],[Quantity On Hand]],0)</f>
        <v>0</v>
      </c>
      <c r="O51" s="78" t="str">
        <f>IF(Master[[#This Row],[Quantity On Hand Units -''count'' or ''packet'']]="","",Master[[#This Row],[Quantity On Hand Units -''count'' or ''packet'']])</f>
        <v>count</v>
      </c>
      <c r="P51" s="80" t="str">
        <f>IF(Master[[#This Row],[Inventory Type - Lookup Picker]]="","",Master[[#This Row],[Inventory Type - Lookup Picker]])</f>
        <v>SD</v>
      </c>
      <c r="Q51" s="45" t="str">
        <f t="shared" si="8"/>
        <v>Mike has</v>
      </c>
      <c r="R51" s="56">
        <f>IF(Master[[#This Row],[Latitude -decimal degrees]]="","",Master[[#This Row],[Latitude -decimal degrees]])</f>
        <v>40.10022</v>
      </c>
      <c r="S51" s="56">
        <f>IF(Master[[#This Row],[Longitude -decimal degrees]]="","",Master[[#This Row],[Longitude -decimal degrees]])</f>
        <v>-74.451269999999994</v>
      </c>
      <c r="T51" s="30" t="str">
        <f>IF(Master[[#This Row],[Parent Inventory]]="","",Master[[#This Row],[Parent Inventory]])</f>
        <v/>
      </c>
      <c r="U51" s="30" t="str">
        <f>IF(Master[[#This Row],[Hundred Seed Weight -gram]]="","",Master[[#This Row],[Hundred Seed Weight -gram]])</f>
        <v/>
      </c>
      <c r="V51" s="30" t="str">
        <f>IF(Master[[#This Row],[Note (Inventory)]]="","",Master[[#This Row],[Note (Inventory)]])</f>
        <v/>
      </c>
    </row>
    <row r="52" spans="1:22" x14ac:dyDescent="0.35">
      <c r="A52" s="30"/>
      <c r="B52" s="151" t="str">
        <f>IF(Master[[#This Row],[Inventory Prefix]]="","",Master[[#This Row],[Inventory Prefix]])</f>
        <v>W6</v>
      </c>
      <c r="C52" s="151" t="str">
        <f>IF(Master[[#This Row],[Inventory Number]]="","",Master[[#This Row],[Inventory Number]])</f>
        <v/>
      </c>
      <c r="D52" s="78" t="str">
        <f>IF(Master[[#This Row],[Inventory Suffix]]="","",Master[[#This Row],[Inventory Suffix]])</f>
        <v/>
      </c>
      <c r="E52" s="30" t="str">
        <f>IF(Master[[#This Row],[Inventory Type - Lookup Picker]]="","",Master[[#This Row],[Inventory Type - Lookup Picker]])</f>
        <v>SD</v>
      </c>
      <c r="F52" s="151" t="str">
        <f>Master[[#This Row],[Accession Prefix (NPGS)]]&amp;" "&amp;Master[[#This Row],[Accession Number -Assigned]]</f>
        <v xml:space="preserve">W6 </v>
      </c>
      <c r="G52" s="78" t="str">
        <f>IF(Master[[#This Row],[Inventory Maintenance Policy]]="","",Master[[#This Row],[Inventory Maintenance Policy]])</f>
        <v>w6_native</v>
      </c>
      <c r="H52" s="30" t="str">
        <f>IF(Master[[#This Row],[Inventory Maintenance Site -W6]]="","",Master[[#This Row],[Inventory Maintenance Site -W6]])</f>
        <v>W6</v>
      </c>
      <c r="I52" s="30" t="str">
        <f>IF(RIGHT(TEXT(Inventory[[#This Row],[Inventory Suffix]],"00"),2)="01","Y",IF(RIGHT(TEXT(Inventory[[#This Row],[Inventory Suffix]],"00"),2)="c1","Y",IF(RIGHT(TEXT(Inventory[[#This Row],[Inventory Suffix]],"00"),2)="m1","Y","N")))</f>
        <v>N</v>
      </c>
      <c r="J52" s="30" t="str">
        <f>IF(Inventory[[#This Row],[Inventory Type]]="SD","Y",IF(Inventory[[#This Row],[Inventory Type]]="LV","Y","N"))</f>
        <v>Y</v>
      </c>
      <c r="K52" s="30" t="str">
        <f t="shared" si="5"/>
        <v>N</v>
      </c>
      <c r="L52" s="30" t="str">
        <f t="shared" si="6"/>
        <v>Original lot received</v>
      </c>
      <c r="M52" s="30" t="str">
        <f t="shared" si="7"/>
        <v>ORIG from SOS Project</v>
      </c>
      <c r="N52" s="80">
        <f>ROUNDDOWN(Master[[#This Row],[Quantity On Hand]],0)</f>
        <v>0</v>
      </c>
      <c r="O52" s="78" t="str">
        <f>IF(Master[[#This Row],[Quantity On Hand Units -''count'' or ''packet'']]="","",Master[[#This Row],[Quantity On Hand Units -''count'' or ''packet'']])</f>
        <v>count</v>
      </c>
      <c r="P52" s="80" t="str">
        <f>IF(Master[[#This Row],[Inventory Type - Lookup Picker]]="","",Master[[#This Row],[Inventory Type - Lookup Picker]])</f>
        <v>SD</v>
      </c>
      <c r="Q52" s="45" t="str">
        <f t="shared" si="8"/>
        <v>Mike has</v>
      </c>
      <c r="R52" s="56">
        <f>IF(Master[[#This Row],[Latitude -decimal degrees]]="","",Master[[#This Row],[Latitude -decimal degrees]])</f>
        <v>40.10913</v>
      </c>
      <c r="S52" s="56">
        <f>IF(Master[[#This Row],[Longitude -decimal degrees]]="","",Master[[#This Row],[Longitude -decimal degrees]])</f>
        <v>-74.439250000000001</v>
      </c>
      <c r="T52" s="30" t="str">
        <f>IF(Master[[#This Row],[Parent Inventory]]="","",Master[[#This Row],[Parent Inventory]])</f>
        <v/>
      </c>
      <c r="U52" s="30" t="str">
        <f>IF(Master[[#This Row],[Hundred Seed Weight -gram]]="","",Master[[#This Row],[Hundred Seed Weight -gram]])</f>
        <v/>
      </c>
      <c r="V52" s="30" t="str">
        <f>IF(Master[[#This Row],[Note (Inventory)]]="","",Master[[#This Row],[Note (Inventory)]])</f>
        <v/>
      </c>
    </row>
    <row r="53" spans="1:22" x14ac:dyDescent="0.35">
      <c r="A53" s="30"/>
      <c r="B53" s="151" t="str">
        <f>IF(Master[[#This Row],[Inventory Prefix]]="","",Master[[#This Row],[Inventory Prefix]])</f>
        <v>W6</v>
      </c>
      <c r="C53" s="151" t="str">
        <f>IF(Master[[#This Row],[Inventory Number]]="","",Master[[#This Row],[Inventory Number]])</f>
        <v/>
      </c>
      <c r="D53" s="78" t="str">
        <f>IF(Master[[#This Row],[Inventory Suffix]]="","",Master[[#This Row],[Inventory Suffix]])</f>
        <v/>
      </c>
      <c r="E53" s="30" t="str">
        <f>IF(Master[[#This Row],[Inventory Type - Lookup Picker]]="","",Master[[#This Row],[Inventory Type - Lookup Picker]])</f>
        <v>SD</v>
      </c>
      <c r="F53" s="151" t="str">
        <f>Master[[#This Row],[Accession Prefix (NPGS)]]&amp;" "&amp;Master[[#This Row],[Accession Number -Assigned]]</f>
        <v xml:space="preserve">W6 </v>
      </c>
      <c r="G53" s="78" t="str">
        <f>IF(Master[[#This Row],[Inventory Maintenance Policy]]="","",Master[[#This Row],[Inventory Maintenance Policy]])</f>
        <v>w6_native</v>
      </c>
      <c r="H53" s="30" t="str">
        <f>IF(Master[[#This Row],[Inventory Maintenance Site -W6]]="","",Master[[#This Row],[Inventory Maintenance Site -W6]])</f>
        <v>W6</v>
      </c>
      <c r="I53" s="30" t="str">
        <f>IF(RIGHT(TEXT(Inventory[[#This Row],[Inventory Suffix]],"00"),2)="01","Y",IF(RIGHT(TEXT(Inventory[[#This Row],[Inventory Suffix]],"00"),2)="c1","Y",IF(RIGHT(TEXT(Inventory[[#This Row],[Inventory Suffix]],"00"),2)="m1","Y","N")))</f>
        <v>N</v>
      </c>
      <c r="J53" s="30" t="str">
        <f>IF(Inventory[[#This Row],[Inventory Type]]="SD","Y",IF(Inventory[[#This Row],[Inventory Type]]="LV","Y","N"))</f>
        <v>Y</v>
      </c>
      <c r="K53" s="30" t="str">
        <f t="shared" si="5"/>
        <v>N</v>
      </c>
      <c r="L53" s="30" t="str">
        <f t="shared" si="6"/>
        <v>Original lot received</v>
      </c>
      <c r="M53" s="30" t="str">
        <f t="shared" si="7"/>
        <v>ORIG from SOS Project</v>
      </c>
      <c r="N53" s="80">
        <f>ROUNDDOWN(Master[[#This Row],[Quantity On Hand]],0)</f>
        <v>0</v>
      </c>
      <c r="O53" s="78" t="str">
        <f>IF(Master[[#This Row],[Quantity On Hand Units -''count'' or ''packet'']]="","",Master[[#This Row],[Quantity On Hand Units -''count'' or ''packet'']])</f>
        <v>count</v>
      </c>
      <c r="P53" s="80" t="str">
        <f>IF(Master[[#This Row],[Inventory Type - Lookup Picker]]="","",Master[[#This Row],[Inventory Type - Lookup Picker]])</f>
        <v>SD</v>
      </c>
      <c r="Q53" s="45" t="str">
        <f t="shared" si="8"/>
        <v>Mike has</v>
      </c>
      <c r="R53" s="56">
        <f>IF(Master[[#This Row],[Latitude -decimal degrees]]="","",Master[[#This Row],[Latitude -decimal degrees]])</f>
        <v>39.825879999999998</v>
      </c>
      <c r="S53" s="56">
        <f>IF(Master[[#This Row],[Longitude -decimal degrees]]="","",Master[[#This Row],[Longitude -decimal degrees]])</f>
        <v>-74.252080000000007</v>
      </c>
      <c r="T53" s="30" t="str">
        <f>IF(Master[[#This Row],[Parent Inventory]]="","",Master[[#This Row],[Parent Inventory]])</f>
        <v/>
      </c>
      <c r="U53" s="30" t="str">
        <f>IF(Master[[#This Row],[Hundred Seed Weight -gram]]="","",Master[[#This Row],[Hundred Seed Weight -gram]])</f>
        <v/>
      </c>
      <c r="V53" s="30" t="str">
        <f>IF(Master[[#This Row],[Note (Inventory)]]="","",Master[[#This Row],[Note (Inventory)]])</f>
        <v/>
      </c>
    </row>
    <row r="54" spans="1:22" x14ac:dyDescent="0.35">
      <c r="A54" s="30"/>
      <c r="B54" s="151" t="str">
        <f>IF(Master[[#This Row],[Inventory Prefix]]="","",Master[[#This Row],[Inventory Prefix]])</f>
        <v>W6</v>
      </c>
      <c r="C54" s="151" t="str">
        <f>IF(Master[[#This Row],[Inventory Number]]="","",Master[[#This Row],[Inventory Number]])</f>
        <v/>
      </c>
      <c r="D54" s="78" t="str">
        <f>IF(Master[[#This Row],[Inventory Suffix]]="","",Master[[#This Row],[Inventory Suffix]])</f>
        <v/>
      </c>
      <c r="E54" s="30" t="str">
        <f>IF(Master[[#This Row],[Inventory Type - Lookup Picker]]="","",Master[[#This Row],[Inventory Type - Lookup Picker]])</f>
        <v>SD</v>
      </c>
      <c r="F54" s="151" t="str">
        <f>Master[[#This Row],[Accession Prefix (NPGS)]]&amp;" "&amp;Master[[#This Row],[Accession Number -Assigned]]</f>
        <v xml:space="preserve">W6 </v>
      </c>
      <c r="G54" s="78" t="str">
        <f>IF(Master[[#This Row],[Inventory Maintenance Policy]]="","",Master[[#This Row],[Inventory Maintenance Policy]])</f>
        <v>w6_native</v>
      </c>
      <c r="H54" s="30" t="str">
        <f>IF(Master[[#This Row],[Inventory Maintenance Site -W6]]="","",Master[[#This Row],[Inventory Maintenance Site -W6]])</f>
        <v>W6</v>
      </c>
      <c r="I54" s="30" t="str">
        <f>IF(RIGHT(TEXT(Inventory[[#This Row],[Inventory Suffix]],"00"),2)="01","Y",IF(RIGHT(TEXT(Inventory[[#This Row],[Inventory Suffix]],"00"),2)="c1","Y",IF(RIGHT(TEXT(Inventory[[#This Row],[Inventory Suffix]],"00"),2)="m1","Y","N")))</f>
        <v>N</v>
      </c>
      <c r="J54" s="30" t="str">
        <f>IF(Inventory[[#This Row],[Inventory Type]]="SD","Y",IF(Inventory[[#This Row],[Inventory Type]]="LV","Y","N"))</f>
        <v>Y</v>
      </c>
      <c r="K54" s="30" t="str">
        <f t="shared" ref="K54:K85" si="9">"N"</f>
        <v>N</v>
      </c>
      <c r="L54" s="30" t="str">
        <f t="shared" si="6"/>
        <v>Original lot received</v>
      </c>
      <c r="M54" s="30" t="str">
        <f t="shared" si="7"/>
        <v>ORIG from SOS Project</v>
      </c>
      <c r="N54" s="80">
        <f>ROUNDDOWN(Master[[#This Row],[Quantity On Hand]],0)</f>
        <v>0</v>
      </c>
      <c r="O54" s="78" t="str">
        <f>IF(Master[[#This Row],[Quantity On Hand Units -''count'' or ''packet'']]="","",Master[[#This Row],[Quantity On Hand Units -''count'' or ''packet'']])</f>
        <v>count</v>
      </c>
      <c r="P54" s="80" t="str">
        <f>IF(Master[[#This Row],[Inventory Type - Lookup Picker]]="","",Master[[#This Row],[Inventory Type - Lookup Picker]])</f>
        <v>SD</v>
      </c>
      <c r="Q54" s="45" t="str">
        <f t="shared" si="8"/>
        <v>Mike has</v>
      </c>
      <c r="R54" s="56">
        <f>IF(Master[[#This Row],[Latitude -decimal degrees]]="","",Master[[#This Row],[Latitude -decimal degrees]])</f>
        <v>39.775880000000001</v>
      </c>
      <c r="S54" s="56">
        <f>IF(Master[[#This Row],[Longitude -decimal degrees]]="","",Master[[#This Row],[Longitude -decimal degrees]])</f>
        <v>-74.252080000000007</v>
      </c>
      <c r="T54" s="30" t="str">
        <f>IF(Master[[#This Row],[Parent Inventory]]="","",Master[[#This Row],[Parent Inventory]])</f>
        <v/>
      </c>
      <c r="U54" s="30" t="str">
        <f>IF(Master[[#This Row],[Hundred Seed Weight -gram]]="","",Master[[#This Row],[Hundred Seed Weight -gram]])</f>
        <v/>
      </c>
      <c r="V54" s="30" t="str">
        <f>IF(Master[[#This Row],[Note (Inventory)]]="","",Master[[#This Row],[Note (Inventory)]])</f>
        <v/>
      </c>
    </row>
    <row r="55" spans="1:22" x14ac:dyDescent="0.35">
      <c r="A55" s="30"/>
      <c r="B55" s="151" t="str">
        <f>IF(Master[[#This Row],[Inventory Prefix]]="","",Master[[#This Row],[Inventory Prefix]])</f>
        <v>W6</v>
      </c>
      <c r="C55" s="151" t="str">
        <f>IF(Master[[#This Row],[Inventory Number]]="","",Master[[#This Row],[Inventory Number]])</f>
        <v/>
      </c>
      <c r="D55" s="78" t="str">
        <f>IF(Master[[#This Row],[Inventory Suffix]]="","",Master[[#This Row],[Inventory Suffix]])</f>
        <v/>
      </c>
      <c r="E55" s="30" t="str">
        <f>IF(Master[[#This Row],[Inventory Type - Lookup Picker]]="","",Master[[#This Row],[Inventory Type - Lookup Picker]])</f>
        <v>SD</v>
      </c>
      <c r="F55" s="151" t="str">
        <f>Master[[#This Row],[Accession Prefix (NPGS)]]&amp;" "&amp;Master[[#This Row],[Accession Number -Assigned]]</f>
        <v xml:space="preserve">W6 </v>
      </c>
      <c r="G55" s="78" t="str">
        <f>IF(Master[[#This Row],[Inventory Maintenance Policy]]="","",Master[[#This Row],[Inventory Maintenance Policy]])</f>
        <v>w6_native</v>
      </c>
      <c r="H55" s="30" t="str">
        <f>IF(Master[[#This Row],[Inventory Maintenance Site -W6]]="","",Master[[#This Row],[Inventory Maintenance Site -W6]])</f>
        <v>W6</v>
      </c>
      <c r="I55" s="30" t="str">
        <f>IF(RIGHT(TEXT(Inventory[[#This Row],[Inventory Suffix]],"00"),2)="01","Y",IF(RIGHT(TEXT(Inventory[[#This Row],[Inventory Suffix]],"00"),2)="c1","Y",IF(RIGHT(TEXT(Inventory[[#This Row],[Inventory Suffix]],"00"),2)="m1","Y","N")))</f>
        <v>N</v>
      </c>
      <c r="J55" s="30" t="str">
        <f>IF(Inventory[[#This Row],[Inventory Type]]="SD","Y",IF(Inventory[[#This Row],[Inventory Type]]="LV","Y","N"))</f>
        <v>Y</v>
      </c>
      <c r="K55" s="30" t="str">
        <f t="shared" si="9"/>
        <v>N</v>
      </c>
      <c r="L55" s="30" t="str">
        <f t="shared" si="6"/>
        <v>Original lot received</v>
      </c>
      <c r="M55" s="30" t="str">
        <f t="shared" si="7"/>
        <v>ORIG from SOS Project</v>
      </c>
      <c r="N55" s="80">
        <f>ROUNDDOWN(Master[[#This Row],[Quantity On Hand]],0)</f>
        <v>0</v>
      </c>
      <c r="O55" s="78" t="str">
        <f>IF(Master[[#This Row],[Quantity On Hand Units -''count'' or ''packet'']]="","",Master[[#This Row],[Quantity On Hand Units -''count'' or ''packet'']])</f>
        <v>count</v>
      </c>
      <c r="P55" s="80" t="str">
        <f>IF(Master[[#This Row],[Inventory Type - Lookup Picker]]="","",Master[[#This Row],[Inventory Type - Lookup Picker]])</f>
        <v>SD</v>
      </c>
      <c r="Q55" s="45" t="str">
        <f t="shared" si="8"/>
        <v>Mike has</v>
      </c>
      <c r="R55" s="56">
        <f>IF(Master[[#This Row],[Latitude -decimal degrees]]="","",Master[[#This Row],[Latitude -decimal degrees]])</f>
        <v>39.825830000000003</v>
      </c>
      <c r="S55" s="56">
        <f>IF(Master[[#This Row],[Longitude -decimal degrees]]="","",Master[[#This Row],[Longitude -decimal degrees]])</f>
        <v>-74.252080000000007</v>
      </c>
      <c r="T55" s="30" t="str">
        <f>IF(Master[[#This Row],[Parent Inventory]]="","",Master[[#This Row],[Parent Inventory]])</f>
        <v/>
      </c>
      <c r="U55" s="30" t="str">
        <f>IF(Master[[#This Row],[Hundred Seed Weight -gram]]="","",Master[[#This Row],[Hundred Seed Weight -gram]])</f>
        <v/>
      </c>
      <c r="V55" s="30" t="str">
        <f>IF(Master[[#This Row],[Note (Inventory)]]="","",Master[[#This Row],[Note (Inventory)]])</f>
        <v/>
      </c>
    </row>
    <row r="56" spans="1:22" x14ac:dyDescent="0.35">
      <c r="A56" s="30"/>
      <c r="B56" s="151" t="str">
        <f>IF(Master[[#This Row],[Inventory Prefix]]="","",Master[[#This Row],[Inventory Prefix]])</f>
        <v>W6</v>
      </c>
      <c r="C56" s="151" t="str">
        <f>IF(Master[[#This Row],[Inventory Number]]="","",Master[[#This Row],[Inventory Number]])</f>
        <v/>
      </c>
      <c r="D56" s="78" t="str">
        <f>IF(Master[[#This Row],[Inventory Suffix]]="","",Master[[#This Row],[Inventory Suffix]])</f>
        <v/>
      </c>
      <c r="E56" s="30" t="str">
        <f>IF(Master[[#This Row],[Inventory Type - Lookup Picker]]="","",Master[[#This Row],[Inventory Type - Lookup Picker]])</f>
        <v>SD</v>
      </c>
      <c r="F56" s="151" t="str">
        <f>Master[[#This Row],[Accession Prefix (NPGS)]]&amp;" "&amp;Master[[#This Row],[Accession Number -Assigned]]</f>
        <v xml:space="preserve">W6 </v>
      </c>
      <c r="G56" s="78" t="str">
        <f>IF(Master[[#This Row],[Inventory Maintenance Policy]]="","",Master[[#This Row],[Inventory Maintenance Policy]])</f>
        <v>w6_native</v>
      </c>
      <c r="H56" s="30" t="str">
        <f>IF(Master[[#This Row],[Inventory Maintenance Site -W6]]="","",Master[[#This Row],[Inventory Maintenance Site -W6]])</f>
        <v>W6</v>
      </c>
      <c r="I56" s="30" t="str">
        <f>IF(RIGHT(TEXT(Inventory[[#This Row],[Inventory Suffix]],"00"),2)="01","Y",IF(RIGHT(TEXT(Inventory[[#This Row],[Inventory Suffix]],"00"),2)="c1","Y",IF(RIGHT(TEXT(Inventory[[#This Row],[Inventory Suffix]],"00"),2)="m1","Y","N")))</f>
        <v>N</v>
      </c>
      <c r="J56" s="30" t="str">
        <f>IF(Inventory[[#This Row],[Inventory Type]]="SD","Y",IF(Inventory[[#This Row],[Inventory Type]]="LV","Y","N"))</f>
        <v>Y</v>
      </c>
      <c r="K56" s="30" t="str">
        <f t="shared" si="9"/>
        <v>N</v>
      </c>
      <c r="L56" s="30" t="str">
        <f t="shared" si="6"/>
        <v>Original lot received</v>
      </c>
      <c r="M56" s="30" t="str">
        <f t="shared" si="7"/>
        <v>ORIG from SOS Project</v>
      </c>
      <c r="N56" s="80">
        <f>ROUNDDOWN(Master[[#This Row],[Quantity On Hand]],0)</f>
        <v>0</v>
      </c>
      <c r="O56" s="78" t="str">
        <f>IF(Master[[#This Row],[Quantity On Hand Units -''count'' or ''packet'']]="","",Master[[#This Row],[Quantity On Hand Units -''count'' or ''packet'']])</f>
        <v>count</v>
      </c>
      <c r="P56" s="80" t="str">
        <f>IF(Master[[#This Row],[Inventory Type - Lookup Picker]]="","",Master[[#This Row],[Inventory Type - Lookup Picker]])</f>
        <v>SD</v>
      </c>
      <c r="Q56" s="45" t="str">
        <f t="shared" si="8"/>
        <v>Mike has</v>
      </c>
      <c r="R56" s="56">
        <f>IF(Master[[#This Row],[Latitude -decimal degrees]]="","",Master[[#This Row],[Latitude -decimal degrees]])</f>
        <v>39.988610000000001</v>
      </c>
      <c r="S56" s="56">
        <f>IF(Master[[#This Row],[Longitude -decimal degrees]]="","",Master[[#This Row],[Longitude -decimal degrees]])</f>
        <v>-74.393500000000003</v>
      </c>
      <c r="T56" s="30" t="str">
        <f>IF(Master[[#This Row],[Parent Inventory]]="","",Master[[#This Row],[Parent Inventory]])</f>
        <v/>
      </c>
      <c r="U56" s="30" t="str">
        <f>IF(Master[[#This Row],[Hundred Seed Weight -gram]]="","",Master[[#This Row],[Hundred Seed Weight -gram]])</f>
        <v/>
      </c>
      <c r="V56" s="30" t="str">
        <f>IF(Master[[#This Row],[Note (Inventory)]]="","",Master[[#This Row],[Note (Inventory)]])</f>
        <v/>
      </c>
    </row>
    <row r="57" spans="1:22" x14ac:dyDescent="0.35">
      <c r="A57" s="30"/>
      <c r="B57" s="151" t="str">
        <f>IF(Master[[#This Row],[Inventory Prefix]]="","",Master[[#This Row],[Inventory Prefix]])</f>
        <v>W6</v>
      </c>
      <c r="C57" s="151" t="str">
        <f>IF(Master[[#This Row],[Inventory Number]]="","",Master[[#This Row],[Inventory Number]])</f>
        <v/>
      </c>
      <c r="D57" s="78" t="str">
        <f>IF(Master[[#This Row],[Inventory Suffix]]="","",Master[[#This Row],[Inventory Suffix]])</f>
        <v/>
      </c>
      <c r="E57" s="30" t="str">
        <f>IF(Master[[#This Row],[Inventory Type - Lookup Picker]]="","",Master[[#This Row],[Inventory Type - Lookup Picker]])</f>
        <v>SD</v>
      </c>
      <c r="F57" s="151" t="str">
        <f>Master[[#This Row],[Accession Prefix (NPGS)]]&amp;" "&amp;Master[[#This Row],[Accession Number -Assigned]]</f>
        <v xml:space="preserve">W6 </v>
      </c>
      <c r="G57" s="78" t="str">
        <f>IF(Master[[#This Row],[Inventory Maintenance Policy]]="","",Master[[#This Row],[Inventory Maintenance Policy]])</f>
        <v>w6_native</v>
      </c>
      <c r="H57" s="30" t="str">
        <f>IF(Master[[#This Row],[Inventory Maintenance Site -W6]]="","",Master[[#This Row],[Inventory Maintenance Site -W6]])</f>
        <v>W6</v>
      </c>
      <c r="I57" s="30" t="str">
        <f>IF(RIGHT(TEXT(Inventory[[#This Row],[Inventory Suffix]],"00"),2)="01","Y",IF(RIGHT(TEXT(Inventory[[#This Row],[Inventory Suffix]],"00"),2)="c1","Y",IF(RIGHT(TEXT(Inventory[[#This Row],[Inventory Suffix]],"00"),2)="m1","Y","N")))</f>
        <v>N</v>
      </c>
      <c r="J57" s="30" t="str">
        <f>IF(Inventory[[#This Row],[Inventory Type]]="SD","Y",IF(Inventory[[#This Row],[Inventory Type]]="LV","Y","N"))</f>
        <v>Y</v>
      </c>
      <c r="K57" s="30" t="str">
        <f t="shared" si="9"/>
        <v>N</v>
      </c>
      <c r="L57" s="30" t="str">
        <f t="shared" si="6"/>
        <v>Original lot received</v>
      </c>
      <c r="M57" s="30" t="str">
        <f t="shared" si="7"/>
        <v>ORIG from SOS Project</v>
      </c>
      <c r="N57" s="80">
        <f>ROUNDDOWN(Master[[#This Row],[Quantity On Hand]],0)</f>
        <v>0</v>
      </c>
      <c r="O57" s="78" t="str">
        <f>IF(Master[[#This Row],[Quantity On Hand Units -''count'' or ''packet'']]="","",Master[[#This Row],[Quantity On Hand Units -''count'' or ''packet'']])</f>
        <v>count</v>
      </c>
      <c r="P57" s="80" t="str">
        <f>IF(Master[[#This Row],[Inventory Type - Lookup Picker]]="","",Master[[#This Row],[Inventory Type - Lookup Picker]])</f>
        <v>SD</v>
      </c>
      <c r="Q57" s="45" t="str">
        <f t="shared" si="8"/>
        <v>Mike has</v>
      </c>
      <c r="R57" s="56">
        <f>IF(Master[[#This Row],[Latitude -decimal degrees]]="","",Master[[#This Row],[Latitude -decimal degrees]])</f>
        <v>41.140970000000003</v>
      </c>
      <c r="S57" s="56">
        <f>IF(Master[[#This Row],[Longitude -decimal degrees]]="","",Master[[#This Row],[Longitude -decimal degrees]])</f>
        <v>-74.818799999999996</v>
      </c>
      <c r="T57" s="30" t="str">
        <f>IF(Master[[#This Row],[Parent Inventory]]="","",Master[[#This Row],[Parent Inventory]])</f>
        <v/>
      </c>
      <c r="U57" s="30" t="str">
        <f>IF(Master[[#This Row],[Hundred Seed Weight -gram]]="","",Master[[#This Row],[Hundred Seed Weight -gram]])</f>
        <v/>
      </c>
      <c r="V57" s="30" t="str">
        <f>IF(Master[[#This Row],[Note (Inventory)]]="","",Master[[#This Row],[Note (Inventory)]])</f>
        <v/>
      </c>
    </row>
    <row r="58" spans="1:22" x14ac:dyDescent="0.35">
      <c r="A58" s="30"/>
      <c r="B58" s="151" t="str">
        <f>IF(Master[[#This Row],[Inventory Prefix]]="","",Master[[#This Row],[Inventory Prefix]])</f>
        <v>W6</v>
      </c>
      <c r="C58" s="151" t="str">
        <f>IF(Master[[#This Row],[Inventory Number]]="","",Master[[#This Row],[Inventory Number]])</f>
        <v/>
      </c>
      <c r="D58" s="78" t="str">
        <f>IF(Master[[#This Row],[Inventory Suffix]]="","",Master[[#This Row],[Inventory Suffix]])</f>
        <v/>
      </c>
      <c r="E58" s="30" t="str">
        <f>IF(Master[[#This Row],[Inventory Type - Lookup Picker]]="","",Master[[#This Row],[Inventory Type - Lookup Picker]])</f>
        <v>SD</v>
      </c>
      <c r="F58" s="151" t="str">
        <f>Master[[#This Row],[Accession Prefix (NPGS)]]&amp;" "&amp;Master[[#This Row],[Accession Number -Assigned]]</f>
        <v xml:space="preserve">W6 </v>
      </c>
      <c r="G58" s="78" t="str">
        <f>IF(Master[[#This Row],[Inventory Maintenance Policy]]="","",Master[[#This Row],[Inventory Maintenance Policy]])</f>
        <v>w6_native</v>
      </c>
      <c r="H58" s="30" t="str">
        <f>IF(Master[[#This Row],[Inventory Maintenance Site -W6]]="","",Master[[#This Row],[Inventory Maintenance Site -W6]])</f>
        <v>W6</v>
      </c>
      <c r="I58" s="30" t="str">
        <f>IF(RIGHT(TEXT(Inventory[[#This Row],[Inventory Suffix]],"00"),2)="01","Y",IF(RIGHT(TEXT(Inventory[[#This Row],[Inventory Suffix]],"00"),2)="c1","Y",IF(RIGHT(TEXT(Inventory[[#This Row],[Inventory Suffix]],"00"),2)="m1","Y","N")))</f>
        <v>N</v>
      </c>
      <c r="J58" s="30" t="str">
        <f>IF(Inventory[[#This Row],[Inventory Type]]="SD","Y",IF(Inventory[[#This Row],[Inventory Type]]="LV","Y","N"))</f>
        <v>Y</v>
      </c>
      <c r="K58" s="30" t="str">
        <f t="shared" si="9"/>
        <v>N</v>
      </c>
      <c r="L58" s="30" t="str">
        <f t="shared" si="6"/>
        <v>Original lot received</v>
      </c>
      <c r="M58" s="30" t="str">
        <f t="shared" si="7"/>
        <v>ORIG from SOS Project</v>
      </c>
      <c r="N58" s="80">
        <f>ROUNDDOWN(Master[[#This Row],[Quantity On Hand]],0)</f>
        <v>0</v>
      </c>
      <c r="O58" s="78" t="str">
        <f>IF(Master[[#This Row],[Quantity On Hand Units -''count'' or ''packet'']]="","",Master[[#This Row],[Quantity On Hand Units -''count'' or ''packet'']])</f>
        <v>count</v>
      </c>
      <c r="P58" s="80" t="str">
        <f>IF(Master[[#This Row],[Inventory Type - Lookup Picker]]="","",Master[[#This Row],[Inventory Type - Lookup Picker]])</f>
        <v>SD</v>
      </c>
      <c r="Q58" s="45" t="str">
        <f t="shared" si="8"/>
        <v>Mike has</v>
      </c>
      <c r="R58" s="56">
        <f>IF(Master[[#This Row],[Latitude -decimal degrees]]="","",Master[[#This Row],[Latitude -decimal degrees]])</f>
        <v>40.751690000000004</v>
      </c>
      <c r="S58" s="56">
        <f>IF(Master[[#This Row],[Longitude -decimal degrees]]="","",Master[[#This Row],[Longitude -decimal degrees]])</f>
        <v>-73.15155</v>
      </c>
      <c r="T58" s="30" t="str">
        <f>IF(Master[[#This Row],[Parent Inventory]]="","",Master[[#This Row],[Parent Inventory]])</f>
        <v/>
      </c>
      <c r="U58" s="30" t="str">
        <f>IF(Master[[#This Row],[Hundred Seed Weight -gram]]="","",Master[[#This Row],[Hundred Seed Weight -gram]])</f>
        <v/>
      </c>
      <c r="V58" s="30" t="str">
        <f>IF(Master[[#This Row],[Note (Inventory)]]="","",Master[[#This Row],[Note (Inventory)]])</f>
        <v/>
      </c>
    </row>
    <row r="59" spans="1:22" x14ac:dyDescent="0.35">
      <c r="A59" s="30"/>
      <c r="B59" s="151" t="str">
        <f>IF(Master[[#This Row],[Inventory Prefix]]="","",Master[[#This Row],[Inventory Prefix]])</f>
        <v>W6</v>
      </c>
      <c r="C59" s="151" t="str">
        <f>IF(Master[[#This Row],[Inventory Number]]="","",Master[[#This Row],[Inventory Number]])</f>
        <v/>
      </c>
      <c r="D59" s="78" t="str">
        <f>IF(Master[[#This Row],[Inventory Suffix]]="","",Master[[#This Row],[Inventory Suffix]])</f>
        <v/>
      </c>
      <c r="E59" s="30" t="str">
        <f>IF(Master[[#This Row],[Inventory Type - Lookup Picker]]="","",Master[[#This Row],[Inventory Type - Lookup Picker]])</f>
        <v>SD</v>
      </c>
      <c r="F59" s="151" t="str">
        <f>Master[[#This Row],[Accession Prefix (NPGS)]]&amp;" "&amp;Master[[#This Row],[Accession Number -Assigned]]</f>
        <v xml:space="preserve">W6 </v>
      </c>
      <c r="G59" s="78" t="str">
        <f>IF(Master[[#This Row],[Inventory Maintenance Policy]]="","",Master[[#This Row],[Inventory Maintenance Policy]])</f>
        <v>w6_native</v>
      </c>
      <c r="H59" s="30" t="str">
        <f>IF(Master[[#This Row],[Inventory Maintenance Site -W6]]="","",Master[[#This Row],[Inventory Maintenance Site -W6]])</f>
        <v>W6</v>
      </c>
      <c r="I59" s="30" t="str">
        <f>IF(RIGHT(TEXT(Inventory[[#This Row],[Inventory Suffix]],"00"),2)="01","Y",IF(RIGHT(TEXT(Inventory[[#This Row],[Inventory Suffix]],"00"),2)="c1","Y",IF(RIGHT(TEXT(Inventory[[#This Row],[Inventory Suffix]],"00"),2)="m1","Y","N")))</f>
        <v>N</v>
      </c>
      <c r="J59" s="30" t="str">
        <f>IF(Inventory[[#This Row],[Inventory Type]]="SD","Y",IF(Inventory[[#This Row],[Inventory Type]]="LV","Y","N"))</f>
        <v>Y</v>
      </c>
      <c r="K59" s="30" t="str">
        <f t="shared" si="9"/>
        <v>N</v>
      </c>
      <c r="L59" s="30" t="str">
        <f t="shared" si="6"/>
        <v>Original lot received</v>
      </c>
      <c r="M59" s="30" t="str">
        <f t="shared" si="7"/>
        <v>ORIG from SOS Project</v>
      </c>
      <c r="N59" s="80">
        <f>ROUNDDOWN(Master[[#This Row],[Quantity On Hand]],0)</f>
        <v>0</v>
      </c>
      <c r="O59" s="78" t="str">
        <f>IF(Master[[#This Row],[Quantity On Hand Units -''count'' or ''packet'']]="","",Master[[#This Row],[Quantity On Hand Units -''count'' or ''packet'']])</f>
        <v>count</v>
      </c>
      <c r="P59" s="80" t="str">
        <f>IF(Master[[#This Row],[Inventory Type - Lookup Picker]]="","",Master[[#This Row],[Inventory Type - Lookup Picker]])</f>
        <v>SD</v>
      </c>
      <c r="Q59" s="45" t="str">
        <f t="shared" si="8"/>
        <v>Mike has</v>
      </c>
      <c r="R59" s="56">
        <f>IF(Master[[#This Row],[Latitude -decimal degrees]]="","",Master[[#This Row],[Latitude -decimal degrees]])</f>
        <v>40.753360000000001</v>
      </c>
      <c r="S59" s="56">
        <f>IF(Master[[#This Row],[Longitude -decimal degrees]]="","",Master[[#This Row],[Longitude -decimal degrees]])</f>
        <v>-73.155500000000004</v>
      </c>
      <c r="T59" s="30" t="str">
        <f>IF(Master[[#This Row],[Parent Inventory]]="","",Master[[#This Row],[Parent Inventory]])</f>
        <v/>
      </c>
      <c r="U59" s="30" t="str">
        <f>IF(Master[[#This Row],[Hundred Seed Weight -gram]]="","",Master[[#This Row],[Hundred Seed Weight -gram]])</f>
        <v/>
      </c>
      <c r="V59" s="30" t="str">
        <f>IF(Master[[#This Row],[Note (Inventory)]]="","",Master[[#This Row],[Note (Inventory)]])</f>
        <v/>
      </c>
    </row>
    <row r="60" spans="1:22" x14ac:dyDescent="0.35">
      <c r="A60" s="30"/>
      <c r="B60" s="151" t="str">
        <f>IF(Master[[#This Row],[Inventory Prefix]]="","",Master[[#This Row],[Inventory Prefix]])</f>
        <v>W6</v>
      </c>
      <c r="C60" s="151" t="str">
        <f>IF(Master[[#This Row],[Inventory Number]]="","",Master[[#This Row],[Inventory Number]])</f>
        <v/>
      </c>
      <c r="D60" s="78" t="str">
        <f>IF(Master[[#This Row],[Inventory Suffix]]="","",Master[[#This Row],[Inventory Suffix]])</f>
        <v/>
      </c>
      <c r="E60" s="30" t="str">
        <f>IF(Master[[#This Row],[Inventory Type - Lookup Picker]]="","",Master[[#This Row],[Inventory Type - Lookup Picker]])</f>
        <v>SD</v>
      </c>
      <c r="F60" s="151" t="str">
        <f>Master[[#This Row],[Accession Prefix (NPGS)]]&amp;" "&amp;Master[[#This Row],[Accession Number -Assigned]]</f>
        <v xml:space="preserve">W6 </v>
      </c>
      <c r="G60" s="78" t="str">
        <f>IF(Master[[#This Row],[Inventory Maintenance Policy]]="","",Master[[#This Row],[Inventory Maintenance Policy]])</f>
        <v>w6_native</v>
      </c>
      <c r="H60" s="30" t="str">
        <f>IF(Master[[#This Row],[Inventory Maintenance Site -W6]]="","",Master[[#This Row],[Inventory Maintenance Site -W6]])</f>
        <v>W6</v>
      </c>
      <c r="I60" s="30" t="str">
        <f>IF(RIGHT(TEXT(Inventory[[#This Row],[Inventory Suffix]],"00"),2)="01","Y",IF(RIGHT(TEXT(Inventory[[#This Row],[Inventory Suffix]],"00"),2)="c1","Y",IF(RIGHT(TEXT(Inventory[[#This Row],[Inventory Suffix]],"00"),2)="m1","Y","N")))</f>
        <v>N</v>
      </c>
      <c r="J60" s="30" t="str">
        <f>IF(Inventory[[#This Row],[Inventory Type]]="SD","Y",IF(Inventory[[#This Row],[Inventory Type]]="LV","Y","N"))</f>
        <v>Y</v>
      </c>
      <c r="K60" s="30" t="str">
        <f t="shared" si="9"/>
        <v>N</v>
      </c>
      <c r="L60" s="30" t="str">
        <f t="shared" si="6"/>
        <v>Original lot received</v>
      </c>
      <c r="M60" s="30" t="str">
        <f t="shared" si="7"/>
        <v>ORIG from SOS Project</v>
      </c>
      <c r="N60" s="80">
        <f>ROUNDDOWN(Master[[#This Row],[Quantity On Hand]],0)</f>
        <v>0</v>
      </c>
      <c r="O60" s="78" t="str">
        <f>IF(Master[[#This Row],[Quantity On Hand Units -''count'' or ''packet'']]="","",Master[[#This Row],[Quantity On Hand Units -''count'' or ''packet'']])</f>
        <v>count</v>
      </c>
      <c r="P60" s="80" t="str">
        <f>IF(Master[[#This Row],[Inventory Type - Lookup Picker]]="","",Master[[#This Row],[Inventory Type - Lookup Picker]])</f>
        <v>SD</v>
      </c>
      <c r="Q60" s="45" t="str">
        <f t="shared" si="8"/>
        <v>Mike has</v>
      </c>
      <c r="R60" s="56">
        <f>IF(Master[[#This Row],[Latitude -decimal degrees]]="","",Master[[#This Row],[Latitude -decimal degrees]])</f>
        <v>40.993360000000003</v>
      </c>
      <c r="S60" s="56">
        <f>IF(Master[[#This Row],[Longitude -decimal degrees]]="","",Master[[#This Row],[Longitude -decimal degrees]])</f>
        <v>-72.263660000000002</v>
      </c>
      <c r="T60" s="30" t="str">
        <f>IF(Master[[#This Row],[Parent Inventory]]="","",Master[[#This Row],[Parent Inventory]])</f>
        <v/>
      </c>
      <c r="U60" s="30" t="str">
        <f>IF(Master[[#This Row],[Hundred Seed Weight -gram]]="","",Master[[#This Row],[Hundred Seed Weight -gram]])</f>
        <v/>
      </c>
      <c r="V60" s="30" t="str">
        <f>IF(Master[[#This Row],[Note (Inventory)]]="","",Master[[#This Row],[Note (Inventory)]])</f>
        <v/>
      </c>
    </row>
    <row r="61" spans="1:22" x14ac:dyDescent="0.35">
      <c r="A61" s="30"/>
      <c r="B61" s="151" t="str">
        <f>IF(Master[[#This Row],[Inventory Prefix]]="","",Master[[#This Row],[Inventory Prefix]])</f>
        <v>W6</v>
      </c>
      <c r="C61" s="151" t="str">
        <f>IF(Master[[#This Row],[Inventory Number]]="","",Master[[#This Row],[Inventory Number]])</f>
        <v/>
      </c>
      <c r="D61" s="78" t="str">
        <f>IF(Master[[#This Row],[Inventory Suffix]]="","",Master[[#This Row],[Inventory Suffix]])</f>
        <v/>
      </c>
      <c r="E61" s="30" t="str">
        <f>IF(Master[[#This Row],[Inventory Type - Lookup Picker]]="","",Master[[#This Row],[Inventory Type - Lookup Picker]])</f>
        <v>SD</v>
      </c>
      <c r="F61" s="151" t="str">
        <f>Master[[#This Row],[Accession Prefix (NPGS)]]&amp;" "&amp;Master[[#This Row],[Accession Number -Assigned]]</f>
        <v xml:space="preserve">W6 </v>
      </c>
      <c r="G61" s="78" t="str">
        <f>IF(Master[[#This Row],[Inventory Maintenance Policy]]="","",Master[[#This Row],[Inventory Maintenance Policy]])</f>
        <v>w6_native</v>
      </c>
      <c r="H61" s="30" t="str">
        <f>IF(Master[[#This Row],[Inventory Maintenance Site -W6]]="","",Master[[#This Row],[Inventory Maintenance Site -W6]])</f>
        <v>W6</v>
      </c>
      <c r="I61" s="30" t="str">
        <f>IF(RIGHT(TEXT(Inventory[[#This Row],[Inventory Suffix]],"00"),2)="01","Y",IF(RIGHT(TEXT(Inventory[[#This Row],[Inventory Suffix]],"00"),2)="c1","Y",IF(RIGHT(TEXT(Inventory[[#This Row],[Inventory Suffix]],"00"),2)="m1","Y","N")))</f>
        <v>N</v>
      </c>
      <c r="J61" s="30" t="str">
        <f>IF(Inventory[[#This Row],[Inventory Type]]="SD","Y",IF(Inventory[[#This Row],[Inventory Type]]="LV","Y","N"))</f>
        <v>Y</v>
      </c>
      <c r="K61" s="30" t="str">
        <f t="shared" si="9"/>
        <v>N</v>
      </c>
      <c r="L61" s="30" t="str">
        <f t="shared" si="6"/>
        <v>Original lot received</v>
      </c>
      <c r="M61" s="30" t="str">
        <f t="shared" si="7"/>
        <v>ORIG from SOS Project</v>
      </c>
      <c r="N61" s="80">
        <f>ROUNDDOWN(Master[[#This Row],[Quantity On Hand]],0)</f>
        <v>0</v>
      </c>
      <c r="O61" s="78" t="str">
        <f>IF(Master[[#This Row],[Quantity On Hand Units -''count'' or ''packet'']]="","",Master[[#This Row],[Quantity On Hand Units -''count'' or ''packet'']])</f>
        <v>count</v>
      </c>
      <c r="P61" s="80" t="str">
        <f>IF(Master[[#This Row],[Inventory Type - Lookup Picker]]="","",Master[[#This Row],[Inventory Type - Lookup Picker]])</f>
        <v>SD</v>
      </c>
      <c r="Q61" s="45" t="str">
        <f t="shared" si="8"/>
        <v>Mike has</v>
      </c>
      <c r="R61" s="56">
        <f>IF(Master[[#This Row],[Latitude -decimal degrees]]="","",Master[[#This Row],[Latitude -decimal degrees]])</f>
        <v>40.908769999999997</v>
      </c>
      <c r="S61" s="56">
        <f>IF(Master[[#This Row],[Longitude -decimal degrees]]="","",Master[[#This Row],[Longitude -decimal degrees]])</f>
        <v>-73.240549999999999</v>
      </c>
      <c r="T61" s="30" t="str">
        <f>IF(Master[[#This Row],[Parent Inventory]]="","",Master[[#This Row],[Parent Inventory]])</f>
        <v/>
      </c>
      <c r="U61" s="30" t="str">
        <f>IF(Master[[#This Row],[Hundred Seed Weight -gram]]="","",Master[[#This Row],[Hundred Seed Weight -gram]])</f>
        <v/>
      </c>
      <c r="V61" s="30" t="str">
        <f>IF(Master[[#This Row],[Note (Inventory)]]="","",Master[[#This Row],[Note (Inventory)]])</f>
        <v/>
      </c>
    </row>
    <row r="62" spans="1:22" x14ac:dyDescent="0.35">
      <c r="A62" s="30"/>
      <c r="B62" s="151" t="str">
        <f>IF(Master[[#This Row],[Inventory Prefix]]="","",Master[[#This Row],[Inventory Prefix]])</f>
        <v>W6</v>
      </c>
      <c r="C62" s="151" t="str">
        <f>IF(Master[[#This Row],[Inventory Number]]="","",Master[[#This Row],[Inventory Number]])</f>
        <v/>
      </c>
      <c r="D62" s="78" t="str">
        <f>IF(Master[[#This Row],[Inventory Suffix]]="","",Master[[#This Row],[Inventory Suffix]])</f>
        <v/>
      </c>
      <c r="E62" s="30" t="str">
        <f>IF(Master[[#This Row],[Inventory Type - Lookup Picker]]="","",Master[[#This Row],[Inventory Type - Lookup Picker]])</f>
        <v>SD</v>
      </c>
      <c r="F62" s="151" t="str">
        <f>Master[[#This Row],[Accession Prefix (NPGS)]]&amp;" "&amp;Master[[#This Row],[Accession Number -Assigned]]</f>
        <v xml:space="preserve">W6 </v>
      </c>
      <c r="G62" s="78" t="str">
        <f>IF(Master[[#This Row],[Inventory Maintenance Policy]]="","",Master[[#This Row],[Inventory Maintenance Policy]])</f>
        <v>w6_native</v>
      </c>
      <c r="H62" s="30" t="str">
        <f>IF(Master[[#This Row],[Inventory Maintenance Site -W6]]="","",Master[[#This Row],[Inventory Maintenance Site -W6]])</f>
        <v>W6</v>
      </c>
      <c r="I62" s="30" t="str">
        <f>IF(RIGHT(TEXT(Inventory[[#This Row],[Inventory Suffix]],"00"),2)="01","Y",IF(RIGHT(TEXT(Inventory[[#This Row],[Inventory Suffix]],"00"),2)="c1","Y",IF(RIGHT(TEXT(Inventory[[#This Row],[Inventory Suffix]],"00"),2)="m1","Y","N")))</f>
        <v>N</v>
      </c>
      <c r="J62" s="30" t="str">
        <f>IF(Inventory[[#This Row],[Inventory Type]]="SD","Y",IF(Inventory[[#This Row],[Inventory Type]]="LV","Y","N"))</f>
        <v>Y</v>
      </c>
      <c r="K62" s="30" t="str">
        <f t="shared" si="9"/>
        <v>N</v>
      </c>
      <c r="L62" s="30" t="str">
        <f t="shared" si="6"/>
        <v>Original lot received</v>
      </c>
      <c r="M62" s="30" t="str">
        <f t="shared" si="7"/>
        <v>ORIG from SOS Project</v>
      </c>
      <c r="N62" s="80">
        <f>ROUNDDOWN(Master[[#This Row],[Quantity On Hand]],0)</f>
        <v>0</v>
      </c>
      <c r="O62" s="78" t="str">
        <f>IF(Master[[#This Row],[Quantity On Hand Units -''count'' or ''packet'']]="","",Master[[#This Row],[Quantity On Hand Units -''count'' or ''packet'']])</f>
        <v>count</v>
      </c>
      <c r="P62" s="80" t="str">
        <f>IF(Master[[#This Row],[Inventory Type - Lookup Picker]]="","",Master[[#This Row],[Inventory Type - Lookup Picker]])</f>
        <v>SD</v>
      </c>
      <c r="Q62" s="45" t="str">
        <f t="shared" si="8"/>
        <v>Mike has</v>
      </c>
      <c r="R62" s="56">
        <f>IF(Master[[#This Row],[Latitude -decimal degrees]]="","",Master[[#This Row],[Latitude -decimal degrees]])</f>
        <v>41.026359999999997</v>
      </c>
      <c r="S62" s="56">
        <f>IF(Master[[#This Row],[Longitude -decimal degrees]]="","",Master[[#This Row],[Longitude -decimal degrees]])</f>
        <v>-72.152439999999999</v>
      </c>
      <c r="T62" s="30" t="str">
        <f>IF(Master[[#This Row],[Parent Inventory]]="","",Master[[#This Row],[Parent Inventory]])</f>
        <v/>
      </c>
      <c r="U62" s="30" t="str">
        <f>IF(Master[[#This Row],[Hundred Seed Weight -gram]]="","",Master[[#This Row],[Hundred Seed Weight -gram]])</f>
        <v/>
      </c>
      <c r="V62" s="30" t="str">
        <f>IF(Master[[#This Row],[Note (Inventory)]]="","",Master[[#This Row],[Note (Inventory)]])</f>
        <v/>
      </c>
    </row>
    <row r="63" spans="1:22" x14ac:dyDescent="0.35">
      <c r="A63" s="30"/>
      <c r="B63" s="151" t="str">
        <f>IF(Master[[#This Row],[Inventory Prefix]]="","",Master[[#This Row],[Inventory Prefix]])</f>
        <v>W6</v>
      </c>
      <c r="C63" s="151" t="str">
        <f>IF(Master[[#This Row],[Inventory Number]]="","",Master[[#This Row],[Inventory Number]])</f>
        <v/>
      </c>
      <c r="D63" s="78" t="str">
        <f>IF(Master[[#This Row],[Inventory Suffix]]="","",Master[[#This Row],[Inventory Suffix]])</f>
        <v/>
      </c>
      <c r="E63" s="30" t="str">
        <f>IF(Master[[#This Row],[Inventory Type - Lookup Picker]]="","",Master[[#This Row],[Inventory Type - Lookup Picker]])</f>
        <v>SD</v>
      </c>
      <c r="F63" s="151" t="str">
        <f>Master[[#This Row],[Accession Prefix (NPGS)]]&amp;" "&amp;Master[[#This Row],[Accession Number -Assigned]]</f>
        <v xml:space="preserve">W6 </v>
      </c>
      <c r="G63" s="78" t="str">
        <f>IF(Master[[#This Row],[Inventory Maintenance Policy]]="","",Master[[#This Row],[Inventory Maintenance Policy]])</f>
        <v>w6_native</v>
      </c>
      <c r="H63" s="30" t="str">
        <f>IF(Master[[#This Row],[Inventory Maintenance Site -W6]]="","",Master[[#This Row],[Inventory Maintenance Site -W6]])</f>
        <v>W6</v>
      </c>
      <c r="I63" s="30" t="str">
        <f>IF(RIGHT(TEXT(Inventory[[#This Row],[Inventory Suffix]],"00"),2)="01","Y",IF(RIGHT(TEXT(Inventory[[#This Row],[Inventory Suffix]],"00"),2)="c1","Y",IF(RIGHT(TEXT(Inventory[[#This Row],[Inventory Suffix]],"00"),2)="m1","Y","N")))</f>
        <v>N</v>
      </c>
      <c r="J63" s="30" t="str">
        <f>IF(Inventory[[#This Row],[Inventory Type]]="SD","Y",IF(Inventory[[#This Row],[Inventory Type]]="LV","Y","N"))</f>
        <v>Y</v>
      </c>
      <c r="K63" s="30" t="str">
        <f t="shared" si="9"/>
        <v>N</v>
      </c>
      <c r="L63" s="30" t="str">
        <f t="shared" si="6"/>
        <v>Original lot received</v>
      </c>
      <c r="M63" s="30" t="str">
        <f t="shared" si="7"/>
        <v>ORIG from SOS Project</v>
      </c>
      <c r="N63" s="80">
        <f>ROUNDDOWN(Master[[#This Row],[Quantity On Hand]],0)</f>
        <v>0</v>
      </c>
      <c r="O63" s="78" t="str">
        <f>IF(Master[[#This Row],[Quantity On Hand Units -''count'' or ''packet'']]="","",Master[[#This Row],[Quantity On Hand Units -''count'' or ''packet'']])</f>
        <v>count</v>
      </c>
      <c r="P63" s="80" t="str">
        <f>IF(Master[[#This Row],[Inventory Type - Lookup Picker]]="","",Master[[#This Row],[Inventory Type - Lookup Picker]])</f>
        <v>SD</v>
      </c>
      <c r="Q63" s="45" t="str">
        <f t="shared" si="8"/>
        <v>Mike has</v>
      </c>
      <c r="R63" s="56">
        <f>IF(Master[[#This Row],[Latitude -decimal degrees]]="","",Master[[#This Row],[Latitude -decimal degrees]])</f>
        <v>40.897359999999999</v>
      </c>
      <c r="S63" s="56">
        <f>IF(Master[[#This Row],[Longitude -decimal degrees]]="","",Master[[#This Row],[Longitude -decimal degrees]])</f>
        <v>-72.566800000000001</v>
      </c>
      <c r="T63" s="30" t="str">
        <f>IF(Master[[#This Row],[Parent Inventory]]="","",Master[[#This Row],[Parent Inventory]])</f>
        <v/>
      </c>
      <c r="U63" s="30" t="str">
        <f>IF(Master[[#This Row],[Hundred Seed Weight -gram]]="","",Master[[#This Row],[Hundred Seed Weight -gram]])</f>
        <v/>
      </c>
      <c r="V63" s="30" t="str">
        <f>IF(Master[[#This Row],[Note (Inventory)]]="","",Master[[#This Row],[Note (Inventory)]])</f>
        <v/>
      </c>
    </row>
    <row r="64" spans="1:22" x14ac:dyDescent="0.35">
      <c r="A64" s="30"/>
      <c r="B64" s="151" t="str">
        <f>IF(Master[[#This Row],[Inventory Prefix]]="","",Master[[#This Row],[Inventory Prefix]])</f>
        <v>W6</v>
      </c>
      <c r="C64" s="151" t="str">
        <f>IF(Master[[#This Row],[Inventory Number]]="","",Master[[#This Row],[Inventory Number]])</f>
        <v/>
      </c>
      <c r="D64" s="78" t="str">
        <f>IF(Master[[#This Row],[Inventory Suffix]]="","",Master[[#This Row],[Inventory Suffix]])</f>
        <v/>
      </c>
      <c r="E64" s="30" t="str">
        <f>IF(Master[[#This Row],[Inventory Type - Lookup Picker]]="","",Master[[#This Row],[Inventory Type - Lookup Picker]])</f>
        <v>SD</v>
      </c>
      <c r="F64" s="151" t="str">
        <f>Master[[#This Row],[Accession Prefix (NPGS)]]&amp;" "&amp;Master[[#This Row],[Accession Number -Assigned]]</f>
        <v xml:space="preserve">W6 </v>
      </c>
      <c r="G64" s="78" t="str">
        <f>IF(Master[[#This Row],[Inventory Maintenance Policy]]="","",Master[[#This Row],[Inventory Maintenance Policy]])</f>
        <v>w6_native</v>
      </c>
      <c r="H64" s="30" t="str">
        <f>IF(Master[[#This Row],[Inventory Maintenance Site -W6]]="","",Master[[#This Row],[Inventory Maintenance Site -W6]])</f>
        <v>W6</v>
      </c>
      <c r="I64" s="30" t="str">
        <f>IF(RIGHT(TEXT(Inventory[[#This Row],[Inventory Suffix]],"00"),2)="01","Y",IF(RIGHT(TEXT(Inventory[[#This Row],[Inventory Suffix]],"00"),2)="c1","Y",IF(RIGHT(TEXT(Inventory[[#This Row],[Inventory Suffix]],"00"),2)="m1","Y","N")))</f>
        <v>N</v>
      </c>
      <c r="J64" s="30" t="str">
        <f>IF(Inventory[[#This Row],[Inventory Type]]="SD","Y",IF(Inventory[[#This Row],[Inventory Type]]="LV","Y","N"))</f>
        <v>Y</v>
      </c>
      <c r="K64" s="30" t="str">
        <f t="shared" si="9"/>
        <v>N</v>
      </c>
      <c r="L64" s="30" t="str">
        <f t="shared" si="6"/>
        <v>Original lot received</v>
      </c>
      <c r="M64" s="30" t="str">
        <f t="shared" si="7"/>
        <v>ORIG from SOS Project</v>
      </c>
      <c r="N64" s="80">
        <f>ROUNDDOWN(Master[[#This Row],[Quantity On Hand]],0)</f>
        <v>0</v>
      </c>
      <c r="O64" s="78" t="str">
        <f>IF(Master[[#This Row],[Quantity On Hand Units -''count'' or ''packet'']]="","",Master[[#This Row],[Quantity On Hand Units -''count'' or ''packet'']])</f>
        <v>count</v>
      </c>
      <c r="P64" s="80" t="str">
        <f>IF(Master[[#This Row],[Inventory Type - Lookup Picker]]="","",Master[[#This Row],[Inventory Type - Lookup Picker]])</f>
        <v>SD</v>
      </c>
      <c r="Q64" s="45" t="str">
        <f t="shared" si="8"/>
        <v>Mike has</v>
      </c>
      <c r="R64" s="56">
        <f>IF(Master[[#This Row],[Latitude -decimal degrees]]="","",Master[[#This Row],[Latitude -decimal degrees]])</f>
        <v>40.940300000000001</v>
      </c>
      <c r="S64" s="56">
        <f>IF(Master[[#This Row],[Longitude -decimal degrees]]="","",Master[[#This Row],[Longitude -decimal degrees]])</f>
        <v>-72.419690000000003</v>
      </c>
      <c r="T64" s="30" t="str">
        <f>IF(Master[[#This Row],[Parent Inventory]]="","",Master[[#This Row],[Parent Inventory]])</f>
        <v/>
      </c>
      <c r="U64" s="30" t="str">
        <f>IF(Master[[#This Row],[Hundred Seed Weight -gram]]="","",Master[[#This Row],[Hundred Seed Weight -gram]])</f>
        <v/>
      </c>
      <c r="V64" s="30" t="str">
        <f>IF(Master[[#This Row],[Note (Inventory)]]="","",Master[[#This Row],[Note (Inventory)]])</f>
        <v/>
      </c>
    </row>
    <row r="65" spans="1:22" x14ac:dyDescent="0.35">
      <c r="A65" s="30"/>
      <c r="B65" s="151" t="str">
        <f>IF(Master[[#This Row],[Inventory Prefix]]="","",Master[[#This Row],[Inventory Prefix]])</f>
        <v>W6</v>
      </c>
      <c r="C65" s="151" t="str">
        <f>IF(Master[[#This Row],[Inventory Number]]="","",Master[[#This Row],[Inventory Number]])</f>
        <v/>
      </c>
      <c r="D65" s="78" t="str">
        <f>IF(Master[[#This Row],[Inventory Suffix]]="","",Master[[#This Row],[Inventory Suffix]])</f>
        <v/>
      </c>
      <c r="E65" s="30" t="str">
        <f>IF(Master[[#This Row],[Inventory Type - Lookup Picker]]="","",Master[[#This Row],[Inventory Type - Lookup Picker]])</f>
        <v>SD</v>
      </c>
      <c r="F65" s="151" t="str">
        <f>Master[[#This Row],[Accession Prefix (NPGS)]]&amp;" "&amp;Master[[#This Row],[Accession Number -Assigned]]</f>
        <v xml:space="preserve">W6 </v>
      </c>
      <c r="G65" s="78" t="str">
        <f>IF(Master[[#This Row],[Inventory Maintenance Policy]]="","",Master[[#This Row],[Inventory Maintenance Policy]])</f>
        <v>w6_native</v>
      </c>
      <c r="H65" s="30" t="str">
        <f>IF(Master[[#This Row],[Inventory Maintenance Site -W6]]="","",Master[[#This Row],[Inventory Maintenance Site -W6]])</f>
        <v>W6</v>
      </c>
      <c r="I65" s="30" t="str">
        <f>IF(RIGHT(TEXT(Inventory[[#This Row],[Inventory Suffix]],"00"),2)="01","Y",IF(RIGHT(TEXT(Inventory[[#This Row],[Inventory Suffix]],"00"),2)="c1","Y",IF(RIGHT(TEXT(Inventory[[#This Row],[Inventory Suffix]],"00"),2)="m1","Y","N")))</f>
        <v>N</v>
      </c>
      <c r="J65" s="30" t="str">
        <f>IF(Inventory[[#This Row],[Inventory Type]]="SD","Y",IF(Inventory[[#This Row],[Inventory Type]]="LV","Y","N"))</f>
        <v>Y</v>
      </c>
      <c r="K65" s="30" t="str">
        <f t="shared" si="9"/>
        <v>N</v>
      </c>
      <c r="L65" s="30" t="str">
        <f t="shared" si="6"/>
        <v>Original lot received</v>
      </c>
      <c r="M65" s="30" t="str">
        <f t="shared" si="7"/>
        <v>ORIG from SOS Project</v>
      </c>
      <c r="N65" s="80">
        <f>ROUNDDOWN(Master[[#This Row],[Quantity On Hand]],0)</f>
        <v>0</v>
      </c>
      <c r="O65" s="78" t="str">
        <f>IF(Master[[#This Row],[Quantity On Hand Units -''count'' or ''packet'']]="","",Master[[#This Row],[Quantity On Hand Units -''count'' or ''packet'']])</f>
        <v>count</v>
      </c>
      <c r="P65" s="80" t="str">
        <f>IF(Master[[#This Row],[Inventory Type - Lookup Picker]]="","",Master[[#This Row],[Inventory Type - Lookup Picker]])</f>
        <v>SD</v>
      </c>
      <c r="Q65" s="45" t="str">
        <f t="shared" si="8"/>
        <v>Mike has</v>
      </c>
      <c r="R65" s="56">
        <f>IF(Master[[#This Row],[Latitude -decimal degrees]]="","",Master[[#This Row],[Latitude -decimal degrees]])</f>
        <v>40.88391</v>
      </c>
      <c r="S65" s="56">
        <f>IF(Master[[#This Row],[Longitude -decimal degrees]]="","",Master[[#This Row],[Longitude -decimal degrees]])</f>
        <v>-72.557630000000003</v>
      </c>
      <c r="T65" s="30" t="str">
        <f>IF(Master[[#This Row],[Parent Inventory]]="","",Master[[#This Row],[Parent Inventory]])</f>
        <v/>
      </c>
      <c r="U65" s="30" t="str">
        <f>IF(Master[[#This Row],[Hundred Seed Weight -gram]]="","",Master[[#This Row],[Hundred Seed Weight -gram]])</f>
        <v/>
      </c>
      <c r="V65" s="30" t="str">
        <f>IF(Master[[#This Row],[Note (Inventory)]]="","",Master[[#This Row],[Note (Inventory)]])</f>
        <v/>
      </c>
    </row>
    <row r="66" spans="1:22" x14ac:dyDescent="0.35">
      <c r="A66" s="30"/>
      <c r="B66" s="151" t="str">
        <f>IF(Master[[#This Row],[Inventory Prefix]]="","",Master[[#This Row],[Inventory Prefix]])</f>
        <v>W6</v>
      </c>
      <c r="C66" s="151" t="str">
        <f>IF(Master[[#This Row],[Inventory Number]]="","",Master[[#This Row],[Inventory Number]])</f>
        <v/>
      </c>
      <c r="D66" s="78" t="str">
        <f>IF(Master[[#This Row],[Inventory Suffix]]="","",Master[[#This Row],[Inventory Suffix]])</f>
        <v/>
      </c>
      <c r="E66" s="30" t="str">
        <f>IF(Master[[#This Row],[Inventory Type - Lookup Picker]]="","",Master[[#This Row],[Inventory Type - Lookup Picker]])</f>
        <v>SD</v>
      </c>
      <c r="F66" s="151" t="str">
        <f>Master[[#This Row],[Accession Prefix (NPGS)]]&amp;" "&amp;Master[[#This Row],[Accession Number -Assigned]]</f>
        <v xml:space="preserve">W6 </v>
      </c>
      <c r="G66" s="78" t="str">
        <f>IF(Master[[#This Row],[Inventory Maintenance Policy]]="","",Master[[#This Row],[Inventory Maintenance Policy]])</f>
        <v>w6_native</v>
      </c>
      <c r="H66" s="30" t="str">
        <f>IF(Master[[#This Row],[Inventory Maintenance Site -W6]]="","",Master[[#This Row],[Inventory Maintenance Site -W6]])</f>
        <v>W6</v>
      </c>
      <c r="I66" s="30" t="str">
        <f>IF(RIGHT(TEXT(Inventory[[#This Row],[Inventory Suffix]],"00"),2)="01","Y",IF(RIGHT(TEXT(Inventory[[#This Row],[Inventory Suffix]],"00"),2)="c1","Y",IF(RIGHT(TEXT(Inventory[[#This Row],[Inventory Suffix]],"00"),2)="m1","Y","N")))</f>
        <v>N</v>
      </c>
      <c r="J66" s="30" t="str">
        <f>IF(Inventory[[#This Row],[Inventory Type]]="SD","Y",IF(Inventory[[#This Row],[Inventory Type]]="LV","Y","N"))</f>
        <v>Y</v>
      </c>
      <c r="K66" s="30" t="str">
        <f t="shared" si="9"/>
        <v>N</v>
      </c>
      <c r="L66" s="30" t="str">
        <f t="shared" ref="L66:L97" si="10">"Original lot received"</f>
        <v>Original lot received</v>
      </c>
      <c r="M66" s="30" t="str">
        <f t="shared" ref="M66:M97" si="11">"ORIG from SOS Project"</f>
        <v>ORIG from SOS Project</v>
      </c>
      <c r="N66" s="80">
        <f>ROUNDDOWN(Master[[#This Row],[Quantity On Hand]],0)</f>
        <v>0</v>
      </c>
      <c r="O66" s="78" t="str">
        <f>IF(Master[[#This Row],[Quantity On Hand Units -''count'' or ''packet'']]="","",Master[[#This Row],[Quantity On Hand Units -''count'' or ''packet'']])</f>
        <v>count</v>
      </c>
      <c r="P66" s="80" t="str">
        <f>IF(Master[[#This Row],[Inventory Type - Lookup Picker]]="","",Master[[#This Row],[Inventory Type - Lookup Picker]])</f>
        <v>SD</v>
      </c>
      <c r="Q66" s="45" t="str">
        <f t="shared" ref="Q66:Q97" si="12">"Mike has"</f>
        <v>Mike has</v>
      </c>
      <c r="R66" s="56">
        <f>IF(Master[[#This Row],[Latitude -decimal degrees]]="","",Master[[#This Row],[Latitude -decimal degrees]])</f>
        <v>40.88391</v>
      </c>
      <c r="S66" s="56">
        <f>IF(Master[[#This Row],[Longitude -decimal degrees]]="","",Master[[#This Row],[Longitude -decimal degrees]])</f>
        <v>-72.557630000000003</v>
      </c>
      <c r="T66" s="30" t="str">
        <f>IF(Master[[#This Row],[Parent Inventory]]="","",Master[[#This Row],[Parent Inventory]])</f>
        <v/>
      </c>
      <c r="U66" s="30" t="str">
        <f>IF(Master[[#This Row],[Hundred Seed Weight -gram]]="","",Master[[#This Row],[Hundred Seed Weight -gram]])</f>
        <v/>
      </c>
      <c r="V66" s="30" t="str">
        <f>IF(Master[[#This Row],[Note (Inventory)]]="","",Master[[#This Row],[Note (Inventory)]])</f>
        <v/>
      </c>
    </row>
    <row r="67" spans="1:22" x14ac:dyDescent="0.35">
      <c r="A67" s="30"/>
      <c r="B67" s="151" t="str">
        <f>IF(Master[[#This Row],[Inventory Prefix]]="","",Master[[#This Row],[Inventory Prefix]])</f>
        <v>W6</v>
      </c>
      <c r="C67" s="151" t="str">
        <f>IF(Master[[#This Row],[Inventory Number]]="","",Master[[#This Row],[Inventory Number]])</f>
        <v/>
      </c>
      <c r="D67" s="78" t="str">
        <f>IF(Master[[#This Row],[Inventory Suffix]]="","",Master[[#This Row],[Inventory Suffix]])</f>
        <v/>
      </c>
      <c r="E67" s="30" t="str">
        <f>IF(Master[[#This Row],[Inventory Type - Lookup Picker]]="","",Master[[#This Row],[Inventory Type - Lookup Picker]])</f>
        <v>SD</v>
      </c>
      <c r="F67" s="151" t="str">
        <f>Master[[#This Row],[Accession Prefix (NPGS)]]&amp;" "&amp;Master[[#This Row],[Accession Number -Assigned]]</f>
        <v xml:space="preserve">W6 </v>
      </c>
      <c r="G67" s="78" t="str">
        <f>IF(Master[[#This Row],[Inventory Maintenance Policy]]="","",Master[[#This Row],[Inventory Maintenance Policy]])</f>
        <v>w6_native</v>
      </c>
      <c r="H67" s="30" t="str">
        <f>IF(Master[[#This Row],[Inventory Maintenance Site -W6]]="","",Master[[#This Row],[Inventory Maintenance Site -W6]])</f>
        <v>W6</v>
      </c>
      <c r="I67" s="30" t="str">
        <f>IF(RIGHT(TEXT(Inventory[[#This Row],[Inventory Suffix]],"00"),2)="01","Y",IF(RIGHT(TEXT(Inventory[[#This Row],[Inventory Suffix]],"00"),2)="c1","Y",IF(RIGHT(TEXT(Inventory[[#This Row],[Inventory Suffix]],"00"),2)="m1","Y","N")))</f>
        <v>N</v>
      </c>
      <c r="J67" s="30" t="str">
        <f>IF(Inventory[[#This Row],[Inventory Type]]="SD","Y",IF(Inventory[[#This Row],[Inventory Type]]="LV","Y","N"))</f>
        <v>Y</v>
      </c>
      <c r="K67" s="30" t="str">
        <f t="shared" si="9"/>
        <v>N</v>
      </c>
      <c r="L67" s="30" t="str">
        <f t="shared" si="10"/>
        <v>Original lot received</v>
      </c>
      <c r="M67" s="30" t="str">
        <f t="shared" si="11"/>
        <v>ORIG from SOS Project</v>
      </c>
      <c r="N67" s="80">
        <f>ROUNDDOWN(Master[[#This Row],[Quantity On Hand]],0)</f>
        <v>0</v>
      </c>
      <c r="O67" s="78" t="str">
        <f>IF(Master[[#This Row],[Quantity On Hand Units -''count'' or ''packet'']]="","",Master[[#This Row],[Quantity On Hand Units -''count'' or ''packet'']])</f>
        <v>count</v>
      </c>
      <c r="P67" s="80" t="str">
        <f>IF(Master[[#This Row],[Inventory Type - Lookup Picker]]="","",Master[[#This Row],[Inventory Type - Lookup Picker]])</f>
        <v>SD</v>
      </c>
      <c r="Q67" s="45" t="str">
        <f t="shared" si="12"/>
        <v>Mike has</v>
      </c>
      <c r="R67" s="56">
        <f>IF(Master[[#This Row],[Latitude -decimal degrees]]="","",Master[[#This Row],[Latitude -decimal degrees]])</f>
        <v>40.698500000000003</v>
      </c>
      <c r="S67" s="56">
        <f>IF(Master[[#This Row],[Longitude -decimal degrees]]="","",Master[[#This Row],[Longitude -decimal degrees]])</f>
        <v>-73.272379999999998</v>
      </c>
      <c r="T67" s="30" t="str">
        <f>IF(Master[[#This Row],[Parent Inventory]]="","",Master[[#This Row],[Parent Inventory]])</f>
        <v/>
      </c>
      <c r="U67" s="30" t="str">
        <f>IF(Master[[#This Row],[Hundred Seed Weight -gram]]="","",Master[[#This Row],[Hundred Seed Weight -gram]])</f>
        <v/>
      </c>
      <c r="V67" s="30" t="str">
        <f>IF(Master[[#This Row],[Note (Inventory)]]="","",Master[[#This Row],[Note (Inventory)]])</f>
        <v/>
      </c>
    </row>
    <row r="68" spans="1:22" x14ac:dyDescent="0.35">
      <c r="A68" s="30"/>
      <c r="B68" s="151" t="str">
        <f>IF(Master[[#This Row],[Inventory Prefix]]="","",Master[[#This Row],[Inventory Prefix]])</f>
        <v>W6</v>
      </c>
      <c r="C68" s="151" t="str">
        <f>IF(Master[[#This Row],[Inventory Number]]="","",Master[[#This Row],[Inventory Number]])</f>
        <v/>
      </c>
      <c r="D68" s="78" t="str">
        <f>IF(Master[[#This Row],[Inventory Suffix]]="","",Master[[#This Row],[Inventory Suffix]])</f>
        <v/>
      </c>
      <c r="E68" s="30" t="str">
        <f>IF(Master[[#This Row],[Inventory Type - Lookup Picker]]="","",Master[[#This Row],[Inventory Type - Lookup Picker]])</f>
        <v>SD</v>
      </c>
      <c r="F68" s="151" t="str">
        <f>Master[[#This Row],[Accession Prefix (NPGS)]]&amp;" "&amp;Master[[#This Row],[Accession Number -Assigned]]</f>
        <v xml:space="preserve">W6 </v>
      </c>
      <c r="G68" s="78" t="str">
        <f>IF(Master[[#This Row],[Inventory Maintenance Policy]]="","",Master[[#This Row],[Inventory Maintenance Policy]])</f>
        <v>w6_native</v>
      </c>
      <c r="H68" s="30" t="str">
        <f>IF(Master[[#This Row],[Inventory Maintenance Site -W6]]="","",Master[[#This Row],[Inventory Maintenance Site -W6]])</f>
        <v>W6</v>
      </c>
      <c r="I68" s="30" t="str">
        <f>IF(RIGHT(TEXT(Inventory[[#This Row],[Inventory Suffix]],"00"),2)="01","Y",IF(RIGHT(TEXT(Inventory[[#This Row],[Inventory Suffix]],"00"),2)="c1","Y",IF(RIGHT(TEXT(Inventory[[#This Row],[Inventory Suffix]],"00"),2)="m1","Y","N")))</f>
        <v>N</v>
      </c>
      <c r="J68" s="30" t="str">
        <f>IF(Inventory[[#This Row],[Inventory Type]]="SD","Y",IF(Inventory[[#This Row],[Inventory Type]]="LV","Y","N"))</f>
        <v>Y</v>
      </c>
      <c r="K68" s="30" t="str">
        <f t="shared" si="9"/>
        <v>N</v>
      </c>
      <c r="L68" s="30" t="str">
        <f t="shared" si="10"/>
        <v>Original lot received</v>
      </c>
      <c r="M68" s="30" t="str">
        <f t="shared" si="11"/>
        <v>ORIG from SOS Project</v>
      </c>
      <c r="N68" s="80">
        <f>ROUNDDOWN(Master[[#This Row],[Quantity On Hand]],0)</f>
        <v>0</v>
      </c>
      <c r="O68" s="78" t="str">
        <f>IF(Master[[#This Row],[Quantity On Hand Units -''count'' or ''packet'']]="","",Master[[#This Row],[Quantity On Hand Units -''count'' or ''packet'']])</f>
        <v>count</v>
      </c>
      <c r="P68" s="80" t="str">
        <f>IF(Master[[#This Row],[Inventory Type - Lookup Picker]]="","",Master[[#This Row],[Inventory Type - Lookup Picker]])</f>
        <v>SD</v>
      </c>
      <c r="Q68" s="45" t="str">
        <f t="shared" si="12"/>
        <v>Mike has</v>
      </c>
      <c r="R68" s="56">
        <f>IF(Master[[#This Row],[Latitude -decimal degrees]]="","",Master[[#This Row],[Latitude -decimal degrees]])</f>
        <v>40.592970000000001</v>
      </c>
      <c r="S68" s="56">
        <f>IF(Master[[#This Row],[Longitude -decimal degrees]]="","",Master[[#This Row],[Longitude -decimal degrees]])</f>
        <v>-73.599329999999995</v>
      </c>
      <c r="T68" s="30" t="str">
        <f>IF(Master[[#This Row],[Parent Inventory]]="","",Master[[#This Row],[Parent Inventory]])</f>
        <v/>
      </c>
      <c r="U68" s="30" t="str">
        <f>IF(Master[[#This Row],[Hundred Seed Weight -gram]]="","",Master[[#This Row],[Hundred Seed Weight -gram]])</f>
        <v/>
      </c>
      <c r="V68" s="30" t="str">
        <f>IF(Master[[#This Row],[Note (Inventory)]]="","",Master[[#This Row],[Note (Inventory)]])</f>
        <v/>
      </c>
    </row>
    <row r="69" spans="1:22" x14ac:dyDescent="0.35">
      <c r="A69" s="30"/>
      <c r="B69" s="151" t="str">
        <f>IF(Master[[#This Row],[Inventory Prefix]]="","",Master[[#This Row],[Inventory Prefix]])</f>
        <v>W6</v>
      </c>
      <c r="C69" s="151" t="str">
        <f>IF(Master[[#This Row],[Inventory Number]]="","",Master[[#This Row],[Inventory Number]])</f>
        <v/>
      </c>
      <c r="D69" s="78" t="str">
        <f>IF(Master[[#This Row],[Inventory Suffix]]="","",Master[[#This Row],[Inventory Suffix]])</f>
        <v/>
      </c>
      <c r="E69" s="30" t="str">
        <f>IF(Master[[#This Row],[Inventory Type - Lookup Picker]]="","",Master[[#This Row],[Inventory Type - Lookup Picker]])</f>
        <v>SD</v>
      </c>
      <c r="F69" s="151" t="str">
        <f>Master[[#This Row],[Accession Prefix (NPGS)]]&amp;" "&amp;Master[[#This Row],[Accession Number -Assigned]]</f>
        <v xml:space="preserve">W6 </v>
      </c>
      <c r="G69" s="78" t="str">
        <f>IF(Master[[#This Row],[Inventory Maintenance Policy]]="","",Master[[#This Row],[Inventory Maintenance Policy]])</f>
        <v>w6_native</v>
      </c>
      <c r="H69" s="30" t="str">
        <f>IF(Master[[#This Row],[Inventory Maintenance Site -W6]]="","",Master[[#This Row],[Inventory Maintenance Site -W6]])</f>
        <v>W6</v>
      </c>
      <c r="I69" s="30" t="str">
        <f>IF(RIGHT(TEXT(Inventory[[#This Row],[Inventory Suffix]],"00"),2)="01","Y",IF(RIGHT(TEXT(Inventory[[#This Row],[Inventory Suffix]],"00"),2)="c1","Y",IF(RIGHT(TEXT(Inventory[[#This Row],[Inventory Suffix]],"00"),2)="m1","Y","N")))</f>
        <v>N</v>
      </c>
      <c r="J69" s="30" t="str">
        <f>IF(Inventory[[#This Row],[Inventory Type]]="SD","Y",IF(Inventory[[#This Row],[Inventory Type]]="LV","Y","N"))</f>
        <v>Y</v>
      </c>
      <c r="K69" s="30" t="str">
        <f t="shared" si="9"/>
        <v>N</v>
      </c>
      <c r="L69" s="30" t="str">
        <f t="shared" si="10"/>
        <v>Original lot received</v>
      </c>
      <c r="M69" s="30" t="str">
        <f t="shared" si="11"/>
        <v>ORIG from SOS Project</v>
      </c>
      <c r="N69" s="80">
        <f>ROUNDDOWN(Master[[#This Row],[Quantity On Hand]],0)</f>
        <v>0</v>
      </c>
      <c r="O69" s="78" t="str">
        <f>IF(Master[[#This Row],[Quantity On Hand Units -''count'' or ''packet'']]="","",Master[[#This Row],[Quantity On Hand Units -''count'' or ''packet'']])</f>
        <v>count</v>
      </c>
      <c r="P69" s="80" t="str">
        <f>IF(Master[[#This Row],[Inventory Type - Lookup Picker]]="","",Master[[#This Row],[Inventory Type - Lookup Picker]])</f>
        <v>SD</v>
      </c>
      <c r="Q69" s="45" t="str">
        <f t="shared" si="12"/>
        <v>Mike has</v>
      </c>
      <c r="R69" s="56">
        <f>IF(Master[[#This Row],[Latitude -decimal degrees]]="","",Master[[#This Row],[Latitude -decimal degrees]])</f>
        <v>40.904269999999997</v>
      </c>
      <c r="S69" s="56">
        <f>IF(Master[[#This Row],[Longitude -decimal degrees]]="","",Master[[#This Row],[Longitude -decimal degrees]])</f>
        <v>-72.766829999999999</v>
      </c>
      <c r="T69" s="30" t="str">
        <f>IF(Master[[#This Row],[Parent Inventory]]="","",Master[[#This Row],[Parent Inventory]])</f>
        <v/>
      </c>
      <c r="U69" s="30" t="str">
        <f>IF(Master[[#This Row],[Hundred Seed Weight -gram]]="","",Master[[#This Row],[Hundred Seed Weight -gram]])</f>
        <v/>
      </c>
      <c r="V69" s="30" t="str">
        <f>IF(Master[[#This Row],[Note (Inventory)]]="","",Master[[#This Row],[Note (Inventory)]])</f>
        <v/>
      </c>
    </row>
    <row r="70" spans="1:22" x14ac:dyDescent="0.35">
      <c r="A70" s="30"/>
      <c r="B70" s="151" t="str">
        <f>IF(Master[[#This Row],[Inventory Prefix]]="","",Master[[#This Row],[Inventory Prefix]])</f>
        <v>W6</v>
      </c>
      <c r="C70" s="151" t="str">
        <f>IF(Master[[#This Row],[Inventory Number]]="","",Master[[#This Row],[Inventory Number]])</f>
        <v/>
      </c>
      <c r="D70" s="78" t="str">
        <f>IF(Master[[#This Row],[Inventory Suffix]]="","",Master[[#This Row],[Inventory Suffix]])</f>
        <v/>
      </c>
      <c r="E70" s="30" t="str">
        <f>IF(Master[[#This Row],[Inventory Type - Lookup Picker]]="","",Master[[#This Row],[Inventory Type - Lookup Picker]])</f>
        <v>SD</v>
      </c>
      <c r="F70" s="151" t="str">
        <f>Master[[#This Row],[Accession Prefix (NPGS)]]&amp;" "&amp;Master[[#This Row],[Accession Number -Assigned]]</f>
        <v xml:space="preserve">W6 </v>
      </c>
      <c r="G70" s="78" t="str">
        <f>IF(Master[[#This Row],[Inventory Maintenance Policy]]="","",Master[[#This Row],[Inventory Maintenance Policy]])</f>
        <v>w6_native</v>
      </c>
      <c r="H70" s="30" t="str">
        <f>IF(Master[[#This Row],[Inventory Maintenance Site -W6]]="","",Master[[#This Row],[Inventory Maintenance Site -W6]])</f>
        <v>W6</v>
      </c>
      <c r="I70" s="30" t="str">
        <f>IF(RIGHT(TEXT(Inventory[[#This Row],[Inventory Suffix]],"00"),2)="01","Y",IF(RIGHT(TEXT(Inventory[[#This Row],[Inventory Suffix]],"00"),2)="c1","Y",IF(RIGHT(TEXT(Inventory[[#This Row],[Inventory Suffix]],"00"),2)="m1","Y","N")))</f>
        <v>N</v>
      </c>
      <c r="J70" s="30" t="str">
        <f>IF(Inventory[[#This Row],[Inventory Type]]="SD","Y",IF(Inventory[[#This Row],[Inventory Type]]="LV","Y","N"))</f>
        <v>Y</v>
      </c>
      <c r="K70" s="30" t="str">
        <f t="shared" si="9"/>
        <v>N</v>
      </c>
      <c r="L70" s="30" t="str">
        <f t="shared" si="10"/>
        <v>Original lot received</v>
      </c>
      <c r="M70" s="30" t="str">
        <f t="shared" si="11"/>
        <v>ORIG from SOS Project</v>
      </c>
      <c r="N70" s="80">
        <f>ROUNDDOWN(Master[[#This Row],[Quantity On Hand]],0)</f>
        <v>0</v>
      </c>
      <c r="O70" s="78" t="str">
        <f>IF(Master[[#This Row],[Quantity On Hand Units -''count'' or ''packet'']]="","",Master[[#This Row],[Quantity On Hand Units -''count'' or ''packet'']])</f>
        <v>count</v>
      </c>
      <c r="P70" s="80" t="str">
        <f>IF(Master[[#This Row],[Inventory Type - Lookup Picker]]="","",Master[[#This Row],[Inventory Type - Lookup Picker]])</f>
        <v>SD</v>
      </c>
      <c r="Q70" s="45" t="str">
        <f t="shared" si="12"/>
        <v>Mike has</v>
      </c>
      <c r="R70" s="56">
        <f>IF(Master[[#This Row],[Latitude -decimal degrees]]="","",Master[[#This Row],[Latitude -decimal degrees]])</f>
        <v>40.771720000000002</v>
      </c>
      <c r="S70" s="56">
        <f>IF(Master[[#This Row],[Longitude -decimal degrees]]="","",Master[[#This Row],[Longitude -decimal degrees]])</f>
        <v>-72.885019999999997</v>
      </c>
      <c r="T70" s="30" t="str">
        <f>IF(Master[[#This Row],[Parent Inventory]]="","",Master[[#This Row],[Parent Inventory]])</f>
        <v/>
      </c>
      <c r="U70" s="30" t="str">
        <f>IF(Master[[#This Row],[Hundred Seed Weight -gram]]="","",Master[[#This Row],[Hundred Seed Weight -gram]])</f>
        <v/>
      </c>
      <c r="V70" s="30" t="str">
        <f>IF(Master[[#This Row],[Note (Inventory)]]="","",Master[[#This Row],[Note (Inventory)]])</f>
        <v/>
      </c>
    </row>
    <row r="71" spans="1:22" x14ac:dyDescent="0.35">
      <c r="A71" s="30"/>
      <c r="B71" s="151" t="str">
        <f>IF(Master[[#This Row],[Inventory Prefix]]="","",Master[[#This Row],[Inventory Prefix]])</f>
        <v>W6</v>
      </c>
      <c r="C71" s="151" t="str">
        <f>IF(Master[[#This Row],[Inventory Number]]="","",Master[[#This Row],[Inventory Number]])</f>
        <v/>
      </c>
      <c r="D71" s="78" t="str">
        <f>IF(Master[[#This Row],[Inventory Suffix]]="","",Master[[#This Row],[Inventory Suffix]])</f>
        <v/>
      </c>
      <c r="E71" s="30" t="str">
        <f>IF(Master[[#This Row],[Inventory Type - Lookup Picker]]="","",Master[[#This Row],[Inventory Type - Lookup Picker]])</f>
        <v>SD</v>
      </c>
      <c r="F71" s="151" t="str">
        <f>Master[[#This Row],[Accession Prefix (NPGS)]]&amp;" "&amp;Master[[#This Row],[Accession Number -Assigned]]</f>
        <v xml:space="preserve">W6 </v>
      </c>
      <c r="G71" s="78" t="str">
        <f>IF(Master[[#This Row],[Inventory Maintenance Policy]]="","",Master[[#This Row],[Inventory Maintenance Policy]])</f>
        <v>w6_native</v>
      </c>
      <c r="H71" s="30" t="str">
        <f>IF(Master[[#This Row],[Inventory Maintenance Site -W6]]="","",Master[[#This Row],[Inventory Maintenance Site -W6]])</f>
        <v>W6</v>
      </c>
      <c r="I71" s="30" t="str">
        <f>IF(RIGHT(TEXT(Inventory[[#This Row],[Inventory Suffix]],"00"),2)="01","Y",IF(RIGHT(TEXT(Inventory[[#This Row],[Inventory Suffix]],"00"),2)="c1","Y",IF(RIGHT(TEXT(Inventory[[#This Row],[Inventory Suffix]],"00"),2)="m1","Y","N")))</f>
        <v>N</v>
      </c>
      <c r="J71" s="30" t="str">
        <f>IF(Inventory[[#This Row],[Inventory Type]]="SD","Y",IF(Inventory[[#This Row],[Inventory Type]]="LV","Y","N"))</f>
        <v>Y</v>
      </c>
      <c r="K71" s="30" t="str">
        <f t="shared" si="9"/>
        <v>N</v>
      </c>
      <c r="L71" s="30" t="str">
        <f t="shared" si="10"/>
        <v>Original lot received</v>
      </c>
      <c r="M71" s="30" t="str">
        <f t="shared" si="11"/>
        <v>ORIG from SOS Project</v>
      </c>
      <c r="N71" s="80">
        <f>ROUNDDOWN(Master[[#This Row],[Quantity On Hand]],0)</f>
        <v>0</v>
      </c>
      <c r="O71" s="78" t="str">
        <f>IF(Master[[#This Row],[Quantity On Hand Units -''count'' or ''packet'']]="","",Master[[#This Row],[Quantity On Hand Units -''count'' or ''packet'']])</f>
        <v>count</v>
      </c>
      <c r="P71" s="80" t="str">
        <f>IF(Master[[#This Row],[Inventory Type - Lookup Picker]]="","",Master[[#This Row],[Inventory Type - Lookup Picker]])</f>
        <v>SD</v>
      </c>
      <c r="Q71" s="45" t="str">
        <f t="shared" si="12"/>
        <v>Mike has</v>
      </c>
      <c r="R71" s="56">
        <f>IF(Master[[#This Row],[Latitude -decimal degrees]]="","",Master[[#This Row],[Latitude -decimal degrees]])</f>
        <v>40.771720000000002</v>
      </c>
      <c r="S71" s="56">
        <f>IF(Master[[#This Row],[Longitude -decimal degrees]]="","",Master[[#This Row],[Longitude -decimal degrees]])</f>
        <v>-72.885019999999997</v>
      </c>
      <c r="T71" s="30" t="str">
        <f>IF(Master[[#This Row],[Parent Inventory]]="","",Master[[#This Row],[Parent Inventory]])</f>
        <v/>
      </c>
      <c r="U71" s="30" t="str">
        <f>IF(Master[[#This Row],[Hundred Seed Weight -gram]]="","",Master[[#This Row],[Hundred Seed Weight -gram]])</f>
        <v/>
      </c>
      <c r="V71" s="30" t="str">
        <f>IF(Master[[#This Row],[Note (Inventory)]]="","",Master[[#This Row],[Note (Inventory)]])</f>
        <v/>
      </c>
    </row>
    <row r="72" spans="1:22" x14ac:dyDescent="0.35">
      <c r="A72" s="30"/>
      <c r="B72" s="151" t="str">
        <f>IF(Master[[#This Row],[Inventory Prefix]]="","",Master[[#This Row],[Inventory Prefix]])</f>
        <v>W6</v>
      </c>
      <c r="C72" s="151" t="str">
        <f>IF(Master[[#This Row],[Inventory Number]]="","",Master[[#This Row],[Inventory Number]])</f>
        <v/>
      </c>
      <c r="D72" s="78" t="str">
        <f>IF(Master[[#This Row],[Inventory Suffix]]="","",Master[[#This Row],[Inventory Suffix]])</f>
        <v/>
      </c>
      <c r="E72" s="30" t="str">
        <f>IF(Master[[#This Row],[Inventory Type - Lookup Picker]]="","",Master[[#This Row],[Inventory Type - Lookup Picker]])</f>
        <v>SD</v>
      </c>
      <c r="F72" s="151" t="str">
        <f>Master[[#This Row],[Accession Prefix (NPGS)]]&amp;" "&amp;Master[[#This Row],[Accession Number -Assigned]]</f>
        <v xml:space="preserve">W6 </v>
      </c>
      <c r="G72" s="78" t="str">
        <f>IF(Master[[#This Row],[Inventory Maintenance Policy]]="","",Master[[#This Row],[Inventory Maintenance Policy]])</f>
        <v>w6_native</v>
      </c>
      <c r="H72" s="30" t="str">
        <f>IF(Master[[#This Row],[Inventory Maintenance Site -W6]]="","",Master[[#This Row],[Inventory Maintenance Site -W6]])</f>
        <v>W6</v>
      </c>
      <c r="I72" s="30" t="str">
        <f>IF(RIGHT(TEXT(Inventory[[#This Row],[Inventory Suffix]],"00"),2)="01","Y",IF(RIGHT(TEXT(Inventory[[#This Row],[Inventory Suffix]],"00"),2)="c1","Y",IF(RIGHT(TEXT(Inventory[[#This Row],[Inventory Suffix]],"00"),2)="m1","Y","N")))</f>
        <v>N</v>
      </c>
      <c r="J72" s="30" t="str">
        <f>IF(Inventory[[#This Row],[Inventory Type]]="SD","Y",IF(Inventory[[#This Row],[Inventory Type]]="LV","Y","N"))</f>
        <v>Y</v>
      </c>
      <c r="K72" s="30" t="str">
        <f t="shared" si="9"/>
        <v>N</v>
      </c>
      <c r="L72" s="30" t="str">
        <f t="shared" si="10"/>
        <v>Original lot received</v>
      </c>
      <c r="M72" s="30" t="str">
        <f t="shared" si="11"/>
        <v>ORIG from SOS Project</v>
      </c>
      <c r="N72" s="80">
        <f>ROUNDDOWN(Master[[#This Row],[Quantity On Hand]],0)</f>
        <v>0</v>
      </c>
      <c r="O72" s="78" t="str">
        <f>IF(Master[[#This Row],[Quantity On Hand Units -''count'' or ''packet'']]="","",Master[[#This Row],[Quantity On Hand Units -''count'' or ''packet'']])</f>
        <v>count</v>
      </c>
      <c r="P72" s="80" t="str">
        <f>IF(Master[[#This Row],[Inventory Type - Lookup Picker]]="","",Master[[#This Row],[Inventory Type - Lookup Picker]])</f>
        <v>SD</v>
      </c>
      <c r="Q72" s="45" t="str">
        <f t="shared" si="12"/>
        <v>Mike has</v>
      </c>
      <c r="R72" s="56">
        <f>IF(Master[[#This Row],[Latitude -decimal degrees]]="","",Master[[#This Row],[Latitude -decimal degrees]])</f>
        <v>40.772190000000002</v>
      </c>
      <c r="S72" s="56">
        <f>IF(Master[[#This Row],[Longitude -decimal degrees]]="","",Master[[#This Row],[Longitude -decimal degrees]])</f>
        <v>-72.738860000000003</v>
      </c>
      <c r="T72" s="30" t="str">
        <f>IF(Master[[#This Row],[Parent Inventory]]="","",Master[[#This Row],[Parent Inventory]])</f>
        <v/>
      </c>
      <c r="U72" s="30" t="str">
        <f>IF(Master[[#This Row],[Hundred Seed Weight -gram]]="","",Master[[#This Row],[Hundred Seed Weight -gram]])</f>
        <v/>
      </c>
      <c r="V72" s="30" t="str">
        <f>IF(Master[[#This Row],[Note (Inventory)]]="","",Master[[#This Row],[Note (Inventory)]])</f>
        <v/>
      </c>
    </row>
    <row r="73" spans="1:22" x14ac:dyDescent="0.35">
      <c r="A73" s="30"/>
      <c r="B73" s="151" t="str">
        <f>IF(Master[[#This Row],[Inventory Prefix]]="","",Master[[#This Row],[Inventory Prefix]])</f>
        <v>W6</v>
      </c>
      <c r="C73" s="151" t="str">
        <f>IF(Master[[#This Row],[Inventory Number]]="","",Master[[#This Row],[Inventory Number]])</f>
        <v/>
      </c>
      <c r="D73" s="78" t="str">
        <f>IF(Master[[#This Row],[Inventory Suffix]]="","",Master[[#This Row],[Inventory Suffix]])</f>
        <v/>
      </c>
      <c r="E73" s="30" t="str">
        <f>IF(Master[[#This Row],[Inventory Type - Lookup Picker]]="","",Master[[#This Row],[Inventory Type - Lookup Picker]])</f>
        <v>SD</v>
      </c>
      <c r="F73" s="151" t="str">
        <f>Master[[#This Row],[Accession Prefix (NPGS)]]&amp;" "&amp;Master[[#This Row],[Accession Number -Assigned]]</f>
        <v xml:space="preserve">W6 </v>
      </c>
      <c r="G73" s="78" t="str">
        <f>IF(Master[[#This Row],[Inventory Maintenance Policy]]="","",Master[[#This Row],[Inventory Maintenance Policy]])</f>
        <v>w6_native</v>
      </c>
      <c r="H73" s="30" t="str">
        <f>IF(Master[[#This Row],[Inventory Maintenance Site -W6]]="","",Master[[#This Row],[Inventory Maintenance Site -W6]])</f>
        <v>W6</v>
      </c>
      <c r="I73" s="30" t="str">
        <f>IF(RIGHT(TEXT(Inventory[[#This Row],[Inventory Suffix]],"00"),2)="01","Y",IF(RIGHT(TEXT(Inventory[[#This Row],[Inventory Suffix]],"00"),2)="c1","Y",IF(RIGHT(TEXT(Inventory[[#This Row],[Inventory Suffix]],"00"),2)="m1","Y","N")))</f>
        <v>N</v>
      </c>
      <c r="J73" s="30" t="str">
        <f>IF(Inventory[[#This Row],[Inventory Type]]="SD","Y",IF(Inventory[[#This Row],[Inventory Type]]="LV","Y","N"))</f>
        <v>Y</v>
      </c>
      <c r="K73" s="30" t="str">
        <f t="shared" si="9"/>
        <v>N</v>
      </c>
      <c r="L73" s="30" t="str">
        <f t="shared" si="10"/>
        <v>Original lot received</v>
      </c>
      <c r="M73" s="30" t="str">
        <f t="shared" si="11"/>
        <v>ORIG from SOS Project</v>
      </c>
      <c r="N73" s="80">
        <f>ROUNDDOWN(Master[[#This Row],[Quantity On Hand]],0)</f>
        <v>0</v>
      </c>
      <c r="O73" s="78" t="str">
        <f>IF(Master[[#This Row],[Quantity On Hand Units -''count'' or ''packet'']]="","",Master[[#This Row],[Quantity On Hand Units -''count'' or ''packet'']])</f>
        <v>count</v>
      </c>
      <c r="P73" s="80" t="str">
        <f>IF(Master[[#This Row],[Inventory Type - Lookup Picker]]="","",Master[[#This Row],[Inventory Type - Lookup Picker]])</f>
        <v>SD</v>
      </c>
      <c r="Q73" s="45" t="str">
        <f t="shared" si="12"/>
        <v>Mike has</v>
      </c>
      <c r="R73" s="56">
        <f>IF(Master[[#This Row],[Latitude -decimal degrees]]="","",Master[[#This Row],[Latitude -decimal degrees]])</f>
        <v>40.851019999999998</v>
      </c>
      <c r="S73" s="56">
        <f>IF(Master[[#This Row],[Longitude -decimal degrees]]="","",Master[[#This Row],[Longitude -decimal degrees]])</f>
        <v>-72.509379999999993</v>
      </c>
      <c r="T73" s="30" t="str">
        <f>IF(Master[[#This Row],[Parent Inventory]]="","",Master[[#This Row],[Parent Inventory]])</f>
        <v/>
      </c>
      <c r="U73" s="30" t="str">
        <f>IF(Master[[#This Row],[Hundred Seed Weight -gram]]="","",Master[[#This Row],[Hundred Seed Weight -gram]])</f>
        <v/>
      </c>
      <c r="V73" s="30" t="str">
        <f>IF(Master[[#This Row],[Note (Inventory)]]="","",Master[[#This Row],[Note (Inventory)]])</f>
        <v/>
      </c>
    </row>
    <row r="74" spans="1:22" x14ac:dyDescent="0.35">
      <c r="A74" s="30"/>
      <c r="B74" s="151" t="str">
        <f>IF(Master[[#This Row],[Inventory Prefix]]="","",Master[[#This Row],[Inventory Prefix]])</f>
        <v>W6</v>
      </c>
      <c r="C74" s="151" t="str">
        <f>IF(Master[[#This Row],[Inventory Number]]="","",Master[[#This Row],[Inventory Number]])</f>
        <v/>
      </c>
      <c r="D74" s="78" t="str">
        <f>IF(Master[[#This Row],[Inventory Suffix]]="","",Master[[#This Row],[Inventory Suffix]])</f>
        <v/>
      </c>
      <c r="E74" s="30" t="str">
        <f>IF(Master[[#This Row],[Inventory Type - Lookup Picker]]="","",Master[[#This Row],[Inventory Type - Lookup Picker]])</f>
        <v>SD</v>
      </c>
      <c r="F74" s="151" t="str">
        <f>Master[[#This Row],[Accession Prefix (NPGS)]]&amp;" "&amp;Master[[#This Row],[Accession Number -Assigned]]</f>
        <v xml:space="preserve">W6 </v>
      </c>
      <c r="G74" s="78" t="str">
        <f>IF(Master[[#This Row],[Inventory Maintenance Policy]]="","",Master[[#This Row],[Inventory Maintenance Policy]])</f>
        <v>w6_native</v>
      </c>
      <c r="H74" s="30" t="str">
        <f>IF(Master[[#This Row],[Inventory Maintenance Site -W6]]="","",Master[[#This Row],[Inventory Maintenance Site -W6]])</f>
        <v>W6</v>
      </c>
      <c r="I74" s="30" t="str">
        <f>IF(RIGHT(TEXT(Inventory[[#This Row],[Inventory Suffix]],"00"),2)="01","Y",IF(RIGHT(TEXT(Inventory[[#This Row],[Inventory Suffix]],"00"),2)="c1","Y",IF(RIGHT(TEXT(Inventory[[#This Row],[Inventory Suffix]],"00"),2)="m1","Y","N")))</f>
        <v>N</v>
      </c>
      <c r="J74" s="30" t="str">
        <f>IF(Inventory[[#This Row],[Inventory Type]]="SD","Y",IF(Inventory[[#This Row],[Inventory Type]]="LV","Y","N"))</f>
        <v>Y</v>
      </c>
      <c r="K74" s="30" t="str">
        <f t="shared" si="9"/>
        <v>N</v>
      </c>
      <c r="L74" s="30" t="str">
        <f t="shared" si="10"/>
        <v>Original lot received</v>
      </c>
      <c r="M74" s="30" t="str">
        <f t="shared" si="11"/>
        <v>ORIG from SOS Project</v>
      </c>
      <c r="N74" s="80">
        <f>ROUNDDOWN(Master[[#This Row],[Quantity On Hand]],0)</f>
        <v>0</v>
      </c>
      <c r="O74" s="78" t="str">
        <f>IF(Master[[#This Row],[Quantity On Hand Units -''count'' or ''packet'']]="","",Master[[#This Row],[Quantity On Hand Units -''count'' or ''packet'']])</f>
        <v>count</v>
      </c>
      <c r="P74" s="80" t="str">
        <f>IF(Master[[#This Row],[Inventory Type - Lookup Picker]]="","",Master[[#This Row],[Inventory Type - Lookup Picker]])</f>
        <v>SD</v>
      </c>
      <c r="Q74" s="45" t="str">
        <f t="shared" si="12"/>
        <v>Mike has</v>
      </c>
      <c r="R74" s="56">
        <f>IF(Master[[#This Row],[Latitude -decimal degrees]]="","",Master[[#This Row],[Latitude -decimal degrees]])</f>
        <v>39.565190000000001</v>
      </c>
      <c r="S74" s="56">
        <f>IF(Master[[#This Row],[Longitude -decimal degrees]]="","",Master[[#This Row],[Longitude -decimal degrees]])</f>
        <v>-75.730609999999999</v>
      </c>
      <c r="T74" s="30" t="str">
        <f>IF(Master[[#This Row],[Parent Inventory]]="","",Master[[#This Row],[Parent Inventory]])</f>
        <v/>
      </c>
      <c r="U74" s="30" t="str">
        <f>IF(Master[[#This Row],[Hundred Seed Weight -gram]]="","",Master[[#This Row],[Hundred Seed Weight -gram]])</f>
        <v/>
      </c>
      <c r="V74" s="30" t="str">
        <f>IF(Master[[#This Row],[Note (Inventory)]]="","",Master[[#This Row],[Note (Inventory)]])</f>
        <v/>
      </c>
    </row>
    <row r="75" spans="1:22" x14ac:dyDescent="0.35">
      <c r="A75" s="30"/>
      <c r="B75" s="151" t="str">
        <f>IF(Master[[#This Row],[Inventory Prefix]]="","",Master[[#This Row],[Inventory Prefix]])</f>
        <v>W6</v>
      </c>
      <c r="C75" s="151" t="str">
        <f>IF(Master[[#This Row],[Inventory Number]]="","",Master[[#This Row],[Inventory Number]])</f>
        <v/>
      </c>
      <c r="D75" s="78" t="str">
        <f>IF(Master[[#This Row],[Inventory Suffix]]="","",Master[[#This Row],[Inventory Suffix]])</f>
        <v/>
      </c>
      <c r="E75" s="30" t="str">
        <f>IF(Master[[#This Row],[Inventory Type - Lookup Picker]]="","",Master[[#This Row],[Inventory Type - Lookup Picker]])</f>
        <v>SD</v>
      </c>
      <c r="F75" s="151" t="str">
        <f>Master[[#This Row],[Accession Prefix (NPGS)]]&amp;" "&amp;Master[[#This Row],[Accession Number -Assigned]]</f>
        <v xml:space="preserve">W6 </v>
      </c>
      <c r="G75" s="78" t="str">
        <f>IF(Master[[#This Row],[Inventory Maintenance Policy]]="","",Master[[#This Row],[Inventory Maintenance Policy]])</f>
        <v>w6_native</v>
      </c>
      <c r="H75" s="30" t="str">
        <f>IF(Master[[#This Row],[Inventory Maintenance Site -W6]]="","",Master[[#This Row],[Inventory Maintenance Site -W6]])</f>
        <v>W6</v>
      </c>
      <c r="I75" s="30" t="str">
        <f>IF(RIGHT(TEXT(Inventory[[#This Row],[Inventory Suffix]],"00"),2)="01","Y",IF(RIGHT(TEXT(Inventory[[#This Row],[Inventory Suffix]],"00"),2)="c1","Y",IF(RIGHT(TEXT(Inventory[[#This Row],[Inventory Suffix]],"00"),2)="m1","Y","N")))</f>
        <v>N</v>
      </c>
      <c r="J75" s="30" t="str">
        <f>IF(Inventory[[#This Row],[Inventory Type]]="SD","Y",IF(Inventory[[#This Row],[Inventory Type]]="LV","Y","N"))</f>
        <v>Y</v>
      </c>
      <c r="K75" s="30" t="str">
        <f t="shared" si="9"/>
        <v>N</v>
      </c>
      <c r="L75" s="30" t="str">
        <f t="shared" si="10"/>
        <v>Original lot received</v>
      </c>
      <c r="M75" s="30" t="str">
        <f t="shared" si="11"/>
        <v>ORIG from SOS Project</v>
      </c>
      <c r="N75" s="80">
        <f>ROUNDDOWN(Master[[#This Row],[Quantity On Hand]],0)</f>
        <v>0</v>
      </c>
      <c r="O75" s="78" t="str">
        <f>IF(Master[[#This Row],[Quantity On Hand Units -''count'' or ''packet'']]="","",Master[[#This Row],[Quantity On Hand Units -''count'' or ''packet'']])</f>
        <v>count</v>
      </c>
      <c r="P75" s="80" t="str">
        <f>IF(Master[[#This Row],[Inventory Type - Lookup Picker]]="","",Master[[#This Row],[Inventory Type - Lookup Picker]])</f>
        <v>SD</v>
      </c>
      <c r="Q75" s="45" t="str">
        <f t="shared" si="12"/>
        <v>Mike has</v>
      </c>
      <c r="R75" s="56">
        <f>IF(Master[[#This Row],[Latitude -decimal degrees]]="","",Master[[#This Row],[Latitude -decimal degrees]])</f>
        <v>39.586129999999997</v>
      </c>
      <c r="S75" s="56">
        <f>IF(Master[[#This Row],[Longitude -decimal degrees]]="","",Master[[#This Row],[Longitude -decimal degrees]])</f>
        <v>-75.571470000000005</v>
      </c>
      <c r="T75" s="30" t="str">
        <f>IF(Master[[#This Row],[Parent Inventory]]="","",Master[[#This Row],[Parent Inventory]])</f>
        <v/>
      </c>
      <c r="U75" s="30" t="str">
        <f>IF(Master[[#This Row],[Hundred Seed Weight -gram]]="","",Master[[#This Row],[Hundred Seed Weight -gram]])</f>
        <v/>
      </c>
      <c r="V75" s="30" t="str">
        <f>IF(Master[[#This Row],[Note (Inventory)]]="","",Master[[#This Row],[Note (Inventory)]])</f>
        <v/>
      </c>
    </row>
    <row r="76" spans="1:22" x14ac:dyDescent="0.35">
      <c r="A76" s="30"/>
      <c r="B76" s="151" t="str">
        <f>IF(Master[[#This Row],[Inventory Prefix]]="","",Master[[#This Row],[Inventory Prefix]])</f>
        <v>W6</v>
      </c>
      <c r="C76" s="151" t="str">
        <f>IF(Master[[#This Row],[Inventory Number]]="","",Master[[#This Row],[Inventory Number]])</f>
        <v/>
      </c>
      <c r="D76" s="78" t="str">
        <f>IF(Master[[#This Row],[Inventory Suffix]]="","",Master[[#This Row],[Inventory Suffix]])</f>
        <v/>
      </c>
      <c r="E76" s="30" t="str">
        <f>IF(Master[[#This Row],[Inventory Type - Lookup Picker]]="","",Master[[#This Row],[Inventory Type - Lookup Picker]])</f>
        <v>SD</v>
      </c>
      <c r="F76" s="151" t="str">
        <f>Master[[#This Row],[Accession Prefix (NPGS)]]&amp;" "&amp;Master[[#This Row],[Accession Number -Assigned]]</f>
        <v xml:space="preserve">W6 </v>
      </c>
      <c r="G76" s="78" t="str">
        <f>IF(Master[[#This Row],[Inventory Maintenance Policy]]="","",Master[[#This Row],[Inventory Maintenance Policy]])</f>
        <v>w6_native</v>
      </c>
      <c r="H76" s="30" t="str">
        <f>IF(Master[[#This Row],[Inventory Maintenance Site -W6]]="","",Master[[#This Row],[Inventory Maintenance Site -W6]])</f>
        <v>W6</v>
      </c>
      <c r="I76" s="30" t="str">
        <f>IF(RIGHT(TEXT(Inventory[[#This Row],[Inventory Suffix]],"00"),2)="01","Y",IF(RIGHT(TEXT(Inventory[[#This Row],[Inventory Suffix]],"00"),2)="c1","Y",IF(RIGHT(TEXT(Inventory[[#This Row],[Inventory Suffix]],"00"),2)="m1","Y","N")))</f>
        <v>N</v>
      </c>
      <c r="J76" s="30" t="str">
        <f>IF(Inventory[[#This Row],[Inventory Type]]="SD","Y",IF(Inventory[[#This Row],[Inventory Type]]="LV","Y","N"))</f>
        <v>Y</v>
      </c>
      <c r="K76" s="30" t="str">
        <f t="shared" si="9"/>
        <v>N</v>
      </c>
      <c r="L76" s="30" t="str">
        <f t="shared" si="10"/>
        <v>Original lot received</v>
      </c>
      <c r="M76" s="30" t="str">
        <f t="shared" si="11"/>
        <v>ORIG from SOS Project</v>
      </c>
      <c r="N76" s="80">
        <f>ROUNDDOWN(Master[[#This Row],[Quantity On Hand]],0)</f>
        <v>0</v>
      </c>
      <c r="O76" s="78" t="str">
        <f>IF(Master[[#This Row],[Quantity On Hand Units -''count'' or ''packet'']]="","",Master[[#This Row],[Quantity On Hand Units -''count'' or ''packet'']])</f>
        <v>count</v>
      </c>
      <c r="P76" s="80" t="str">
        <f>IF(Master[[#This Row],[Inventory Type - Lookup Picker]]="","",Master[[#This Row],[Inventory Type - Lookup Picker]])</f>
        <v>SD</v>
      </c>
      <c r="Q76" s="45" t="str">
        <f t="shared" si="12"/>
        <v>Mike has</v>
      </c>
      <c r="R76" s="56">
        <f>IF(Master[[#This Row],[Latitude -decimal degrees]]="","",Master[[#This Row],[Latitude -decimal degrees]])</f>
        <v>39.71808</v>
      </c>
      <c r="S76" s="56">
        <f>IF(Master[[#This Row],[Longitude -decimal degrees]]="","",Master[[#This Row],[Longitude -decimal degrees]])</f>
        <v>-75.773049999999998</v>
      </c>
      <c r="T76" s="30" t="str">
        <f>IF(Master[[#This Row],[Parent Inventory]]="","",Master[[#This Row],[Parent Inventory]])</f>
        <v/>
      </c>
      <c r="U76" s="30" t="str">
        <f>IF(Master[[#This Row],[Hundred Seed Weight -gram]]="","",Master[[#This Row],[Hundred Seed Weight -gram]])</f>
        <v/>
      </c>
      <c r="V76" s="30" t="str">
        <f>IF(Master[[#This Row],[Note (Inventory)]]="","",Master[[#This Row],[Note (Inventory)]])</f>
        <v/>
      </c>
    </row>
    <row r="77" spans="1:22" x14ac:dyDescent="0.35">
      <c r="A77" s="30"/>
      <c r="B77" s="151" t="str">
        <f>IF(Master[[#This Row],[Inventory Prefix]]="","",Master[[#This Row],[Inventory Prefix]])</f>
        <v>W6</v>
      </c>
      <c r="C77" s="151" t="str">
        <f>IF(Master[[#This Row],[Inventory Number]]="","",Master[[#This Row],[Inventory Number]])</f>
        <v/>
      </c>
      <c r="D77" s="78" t="str">
        <f>IF(Master[[#This Row],[Inventory Suffix]]="","",Master[[#This Row],[Inventory Suffix]])</f>
        <v/>
      </c>
      <c r="E77" s="30" t="str">
        <f>IF(Master[[#This Row],[Inventory Type - Lookup Picker]]="","",Master[[#This Row],[Inventory Type - Lookup Picker]])</f>
        <v>SD</v>
      </c>
      <c r="F77" s="151" t="str">
        <f>Master[[#This Row],[Accession Prefix (NPGS)]]&amp;" "&amp;Master[[#This Row],[Accession Number -Assigned]]</f>
        <v xml:space="preserve">W6 </v>
      </c>
      <c r="G77" s="78" t="str">
        <f>IF(Master[[#This Row],[Inventory Maintenance Policy]]="","",Master[[#This Row],[Inventory Maintenance Policy]])</f>
        <v>w6_native</v>
      </c>
      <c r="H77" s="30" t="str">
        <f>IF(Master[[#This Row],[Inventory Maintenance Site -W6]]="","",Master[[#This Row],[Inventory Maintenance Site -W6]])</f>
        <v>W6</v>
      </c>
      <c r="I77" s="30" t="str">
        <f>IF(RIGHT(TEXT(Inventory[[#This Row],[Inventory Suffix]],"00"),2)="01","Y",IF(RIGHT(TEXT(Inventory[[#This Row],[Inventory Suffix]],"00"),2)="c1","Y",IF(RIGHT(TEXT(Inventory[[#This Row],[Inventory Suffix]],"00"),2)="m1","Y","N")))</f>
        <v>N</v>
      </c>
      <c r="J77" s="30" t="str">
        <f>IF(Inventory[[#This Row],[Inventory Type]]="SD","Y",IF(Inventory[[#This Row],[Inventory Type]]="LV","Y","N"))</f>
        <v>Y</v>
      </c>
      <c r="K77" s="30" t="str">
        <f t="shared" si="9"/>
        <v>N</v>
      </c>
      <c r="L77" s="30" t="str">
        <f t="shared" si="10"/>
        <v>Original lot received</v>
      </c>
      <c r="M77" s="30" t="str">
        <f t="shared" si="11"/>
        <v>ORIG from SOS Project</v>
      </c>
      <c r="N77" s="80">
        <f>ROUNDDOWN(Master[[#This Row],[Quantity On Hand]],0)</f>
        <v>0</v>
      </c>
      <c r="O77" s="78" t="str">
        <f>IF(Master[[#This Row],[Quantity On Hand Units -''count'' or ''packet'']]="","",Master[[#This Row],[Quantity On Hand Units -''count'' or ''packet'']])</f>
        <v>count</v>
      </c>
      <c r="P77" s="80" t="str">
        <f>IF(Master[[#This Row],[Inventory Type - Lookup Picker]]="","",Master[[#This Row],[Inventory Type - Lookup Picker]])</f>
        <v>SD</v>
      </c>
      <c r="Q77" s="45" t="str">
        <f t="shared" si="12"/>
        <v>Mike has</v>
      </c>
      <c r="R77" s="56">
        <f>IF(Master[[#This Row],[Latitude -decimal degrees]]="","",Master[[#This Row],[Latitude -decimal degrees]])</f>
        <v>38.473410000000001</v>
      </c>
      <c r="S77" s="56">
        <f>IF(Master[[#This Row],[Longitude -decimal degrees]]="","",Master[[#This Row],[Longitude -decimal degrees]])</f>
        <v>-75.050470000000004</v>
      </c>
      <c r="T77" s="30" t="str">
        <f>IF(Master[[#This Row],[Parent Inventory]]="","",Master[[#This Row],[Parent Inventory]])</f>
        <v/>
      </c>
      <c r="U77" s="30" t="str">
        <f>IF(Master[[#This Row],[Hundred Seed Weight -gram]]="","",Master[[#This Row],[Hundred Seed Weight -gram]])</f>
        <v/>
      </c>
      <c r="V77" s="30" t="str">
        <f>IF(Master[[#This Row],[Note (Inventory)]]="","",Master[[#This Row],[Note (Inventory)]])</f>
        <v/>
      </c>
    </row>
    <row r="78" spans="1:22" x14ac:dyDescent="0.35">
      <c r="A78" s="30"/>
      <c r="B78" s="151" t="str">
        <f>IF(Master[[#This Row],[Inventory Prefix]]="","",Master[[#This Row],[Inventory Prefix]])</f>
        <v>W6</v>
      </c>
      <c r="C78" s="151" t="str">
        <f>IF(Master[[#This Row],[Inventory Number]]="","",Master[[#This Row],[Inventory Number]])</f>
        <v/>
      </c>
      <c r="D78" s="78" t="str">
        <f>IF(Master[[#This Row],[Inventory Suffix]]="","",Master[[#This Row],[Inventory Suffix]])</f>
        <v/>
      </c>
      <c r="E78" s="30" t="str">
        <f>IF(Master[[#This Row],[Inventory Type - Lookup Picker]]="","",Master[[#This Row],[Inventory Type - Lookup Picker]])</f>
        <v>SD</v>
      </c>
      <c r="F78" s="151" t="str">
        <f>Master[[#This Row],[Accession Prefix (NPGS)]]&amp;" "&amp;Master[[#This Row],[Accession Number -Assigned]]</f>
        <v xml:space="preserve">W6 </v>
      </c>
      <c r="G78" s="78" t="str">
        <f>IF(Master[[#This Row],[Inventory Maintenance Policy]]="","",Master[[#This Row],[Inventory Maintenance Policy]])</f>
        <v>w6_native</v>
      </c>
      <c r="H78" s="30" t="str">
        <f>IF(Master[[#This Row],[Inventory Maintenance Site -W6]]="","",Master[[#This Row],[Inventory Maintenance Site -W6]])</f>
        <v>W6</v>
      </c>
      <c r="I78" s="30" t="str">
        <f>IF(RIGHT(TEXT(Inventory[[#This Row],[Inventory Suffix]],"00"),2)="01","Y",IF(RIGHT(TEXT(Inventory[[#This Row],[Inventory Suffix]],"00"),2)="c1","Y",IF(RIGHT(TEXT(Inventory[[#This Row],[Inventory Suffix]],"00"),2)="m1","Y","N")))</f>
        <v>N</v>
      </c>
      <c r="J78" s="30" t="str">
        <f>IF(Inventory[[#This Row],[Inventory Type]]="SD","Y",IF(Inventory[[#This Row],[Inventory Type]]="LV","Y","N"))</f>
        <v>Y</v>
      </c>
      <c r="K78" s="30" t="str">
        <f t="shared" si="9"/>
        <v>N</v>
      </c>
      <c r="L78" s="30" t="str">
        <f t="shared" si="10"/>
        <v>Original lot received</v>
      </c>
      <c r="M78" s="30" t="str">
        <f t="shared" si="11"/>
        <v>ORIG from SOS Project</v>
      </c>
      <c r="N78" s="80">
        <f>ROUNDDOWN(Master[[#This Row],[Quantity On Hand]],0)</f>
        <v>0</v>
      </c>
      <c r="O78" s="78" t="str">
        <f>IF(Master[[#This Row],[Quantity On Hand Units -''count'' or ''packet'']]="","",Master[[#This Row],[Quantity On Hand Units -''count'' or ''packet'']])</f>
        <v>count</v>
      </c>
      <c r="P78" s="80" t="str">
        <f>IF(Master[[#This Row],[Inventory Type - Lookup Picker]]="","",Master[[#This Row],[Inventory Type - Lookup Picker]])</f>
        <v>SD</v>
      </c>
      <c r="Q78" s="45" t="str">
        <f t="shared" si="12"/>
        <v>Mike has</v>
      </c>
      <c r="R78" s="56">
        <f>IF(Master[[#This Row],[Latitude -decimal degrees]]="","",Master[[#This Row],[Latitude -decimal degrees]])</f>
        <v>39.111469999999997</v>
      </c>
      <c r="S78" s="56">
        <f>IF(Master[[#This Row],[Longitude -decimal degrees]]="","",Master[[#This Row],[Longitude -decimal degrees]])</f>
        <v>-75.508380000000002</v>
      </c>
      <c r="T78" s="30" t="str">
        <f>IF(Master[[#This Row],[Parent Inventory]]="","",Master[[#This Row],[Parent Inventory]])</f>
        <v/>
      </c>
      <c r="U78" s="30" t="str">
        <f>IF(Master[[#This Row],[Hundred Seed Weight -gram]]="","",Master[[#This Row],[Hundred Seed Weight -gram]])</f>
        <v/>
      </c>
      <c r="V78" s="30" t="str">
        <f>IF(Master[[#This Row],[Note (Inventory)]]="","",Master[[#This Row],[Note (Inventory)]])</f>
        <v/>
      </c>
    </row>
    <row r="79" spans="1:22" x14ac:dyDescent="0.35">
      <c r="A79" s="30"/>
      <c r="B79" s="151" t="str">
        <f>IF(Master[[#This Row],[Inventory Prefix]]="","",Master[[#This Row],[Inventory Prefix]])</f>
        <v>W6</v>
      </c>
      <c r="C79" s="151" t="str">
        <f>IF(Master[[#This Row],[Inventory Number]]="","",Master[[#This Row],[Inventory Number]])</f>
        <v/>
      </c>
      <c r="D79" s="78" t="str">
        <f>IF(Master[[#This Row],[Inventory Suffix]]="","",Master[[#This Row],[Inventory Suffix]])</f>
        <v/>
      </c>
      <c r="E79" s="30" t="str">
        <f>IF(Master[[#This Row],[Inventory Type - Lookup Picker]]="","",Master[[#This Row],[Inventory Type - Lookup Picker]])</f>
        <v>SD</v>
      </c>
      <c r="F79" s="151" t="str">
        <f>Master[[#This Row],[Accession Prefix (NPGS)]]&amp;" "&amp;Master[[#This Row],[Accession Number -Assigned]]</f>
        <v xml:space="preserve">W6 </v>
      </c>
      <c r="G79" s="78" t="str">
        <f>IF(Master[[#This Row],[Inventory Maintenance Policy]]="","",Master[[#This Row],[Inventory Maintenance Policy]])</f>
        <v>w6_native</v>
      </c>
      <c r="H79" s="30" t="str">
        <f>IF(Master[[#This Row],[Inventory Maintenance Site -W6]]="","",Master[[#This Row],[Inventory Maintenance Site -W6]])</f>
        <v>W6</v>
      </c>
      <c r="I79" s="30" t="str">
        <f>IF(RIGHT(TEXT(Inventory[[#This Row],[Inventory Suffix]],"00"),2)="01","Y",IF(RIGHT(TEXT(Inventory[[#This Row],[Inventory Suffix]],"00"),2)="c1","Y",IF(RIGHT(TEXT(Inventory[[#This Row],[Inventory Suffix]],"00"),2)="m1","Y","N")))</f>
        <v>N</v>
      </c>
      <c r="J79" s="30" t="str">
        <f>IF(Inventory[[#This Row],[Inventory Type]]="SD","Y",IF(Inventory[[#This Row],[Inventory Type]]="LV","Y","N"))</f>
        <v>Y</v>
      </c>
      <c r="K79" s="30" t="str">
        <f t="shared" si="9"/>
        <v>N</v>
      </c>
      <c r="L79" s="30" t="str">
        <f t="shared" si="10"/>
        <v>Original lot received</v>
      </c>
      <c r="M79" s="30" t="str">
        <f t="shared" si="11"/>
        <v>ORIG from SOS Project</v>
      </c>
      <c r="N79" s="80">
        <f>ROUNDDOWN(Master[[#This Row],[Quantity On Hand]],0)</f>
        <v>0</v>
      </c>
      <c r="O79" s="78" t="str">
        <f>IF(Master[[#This Row],[Quantity On Hand Units -''count'' or ''packet'']]="","",Master[[#This Row],[Quantity On Hand Units -''count'' or ''packet'']])</f>
        <v>count</v>
      </c>
      <c r="P79" s="80" t="str">
        <f>IF(Master[[#This Row],[Inventory Type - Lookup Picker]]="","",Master[[#This Row],[Inventory Type - Lookup Picker]])</f>
        <v>SD</v>
      </c>
      <c r="Q79" s="45" t="str">
        <f t="shared" si="12"/>
        <v>Mike has</v>
      </c>
      <c r="R79" s="56">
        <f>IF(Master[[#This Row],[Latitude -decimal degrees]]="","",Master[[#This Row],[Latitude -decimal degrees]])</f>
        <v>39.822580000000002</v>
      </c>
      <c r="S79" s="56">
        <f>IF(Master[[#This Row],[Longitude -decimal degrees]]="","",Master[[#This Row],[Longitude -decimal degrees]])</f>
        <v>-75.475129999999993</v>
      </c>
      <c r="T79" s="30" t="str">
        <f>IF(Master[[#This Row],[Parent Inventory]]="","",Master[[#This Row],[Parent Inventory]])</f>
        <v/>
      </c>
      <c r="U79" s="30" t="str">
        <f>IF(Master[[#This Row],[Hundred Seed Weight -gram]]="","",Master[[#This Row],[Hundred Seed Weight -gram]])</f>
        <v/>
      </c>
      <c r="V79" s="30" t="str">
        <f>IF(Master[[#This Row],[Note (Inventory)]]="","",Master[[#This Row],[Note (Inventory)]])</f>
        <v/>
      </c>
    </row>
    <row r="80" spans="1:22" x14ac:dyDescent="0.35">
      <c r="A80" s="30"/>
      <c r="B80" s="151" t="str">
        <f>IF(Master[[#This Row],[Inventory Prefix]]="","",Master[[#This Row],[Inventory Prefix]])</f>
        <v>W6</v>
      </c>
      <c r="C80" s="151" t="str">
        <f>IF(Master[[#This Row],[Inventory Number]]="","",Master[[#This Row],[Inventory Number]])</f>
        <v/>
      </c>
      <c r="D80" s="78" t="str">
        <f>IF(Master[[#This Row],[Inventory Suffix]]="","",Master[[#This Row],[Inventory Suffix]])</f>
        <v/>
      </c>
      <c r="E80" s="30" t="str">
        <f>IF(Master[[#This Row],[Inventory Type - Lookup Picker]]="","",Master[[#This Row],[Inventory Type - Lookup Picker]])</f>
        <v>SD</v>
      </c>
      <c r="F80" s="151" t="str">
        <f>Master[[#This Row],[Accession Prefix (NPGS)]]&amp;" "&amp;Master[[#This Row],[Accession Number -Assigned]]</f>
        <v xml:space="preserve">W6 </v>
      </c>
      <c r="G80" s="78" t="str">
        <f>IF(Master[[#This Row],[Inventory Maintenance Policy]]="","",Master[[#This Row],[Inventory Maintenance Policy]])</f>
        <v>w6_native</v>
      </c>
      <c r="H80" s="30" t="str">
        <f>IF(Master[[#This Row],[Inventory Maintenance Site -W6]]="","",Master[[#This Row],[Inventory Maintenance Site -W6]])</f>
        <v>W6</v>
      </c>
      <c r="I80" s="30" t="str">
        <f>IF(RIGHT(TEXT(Inventory[[#This Row],[Inventory Suffix]],"00"),2)="01","Y",IF(RIGHT(TEXT(Inventory[[#This Row],[Inventory Suffix]],"00"),2)="c1","Y",IF(RIGHT(TEXT(Inventory[[#This Row],[Inventory Suffix]],"00"),2)="m1","Y","N")))</f>
        <v>N</v>
      </c>
      <c r="J80" s="30" t="str">
        <f>IF(Inventory[[#This Row],[Inventory Type]]="SD","Y",IF(Inventory[[#This Row],[Inventory Type]]="LV","Y","N"))</f>
        <v>Y</v>
      </c>
      <c r="K80" s="30" t="str">
        <f t="shared" si="9"/>
        <v>N</v>
      </c>
      <c r="L80" s="30" t="str">
        <f t="shared" si="10"/>
        <v>Original lot received</v>
      </c>
      <c r="M80" s="30" t="str">
        <f t="shared" si="11"/>
        <v>ORIG from SOS Project</v>
      </c>
      <c r="N80" s="80">
        <f>ROUNDDOWN(Master[[#This Row],[Quantity On Hand]],0)</f>
        <v>0</v>
      </c>
      <c r="O80" s="78" t="str">
        <f>IF(Master[[#This Row],[Quantity On Hand Units -''count'' or ''packet'']]="","",Master[[#This Row],[Quantity On Hand Units -''count'' or ''packet'']])</f>
        <v>count</v>
      </c>
      <c r="P80" s="80" t="str">
        <f>IF(Master[[#This Row],[Inventory Type - Lookup Picker]]="","",Master[[#This Row],[Inventory Type - Lookup Picker]])</f>
        <v>SD</v>
      </c>
      <c r="Q80" s="45" t="str">
        <f t="shared" si="12"/>
        <v>Mike has</v>
      </c>
      <c r="R80" s="56">
        <f>IF(Master[[#This Row],[Latitude -decimal degrees]]="","",Master[[#This Row],[Latitude -decimal degrees]])</f>
        <v>39.565939999999998</v>
      </c>
      <c r="S80" s="56">
        <f>IF(Master[[#This Row],[Longitude -decimal degrees]]="","",Master[[#This Row],[Longitude -decimal degrees]])</f>
        <v>-75.729500000000002</v>
      </c>
      <c r="T80" s="30" t="str">
        <f>IF(Master[[#This Row],[Parent Inventory]]="","",Master[[#This Row],[Parent Inventory]])</f>
        <v/>
      </c>
      <c r="U80" s="30" t="str">
        <f>IF(Master[[#This Row],[Hundred Seed Weight -gram]]="","",Master[[#This Row],[Hundred Seed Weight -gram]])</f>
        <v/>
      </c>
      <c r="V80" s="30" t="str">
        <f>IF(Master[[#This Row],[Note (Inventory)]]="","",Master[[#This Row],[Note (Inventory)]])</f>
        <v/>
      </c>
    </row>
    <row r="81" spans="1:22" x14ac:dyDescent="0.35">
      <c r="A81" s="30"/>
      <c r="B81" s="151" t="str">
        <f>IF(Master[[#This Row],[Inventory Prefix]]="","",Master[[#This Row],[Inventory Prefix]])</f>
        <v>W6</v>
      </c>
      <c r="C81" s="151" t="str">
        <f>IF(Master[[#This Row],[Inventory Number]]="","",Master[[#This Row],[Inventory Number]])</f>
        <v/>
      </c>
      <c r="D81" s="78" t="str">
        <f>IF(Master[[#This Row],[Inventory Suffix]]="","",Master[[#This Row],[Inventory Suffix]])</f>
        <v/>
      </c>
      <c r="E81" s="30" t="str">
        <f>IF(Master[[#This Row],[Inventory Type - Lookup Picker]]="","",Master[[#This Row],[Inventory Type - Lookup Picker]])</f>
        <v>SD</v>
      </c>
      <c r="F81" s="151" t="str">
        <f>Master[[#This Row],[Accession Prefix (NPGS)]]&amp;" "&amp;Master[[#This Row],[Accession Number -Assigned]]</f>
        <v xml:space="preserve">W6 </v>
      </c>
      <c r="G81" s="78" t="str">
        <f>IF(Master[[#This Row],[Inventory Maintenance Policy]]="","",Master[[#This Row],[Inventory Maintenance Policy]])</f>
        <v>w6_native</v>
      </c>
      <c r="H81" s="30" t="str">
        <f>IF(Master[[#This Row],[Inventory Maintenance Site -W6]]="","",Master[[#This Row],[Inventory Maintenance Site -W6]])</f>
        <v>W6</v>
      </c>
      <c r="I81" s="30" t="str">
        <f>IF(RIGHT(TEXT(Inventory[[#This Row],[Inventory Suffix]],"00"),2)="01","Y",IF(RIGHT(TEXT(Inventory[[#This Row],[Inventory Suffix]],"00"),2)="c1","Y",IF(RIGHT(TEXT(Inventory[[#This Row],[Inventory Suffix]],"00"),2)="m1","Y","N")))</f>
        <v>N</v>
      </c>
      <c r="J81" s="30" t="str">
        <f>IF(Inventory[[#This Row],[Inventory Type]]="SD","Y",IF(Inventory[[#This Row],[Inventory Type]]="LV","Y","N"))</f>
        <v>Y</v>
      </c>
      <c r="K81" s="30" t="str">
        <f t="shared" si="9"/>
        <v>N</v>
      </c>
      <c r="L81" s="30" t="str">
        <f t="shared" si="10"/>
        <v>Original lot received</v>
      </c>
      <c r="M81" s="30" t="str">
        <f t="shared" si="11"/>
        <v>ORIG from SOS Project</v>
      </c>
      <c r="N81" s="80">
        <f>ROUNDDOWN(Master[[#This Row],[Quantity On Hand]],0)</f>
        <v>0</v>
      </c>
      <c r="O81" s="78" t="str">
        <f>IF(Master[[#This Row],[Quantity On Hand Units -''count'' or ''packet'']]="","",Master[[#This Row],[Quantity On Hand Units -''count'' or ''packet'']])</f>
        <v>count</v>
      </c>
      <c r="P81" s="80" t="str">
        <f>IF(Master[[#This Row],[Inventory Type - Lookup Picker]]="","",Master[[#This Row],[Inventory Type - Lookup Picker]])</f>
        <v>SD</v>
      </c>
      <c r="Q81" s="45" t="str">
        <f t="shared" si="12"/>
        <v>Mike has</v>
      </c>
      <c r="R81" s="56">
        <f>IF(Master[[#This Row],[Latitude -decimal degrees]]="","",Master[[#This Row],[Latitude -decimal degrees]])</f>
        <v>39.569409999999998</v>
      </c>
      <c r="S81" s="56">
        <f>IF(Master[[#This Row],[Longitude -decimal degrees]]="","",Master[[#This Row],[Longitude -decimal degrees]])</f>
        <v>-75.725129999999993</v>
      </c>
      <c r="T81" s="30" t="str">
        <f>IF(Master[[#This Row],[Parent Inventory]]="","",Master[[#This Row],[Parent Inventory]])</f>
        <v/>
      </c>
      <c r="U81" s="30" t="str">
        <f>IF(Master[[#This Row],[Hundred Seed Weight -gram]]="","",Master[[#This Row],[Hundred Seed Weight -gram]])</f>
        <v/>
      </c>
      <c r="V81" s="30" t="str">
        <f>IF(Master[[#This Row],[Note (Inventory)]]="","",Master[[#This Row],[Note (Inventory)]])</f>
        <v/>
      </c>
    </row>
    <row r="82" spans="1:22" x14ac:dyDescent="0.35">
      <c r="A82" s="30"/>
      <c r="B82" s="151" t="str">
        <f>IF(Master[[#This Row],[Inventory Prefix]]="","",Master[[#This Row],[Inventory Prefix]])</f>
        <v>W6</v>
      </c>
      <c r="C82" s="151" t="str">
        <f>IF(Master[[#This Row],[Inventory Number]]="","",Master[[#This Row],[Inventory Number]])</f>
        <v/>
      </c>
      <c r="D82" s="78" t="str">
        <f>IF(Master[[#This Row],[Inventory Suffix]]="","",Master[[#This Row],[Inventory Suffix]])</f>
        <v/>
      </c>
      <c r="E82" s="30" t="str">
        <f>IF(Master[[#This Row],[Inventory Type - Lookup Picker]]="","",Master[[#This Row],[Inventory Type - Lookup Picker]])</f>
        <v>SD</v>
      </c>
      <c r="F82" s="151" t="str">
        <f>Master[[#This Row],[Accession Prefix (NPGS)]]&amp;" "&amp;Master[[#This Row],[Accession Number -Assigned]]</f>
        <v xml:space="preserve">W6 </v>
      </c>
      <c r="G82" s="78" t="str">
        <f>IF(Master[[#This Row],[Inventory Maintenance Policy]]="","",Master[[#This Row],[Inventory Maintenance Policy]])</f>
        <v>w6_native</v>
      </c>
      <c r="H82" s="30" t="str">
        <f>IF(Master[[#This Row],[Inventory Maintenance Site -W6]]="","",Master[[#This Row],[Inventory Maintenance Site -W6]])</f>
        <v>W6</v>
      </c>
      <c r="I82" s="30" t="str">
        <f>IF(RIGHT(TEXT(Inventory[[#This Row],[Inventory Suffix]],"00"),2)="01","Y",IF(RIGHT(TEXT(Inventory[[#This Row],[Inventory Suffix]],"00"),2)="c1","Y",IF(RIGHT(TEXT(Inventory[[#This Row],[Inventory Suffix]],"00"),2)="m1","Y","N")))</f>
        <v>N</v>
      </c>
      <c r="J82" s="30" t="str">
        <f>IF(Inventory[[#This Row],[Inventory Type]]="SD","Y",IF(Inventory[[#This Row],[Inventory Type]]="LV","Y","N"))</f>
        <v>Y</v>
      </c>
      <c r="K82" s="30" t="str">
        <f t="shared" si="9"/>
        <v>N</v>
      </c>
      <c r="L82" s="30" t="str">
        <f t="shared" si="10"/>
        <v>Original lot received</v>
      </c>
      <c r="M82" s="30" t="str">
        <f t="shared" si="11"/>
        <v>ORIG from SOS Project</v>
      </c>
      <c r="N82" s="80">
        <f>ROUNDDOWN(Master[[#This Row],[Quantity On Hand]],0)</f>
        <v>0</v>
      </c>
      <c r="O82" s="78" t="str">
        <f>IF(Master[[#This Row],[Quantity On Hand Units -''count'' or ''packet'']]="","",Master[[#This Row],[Quantity On Hand Units -''count'' or ''packet'']])</f>
        <v>count</v>
      </c>
      <c r="P82" s="80" t="str">
        <f>IF(Master[[#This Row],[Inventory Type - Lookup Picker]]="","",Master[[#This Row],[Inventory Type - Lookup Picker]])</f>
        <v>SD</v>
      </c>
      <c r="Q82" s="45" t="str">
        <f t="shared" si="12"/>
        <v>Mike has</v>
      </c>
      <c r="R82" s="56">
        <f>IF(Master[[#This Row],[Latitude -decimal degrees]]="","",Master[[#This Row],[Latitude -decimal degrees]])</f>
        <v>39.71808</v>
      </c>
      <c r="S82" s="56">
        <f>IF(Master[[#This Row],[Longitude -decimal degrees]]="","",Master[[#This Row],[Longitude -decimal degrees]])</f>
        <v>-75.773049999999998</v>
      </c>
      <c r="T82" s="30" t="str">
        <f>IF(Master[[#This Row],[Parent Inventory]]="","",Master[[#This Row],[Parent Inventory]])</f>
        <v/>
      </c>
      <c r="U82" s="30" t="str">
        <f>IF(Master[[#This Row],[Hundred Seed Weight -gram]]="","",Master[[#This Row],[Hundred Seed Weight -gram]])</f>
        <v/>
      </c>
      <c r="V82" s="30" t="str">
        <f>IF(Master[[#This Row],[Note (Inventory)]]="","",Master[[#This Row],[Note (Inventory)]])</f>
        <v/>
      </c>
    </row>
    <row r="83" spans="1:22" x14ac:dyDescent="0.35">
      <c r="A83" s="30"/>
      <c r="B83" s="151" t="str">
        <f>IF(Master[[#This Row],[Inventory Prefix]]="","",Master[[#This Row],[Inventory Prefix]])</f>
        <v>W6</v>
      </c>
      <c r="C83" s="151" t="str">
        <f>IF(Master[[#This Row],[Inventory Number]]="","",Master[[#This Row],[Inventory Number]])</f>
        <v/>
      </c>
      <c r="D83" s="78" t="str">
        <f>IF(Master[[#This Row],[Inventory Suffix]]="","",Master[[#This Row],[Inventory Suffix]])</f>
        <v/>
      </c>
      <c r="E83" s="30" t="str">
        <f>IF(Master[[#This Row],[Inventory Type - Lookup Picker]]="","",Master[[#This Row],[Inventory Type - Lookup Picker]])</f>
        <v>SD</v>
      </c>
      <c r="F83" s="151" t="str">
        <f>Master[[#This Row],[Accession Prefix (NPGS)]]&amp;" "&amp;Master[[#This Row],[Accession Number -Assigned]]</f>
        <v xml:space="preserve">W6 </v>
      </c>
      <c r="G83" s="78" t="str">
        <f>IF(Master[[#This Row],[Inventory Maintenance Policy]]="","",Master[[#This Row],[Inventory Maintenance Policy]])</f>
        <v>w6_native</v>
      </c>
      <c r="H83" s="30" t="str">
        <f>IF(Master[[#This Row],[Inventory Maintenance Site -W6]]="","",Master[[#This Row],[Inventory Maintenance Site -W6]])</f>
        <v>W6</v>
      </c>
      <c r="I83" s="30" t="str">
        <f>IF(RIGHT(TEXT(Inventory[[#This Row],[Inventory Suffix]],"00"),2)="01","Y",IF(RIGHT(TEXT(Inventory[[#This Row],[Inventory Suffix]],"00"),2)="c1","Y",IF(RIGHT(TEXT(Inventory[[#This Row],[Inventory Suffix]],"00"),2)="m1","Y","N")))</f>
        <v>N</v>
      </c>
      <c r="J83" s="30" t="str">
        <f>IF(Inventory[[#This Row],[Inventory Type]]="SD","Y",IF(Inventory[[#This Row],[Inventory Type]]="LV","Y","N"))</f>
        <v>Y</v>
      </c>
      <c r="K83" s="30" t="str">
        <f t="shared" si="9"/>
        <v>N</v>
      </c>
      <c r="L83" s="30" t="str">
        <f t="shared" si="10"/>
        <v>Original lot received</v>
      </c>
      <c r="M83" s="30" t="str">
        <f t="shared" si="11"/>
        <v>ORIG from SOS Project</v>
      </c>
      <c r="N83" s="80">
        <f>ROUNDDOWN(Master[[#This Row],[Quantity On Hand]],0)</f>
        <v>0</v>
      </c>
      <c r="O83" s="78" t="str">
        <f>IF(Master[[#This Row],[Quantity On Hand Units -''count'' or ''packet'']]="","",Master[[#This Row],[Quantity On Hand Units -''count'' or ''packet'']])</f>
        <v>count</v>
      </c>
      <c r="P83" s="80" t="str">
        <f>IF(Master[[#This Row],[Inventory Type - Lookup Picker]]="","",Master[[#This Row],[Inventory Type - Lookup Picker]])</f>
        <v>SD</v>
      </c>
      <c r="Q83" s="45" t="str">
        <f t="shared" si="12"/>
        <v>Mike has</v>
      </c>
      <c r="R83" s="56">
        <f>IF(Master[[#This Row],[Latitude -decimal degrees]]="","",Master[[#This Row],[Latitude -decimal degrees]])</f>
        <v>39.71808</v>
      </c>
      <c r="S83" s="56">
        <f>IF(Master[[#This Row],[Longitude -decimal degrees]]="","",Master[[#This Row],[Longitude -decimal degrees]])</f>
        <v>-75.773049999999998</v>
      </c>
      <c r="T83" s="30" t="str">
        <f>IF(Master[[#This Row],[Parent Inventory]]="","",Master[[#This Row],[Parent Inventory]])</f>
        <v/>
      </c>
      <c r="U83" s="30" t="str">
        <f>IF(Master[[#This Row],[Hundred Seed Weight -gram]]="","",Master[[#This Row],[Hundred Seed Weight -gram]])</f>
        <v/>
      </c>
      <c r="V83" s="30" t="str">
        <f>IF(Master[[#This Row],[Note (Inventory)]]="","",Master[[#This Row],[Note (Inventory)]])</f>
        <v/>
      </c>
    </row>
    <row r="84" spans="1:22" x14ac:dyDescent="0.35">
      <c r="A84" s="30"/>
      <c r="B84" s="151" t="str">
        <f>IF(Master[[#This Row],[Inventory Prefix]]="","",Master[[#This Row],[Inventory Prefix]])</f>
        <v>W6</v>
      </c>
      <c r="C84" s="151" t="str">
        <f>IF(Master[[#This Row],[Inventory Number]]="","",Master[[#This Row],[Inventory Number]])</f>
        <v/>
      </c>
      <c r="D84" s="78" t="str">
        <f>IF(Master[[#This Row],[Inventory Suffix]]="","",Master[[#This Row],[Inventory Suffix]])</f>
        <v/>
      </c>
      <c r="E84" s="30" t="str">
        <f>IF(Master[[#This Row],[Inventory Type - Lookup Picker]]="","",Master[[#This Row],[Inventory Type - Lookup Picker]])</f>
        <v>SD</v>
      </c>
      <c r="F84" s="151" t="str">
        <f>Master[[#This Row],[Accession Prefix (NPGS)]]&amp;" "&amp;Master[[#This Row],[Accession Number -Assigned]]</f>
        <v xml:space="preserve">W6 </v>
      </c>
      <c r="G84" s="78" t="str">
        <f>IF(Master[[#This Row],[Inventory Maintenance Policy]]="","",Master[[#This Row],[Inventory Maintenance Policy]])</f>
        <v>w6_native</v>
      </c>
      <c r="H84" s="30" t="str">
        <f>IF(Master[[#This Row],[Inventory Maintenance Site -W6]]="","",Master[[#This Row],[Inventory Maintenance Site -W6]])</f>
        <v>W6</v>
      </c>
      <c r="I84" s="30" t="str">
        <f>IF(RIGHT(TEXT(Inventory[[#This Row],[Inventory Suffix]],"00"),2)="01","Y",IF(RIGHT(TEXT(Inventory[[#This Row],[Inventory Suffix]],"00"),2)="c1","Y",IF(RIGHT(TEXT(Inventory[[#This Row],[Inventory Suffix]],"00"),2)="m1","Y","N")))</f>
        <v>N</v>
      </c>
      <c r="J84" s="30" t="str">
        <f>IF(Inventory[[#This Row],[Inventory Type]]="SD","Y",IF(Inventory[[#This Row],[Inventory Type]]="LV","Y","N"))</f>
        <v>Y</v>
      </c>
      <c r="K84" s="30" t="str">
        <f t="shared" si="9"/>
        <v>N</v>
      </c>
      <c r="L84" s="30" t="str">
        <f t="shared" si="10"/>
        <v>Original lot received</v>
      </c>
      <c r="M84" s="30" t="str">
        <f t="shared" si="11"/>
        <v>ORIG from SOS Project</v>
      </c>
      <c r="N84" s="80">
        <f>ROUNDDOWN(Master[[#This Row],[Quantity On Hand]],0)</f>
        <v>0</v>
      </c>
      <c r="O84" s="78" t="str">
        <f>IF(Master[[#This Row],[Quantity On Hand Units -''count'' or ''packet'']]="","",Master[[#This Row],[Quantity On Hand Units -''count'' or ''packet'']])</f>
        <v>count</v>
      </c>
      <c r="P84" s="80" t="str">
        <f>IF(Master[[#This Row],[Inventory Type - Lookup Picker]]="","",Master[[#This Row],[Inventory Type - Lookup Picker]])</f>
        <v>SD</v>
      </c>
      <c r="Q84" s="45" t="str">
        <f t="shared" si="12"/>
        <v>Mike has</v>
      </c>
      <c r="R84" s="56">
        <f>IF(Master[[#This Row],[Latitude -decimal degrees]]="","",Master[[#This Row],[Latitude -decimal degrees]])</f>
        <v>39.371879999999997</v>
      </c>
      <c r="S84" s="56">
        <f>IF(Master[[#This Row],[Longitude -decimal degrees]]="","",Master[[#This Row],[Longitude -decimal degrees]])</f>
        <v>-75.553250000000006</v>
      </c>
      <c r="T84" s="30" t="str">
        <f>IF(Master[[#This Row],[Parent Inventory]]="","",Master[[#This Row],[Parent Inventory]])</f>
        <v/>
      </c>
      <c r="U84" s="30" t="str">
        <f>IF(Master[[#This Row],[Hundred Seed Weight -gram]]="","",Master[[#This Row],[Hundred Seed Weight -gram]])</f>
        <v/>
      </c>
      <c r="V84" s="30" t="str">
        <f>IF(Master[[#This Row],[Note (Inventory)]]="","",Master[[#This Row],[Note (Inventory)]])</f>
        <v/>
      </c>
    </row>
    <row r="85" spans="1:22" x14ac:dyDescent="0.35">
      <c r="A85" s="30"/>
      <c r="B85" s="151" t="str">
        <f>IF(Master[[#This Row],[Inventory Prefix]]="","",Master[[#This Row],[Inventory Prefix]])</f>
        <v>W6</v>
      </c>
      <c r="C85" s="151" t="str">
        <f>IF(Master[[#This Row],[Inventory Number]]="","",Master[[#This Row],[Inventory Number]])</f>
        <v/>
      </c>
      <c r="D85" s="78" t="str">
        <f>IF(Master[[#This Row],[Inventory Suffix]]="","",Master[[#This Row],[Inventory Suffix]])</f>
        <v/>
      </c>
      <c r="E85" s="30" t="str">
        <f>IF(Master[[#This Row],[Inventory Type - Lookup Picker]]="","",Master[[#This Row],[Inventory Type - Lookup Picker]])</f>
        <v>SD</v>
      </c>
      <c r="F85" s="151" t="str">
        <f>Master[[#This Row],[Accession Prefix (NPGS)]]&amp;" "&amp;Master[[#This Row],[Accession Number -Assigned]]</f>
        <v xml:space="preserve">W6 </v>
      </c>
      <c r="G85" s="78" t="str">
        <f>IF(Master[[#This Row],[Inventory Maintenance Policy]]="","",Master[[#This Row],[Inventory Maintenance Policy]])</f>
        <v>w6_native</v>
      </c>
      <c r="H85" s="30" t="str">
        <f>IF(Master[[#This Row],[Inventory Maintenance Site -W6]]="","",Master[[#This Row],[Inventory Maintenance Site -W6]])</f>
        <v>W6</v>
      </c>
      <c r="I85" s="30" t="str">
        <f>IF(RIGHT(TEXT(Inventory[[#This Row],[Inventory Suffix]],"00"),2)="01","Y",IF(RIGHT(TEXT(Inventory[[#This Row],[Inventory Suffix]],"00"),2)="c1","Y",IF(RIGHT(TEXT(Inventory[[#This Row],[Inventory Suffix]],"00"),2)="m1","Y","N")))</f>
        <v>N</v>
      </c>
      <c r="J85" s="30" t="str">
        <f>IF(Inventory[[#This Row],[Inventory Type]]="SD","Y",IF(Inventory[[#This Row],[Inventory Type]]="LV","Y","N"))</f>
        <v>Y</v>
      </c>
      <c r="K85" s="30" t="str">
        <f t="shared" si="9"/>
        <v>N</v>
      </c>
      <c r="L85" s="30" t="str">
        <f t="shared" si="10"/>
        <v>Original lot received</v>
      </c>
      <c r="M85" s="30" t="str">
        <f t="shared" si="11"/>
        <v>ORIG from SOS Project</v>
      </c>
      <c r="N85" s="80">
        <f>ROUNDDOWN(Master[[#This Row],[Quantity On Hand]],0)</f>
        <v>0</v>
      </c>
      <c r="O85" s="78" t="str">
        <f>IF(Master[[#This Row],[Quantity On Hand Units -''count'' or ''packet'']]="","",Master[[#This Row],[Quantity On Hand Units -''count'' or ''packet'']])</f>
        <v>count</v>
      </c>
      <c r="P85" s="80" t="str">
        <f>IF(Master[[#This Row],[Inventory Type - Lookup Picker]]="","",Master[[#This Row],[Inventory Type - Lookup Picker]])</f>
        <v>SD</v>
      </c>
      <c r="Q85" s="45" t="str">
        <f t="shared" si="12"/>
        <v>Mike has</v>
      </c>
      <c r="R85" s="56">
        <f>IF(Master[[#This Row],[Latitude -decimal degrees]]="","",Master[[#This Row],[Latitude -decimal degrees]])</f>
        <v>39.721609999999998</v>
      </c>
      <c r="S85" s="56">
        <f>IF(Master[[#This Row],[Longitude -decimal degrees]]="","",Master[[#This Row],[Longitude -decimal degrees]])</f>
        <v>-75.561049999999994</v>
      </c>
      <c r="T85" s="30" t="str">
        <f>IF(Master[[#This Row],[Parent Inventory]]="","",Master[[#This Row],[Parent Inventory]])</f>
        <v/>
      </c>
      <c r="U85" s="30" t="str">
        <f>IF(Master[[#This Row],[Hundred Seed Weight -gram]]="","",Master[[#This Row],[Hundred Seed Weight -gram]])</f>
        <v/>
      </c>
      <c r="V85" s="30" t="str">
        <f>IF(Master[[#This Row],[Note (Inventory)]]="","",Master[[#This Row],[Note (Inventory)]])</f>
        <v/>
      </c>
    </row>
    <row r="86" spans="1:22" x14ac:dyDescent="0.35">
      <c r="A86" s="30"/>
      <c r="B86" s="151" t="str">
        <f>IF(Master[[#This Row],[Inventory Prefix]]="","",Master[[#This Row],[Inventory Prefix]])</f>
        <v>W6</v>
      </c>
      <c r="C86" s="151" t="str">
        <f>IF(Master[[#This Row],[Inventory Number]]="","",Master[[#This Row],[Inventory Number]])</f>
        <v/>
      </c>
      <c r="D86" s="78" t="str">
        <f>IF(Master[[#This Row],[Inventory Suffix]]="","",Master[[#This Row],[Inventory Suffix]])</f>
        <v/>
      </c>
      <c r="E86" s="30" t="str">
        <f>IF(Master[[#This Row],[Inventory Type - Lookup Picker]]="","",Master[[#This Row],[Inventory Type - Lookup Picker]])</f>
        <v>SD</v>
      </c>
      <c r="F86" s="151" t="str">
        <f>Master[[#This Row],[Accession Prefix (NPGS)]]&amp;" "&amp;Master[[#This Row],[Accession Number -Assigned]]</f>
        <v xml:space="preserve">W6 </v>
      </c>
      <c r="G86" s="78" t="str">
        <f>IF(Master[[#This Row],[Inventory Maintenance Policy]]="","",Master[[#This Row],[Inventory Maintenance Policy]])</f>
        <v>w6_native</v>
      </c>
      <c r="H86" s="30" t="str">
        <f>IF(Master[[#This Row],[Inventory Maintenance Site -W6]]="","",Master[[#This Row],[Inventory Maintenance Site -W6]])</f>
        <v>W6</v>
      </c>
      <c r="I86" s="30" t="str">
        <f>IF(RIGHT(TEXT(Inventory[[#This Row],[Inventory Suffix]],"00"),2)="01","Y",IF(RIGHT(TEXT(Inventory[[#This Row],[Inventory Suffix]],"00"),2)="c1","Y",IF(RIGHT(TEXT(Inventory[[#This Row],[Inventory Suffix]],"00"),2)="m1","Y","N")))</f>
        <v>N</v>
      </c>
      <c r="J86" s="30" t="str">
        <f>IF(Inventory[[#This Row],[Inventory Type]]="SD","Y",IF(Inventory[[#This Row],[Inventory Type]]="LV","Y","N"))</f>
        <v>Y</v>
      </c>
      <c r="K86" s="30" t="str">
        <f t="shared" ref="K86:K117" si="13">"N"</f>
        <v>N</v>
      </c>
      <c r="L86" s="30" t="str">
        <f t="shared" si="10"/>
        <v>Original lot received</v>
      </c>
      <c r="M86" s="30" t="str">
        <f t="shared" si="11"/>
        <v>ORIG from SOS Project</v>
      </c>
      <c r="N86" s="80">
        <f>ROUNDDOWN(Master[[#This Row],[Quantity On Hand]],0)</f>
        <v>0</v>
      </c>
      <c r="O86" s="78" t="str">
        <f>IF(Master[[#This Row],[Quantity On Hand Units -''count'' or ''packet'']]="","",Master[[#This Row],[Quantity On Hand Units -''count'' or ''packet'']])</f>
        <v>count</v>
      </c>
      <c r="P86" s="80" t="str">
        <f>IF(Master[[#This Row],[Inventory Type - Lookup Picker]]="","",Master[[#This Row],[Inventory Type - Lookup Picker]])</f>
        <v>SD</v>
      </c>
      <c r="Q86" s="45" t="str">
        <f t="shared" si="12"/>
        <v>Mike has</v>
      </c>
      <c r="R86" s="56">
        <f>IF(Master[[#This Row],[Latitude -decimal degrees]]="","",Master[[#This Row],[Latitude -decimal degrees]])</f>
        <v>38.4955</v>
      </c>
      <c r="S86" s="56">
        <f>IF(Master[[#This Row],[Longitude -decimal degrees]]="","",Master[[#This Row],[Longitude -decimal degrees]])</f>
        <v>-75.100110000000001</v>
      </c>
      <c r="T86" s="30" t="str">
        <f>IF(Master[[#This Row],[Parent Inventory]]="","",Master[[#This Row],[Parent Inventory]])</f>
        <v/>
      </c>
      <c r="U86" s="30" t="str">
        <f>IF(Master[[#This Row],[Hundred Seed Weight -gram]]="","",Master[[#This Row],[Hundred Seed Weight -gram]])</f>
        <v/>
      </c>
      <c r="V86" s="30" t="str">
        <f>IF(Master[[#This Row],[Note (Inventory)]]="","",Master[[#This Row],[Note (Inventory)]])</f>
        <v/>
      </c>
    </row>
    <row r="87" spans="1:22" x14ac:dyDescent="0.35">
      <c r="A87" s="30"/>
      <c r="B87" s="151" t="str">
        <f>IF(Master[[#This Row],[Inventory Prefix]]="","",Master[[#This Row],[Inventory Prefix]])</f>
        <v>W6</v>
      </c>
      <c r="C87" s="151" t="str">
        <f>IF(Master[[#This Row],[Inventory Number]]="","",Master[[#This Row],[Inventory Number]])</f>
        <v/>
      </c>
      <c r="D87" s="78" t="str">
        <f>IF(Master[[#This Row],[Inventory Suffix]]="","",Master[[#This Row],[Inventory Suffix]])</f>
        <v/>
      </c>
      <c r="E87" s="30" t="str">
        <f>IF(Master[[#This Row],[Inventory Type - Lookup Picker]]="","",Master[[#This Row],[Inventory Type - Lookup Picker]])</f>
        <v>SD</v>
      </c>
      <c r="F87" s="151" t="str">
        <f>Master[[#This Row],[Accession Prefix (NPGS)]]&amp;" "&amp;Master[[#This Row],[Accession Number -Assigned]]</f>
        <v xml:space="preserve">W6 </v>
      </c>
      <c r="G87" s="78" t="str">
        <f>IF(Master[[#This Row],[Inventory Maintenance Policy]]="","",Master[[#This Row],[Inventory Maintenance Policy]])</f>
        <v>w6_native</v>
      </c>
      <c r="H87" s="30" t="str">
        <f>IF(Master[[#This Row],[Inventory Maintenance Site -W6]]="","",Master[[#This Row],[Inventory Maintenance Site -W6]])</f>
        <v>W6</v>
      </c>
      <c r="I87" s="30" t="str">
        <f>IF(RIGHT(TEXT(Inventory[[#This Row],[Inventory Suffix]],"00"),2)="01","Y",IF(RIGHT(TEXT(Inventory[[#This Row],[Inventory Suffix]],"00"),2)="c1","Y",IF(RIGHT(TEXT(Inventory[[#This Row],[Inventory Suffix]],"00"),2)="m1","Y","N")))</f>
        <v>N</v>
      </c>
      <c r="J87" s="30" t="str">
        <f>IF(Inventory[[#This Row],[Inventory Type]]="SD","Y",IF(Inventory[[#This Row],[Inventory Type]]="LV","Y","N"))</f>
        <v>Y</v>
      </c>
      <c r="K87" s="30" t="str">
        <f t="shared" si="13"/>
        <v>N</v>
      </c>
      <c r="L87" s="30" t="str">
        <f t="shared" si="10"/>
        <v>Original lot received</v>
      </c>
      <c r="M87" s="30" t="str">
        <f t="shared" si="11"/>
        <v>ORIG from SOS Project</v>
      </c>
      <c r="N87" s="80">
        <f>ROUNDDOWN(Master[[#This Row],[Quantity On Hand]],0)</f>
        <v>0</v>
      </c>
      <c r="O87" s="78" t="str">
        <f>IF(Master[[#This Row],[Quantity On Hand Units -''count'' or ''packet'']]="","",Master[[#This Row],[Quantity On Hand Units -''count'' or ''packet'']])</f>
        <v>count</v>
      </c>
      <c r="P87" s="80" t="str">
        <f>IF(Master[[#This Row],[Inventory Type - Lookup Picker]]="","",Master[[#This Row],[Inventory Type - Lookup Picker]])</f>
        <v>SD</v>
      </c>
      <c r="Q87" s="45" t="str">
        <f t="shared" si="12"/>
        <v>Mike has</v>
      </c>
      <c r="R87" s="56">
        <f>IF(Master[[#This Row],[Latitude -decimal degrees]]="","",Master[[#This Row],[Latitude -decimal degrees]])</f>
        <v>38.499409999999997</v>
      </c>
      <c r="S87" s="56">
        <f>IF(Master[[#This Row],[Longitude -decimal degrees]]="","",Master[[#This Row],[Longitude -decimal degrees]])</f>
        <v>-75.069130000000001</v>
      </c>
      <c r="T87" s="30" t="str">
        <f>IF(Master[[#This Row],[Parent Inventory]]="","",Master[[#This Row],[Parent Inventory]])</f>
        <v/>
      </c>
      <c r="U87" s="30" t="str">
        <f>IF(Master[[#This Row],[Hundred Seed Weight -gram]]="","",Master[[#This Row],[Hundred Seed Weight -gram]])</f>
        <v/>
      </c>
      <c r="V87" s="30" t="str">
        <f>IF(Master[[#This Row],[Note (Inventory)]]="","",Master[[#This Row],[Note (Inventory)]])</f>
        <v/>
      </c>
    </row>
    <row r="88" spans="1:22" x14ac:dyDescent="0.35">
      <c r="A88" s="30"/>
      <c r="B88" s="151" t="str">
        <f>IF(Master[[#This Row],[Inventory Prefix]]="","",Master[[#This Row],[Inventory Prefix]])</f>
        <v>W6</v>
      </c>
      <c r="C88" s="151" t="str">
        <f>IF(Master[[#This Row],[Inventory Number]]="","",Master[[#This Row],[Inventory Number]])</f>
        <v/>
      </c>
      <c r="D88" s="78" t="str">
        <f>IF(Master[[#This Row],[Inventory Suffix]]="","",Master[[#This Row],[Inventory Suffix]])</f>
        <v/>
      </c>
      <c r="E88" s="30" t="str">
        <f>IF(Master[[#This Row],[Inventory Type - Lookup Picker]]="","",Master[[#This Row],[Inventory Type - Lookup Picker]])</f>
        <v>SD</v>
      </c>
      <c r="F88" s="151" t="str">
        <f>Master[[#This Row],[Accession Prefix (NPGS)]]&amp;" "&amp;Master[[#This Row],[Accession Number -Assigned]]</f>
        <v xml:space="preserve">W6 </v>
      </c>
      <c r="G88" s="78" t="str">
        <f>IF(Master[[#This Row],[Inventory Maintenance Policy]]="","",Master[[#This Row],[Inventory Maintenance Policy]])</f>
        <v>w6_native</v>
      </c>
      <c r="H88" s="30" t="str">
        <f>IF(Master[[#This Row],[Inventory Maintenance Site -W6]]="","",Master[[#This Row],[Inventory Maintenance Site -W6]])</f>
        <v>W6</v>
      </c>
      <c r="I88" s="30" t="str">
        <f>IF(RIGHT(TEXT(Inventory[[#This Row],[Inventory Suffix]],"00"),2)="01","Y",IF(RIGHT(TEXT(Inventory[[#This Row],[Inventory Suffix]],"00"),2)="c1","Y",IF(RIGHT(TEXT(Inventory[[#This Row],[Inventory Suffix]],"00"),2)="m1","Y","N")))</f>
        <v>N</v>
      </c>
      <c r="J88" s="30" t="str">
        <f>IF(Inventory[[#This Row],[Inventory Type]]="SD","Y",IF(Inventory[[#This Row],[Inventory Type]]="LV","Y","N"))</f>
        <v>Y</v>
      </c>
      <c r="K88" s="30" t="str">
        <f t="shared" si="13"/>
        <v>N</v>
      </c>
      <c r="L88" s="30" t="str">
        <f t="shared" si="10"/>
        <v>Original lot received</v>
      </c>
      <c r="M88" s="30" t="str">
        <f t="shared" si="11"/>
        <v>ORIG from SOS Project</v>
      </c>
      <c r="N88" s="80">
        <f>ROUNDDOWN(Master[[#This Row],[Quantity On Hand]],0)</f>
        <v>0</v>
      </c>
      <c r="O88" s="78" t="str">
        <f>IF(Master[[#This Row],[Quantity On Hand Units -''count'' or ''packet'']]="","",Master[[#This Row],[Quantity On Hand Units -''count'' or ''packet'']])</f>
        <v>count</v>
      </c>
      <c r="P88" s="80" t="str">
        <f>IF(Master[[#This Row],[Inventory Type - Lookup Picker]]="","",Master[[#This Row],[Inventory Type - Lookup Picker]])</f>
        <v>SD</v>
      </c>
      <c r="Q88" s="45" t="str">
        <f t="shared" si="12"/>
        <v>Mike has</v>
      </c>
      <c r="R88" s="56">
        <f>IF(Master[[#This Row],[Latitude -decimal degrees]]="","",Master[[#This Row],[Latitude -decimal degrees]])</f>
        <v>39.172080000000001</v>
      </c>
      <c r="S88" s="56">
        <f>IF(Master[[#This Row],[Longitude -decimal degrees]]="","",Master[[#This Row],[Longitude -decimal degrees]])</f>
        <v>-75.423580000000001</v>
      </c>
      <c r="T88" s="30" t="str">
        <f>IF(Master[[#This Row],[Parent Inventory]]="","",Master[[#This Row],[Parent Inventory]])</f>
        <v/>
      </c>
      <c r="U88" s="30" t="str">
        <f>IF(Master[[#This Row],[Hundred Seed Weight -gram]]="","",Master[[#This Row],[Hundred Seed Weight -gram]])</f>
        <v/>
      </c>
      <c r="V88" s="30" t="str">
        <f>IF(Master[[#This Row],[Note (Inventory)]]="","",Master[[#This Row],[Note (Inventory)]])</f>
        <v/>
      </c>
    </row>
    <row r="89" spans="1:22" x14ac:dyDescent="0.35">
      <c r="A89" s="30"/>
      <c r="B89" s="151" t="str">
        <f>IF(Master[[#This Row],[Inventory Prefix]]="","",Master[[#This Row],[Inventory Prefix]])</f>
        <v>W6</v>
      </c>
      <c r="C89" s="151" t="str">
        <f>IF(Master[[#This Row],[Inventory Number]]="","",Master[[#This Row],[Inventory Number]])</f>
        <v/>
      </c>
      <c r="D89" s="78" t="str">
        <f>IF(Master[[#This Row],[Inventory Suffix]]="","",Master[[#This Row],[Inventory Suffix]])</f>
        <v/>
      </c>
      <c r="E89" s="30" t="str">
        <f>IF(Master[[#This Row],[Inventory Type - Lookup Picker]]="","",Master[[#This Row],[Inventory Type - Lookup Picker]])</f>
        <v>SD</v>
      </c>
      <c r="F89" s="151" t="str">
        <f>Master[[#This Row],[Accession Prefix (NPGS)]]&amp;" "&amp;Master[[#This Row],[Accession Number -Assigned]]</f>
        <v xml:space="preserve">W6 </v>
      </c>
      <c r="G89" s="78" t="str">
        <f>IF(Master[[#This Row],[Inventory Maintenance Policy]]="","",Master[[#This Row],[Inventory Maintenance Policy]])</f>
        <v>w6_native</v>
      </c>
      <c r="H89" s="30" t="str">
        <f>IF(Master[[#This Row],[Inventory Maintenance Site -W6]]="","",Master[[#This Row],[Inventory Maintenance Site -W6]])</f>
        <v>W6</v>
      </c>
      <c r="I89" s="30" t="str">
        <f>IF(RIGHT(TEXT(Inventory[[#This Row],[Inventory Suffix]],"00"),2)="01","Y",IF(RIGHT(TEXT(Inventory[[#This Row],[Inventory Suffix]],"00"),2)="c1","Y",IF(RIGHT(TEXT(Inventory[[#This Row],[Inventory Suffix]],"00"),2)="m1","Y","N")))</f>
        <v>N</v>
      </c>
      <c r="J89" s="30" t="str">
        <f>IF(Inventory[[#This Row],[Inventory Type]]="SD","Y",IF(Inventory[[#This Row],[Inventory Type]]="LV","Y","N"))</f>
        <v>Y</v>
      </c>
      <c r="K89" s="30" t="str">
        <f t="shared" si="13"/>
        <v>N</v>
      </c>
      <c r="L89" s="30" t="str">
        <f t="shared" si="10"/>
        <v>Original lot received</v>
      </c>
      <c r="M89" s="30" t="str">
        <f t="shared" si="11"/>
        <v>ORIG from SOS Project</v>
      </c>
      <c r="N89" s="80">
        <f>ROUNDDOWN(Master[[#This Row],[Quantity On Hand]],0)</f>
        <v>0</v>
      </c>
      <c r="O89" s="78" t="str">
        <f>IF(Master[[#This Row],[Quantity On Hand Units -''count'' or ''packet'']]="","",Master[[#This Row],[Quantity On Hand Units -''count'' or ''packet'']])</f>
        <v>count</v>
      </c>
      <c r="P89" s="80" t="str">
        <f>IF(Master[[#This Row],[Inventory Type - Lookup Picker]]="","",Master[[#This Row],[Inventory Type - Lookup Picker]])</f>
        <v>SD</v>
      </c>
      <c r="Q89" s="45" t="str">
        <f t="shared" si="12"/>
        <v>Mike has</v>
      </c>
      <c r="R89" s="56">
        <f>IF(Master[[#This Row],[Latitude -decimal degrees]]="","",Master[[#This Row],[Latitude -decimal degrees]])</f>
        <v>39.808610000000002</v>
      </c>
      <c r="S89" s="56">
        <f>IF(Master[[#This Row],[Longitude -decimal degrees]]="","",Master[[#This Row],[Longitude -decimal degrees]])</f>
        <v>-75.633129999999994</v>
      </c>
      <c r="T89" s="30" t="str">
        <f>IF(Master[[#This Row],[Parent Inventory]]="","",Master[[#This Row],[Parent Inventory]])</f>
        <v/>
      </c>
      <c r="U89" s="30" t="str">
        <f>IF(Master[[#This Row],[Hundred Seed Weight -gram]]="","",Master[[#This Row],[Hundred Seed Weight -gram]])</f>
        <v/>
      </c>
      <c r="V89" s="30" t="str">
        <f>IF(Master[[#This Row],[Note (Inventory)]]="","",Master[[#This Row],[Note (Inventory)]])</f>
        <v/>
      </c>
    </row>
    <row r="90" spans="1:22" x14ac:dyDescent="0.35">
      <c r="A90" s="30"/>
      <c r="B90" s="151" t="str">
        <f>IF(Master[[#This Row],[Inventory Prefix]]="","",Master[[#This Row],[Inventory Prefix]])</f>
        <v>W6</v>
      </c>
      <c r="C90" s="151" t="str">
        <f>IF(Master[[#This Row],[Inventory Number]]="","",Master[[#This Row],[Inventory Number]])</f>
        <v/>
      </c>
      <c r="D90" s="78" t="str">
        <f>IF(Master[[#This Row],[Inventory Suffix]]="","",Master[[#This Row],[Inventory Suffix]])</f>
        <v/>
      </c>
      <c r="E90" s="30" t="str">
        <f>IF(Master[[#This Row],[Inventory Type - Lookup Picker]]="","",Master[[#This Row],[Inventory Type - Lookup Picker]])</f>
        <v>SD</v>
      </c>
      <c r="F90" s="151" t="str">
        <f>Master[[#This Row],[Accession Prefix (NPGS)]]&amp;" "&amp;Master[[#This Row],[Accession Number -Assigned]]</f>
        <v xml:space="preserve">W6 </v>
      </c>
      <c r="G90" s="78" t="str">
        <f>IF(Master[[#This Row],[Inventory Maintenance Policy]]="","",Master[[#This Row],[Inventory Maintenance Policy]])</f>
        <v>w6_native</v>
      </c>
      <c r="H90" s="30" t="str">
        <f>IF(Master[[#This Row],[Inventory Maintenance Site -W6]]="","",Master[[#This Row],[Inventory Maintenance Site -W6]])</f>
        <v>W6</v>
      </c>
      <c r="I90" s="30" t="str">
        <f>IF(RIGHT(TEXT(Inventory[[#This Row],[Inventory Suffix]],"00"),2)="01","Y",IF(RIGHT(TEXT(Inventory[[#This Row],[Inventory Suffix]],"00"),2)="c1","Y",IF(RIGHT(TEXT(Inventory[[#This Row],[Inventory Suffix]],"00"),2)="m1","Y","N")))</f>
        <v>N</v>
      </c>
      <c r="J90" s="30" t="str">
        <f>IF(Inventory[[#This Row],[Inventory Type]]="SD","Y",IF(Inventory[[#This Row],[Inventory Type]]="LV","Y","N"))</f>
        <v>Y</v>
      </c>
      <c r="K90" s="30" t="str">
        <f t="shared" si="13"/>
        <v>N</v>
      </c>
      <c r="L90" s="30" t="str">
        <f t="shared" si="10"/>
        <v>Original lot received</v>
      </c>
      <c r="M90" s="30" t="str">
        <f t="shared" si="11"/>
        <v>ORIG from SOS Project</v>
      </c>
      <c r="N90" s="80">
        <f>ROUNDDOWN(Master[[#This Row],[Quantity On Hand]],0)</f>
        <v>0</v>
      </c>
      <c r="O90" s="78" t="str">
        <f>IF(Master[[#This Row],[Quantity On Hand Units -''count'' or ''packet'']]="","",Master[[#This Row],[Quantity On Hand Units -''count'' or ''packet'']])</f>
        <v>count</v>
      </c>
      <c r="P90" s="80" t="str">
        <f>IF(Master[[#This Row],[Inventory Type - Lookup Picker]]="","",Master[[#This Row],[Inventory Type - Lookup Picker]])</f>
        <v>SD</v>
      </c>
      <c r="Q90" s="45" t="str">
        <f t="shared" si="12"/>
        <v>Mike has</v>
      </c>
      <c r="R90" s="56">
        <f>IF(Master[[#This Row],[Latitude -decimal degrees]]="","",Master[[#This Row],[Latitude -decimal degrees]])</f>
        <v>39.797629999999998</v>
      </c>
      <c r="S90" s="56">
        <f>IF(Master[[#This Row],[Longitude -decimal degrees]]="","",Master[[#This Row],[Longitude -decimal degrees]])</f>
        <v>-75.66225</v>
      </c>
      <c r="T90" s="30" t="str">
        <f>IF(Master[[#This Row],[Parent Inventory]]="","",Master[[#This Row],[Parent Inventory]])</f>
        <v/>
      </c>
      <c r="U90" s="30" t="str">
        <f>IF(Master[[#This Row],[Hundred Seed Weight -gram]]="","",Master[[#This Row],[Hundred Seed Weight -gram]])</f>
        <v/>
      </c>
      <c r="V90" s="30" t="str">
        <f>IF(Master[[#This Row],[Note (Inventory)]]="","",Master[[#This Row],[Note (Inventory)]])</f>
        <v/>
      </c>
    </row>
    <row r="91" spans="1:22" x14ac:dyDescent="0.35">
      <c r="A91" s="30"/>
      <c r="B91" s="151" t="str">
        <f>IF(Master[[#This Row],[Inventory Prefix]]="","",Master[[#This Row],[Inventory Prefix]])</f>
        <v>W6</v>
      </c>
      <c r="C91" s="151" t="str">
        <f>IF(Master[[#This Row],[Inventory Number]]="","",Master[[#This Row],[Inventory Number]])</f>
        <v/>
      </c>
      <c r="D91" s="78" t="str">
        <f>IF(Master[[#This Row],[Inventory Suffix]]="","",Master[[#This Row],[Inventory Suffix]])</f>
        <v/>
      </c>
      <c r="E91" s="30" t="str">
        <f>IF(Master[[#This Row],[Inventory Type - Lookup Picker]]="","",Master[[#This Row],[Inventory Type - Lookup Picker]])</f>
        <v>SD</v>
      </c>
      <c r="F91" s="151" t="str">
        <f>Master[[#This Row],[Accession Prefix (NPGS)]]&amp;" "&amp;Master[[#This Row],[Accession Number -Assigned]]</f>
        <v xml:space="preserve">W6 </v>
      </c>
      <c r="G91" s="78" t="str">
        <f>IF(Master[[#This Row],[Inventory Maintenance Policy]]="","",Master[[#This Row],[Inventory Maintenance Policy]])</f>
        <v>w6_native</v>
      </c>
      <c r="H91" s="30" t="str">
        <f>IF(Master[[#This Row],[Inventory Maintenance Site -W6]]="","",Master[[#This Row],[Inventory Maintenance Site -W6]])</f>
        <v>W6</v>
      </c>
      <c r="I91" s="30" t="str">
        <f>IF(RIGHT(TEXT(Inventory[[#This Row],[Inventory Suffix]],"00"),2)="01","Y",IF(RIGHT(TEXT(Inventory[[#This Row],[Inventory Suffix]],"00"),2)="c1","Y",IF(RIGHT(TEXT(Inventory[[#This Row],[Inventory Suffix]],"00"),2)="m1","Y","N")))</f>
        <v>N</v>
      </c>
      <c r="J91" s="30" t="str">
        <f>IF(Inventory[[#This Row],[Inventory Type]]="SD","Y",IF(Inventory[[#This Row],[Inventory Type]]="LV","Y","N"))</f>
        <v>Y</v>
      </c>
      <c r="K91" s="30" t="str">
        <f t="shared" si="13"/>
        <v>N</v>
      </c>
      <c r="L91" s="30" t="str">
        <f t="shared" si="10"/>
        <v>Original lot received</v>
      </c>
      <c r="M91" s="30" t="str">
        <f t="shared" si="11"/>
        <v>ORIG from SOS Project</v>
      </c>
      <c r="N91" s="80">
        <f>ROUNDDOWN(Master[[#This Row],[Quantity On Hand]],0)</f>
        <v>0</v>
      </c>
      <c r="O91" s="78" t="str">
        <f>IF(Master[[#This Row],[Quantity On Hand Units -''count'' or ''packet'']]="","",Master[[#This Row],[Quantity On Hand Units -''count'' or ''packet'']])</f>
        <v>count</v>
      </c>
      <c r="P91" s="80" t="str">
        <f>IF(Master[[#This Row],[Inventory Type - Lookup Picker]]="","",Master[[#This Row],[Inventory Type - Lookup Picker]])</f>
        <v>SD</v>
      </c>
      <c r="Q91" s="45" t="str">
        <f t="shared" si="12"/>
        <v>Mike has</v>
      </c>
      <c r="R91" s="56">
        <f>IF(Master[[#This Row],[Latitude -decimal degrees]]="","",Master[[#This Row],[Latitude -decimal degrees]])</f>
        <v>38.56391</v>
      </c>
      <c r="S91" s="56">
        <f>IF(Master[[#This Row],[Longitude -decimal degrees]]="","",Master[[#This Row],[Longitude -decimal degrees]])</f>
        <v>-75.072800000000001</v>
      </c>
      <c r="T91" s="30" t="str">
        <f>IF(Master[[#This Row],[Parent Inventory]]="","",Master[[#This Row],[Parent Inventory]])</f>
        <v/>
      </c>
      <c r="U91" s="30" t="str">
        <f>IF(Master[[#This Row],[Hundred Seed Weight -gram]]="","",Master[[#This Row],[Hundred Seed Weight -gram]])</f>
        <v/>
      </c>
      <c r="V91" s="30" t="str">
        <f>IF(Master[[#This Row],[Note (Inventory)]]="","",Master[[#This Row],[Note (Inventory)]])</f>
        <v/>
      </c>
    </row>
    <row r="92" spans="1:22" x14ac:dyDescent="0.35">
      <c r="A92" s="30"/>
      <c r="B92" s="151" t="str">
        <f>IF(Master[[#This Row],[Inventory Prefix]]="","",Master[[#This Row],[Inventory Prefix]])</f>
        <v>W6</v>
      </c>
      <c r="C92" s="151" t="str">
        <f>IF(Master[[#This Row],[Inventory Number]]="","",Master[[#This Row],[Inventory Number]])</f>
        <v/>
      </c>
      <c r="D92" s="78" t="str">
        <f>IF(Master[[#This Row],[Inventory Suffix]]="","",Master[[#This Row],[Inventory Suffix]])</f>
        <v/>
      </c>
      <c r="E92" s="30" t="str">
        <f>IF(Master[[#This Row],[Inventory Type - Lookup Picker]]="","",Master[[#This Row],[Inventory Type - Lookup Picker]])</f>
        <v>SD</v>
      </c>
      <c r="F92" s="151" t="str">
        <f>Master[[#This Row],[Accession Prefix (NPGS)]]&amp;" "&amp;Master[[#This Row],[Accession Number -Assigned]]</f>
        <v xml:space="preserve">W6 </v>
      </c>
      <c r="G92" s="78" t="str">
        <f>IF(Master[[#This Row],[Inventory Maintenance Policy]]="","",Master[[#This Row],[Inventory Maintenance Policy]])</f>
        <v>w6_native</v>
      </c>
      <c r="H92" s="30" t="str">
        <f>IF(Master[[#This Row],[Inventory Maintenance Site -W6]]="","",Master[[#This Row],[Inventory Maintenance Site -W6]])</f>
        <v>W6</v>
      </c>
      <c r="I92" s="30" t="str">
        <f>IF(RIGHT(TEXT(Inventory[[#This Row],[Inventory Suffix]],"00"),2)="01","Y",IF(RIGHT(TEXT(Inventory[[#This Row],[Inventory Suffix]],"00"),2)="c1","Y",IF(RIGHT(TEXT(Inventory[[#This Row],[Inventory Suffix]],"00"),2)="m1","Y","N")))</f>
        <v>N</v>
      </c>
      <c r="J92" s="30" t="str">
        <f>IF(Inventory[[#This Row],[Inventory Type]]="SD","Y",IF(Inventory[[#This Row],[Inventory Type]]="LV","Y","N"))</f>
        <v>Y</v>
      </c>
      <c r="K92" s="30" t="str">
        <f t="shared" si="13"/>
        <v>N</v>
      </c>
      <c r="L92" s="30" t="str">
        <f t="shared" si="10"/>
        <v>Original lot received</v>
      </c>
      <c r="M92" s="30" t="str">
        <f t="shared" si="11"/>
        <v>ORIG from SOS Project</v>
      </c>
      <c r="N92" s="80">
        <f>ROUNDDOWN(Master[[#This Row],[Quantity On Hand]],0)</f>
        <v>0</v>
      </c>
      <c r="O92" s="78" t="str">
        <f>IF(Master[[#This Row],[Quantity On Hand Units -''count'' or ''packet'']]="","",Master[[#This Row],[Quantity On Hand Units -''count'' or ''packet'']])</f>
        <v>count</v>
      </c>
      <c r="P92" s="80" t="str">
        <f>IF(Master[[#This Row],[Inventory Type - Lookup Picker]]="","",Master[[#This Row],[Inventory Type - Lookup Picker]])</f>
        <v>SD</v>
      </c>
      <c r="Q92" s="45" t="str">
        <f t="shared" si="12"/>
        <v>Mike has</v>
      </c>
      <c r="R92" s="56">
        <f>IF(Master[[#This Row],[Latitude -decimal degrees]]="","",Master[[#This Row],[Latitude -decimal degrees]])</f>
        <v>39.274299999999997</v>
      </c>
      <c r="S92" s="56">
        <f>IF(Master[[#This Row],[Longitude -decimal degrees]]="","",Master[[#This Row],[Longitude -decimal degrees]])</f>
        <v>-75.490769999999998</v>
      </c>
      <c r="T92" s="30" t="str">
        <f>IF(Master[[#This Row],[Parent Inventory]]="","",Master[[#This Row],[Parent Inventory]])</f>
        <v/>
      </c>
      <c r="U92" s="30" t="str">
        <f>IF(Master[[#This Row],[Hundred Seed Weight -gram]]="","",Master[[#This Row],[Hundred Seed Weight -gram]])</f>
        <v/>
      </c>
      <c r="V92" s="30" t="str">
        <f>IF(Master[[#This Row],[Note (Inventory)]]="","",Master[[#This Row],[Note (Inventory)]])</f>
        <v/>
      </c>
    </row>
    <row r="93" spans="1:22" x14ac:dyDescent="0.35">
      <c r="A93" s="30"/>
      <c r="B93" s="151" t="str">
        <f>IF(Master[[#This Row],[Inventory Prefix]]="","",Master[[#This Row],[Inventory Prefix]])</f>
        <v>W6</v>
      </c>
      <c r="C93" s="151" t="str">
        <f>IF(Master[[#This Row],[Inventory Number]]="","",Master[[#This Row],[Inventory Number]])</f>
        <v/>
      </c>
      <c r="D93" s="78" t="str">
        <f>IF(Master[[#This Row],[Inventory Suffix]]="","",Master[[#This Row],[Inventory Suffix]])</f>
        <v/>
      </c>
      <c r="E93" s="30" t="str">
        <f>IF(Master[[#This Row],[Inventory Type - Lookup Picker]]="","",Master[[#This Row],[Inventory Type - Lookup Picker]])</f>
        <v>SD</v>
      </c>
      <c r="F93" s="151" t="str">
        <f>Master[[#This Row],[Accession Prefix (NPGS)]]&amp;" "&amp;Master[[#This Row],[Accession Number -Assigned]]</f>
        <v xml:space="preserve">W6 </v>
      </c>
      <c r="G93" s="78" t="str">
        <f>IF(Master[[#This Row],[Inventory Maintenance Policy]]="","",Master[[#This Row],[Inventory Maintenance Policy]])</f>
        <v>w6_native</v>
      </c>
      <c r="H93" s="30" t="str">
        <f>IF(Master[[#This Row],[Inventory Maintenance Site -W6]]="","",Master[[#This Row],[Inventory Maintenance Site -W6]])</f>
        <v>W6</v>
      </c>
      <c r="I93" s="30" t="str">
        <f>IF(RIGHT(TEXT(Inventory[[#This Row],[Inventory Suffix]],"00"),2)="01","Y",IF(RIGHT(TEXT(Inventory[[#This Row],[Inventory Suffix]],"00"),2)="c1","Y",IF(RIGHT(TEXT(Inventory[[#This Row],[Inventory Suffix]],"00"),2)="m1","Y","N")))</f>
        <v>N</v>
      </c>
      <c r="J93" s="30" t="str">
        <f>IF(Inventory[[#This Row],[Inventory Type]]="SD","Y",IF(Inventory[[#This Row],[Inventory Type]]="LV","Y","N"))</f>
        <v>Y</v>
      </c>
      <c r="K93" s="30" t="str">
        <f t="shared" si="13"/>
        <v>N</v>
      </c>
      <c r="L93" s="30" t="str">
        <f t="shared" si="10"/>
        <v>Original lot received</v>
      </c>
      <c r="M93" s="30" t="str">
        <f t="shared" si="11"/>
        <v>ORIG from SOS Project</v>
      </c>
      <c r="N93" s="80">
        <f>ROUNDDOWN(Master[[#This Row],[Quantity On Hand]],0)</f>
        <v>0</v>
      </c>
      <c r="O93" s="78" t="str">
        <f>IF(Master[[#This Row],[Quantity On Hand Units -''count'' or ''packet'']]="","",Master[[#This Row],[Quantity On Hand Units -''count'' or ''packet'']])</f>
        <v>count</v>
      </c>
      <c r="P93" s="80" t="str">
        <f>IF(Master[[#This Row],[Inventory Type - Lookup Picker]]="","",Master[[#This Row],[Inventory Type - Lookup Picker]])</f>
        <v>SD</v>
      </c>
      <c r="Q93" s="45" t="str">
        <f t="shared" si="12"/>
        <v>Mike has</v>
      </c>
      <c r="R93" s="56">
        <f>IF(Master[[#This Row],[Latitude -decimal degrees]]="","",Master[[#This Row],[Latitude -decimal degrees]])</f>
        <v>40.910829999999997</v>
      </c>
      <c r="S93" s="56">
        <f>IF(Master[[#This Row],[Longitude -decimal degrees]]="","",Master[[#This Row],[Longitude -decimal degrees]])</f>
        <v>-72.697109999999995</v>
      </c>
      <c r="T93" s="30" t="str">
        <f>IF(Master[[#This Row],[Parent Inventory]]="","",Master[[#This Row],[Parent Inventory]])</f>
        <v/>
      </c>
      <c r="U93" s="30" t="str">
        <f>IF(Master[[#This Row],[Hundred Seed Weight -gram]]="","",Master[[#This Row],[Hundred Seed Weight -gram]])</f>
        <v/>
      </c>
      <c r="V93" s="30" t="str">
        <f>IF(Master[[#This Row],[Note (Inventory)]]="","",Master[[#This Row],[Note (Inventory)]])</f>
        <v/>
      </c>
    </row>
    <row r="94" spans="1:22" x14ac:dyDescent="0.35">
      <c r="A94" s="30"/>
      <c r="B94" s="151" t="str">
        <f>IF(Master[[#This Row],[Inventory Prefix]]="","",Master[[#This Row],[Inventory Prefix]])</f>
        <v>W6</v>
      </c>
      <c r="C94" s="151" t="str">
        <f>IF(Master[[#This Row],[Inventory Number]]="","",Master[[#This Row],[Inventory Number]])</f>
        <v/>
      </c>
      <c r="D94" s="78" t="str">
        <f>IF(Master[[#This Row],[Inventory Suffix]]="","",Master[[#This Row],[Inventory Suffix]])</f>
        <v/>
      </c>
      <c r="E94" s="30" t="str">
        <f>IF(Master[[#This Row],[Inventory Type - Lookup Picker]]="","",Master[[#This Row],[Inventory Type - Lookup Picker]])</f>
        <v>SD</v>
      </c>
      <c r="F94" s="151" t="str">
        <f>Master[[#This Row],[Accession Prefix (NPGS)]]&amp;" "&amp;Master[[#This Row],[Accession Number -Assigned]]</f>
        <v xml:space="preserve">W6 </v>
      </c>
      <c r="G94" s="78" t="str">
        <f>IF(Master[[#This Row],[Inventory Maintenance Policy]]="","",Master[[#This Row],[Inventory Maintenance Policy]])</f>
        <v>w6_native</v>
      </c>
      <c r="H94" s="30" t="str">
        <f>IF(Master[[#This Row],[Inventory Maintenance Site -W6]]="","",Master[[#This Row],[Inventory Maintenance Site -W6]])</f>
        <v>W6</v>
      </c>
      <c r="I94" s="30" t="str">
        <f>IF(RIGHT(TEXT(Inventory[[#This Row],[Inventory Suffix]],"00"),2)="01","Y",IF(RIGHT(TEXT(Inventory[[#This Row],[Inventory Suffix]],"00"),2)="c1","Y",IF(RIGHT(TEXT(Inventory[[#This Row],[Inventory Suffix]],"00"),2)="m1","Y","N")))</f>
        <v>N</v>
      </c>
      <c r="J94" s="30" t="str">
        <f>IF(Inventory[[#This Row],[Inventory Type]]="SD","Y",IF(Inventory[[#This Row],[Inventory Type]]="LV","Y","N"))</f>
        <v>Y</v>
      </c>
      <c r="K94" s="30" t="str">
        <f t="shared" si="13"/>
        <v>N</v>
      </c>
      <c r="L94" s="30" t="str">
        <f t="shared" si="10"/>
        <v>Original lot received</v>
      </c>
      <c r="M94" s="30" t="str">
        <f t="shared" si="11"/>
        <v>ORIG from SOS Project</v>
      </c>
      <c r="N94" s="80">
        <f>ROUNDDOWN(Master[[#This Row],[Quantity On Hand]],0)</f>
        <v>0</v>
      </c>
      <c r="O94" s="78" t="str">
        <f>IF(Master[[#This Row],[Quantity On Hand Units -''count'' or ''packet'']]="","",Master[[#This Row],[Quantity On Hand Units -''count'' or ''packet'']])</f>
        <v>count</v>
      </c>
      <c r="P94" s="80" t="str">
        <f>IF(Master[[#This Row],[Inventory Type - Lookup Picker]]="","",Master[[#This Row],[Inventory Type - Lookup Picker]])</f>
        <v>SD</v>
      </c>
      <c r="Q94" s="45" t="str">
        <f t="shared" si="12"/>
        <v>Mike has</v>
      </c>
      <c r="R94" s="56">
        <f>IF(Master[[#This Row],[Latitude -decimal degrees]]="","",Master[[#This Row],[Latitude -decimal degrees]])</f>
        <v>40.593800000000002</v>
      </c>
      <c r="S94" s="56">
        <f>IF(Master[[#This Row],[Longitude -decimal degrees]]="","",Master[[#This Row],[Longitude -decimal degrees]])</f>
        <v>-73.523020000000002</v>
      </c>
      <c r="T94" s="30" t="str">
        <f>IF(Master[[#This Row],[Parent Inventory]]="","",Master[[#This Row],[Parent Inventory]])</f>
        <v/>
      </c>
      <c r="U94" s="30" t="str">
        <f>IF(Master[[#This Row],[Hundred Seed Weight -gram]]="","",Master[[#This Row],[Hundred Seed Weight -gram]])</f>
        <v/>
      </c>
      <c r="V94" s="30" t="str">
        <f>IF(Master[[#This Row],[Note (Inventory)]]="","",Master[[#This Row],[Note (Inventory)]])</f>
        <v/>
      </c>
    </row>
    <row r="95" spans="1:22" x14ac:dyDescent="0.35">
      <c r="A95" s="30"/>
      <c r="B95" s="151" t="str">
        <f>IF(Master[[#This Row],[Inventory Prefix]]="","",Master[[#This Row],[Inventory Prefix]])</f>
        <v>W6</v>
      </c>
      <c r="C95" s="151" t="str">
        <f>IF(Master[[#This Row],[Inventory Number]]="","",Master[[#This Row],[Inventory Number]])</f>
        <v/>
      </c>
      <c r="D95" s="78" t="str">
        <f>IF(Master[[#This Row],[Inventory Suffix]]="","",Master[[#This Row],[Inventory Suffix]])</f>
        <v/>
      </c>
      <c r="E95" s="30" t="str">
        <f>IF(Master[[#This Row],[Inventory Type - Lookup Picker]]="","",Master[[#This Row],[Inventory Type - Lookup Picker]])</f>
        <v>SD</v>
      </c>
      <c r="F95" s="151" t="str">
        <f>Master[[#This Row],[Accession Prefix (NPGS)]]&amp;" "&amp;Master[[#This Row],[Accession Number -Assigned]]</f>
        <v xml:space="preserve">W6 </v>
      </c>
      <c r="G95" s="78" t="str">
        <f>IF(Master[[#This Row],[Inventory Maintenance Policy]]="","",Master[[#This Row],[Inventory Maintenance Policy]])</f>
        <v>w6_native</v>
      </c>
      <c r="H95" s="30" t="str">
        <f>IF(Master[[#This Row],[Inventory Maintenance Site -W6]]="","",Master[[#This Row],[Inventory Maintenance Site -W6]])</f>
        <v>W6</v>
      </c>
      <c r="I95" s="30" t="str">
        <f>IF(RIGHT(TEXT(Inventory[[#This Row],[Inventory Suffix]],"00"),2)="01","Y",IF(RIGHT(TEXT(Inventory[[#This Row],[Inventory Suffix]],"00"),2)="c1","Y",IF(RIGHT(TEXT(Inventory[[#This Row],[Inventory Suffix]],"00"),2)="m1","Y","N")))</f>
        <v>N</v>
      </c>
      <c r="J95" s="30" t="str">
        <f>IF(Inventory[[#This Row],[Inventory Type]]="SD","Y",IF(Inventory[[#This Row],[Inventory Type]]="LV","Y","N"))</f>
        <v>Y</v>
      </c>
      <c r="K95" s="30" t="str">
        <f t="shared" si="13"/>
        <v>N</v>
      </c>
      <c r="L95" s="30" t="str">
        <f t="shared" si="10"/>
        <v>Original lot received</v>
      </c>
      <c r="M95" s="30" t="str">
        <f t="shared" si="11"/>
        <v>ORIG from SOS Project</v>
      </c>
      <c r="N95" s="80">
        <f>ROUNDDOWN(Master[[#This Row],[Quantity On Hand]],0)</f>
        <v>0</v>
      </c>
      <c r="O95" s="78" t="str">
        <f>IF(Master[[#This Row],[Quantity On Hand Units -''count'' or ''packet'']]="","",Master[[#This Row],[Quantity On Hand Units -''count'' or ''packet'']])</f>
        <v>count</v>
      </c>
      <c r="P95" s="80" t="str">
        <f>IF(Master[[#This Row],[Inventory Type - Lookup Picker]]="","",Master[[#This Row],[Inventory Type - Lookup Picker]])</f>
        <v>SD</v>
      </c>
      <c r="Q95" s="45" t="str">
        <f t="shared" si="12"/>
        <v>Mike has</v>
      </c>
      <c r="R95" s="56">
        <f>IF(Master[[#This Row],[Latitude -decimal degrees]]="","",Master[[#This Row],[Latitude -decimal degrees]])</f>
        <v>39.326770000000003</v>
      </c>
      <c r="S95" s="56">
        <f>IF(Master[[#This Row],[Longitude -decimal degrees]]="","",Master[[#This Row],[Longitude -decimal degrees]])</f>
        <v>-74.861469999999997</v>
      </c>
      <c r="T95" s="30" t="str">
        <f>IF(Master[[#This Row],[Parent Inventory]]="","",Master[[#This Row],[Parent Inventory]])</f>
        <v/>
      </c>
      <c r="U95" s="30" t="str">
        <f>IF(Master[[#This Row],[Hundred Seed Weight -gram]]="","",Master[[#This Row],[Hundred Seed Weight -gram]])</f>
        <v/>
      </c>
      <c r="V95" s="30" t="str">
        <f>IF(Master[[#This Row],[Note (Inventory)]]="","",Master[[#This Row],[Note (Inventory)]])</f>
        <v/>
      </c>
    </row>
    <row r="96" spans="1:22" x14ac:dyDescent="0.35">
      <c r="A96" s="30"/>
      <c r="B96" s="151" t="str">
        <f>IF(Master[[#This Row],[Inventory Prefix]]="","",Master[[#This Row],[Inventory Prefix]])</f>
        <v>W6</v>
      </c>
      <c r="C96" s="151" t="str">
        <f>IF(Master[[#This Row],[Inventory Number]]="","",Master[[#This Row],[Inventory Number]])</f>
        <v/>
      </c>
      <c r="D96" s="78" t="str">
        <f>IF(Master[[#This Row],[Inventory Suffix]]="","",Master[[#This Row],[Inventory Suffix]])</f>
        <v/>
      </c>
      <c r="E96" s="30" t="str">
        <f>IF(Master[[#This Row],[Inventory Type - Lookup Picker]]="","",Master[[#This Row],[Inventory Type - Lookup Picker]])</f>
        <v>SD</v>
      </c>
      <c r="F96" s="151" t="str">
        <f>Master[[#This Row],[Accession Prefix (NPGS)]]&amp;" "&amp;Master[[#This Row],[Accession Number -Assigned]]</f>
        <v xml:space="preserve">W6 </v>
      </c>
      <c r="G96" s="78" t="str">
        <f>IF(Master[[#This Row],[Inventory Maintenance Policy]]="","",Master[[#This Row],[Inventory Maintenance Policy]])</f>
        <v>w6_native</v>
      </c>
      <c r="H96" s="30" t="str">
        <f>IF(Master[[#This Row],[Inventory Maintenance Site -W6]]="","",Master[[#This Row],[Inventory Maintenance Site -W6]])</f>
        <v>W6</v>
      </c>
      <c r="I96" s="30" t="str">
        <f>IF(RIGHT(TEXT(Inventory[[#This Row],[Inventory Suffix]],"00"),2)="01","Y",IF(RIGHT(TEXT(Inventory[[#This Row],[Inventory Suffix]],"00"),2)="c1","Y",IF(RIGHT(TEXT(Inventory[[#This Row],[Inventory Suffix]],"00"),2)="m1","Y","N")))</f>
        <v>N</v>
      </c>
      <c r="J96" s="30" t="str">
        <f>IF(Inventory[[#This Row],[Inventory Type]]="SD","Y",IF(Inventory[[#This Row],[Inventory Type]]="LV","Y","N"))</f>
        <v>Y</v>
      </c>
      <c r="K96" s="30" t="str">
        <f t="shared" si="13"/>
        <v>N</v>
      </c>
      <c r="L96" s="30" t="str">
        <f t="shared" si="10"/>
        <v>Original lot received</v>
      </c>
      <c r="M96" s="30" t="str">
        <f t="shared" si="11"/>
        <v>ORIG from SOS Project</v>
      </c>
      <c r="N96" s="80">
        <f>ROUNDDOWN(Master[[#This Row],[Quantity On Hand]],0)</f>
        <v>0</v>
      </c>
      <c r="O96" s="78" t="str">
        <f>IF(Master[[#This Row],[Quantity On Hand Units -''count'' or ''packet'']]="","",Master[[#This Row],[Quantity On Hand Units -''count'' or ''packet'']])</f>
        <v>count</v>
      </c>
      <c r="P96" s="80" t="str">
        <f>IF(Master[[#This Row],[Inventory Type - Lookup Picker]]="","",Master[[#This Row],[Inventory Type - Lookup Picker]])</f>
        <v>SD</v>
      </c>
      <c r="Q96" s="45" t="str">
        <f t="shared" si="12"/>
        <v>Mike has</v>
      </c>
      <c r="R96" s="56">
        <f>IF(Master[[#This Row],[Latitude -decimal degrees]]="","",Master[[#This Row],[Latitude -decimal degrees]])</f>
        <v>40.592970000000001</v>
      </c>
      <c r="S96" s="56">
        <f>IF(Master[[#This Row],[Longitude -decimal degrees]]="","",Master[[#This Row],[Longitude -decimal degrees]])</f>
        <v>-73.599329999999995</v>
      </c>
      <c r="T96" s="30" t="str">
        <f>IF(Master[[#This Row],[Parent Inventory]]="","",Master[[#This Row],[Parent Inventory]])</f>
        <v/>
      </c>
      <c r="U96" s="30" t="str">
        <f>IF(Master[[#This Row],[Hundred Seed Weight -gram]]="","",Master[[#This Row],[Hundred Seed Weight -gram]])</f>
        <v/>
      </c>
      <c r="V96" s="30" t="str">
        <f>IF(Master[[#This Row],[Note (Inventory)]]="","",Master[[#This Row],[Note (Inventory)]])</f>
        <v/>
      </c>
    </row>
    <row r="97" spans="1:22" x14ac:dyDescent="0.35">
      <c r="A97" s="30"/>
      <c r="B97" s="151" t="str">
        <f>IF(Master[[#This Row],[Inventory Prefix]]="","",Master[[#This Row],[Inventory Prefix]])</f>
        <v>W6</v>
      </c>
      <c r="C97" s="151" t="str">
        <f>IF(Master[[#This Row],[Inventory Number]]="","",Master[[#This Row],[Inventory Number]])</f>
        <v/>
      </c>
      <c r="D97" s="78" t="str">
        <f>IF(Master[[#This Row],[Inventory Suffix]]="","",Master[[#This Row],[Inventory Suffix]])</f>
        <v/>
      </c>
      <c r="E97" s="30" t="str">
        <f>IF(Master[[#This Row],[Inventory Type - Lookup Picker]]="","",Master[[#This Row],[Inventory Type - Lookup Picker]])</f>
        <v>SD</v>
      </c>
      <c r="F97" s="151" t="str">
        <f>Master[[#This Row],[Accession Prefix (NPGS)]]&amp;" "&amp;Master[[#This Row],[Accession Number -Assigned]]</f>
        <v xml:space="preserve">W6 </v>
      </c>
      <c r="G97" s="78" t="str">
        <f>IF(Master[[#This Row],[Inventory Maintenance Policy]]="","",Master[[#This Row],[Inventory Maintenance Policy]])</f>
        <v>w6_native</v>
      </c>
      <c r="H97" s="30" t="str">
        <f>IF(Master[[#This Row],[Inventory Maintenance Site -W6]]="","",Master[[#This Row],[Inventory Maintenance Site -W6]])</f>
        <v>W6</v>
      </c>
      <c r="I97" s="30" t="str">
        <f>IF(RIGHT(TEXT(Inventory[[#This Row],[Inventory Suffix]],"00"),2)="01","Y",IF(RIGHT(TEXT(Inventory[[#This Row],[Inventory Suffix]],"00"),2)="c1","Y",IF(RIGHT(TEXT(Inventory[[#This Row],[Inventory Suffix]],"00"),2)="m1","Y","N")))</f>
        <v>N</v>
      </c>
      <c r="J97" s="30" t="str">
        <f>IF(Inventory[[#This Row],[Inventory Type]]="SD","Y",IF(Inventory[[#This Row],[Inventory Type]]="LV","Y","N"))</f>
        <v>Y</v>
      </c>
      <c r="K97" s="30" t="str">
        <f t="shared" si="13"/>
        <v>N</v>
      </c>
      <c r="L97" s="30" t="str">
        <f t="shared" si="10"/>
        <v>Original lot received</v>
      </c>
      <c r="M97" s="30" t="str">
        <f t="shared" si="11"/>
        <v>ORIG from SOS Project</v>
      </c>
      <c r="N97" s="80">
        <f>ROUNDDOWN(Master[[#This Row],[Quantity On Hand]],0)</f>
        <v>0</v>
      </c>
      <c r="O97" s="78" t="str">
        <f>IF(Master[[#This Row],[Quantity On Hand Units -''count'' or ''packet'']]="","",Master[[#This Row],[Quantity On Hand Units -''count'' or ''packet'']])</f>
        <v>count</v>
      </c>
      <c r="P97" s="80" t="str">
        <f>IF(Master[[#This Row],[Inventory Type - Lookup Picker]]="","",Master[[#This Row],[Inventory Type - Lookup Picker]])</f>
        <v>SD</v>
      </c>
      <c r="Q97" s="45" t="str">
        <f t="shared" si="12"/>
        <v>Mike has</v>
      </c>
      <c r="R97" s="56">
        <f>IF(Master[[#This Row],[Latitude -decimal degrees]]="","",Master[[#This Row],[Latitude -decimal degrees]])</f>
        <v>40.904629999999997</v>
      </c>
      <c r="S97" s="56">
        <f>IF(Master[[#This Row],[Longitude -decimal degrees]]="","",Master[[#This Row],[Longitude -decimal degrees]])</f>
        <v>-72.589020000000005</v>
      </c>
      <c r="T97" s="30" t="str">
        <f>IF(Master[[#This Row],[Parent Inventory]]="","",Master[[#This Row],[Parent Inventory]])</f>
        <v/>
      </c>
      <c r="U97" s="30" t="str">
        <f>IF(Master[[#This Row],[Hundred Seed Weight -gram]]="","",Master[[#This Row],[Hundred Seed Weight -gram]])</f>
        <v/>
      </c>
      <c r="V97" s="30" t="str">
        <f>IF(Master[[#This Row],[Note (Inventory)]]="","",Master[[#This Row],[Note (Inventory)]])</f>
        <v/>
      </c>
    </row>
    <row r="98" spans="1:22" x14ac:dyDescent="0.35">
      <c r="A98" s="30"/>
      <c r="B98" s="151" t="str">
        <f>IF(Master[[#This Row],[Inventory Prefix]]="","",Master[[#This Row],[Inventory Prefix]])</f>
        <v>W6</v>
      </c>
      <c r="C98" s="151" t="str">
        <f>IF(Master[[#This Row],[Inventory Number]]="","",Master[[#This Row],[Inventory Number]])</f>
        <v/>
      </c>
      <c r="D98" s="78" t="str">
        <f>IF(Master[[#This Row],[Inventory Suffix]]="","",Master[[#This Row],[Inventory Suffix]])</f>
        <v/>
      </c>
      <c r="E98" s="30" t="str">
        <f>IF(Master[[#This Row],[Inventory Type - Lookup Picker]]="","",Master[[#This Row],[Inventory Type - Lookup Picker]])</f>
        <v>SD</v>
      </c>
      <c r="F98" s="151" t="str">
        <f>Master[[#This Row],[Accession Prefix (NPGS)]]&amp;" "&amp;Master[[#This Row],[Accession Number -Assigned]]</f>
        <v xml:space="preserve">W6 </v>
      </c>
      <c r="G98" s="78" t="str">
        <f>IF(Master[[#This Row],[Inventory Maintenance Policy]]="","",Master[[#This Row],[Inventory Maintenance Policy]])</f>
        <v>w6_native</v>
      </c>
      <c r="H98" s="30" t="str">
        <f>IF(Master[[#This Row],[Inventory Maintenance Site -W6]]="","",Master[[#This Row],[Inventory Maintenance Site -W6]])</f>
        <v>W6</v>
      </c>
      <c r="I98" s="30" t="str">
        <f>IF(RIGHT(TEXT(Inventory[[#This Row],[Inventory Suffix]],"00"),2)="01","Y",IF(RIGHT(TEXT(Inventory[[#This Row],[Inventory Suffix]],"00"),2)="c1","Y",IF(RIGHT(TEXT(Inventory[[#This Row],[Inventory Suffix]],"00"),2)="m1","Y","N")))</f>
        <v>N</v>
      </c>
      <c r="J98" s="30" t="str">
        <f>IF(Inventory[[#This Row],[Inventory Type]]="SD","Y",IF(Inventory[[#This Row],[Inventory Type]]="LV","Y","N"))</f>
        <v>Y</v>
      </c>
      <c r="K98" s="30" t="str">
        <f t="shared" si="13"/>
        <v>N</v>
      </c>
      <c r="L98" s="30" t="str">
        <f t="shared" ref="L98:L129" si="14">"Original lot received"</f>
        <v>Original lot received</v>
      </c>
      <c r="M98" s="30" t="str">
        <f t="shared" ref="M98:M129" si="15">"ORIG from SOS Project"</f>
        <v>ORIG from SOS Project</v>
      </c>
      <c r="N98" s="80">
        <f>ROUNDDOWN(Master[[#This Row],[Quantity On Hand]],0)</f>
        <v>0</v>
      </c>
      <c r="O98" s="78" t="str">
        <f>IF(Master[[#This Row],[Quantity On Hand Units -''count'' or ''packet'']]="","",Master[[#This Row],[Quantity On Hand Units -''count'' or ''packet'']])</f>
        <v>count</v>
      </c>
      <c r="P98" s="80" t="str">
        <f>IF(Master[[#This Row],[Inventory Type - Lookup Picker]]="","",Master[[#This Row],[Inventory Type - Lookup Picker]])</f>
        <v>SD</v>
      </c>
      <c r="Q98" s="45" t="str">
        <f t="shared" ref="Q98:Q129" si="16">"Mike has"</f>
        <v>Mike has</v>
      </c>
      <c r="R98" s="56">
        <f>IF(Master[[#This Row],[Latitude -decimal degrees]]="","",Master[[#This Row],[Latitude -decimal degrees]])</f>
        <v>40.600580000000001</v>
      </c>
      <c r="S98" s="56">
        <f>IF(Master[[#This Row],[Longitude -decimal degrees]]="","",Master[[#This Row],[Longitude -decimal degrees]])</f>
        <v>-73.481080000000006</v>
      </c>
      <c r="T98" s="30" t="str">
        <f>IF(Master[[#This Row],[Parent Inventory]]="","",Master[[#This Row],[Parent Inventory]])</f>
        <v/>
      </c>
      <c r="U98" s="30" t="str">
        <f>IF(Master[[#This Row],[Hundred Seed Weight -gram]]="","",Master[[#This Row],[Hundred Seed Weight -gram]])</f>
        <v/>
      </c>
      <c r="V98" s="30" t="str">
        <f>IF(Master[[#This Row],[Note (Inventory)]]="","",Master[[#This Row],[Note (Inventory)]])</f>
        <v/>
      </c>
    </row>
    <row r="99" spans="1:22" x14ac:dyDescent="0.35">
      <c r="A99" s="30"/>
      <c r="B99" s="151" t="str">
        <f>IF(Master[[#This Row],[Inventory Prefix]]="","",Master[[#This Row],[Inventory Prefix]])</f>
        <v>W6</v>
      </c>
      <c r="C99" s="151" t="str">
        <f>IF(Master[[#This Row],[Inventory Number]]="","",Master[[#This Row],[Inventory Number]])</f>
        <v/>
      </c>
      <c r="D99" s="78" t="str">
        <f>IF(Master[[#This Row],[Inventory Suffix]]="","",Master[[#This Row],[Inventory Suffix]])</f>
        <v/>
      </c>
      <c r="E99" s="30" t="str">
        <f>IF(Master[[#This Row],[Inventory Type - Lookup Picker]]="","",Master[[#This Row],[Inventory Type - Lookup Picker]])</f>
        <v>SD</v>
      </c>
      <c r="F99" s="151" t="str">
        <f>Master[[#This Row],[Accession Prefix (NPGS)]]&amp;" "&amp;Master[[#This Row],[Accession Number -Assigned]]</f>
        <v xml:space="preserve">W6 </v>
      </c>
      <c r="G99" s="78" t="str">
        <f>IF(Master[[#This Row],[Inventory Maintenance Policy]]="","",Master[[#This Row],[Inventory Maintenance Policy]])</f>
        <v>w6_native</v>
      </c>
      <c r="H99" s="30" t="str">
        <f>IF(Master[[#This Row],[Inventory Maintenance Site -W6]]="","",Master[[#This Row],[Inventory Maintenance Site -W6]])</f>
        <v>W6</v>
      </c>
      <c r="I99" s="30" t="str">
        <f>IF(RIGHT(TEXT(Inventory[[#This Row],[Inventory Suffix]],"00"),2)="01","Y",IF(RIGHT(TEXT(Inventory[[#This Row],[Inventory Suffix]],"00"),2)="c1","Y",IF(RIGHT(TEXT(Inventory[[#This Row],[Inventory Suffix]],"00"),2)="m1","Y","N")))</f>
        <v>N</v>
      </c>
      <c r="J99" s="30" t="str">
        <f>IF(Inventory[[#This Row],[Inventory Type]]="SD","Y",IF(Inventory[[#This Row],[Inventory Type]]="LV","Y","N"))</f>
        <v>Y</v>
      </c>
      <c r="K99" s="30" t="str">
        <f t="shared" si="13"/>
        <v>N</v>
      </c>
      <c r="L99" s="30" t="str">
        <f t="shared" si="14"/>
        <v>Original lot received</v>
      </c>
      <c r="M99" s="30" t="str">
        <f t="shared" si="15"/>
        <v>ORIG from SOS Project</v>
      </c>
      <c r="N99" s="80">
        <f>ROUNDDOWN(Master[[#This Row],[Quantity On Hand]],0)</f>
        <v>0</v>
      </c>
      <c r="O99" s="78" t="str">
        <f>IF(Master[[#This Row],[Quantity On Hand Units -''count'' or ''packet'']]="","",Master[[#This Row],[Quantity On Hand Units -''count'' or ''packet'']])</f>
        <v>count</v>
      </c>
      <c r="P99" s="80" t="str">
        <f>IF(Master[[#This Row],[Inventory Type - Lookup Picker]]="","",Master[[#This Row],[Inventory Type - Lookup Picker]])</f>
        <v>SD</v>
      </c>
      <c r="Q99" s="45" t="str">
        <f t="shared" si="16"/>
        <v>Mike has</v>
      </c>
      <c r="R99" s="56">
        <f>IF(Master[[#This Row],[Latitude -decimal degrees]]="","",Master[[#This Row],[Latitude -decimal degrees]])</f>
        <v>41.029609999999998</v>
      </c>
      <c r="S99" s="56">
        <f>IF(Master[[#This Row],[Longitude -decimal degrees]]="","",Master[[#This Row],[Longitude -decimal degrees]])</f>
        <v>-72.138270000000006</v>
      </c>
      <c r="T99" s="30" t="str">
        <f>IF(Master[[#This Row],[Parent Inventory]]="","",Master[[#This Row],[Parent Inventory]])</f>
        <v/>
      </c>
      <c r="U99" s="30" t="str">
        <f>IF(Master[[#This Row],[Hundred Seed Weight -gram]]="","",Master[[#This Row],[Hundred Seed Weight -gram]])</f>
        <v/>
      </c>
      <c r="V99" s="30" t="str">
        <f>IF(Master[[#This Row],[Note (Inventory)]]="","",Master[[#This Row],[Note (Inventory)]])</f>
        <v/>
      </c>
    </row>
    <row r="100" spans="1:22" x14ac:dyDescent="0.35">
      <c r="A100" s="30"/>
      <c r="B100" s="151" t="str">
        <f>IF(Master[[#This Row],[Inventory Prefix]]="","",Master[[#This Row],[Inventory Prefix]])</f>
        <v>W6</v>
      </c>
      <c r="C100" s="151" t="str">
        <f>IF(Master[[#This Row],[Inventory Number]]="","",Master[[#This Row],[Inventory Number]])</f>
        <v/>
      </c>
      <c r="D100" s="78" t="str">
        <f>IF(Master[[#This Row],[Inventory Suffix]]="","",Master[[#This Row],[Inventory Suffix]])</f>
        <v/>
      </c>
      <c r="E100" s="30" t="str">
        <f>IF(Master[[#This Row],[Inventory Type - Lookup Picker]]="","",Master[[#This Row],[Inventory Type - Lookup Picker]])</f>
        <v>SD</v>
      </c>
      <c r="F100" s="151" t="str">
        <f>Master[[#This Row],[Accession Prefix (NPGS)]]&amp;" "&amp;Master[[#This Row],[Accession Number -Assigned]]</f>
        <v xml:space="preserve">W6 </v>
      </c>
      <c r="G100" s="78" t="str">
        <f>IF(Master[[#This Row],[Inventory Maintenance Policy]]="","",Master[[#This Row],[Inventory Maintenance Policy]])</f>
        <v>w6_native</v>
      </c>
      <c r="H100" s="30" t="str">
        <f>IF(Master[[#This Row],[Inventory Maintenance Site -W6]]="","",Master[[#This Row],[Inventory Maintenance Site -W6]])</f>
        <v>W6</v>
      </c>
      <c r="I100" s="30" t="str">
        <f>IF(RIGHT(TEXT(Inventory[[#This Row],[Inventory Suffix]],"00"),2)="01","Y",IF(RIGHT(TEXT(Inventory[[#This Row],[Inventory Suffix]],"00"),2)="c1","Y",IF(RIGHT(TEXT(Inventory[[#This Row],[Inventory Suffix]],"00"),2)="m1","Y","N")))</f>
        <v>N</v>
      </c>
      <c r="J100" s="30" t="str">
        <f>IF(Inventory[[#This Row],[Inventory Type]]="SD","Y",IF(Inventory[[#This Row],[Inventory Type]]="LV","Y","N"))</f>
        <v>Y</v>
      </c>
      <c r="K100" s="30" t="str">
        <f t="shared" si="13"/>
        <v>N</v>
      </c>
      <c r="L100" s="30" t="str">
        <f t="shared" si="14"/>
        <v>Original lot received</v>
      </c>
      <c r="M100" s="30" t="str">
        <f t="shared" si="15"/>
        <v>ORIG from SOS Project</v>
      </c>
      <c r="N100" s="80">
        <f>ROUNDDOWN(Master[[#This Row],[Quantity On Hand]],0)</f>
        <v>0</v>
      </c>
      <c r="O100" s="78" t="str">
        <f>IF(Master[[#This Row],[Quantity On Hand Units -''count'' or ''packet'']]="","",Master[[#This Row],[Quantity On Hand Units -''count'' or ''packet'']])</f>
        <v>count</v>
      </c>
      <c r="P100" s="80" t="str">
        <f>IF(Master[[#This Row],[Inventory Type - Lookup Picker]]="","",Master[[#This Row],[Inventory Type - Lookup Picker]])</f>
        <v>SD</v>
      </c>
      <c r="Q100" s="45" t="str">
        <f t="shared" si="16"/>
        <v>Mike has</v>
      </c>
      <c r="R100" s="56">
        <f>IF(Master[[#This Row],[Latitude -decimal degrees]]="","",Master[[#This Row],[Latitude -decimal degrees]])</f>
        <v>40.633519999999997</v>
      </c>
      <c r="S100" s="56">
        <f>IF(Master[[#This Row],[Longitude -decimal degrees]]="","",Master[[#This Row],[Longitude -decimal degrees]])</f>
        <v>-73.572360000000003</v>
      </c>
      <c r="T100" s="30" t="str">
        <f>IF(Master[[#This Row],[Parent Inventory]]="","",Master[[#This Row],[Parent Inventory]])</f>
        <v/>
      </c>
      <c r="U100" s="30" t="str">
        <f>IF(Master[[#This Row],[Hundred Seed Weight -gram]]="","",Master[[#This Row],[Hundred Seed Weight -gram]])</f>
        <v/>
      </c>
      <c r="V100" s="30" t="str">
        <f>IF(Master[[#This Row],[Note (Inventory)]]="","",Master[[#This Row],[Note (Inventory)]])</f>
        <v/>
      </c>
    </row>
    <row r="101" spans="1:22" x14ac:dyDescent="0.35">
      <c r="A101" s="30"/>
      <c r="B101" s="151" t="str">
        <f>IF(Master[[#This Row],[Inventory Prefix]]="","",Master[[#This Row],[Inventory Prefix]])</f>
        <v>W6</v>
      </c>
      <c r="C101" s="151" t="str">
        <f>IF(Master[[#This Row],[Inventory Number]]="","",Master[[#This Row],[Inventory Number]])</f>
        <v/>
      </c>
      <c r="D101" s="78" t="str">
        <f>IF(Master[[#This Row],[Inventory Suffix]]="","",Master[[#This Row],[Inventory Suffix]])</f>
        <v/>
      </c>
      <c r="E101" s="30" t="str">
        <f>IF(Master[[#This Row],[Inventory Type - Lookup Picker]]="","",Master[[#This Row],[Inventory Type - Lookup Picker]])</f>
        <v>SD</v>
      </c>
      <c r="F101" s="151" t="str">
        <f>Master[[#This Row],[Accession Prefix (NPGS)]]&amp;" "&amp;Master[[#This Row],[Accession Number -Assigned]]</f>
        <v xml:space="preserve">W6 </v>
      </c>
      <c r="G101" s="78" t="str">
        <f>IF(Master[[#This Row],[Inventory Maintenance Policy]]="","",Master[[#This Row],[Inventory Maintenance Policy]])</f>
        <v>w6_native</v>
      </c>
      <c r="H101" s="30" t="str">
        <f>IF(Master[[#This Row],[Inventory Maintenance Site -W6]]="","",Master[[#This Row],[Inventory Maintenance Site -W6]])</f>
        <v>W6</v>
      </c>
      <c r="I101" s="30" t="str">
        <f>IF(RIGHT(TEXT(Inventory[[#This Row],[Inventory Suffix]],"00"),2)="01","Y",IF(RIGHT(TEXT(Inventory[[#This Row],[Inventory Suffix]],"00"),2)="c1","Y",IF(RIGHT(TEXT(Inventory[[#This Row],[Inventory Suffix]],"00"),2)="m1","Y","N")))</f>
        <v>N</v>
      </c>
      <c r="J101" s="30" t="str">
        <f>IF(Inventory[[#This Row],[Inventory Type]]="SD","Y",IF(Inventory[[#This Row],[Inventory Type]]="LV","Y","N"))</f>
        <v>Y</v>
      </c>
      <c r="K101" s="30" t="str">
        <f t="shared" si="13"/>
        <v>N</v>
      </c>
      <c r="L101" s="30" t="str">
        <f t="shared" si="14"/>
        <v>Original lot received</v>
      </c>
      <c r="M101" s="30" t="str">
        <f t="shared" si="15"/>
        <v>ORIG from SOS Project</v>
      </c>
      <c r="N101" s="80">
        <f>ROUNDDOWN(Master[[#This Row],[Quantity On Hand]],0)</f>
        <v>0</v>
      </c>
      <c r="O101" s="78" t="str">
        <f>IF(Master[[#This Row],[Quantity On Hand Units -''count'' or ''packet'']]="","",Master[[#This Row],[Quantity On Hand Units -''count'' or ''packet'']])</f>
        <v>count</v>
      </c>
      <c r="P101" s="80" t="str">
        <f>IF(Master[[#This Row],[Inventory Type - Lookup Picker]]="","",Master[[#This Row],[Inventory Type - Lookup Picker]])</f>
        <v>SD</v>
      </c>
      <c r="Q101" s="45" t="str">
        <f t="shared" si="16"/>
        <v>Mike has</v>
      </c>
      <c r="R101" s="56">
        <f>IF(Master[[#This Row],[Latitude -decimal degrees]]="","",Master[[#This Row],[Latitude -decimal degrees]])</f>
        <v>40.71566</v>
      </c>
      <c r="S101" s="56">
        <f>IF(Master[[#This Row],[Longitude -decimal degrees]]="","",Master[[#This Row],[Longitude -decimal degrees]])</f>
        <v>-73.205020000000005</v>
      </c>
      <c r="T101" s="30" t="str">
        <f>IF(Master[[#This Row],[Parent Inventory]]="","",Master[[#This Row],[Parent Inventory]])</f>
        <v/>
      </c>
      <c r="U101" s="30" t="str">
        <f>IF(Master[[#This Row],[Hundred Seed Weight -gram]]="","",Master[[#This Row],[Hundred Seed Weight -gram]])</f>
        <v/>
      </c>
      <c r="V101" s="30" t="str">
        <f>IF(Master[[#This Row],[Note (Inventory)]]="","",Master[[#This Row],[Note (Inventory)]])</f>
        <v/>
      </c>
    </row>
    <row r="102" spans="1:22" x14ac:dyDescent="0.35">
      <c r="A102" s="30"/>
      <c r="B102" s="151" t="str">
        <f>IF(Master[[#This Row],[Inventory Prefix]]="","",Master[[#This Row],[Inventory Prefix]])</f>
        <v>W6</v>
      </c>
      <c r="C102" s="151" t="str">
        <f>IF(Master[[#This Row],[Inventory Number]]="","",Master[[#This Row],[Inventory Number]])</f>
        <v/>
      </c>
      <c r="D102" s="78" t="str">
        <f>IF(Master[[#This Row],[Inventory Suffix]]="","",Master[[#This Row],[Inventory Suffix]])</f>
        <v/>
      </c>
      <c r="E102" s="30" t="str">
        <f>IF(Master[[#This Row],[Inventory Type - Lookup Picker]]="","",Master[[#This Row],[Inventory Type - Lookup Picker]])</f>
        <v>SD</v>
      </c>
      <c r="F102" s="151" t="str">
        <f>Master[[#This Row],[Accession Prefix (NPGS)]]&amp;" "&amp;Master[[#This Row],[Accession Number -Assigned]]</f>
        <v xml:space="preserve">W6 </v>
      </c>
      <c r="G102" s="78" t="str">
        <f>IF(Master[[#This Row],[Inventory Maintenance Policy]]="","",Master[[#This Row],[Inventory Maintenance Policy]])</f>
        <v>w6_native</v>
      </c>
      <c r="H102" s="30" t="str">
        <f>IF(Master[[#This Row],[Inventory Maintenance Site -W6]]="","",Master[[#This Row],[Inventory Maintenance Site -W6]])</f>
        <v>W6</v>
      </c>
      <c r="I102" s="30" t="str">
        <f>IF(RIGHT(TEXT(Inventory[[#This Row],[Inventory Suffix]],"00"),2)="01","Y",IF(RIGHT(TEXT(Inventory[[#This Row],[Inventory Suffix]],"00"),2)="c1","Y",IF(RIGHT(TEXT(Inventory[[#This Row],[Inventory Suffix]],"00"),2)="m1","Y","N")))</f>
        <v>N</v>
      </c>
      <c r="J102" s="30" t="str">
        <f>IF(Inventory[[#This Row],[Inventory Type]]="SD","Y",IF(Inventory[[#This Row],[Inventory Type]]="LV","Y","N"))</f>
        <v>Y</v>
      </c>
      <c r="K102" s="30" t="str">
        <f t="shared" si="13"/>
        <v>N</v>
      </c>
      <c r="L102" s="30" t="str">
        <f t="shared" si="14"/>
        <v>Original lot received</v>
      </c>
      <c r="M102" s="30" t="str">
        <f t="shared" si="15"/>
        <v>ORIG from SOS Project</v>
      </c>
      <c r="N102" s="80">
        <f>ROUNDDOWN(Master[[#This Row],[Quantity On Hand]],0)</f>
        <v>0</v>
      </c>
      <c r="O102" s="78" t="str">
        <f>IF(Master[[#This Row],[Quantity On Hand Units -''count'' or ''packet'']]="","",Master[[#This Row],[Quantity On Hand Units -''count'' or ''packet'']])</f>
        <v>count</v>
      </c>
      <c r="P102" s="80" t="str">
        <f>IF(Master[[#This Row],[Inventory Type - Lookup Picker]]="","",Master[[#This Row],[Inventory Type - Lookup Picker]])</f>
        <v>SD</v>
      </c>
      <c r="Q102" s="45" t="str">
        <f t="shared" si="16"/>
        <v>Mike has</v>
      </c>
      <c r="R102" s="56">
        <f>IF(Master[[#This Row],[Latitude -decimal degrees]]="","",Master[[#This Row],[Latitude -decimal degrees]])</f>
        <v>40.71566</v>
      </c>
      <c r="S102" s="56">
        <f>IF(Master[[#This Row],[Longitude -decimal degrees]]="","",Master[[#This Row],[Longitude -decimal degrees]])</f>
        <v>-73.205020000000005</v>
      </c>
      <c r="T102" s="30" t="str">
        <f>IF(Master[[#This Row],[Parent Inventory]]="","",Master[[#This Row],[Parent Inventory]])</f>
        <v/>
      </c>
      <c r="U102" s="30" t="str">
        <f>IF(Master[[#This Row],[Hundred Seed Weight -gram]]="","",Master[[#This Row],[Hundred Seed Weight -gram]])</f>
        <v/>
      </c>
      <c r="V102" s="30" t="str">
        <f>IF(Master[[#This Row],[Note (Inventory)]]="","",Master[[#This Row],[Note (Inventory)]])</f>
        <v/>
      </c>
    </row>
    <row r="103" spans="1:22" x14ac:dyDescent="0.35">
      <c r="A103" s="30"/>
      <c r="B103" s="151" t="str">
        <f>IF(Master[[#This Row],[Inventory Prefix]]="","",Master[[#This Row],[Inventory Prefix]])</f>
        <v>W6</v>
      </c>
      <c r="C103" s="151" t="str">
        <f>IF(Master[[#This Row],[Inventory Number]]="","",Master[[#This Row],[Inventory Number]])</f>
        <v/>
      </c>
      <c r="D103" s="78" t="str">
        <f>IF(Master[[#This Row],[Inventory Suffix]]="","",Master[[#This Row],[Inventory Suffix]])</f>
        <v/>
      </c>
      <c r="E103" s="30" t="str">
        <f>IF(Master[[#This Row],[Inventory Type - Lookup Picker]]="","",Master[[#This Row],[Inventory Type - Lookup Picker]])</f>
        <v>SD</v>
      </c>
      <c r="F103" s="151" t="str">
        <f>Master[[#This Row],[Accession Prefix (NPGS)]]&amp;" "&amp;Master[[#This Row],[Accession Number -Assigned]]</f>
        <v xml:space="preserve">W6 </v>
      </c>
      <c r="G103" s="78" t="str">
        <f>IF(Master[[#This Row],[Inventory Maintenance Policy]]="","",Master[[#This Row],[Inventory Maintenance Policy]])</f>
        <v>w6_native</v>
      </c>
      <c r="H103" s="30" t="str">
        <f>IF(Master[[#This Row],[Inventory Maintenance Site -W6]]="","",Master[[#This Row],[Inventory Maintenance Site -W6]])</f>
        <v>W6</v>
      </c>
      <c r="I103" s="30" t="str">
        <f>IF(RIGHT(TEXT(Inventory[[#This Row],[Inventory Suffix]],"00"),2)="01","Y",IF(RIGHT(TEXT(Inventory[[#This Row],[Inventory Suffix]],"00"),2)="c1","Y",IF(RIGHT(TEXT(Inventory[[#This Row],[Inventory Suffix]],"00"),2)="m1","Y","N")))</f>
        <v>N</v>
      </c>
      <c r="J103" s="30" t="str">
        <f>IF(Inventory[[#This Row],[Inventory Type]]="SD","Y",IF(Inventory[[#This Row],[Inventory Type]]="LV","Y","N"))</f>
        <v>Y</v>
      </c>
      <c r="K103" s="30" t="str">
        <f t="shared" si="13"/>
        <v>N</v>
      </c>
      <c r="L103" s="30" t="str">
        <f t="shared" si="14"/>
        <v>Original lot received</v>
      </c>
      <c r="M103" s="30" t="str">
        <f t="shared" si="15"/>
        <v>ORIG from SOS Project</v>
      </c>
      <c r="N103" s="80">
        <f>ROUNDDOWN(Master[[#This Row],[Quantity On Hand]],0)</f>
        <v>0</v>
      </c>
      <c r="O103" s="78" t="str">
        <f>IF(Master[[#This Row],[Quantity On Hand Units -''count'' or ''packet'']]="","",Master[[#This Row],[Quantity On Hand Units -''count'' or ''packet'']])</f>
        <v>count</v>
      </c>
      <c r="P103" s="80" t="str">
        <f>IF(Master[[#This Row],[Inventory Type - Lookup Picker]]="","",Master[[#This Row],[Inventory Type - Lookup Picker]])</f>
        <v>SD</v>
      </c>
      <c r="Q103" s="45" t="str">
        <f t="shared" si="16"/>
        <v>Mike has</v>
      </c>
      <c r="R103" s="56">
        <f>IF(Master[[#This Row],[Latitude -decimal degrees]]="","",Master[[#This Row],[Latitude -decimal degrees]])</f>
        <v>40.587629999999997</v>
      </c>
      <c r="S103" s="56">
        <f>IF(Master[[#This Row],[Longitude -decimal degrees]]="","",Master[[#This Row],[Longitude -decimal degrees]])</f>
        <v>-73.60069</v>
      </c>
      <c r="T103" s="30" t="str">
        <f>IF(Master[[#This Row],[Parent Inventory]]="","",Master[[#This Row],[Parent Inventory]])</f>
        <v/>
      </c>
      <c r="U103" s="30" t="str">
        <f>IF(Master[[#This Row],[Hundred Seed Weight -gram]]="","",Master[[#This Row],[Hundred Seed Weight -gram]])</f>
        <v/>
      </c>
      <c r="V103" s="30" t="str">
        <f>IF(Master[[#This Row],[Note (Inventory)]]="","",Master[[#This Row],[Note (Inventory)]])</f>
        <v/>
      </c>
    </row>
    <row r="104" spans="1:22" x14ac:dyDescent="0.35">
      <c r="A104" s="30"/>
      <c r="B104" s="151" t="str">
        <f>IF(Master[[#This Row],[Inventory Prefix]]="","",Master[[#This Row],[Inventory Prefix]])</f>
        <v>W6</v>
      </c>
      <c r="C104" s="151" t="str">
        <f>IF(Master[[#This Row],[Inventory Number]]="","",Master[[#This Row],[Inventory Number]])</f>
        <v/>
      </c>
      <c r="D104" s="78" t="str">
        <f>IF(Master[[#This Row],[Inventory Suffix]]="","",Master[[#This Row],[Inventory Suffix]])</f>
        <v/>
      </c>
      <c r="E104" s="30" t="str">
        <f>IF(Master[[#This Row],[Inventory Type - Lookup Picker]]="","",Master[[#This Row],[Inventory Type - Lookup Picker]])</f>
        <v>SD</v>
      </c>
      <c r="F104" s="151" t="str">
        <f>Master[[#This Row],[Accession Prefix (NPGS)]]&amp;" "&amp;Master[[#This Row],[Accession Number -Assigned]]</f>
        <v xml:space="preserve">W6 </v>
      </c>
      <c r="G104" s="78" t="str">
        <f>IF(Master[[#This Row],[Inventory Maintenance Policy]]="","",Master[[#This Row],[Inventory Maintenance Policy]])</f>
        <v>w6_native</v>
      </c>
      <c r="H104" s="30" t="str">
        <f>IF(Master[[#This Row],[Inventory Maintenance Site -W6]]="","",Master[[#This Row],[Inventory Maintenance Site -W6]])</f>
        <v>W6</v>
      </c>
      <c r="I104" s="30" t="str">
        <f>IF(RIGHT(TEXT(Inventory[[#This Row],[Inventory Suffix]],"00"),2)="01","Y",IF(RIGHT(TEXT(Inventory[[#This Row],[Inventory Suffix]],"00"),2)="c1","Y",IF(RIGHT(TEXT(Inventory[[#This Row],[Inventory Suffix]],"00"),2)="m1","Y","N")))</f>
        <v>N</v>
      </c>
      <c r="J104" s="30" t="str">
        <f>IF(Inventory[[#This Row],[Inventory Type]]="SD","Y",IF(Inventory[[#This Row],[Inventory Type]]="LV","Y","N"))</f>
        <v>Y</v>
      </c>
      <c r="K104" s="30" t="str">
        <f t="shared" si="13"/>
        <v>N</v>
      </c>
      <c r="L104" s="30" t="str">
        <f t="shared" si="14"/>
        <v>Original lot received</v>
      </c>
      <c r="M104" s="30" t="str">
        <f t="shared" si="15"/>
        <v>ORIG from SOS Project</v>
      </c>
      <c r="N104" s="80">
        <f>ROUNDDOWN(Master[[#This Row],[Quantity On Hand]],0)</f>
        <v>0</v>
      </c>
      <c r="O104" s="78" t="str">
        <f>IF(Master[[#This Row],[Quantity On Hand Units -''count'' or ''packet'']]="","",Master[[#This Row],[Quantity On Hand Units -''count'' or ''packet'']])</f>
        <v>count</v>
      </c>
      <c r="P104" s="80" t="str">
        <f>IF(Master[[#This Row],[Inventory Type - Lookup Picker]]="","",Master[[#This Row],[Inventory Type - Lookup Picker]])</f>
        <v>SD</v>
      </c>
      <c r="Q104" s="45" t="str">
        <f t="shared" si="16"/>
        <v>Mike has</v>
      </c>
      <c r="R104" s="56">
        <f>IF(Master[[#This Row],[Latitude -decimal degrees]]="","",Master[[#This Row],[Latitude -decimal degrees]])</f>
        <v>40.936750000000004</v>
      </c>
      <c r="S104" s="56">
        <f>IF(Master[[#This Row],[Longitude -decimal degrees]]="","",Master[[#This Row],[Longitude -decimal degrees]])</f>
        <v>-72.428160000000005</v>
      </c>
      <c r="T104" s="30" t="str">
        <f>IF(Master[[#This Row],[Parent Inventory]]="","",Master[[#This Row],[Parent Inventory]])</f>
        <v/>
      </c>
      <c r="U104" s="30" t="str">
        <f>IF(Master[[#This Row],[Hundred Seed Weight -gram]]="","",Master[[#This Row],[Hundred Seed Weight -gram]])</f>
        <v/>
      </c>
      <c r="V104" s="30" t="str">
        <f>IF(Master[[#This Row],[Note (Inventory)]]="","",Master[[#This Row],[Note (Inventory)]])</f>
        <v/>
      </c>
    </row>
    <row r="105" spans="1:22" x14ac:dyDescent="0.35">
      <c r="A105" s="30"/>
      <c r="B105" s="151" t="str">
        <f>IF(Master[[#This Row],[Inventory Prefix]]="","",Master[[#This Row],[Inventory Prefix]])</f>
        <v>W6</v>
      </c>
      <c r="C105" s="151" t="str">
        <f>IF(Master[[#This Row],[Inventory Number]]="","",Master[[#This Row],[Inventory Number]])</f>
        <v/>
      </c>
      <c r="D105" s="78" t="str">
        <f>IF(Master[[#This Row],[Inventory Suffix]]="","",Master[[#This Row],[Inventory Suffix]])</f>
        <v/>
      </c>
      <c r="E105" s="30" t="str">
        <f>IF(Master[[#This Row],[Inventory Type - Lookup Picker]]="","",Master[[#This Row],[Inventory Type - Lookup Picker]])</f>
        <v>SD</v>
      </c>
      <c r="F105" s="151" t="str">
        <f>Master[[#This Row],[Accession Prefix (NPGS)]]&amp;" "&amp;Master[[#This Row],[Accession Number -Assigned]]</f>
        <v xml:space="preserve">W6 </v>
      </c>
      <c r="G105" s="78" t="str">
        <f>IF(Master[[#This Row],[Inventory Maintenance Policy]]="","",Master[[#This Row],[Inventory Maintenance Policy]])</f>
        <v>w6_native</v>
      </c>
      <c r="H105" s="30" t="str">
        <f>IF(Master[[#This Row],[Inventory Maintenance Site -W6]]="","",Master[[#This Row],[Inventory Maintenance Site -W6]])</f>
        <v>W6</v>
      </c>
      <c r="I105" s="30" t="str">
        <f>IF(RIGHT(TEXT(Inventory[[#This Row],[Inventory Suffix]],"00"),2)="01","Y",IF(RIGHT(TEXT(Inventory[[#This Row],[Inventory Suffix]],"00"),2)="c1","Y",IF(RIGHT(TEXT(Inventory[[#This Row],[Inventory Suffix]],"00"),2)="m1","Y","N")))</f>
        <v>N</v>
      </c>
      <c r="J105" s="30" t="str">
        <f>IF(Inventory[[#This Row],[Inventory Type]]="SD","Y",IF(Inventory[[#This Row],[Inventory Type]]="LV","Y","N"))</f>
        <v>Y</v>
      </c>
      <c r="K105" s="30" t="str">
        <f t="shared" si="13"/>
        <v>N</v>
      </c>
      <c r="L105" s="30" t="str">
        <f t="shared" si="14"/>
        <v>Original lot received</v>
      </c>
      <c r="M105" s="30" t="str">
        <f t="shared" si="15"/>
        <v>ORIG from SOS Project</v>
      </c>
      <c r="N105" s="80">
        <f>ROUNDDOWN(Master[[#This Row],[Quantity On Hand]],0)</f>
        <v>0</v>
      </c>
      <c r="O105" s="78" t="str">
        <f>IF(Master[[#This Row],[Quantity On Hand Units -''count'' or ''packet'']]="","",Master[[#This Row],[Quantity On Hand Units -''count'' or ''packet'']])</f>
        <v>count</v>
      </c>
      <c r="P105" s="80" t="str">
        <f>IF(Master[[#This Row],[Inventory Type - Lookup Picker]]="","",Master[[#This Row],[Inventory Type - Lookup Picker]])</f>
        <v>SD</v>
      </c>
      <c r="Q105" s="45" t="str">
        <f t="shared" si="16"/>
        <v>Mike has</v>
      </c>
      <c r="R105" s="56">
        <f>IF(Master[[#This Row],[Latitude -decimal degrees]]="","",Master[[#This Row],[Latitude -decimal degrees]])</f>
        <v>40.936750000000004</v>
      </c>
      <c r="S105" s="56">
        <f>IF(Master[[#This Row],[Longitude -decimal degrees]]="","",Master[[#This Row],[Longitude -decimal degrees]])</f>
        <v>-72.428160000000005</v>
      </c>
      <c r="T105" s="30" t="str">
        <f>IF(Master[[#This Row],[Parent Inventory]]="","",Master[[#This Row],[Parent Inventory]])</f>
        <v/>
      </c>
      <c r="U105" s="30" t="str">
        <f>IF(Master[[#This Row],[Hundred Seed Weight -gram]]="","",Master[[#This Row],[Hundred Seed Weight -gram]])</f>
        <v/>
      </c>
      <c r="V105" s="30" t="str">
        <f>IF(Master[[#This Row],[Note (Inventory)]]="","",Master[[#This Row],[Note (Inventory)]])</f>
        <v/>
      </c>
    </row>
    <row r="106" spans="1:22" x14ac:dyDescent="0.35">
      <c r="A106" s="30"/>
      <c r="B106" s="151" t="str">
        <f>IF(Master[[#This Row],[Inventory Prefix]]="","",Master[[#This Row],[Inventory Prefix]])</f>
        <v>W6</v>
      </c>
      <c r="C106" s="151" t="str">
        <f>IF(Master[[#This Row],[Inventory Number]]="","",Master[[#This Row],[Inventory Number]])</f>
        <v/>
      </c>
      <c r="D106" s="78" t="str">
        <f>IF(Master[[#This Row],[Inventory Suffix]]="","",Master[[#This Row],[Inventory Suffix]])</f>
        <v/>
      </c>
      <c r="E106" s="30" t="str">
        <f>IF(Master[[#This Row],[Inventory Type - Lookup Picker]]="","",Master[[#This Row],[Inventory Type - Lookup Picker]])</f>
        <v>SD</v>
      </c>
      <c r="F106" s="151" t="str">
        <f>Master[[#This Row],[Accession Prefix (NPGS)]]&amp;" "&amp;Master[[#This Row],[Accession Number -Assigned]]</f>
        <v xml:space="preserve">W6 </v>
      </c>
      <c r="G106" s="78" t="str">
        <f>IF(Master[[#This Row],[Inventory Maintenance Policy]]="","",Master[[#This Row],[Inventory Maintenance Policy]])</f>
        <v>w6_native</v>
      </c>
      <c r="H106" s="30" t="str">
        <f>IF(Master[[#This Row],[Inventory Maintenance Site -W6]]="","",Master[[#This Row],[Inventory Maintenance Site -W6]])</f>
        <v>W6</v>
      </c>
      <c r="I106" s="30" t="str">
        <f>IF(RIGHT(TEXT(Inventory[[#This Row],[Inventory Suffix]],"00"),2)="01","Y",IF(RIGHT(TEXT(Inventory[[#This Row],[Inventory Suffix]],"00"),2)="c1","Y",IF(RIGHT(TEXT(Inventory[[#This Row],[Inventory Suffix]],"00"),2)="m1","Y","N")))</f>
        <v>N</v>
      </c>
      <c r="J106" s="30" t="str">
        <f>IF(Inventory[[#This Row],[Inventory Type]]="SD","Y",IF(Inventory[[#This Row],[Inventory Type]]="LV","Y","N"))</f>
        <v>Y</v>
      </c>
      <c r="K106" s="30" t="str">
        <f t="shared" si="13"/>
        <v>N</v>
      </c>
      <c r="L106" s="30" t="str">
        <f t="shared" si="14"/>
        <v>Original lot received</v>
      </c>
      <c r="M106" s="30" t="str">
        <f t="shared" si="15"/>
        <v>ORIG from SOS Project</v>
      </c>
      <c r="N106" s="80">
        <f>ROUNDDOWN(Master[[#This Row],[Quantity On Hand]],0)</f>
        <v>0</v>
      </c>
      <c r="O106" s="78" t="str">
        <f>IF(Master[[#This Row],[Quantity On Hand Units -''count'' or ''packet'']]="","",Master[[#This Row],[Quantity On Hand Units -''count'' or ''packet'']])</f>
        <v>count</v>
      </c>
      <c r="P106" s="80" t="str">
        <f>IF(Master[[#This Row],[Inventory Type - Lookup Picker]]="","",Master[[#This Row],[Inventory Type - Lookup Picker]])</f>
        <v>SD</v>
      </c>
      <c r="Q106" s="45" t="str">
        <f t="shared" si="16"/>
        <v>Mike has</v>
      </c>
      <c r="R106" s="56">
        <f>IF(Master[[#This Row],[Latitude -decimal degrees]]="","",Master[[#This Row],[Latitude -decimal degrees]])</f>
        <v>38.60436</v>
      </c>
      <c r="S106" s="56">
        <f>IF(Master[[#This Row],[Longitude -decimal degrees]]="","",Master[[#This Row],[Longitude -decimal degrees]])</f>
        <v>-75.065380000000005</v>
      </c>
      <c r="T106" s="30" t="str">
        <f>IF(Master[[#This Row],[Parent Inventory]]="","",Master[[#This Row],[Parent Inventory]])</f>
        <v/>
      </c>
      <c r="U106" s="30" t="str">
        <f>IF(Master[[#This Row],[Hundred Seed Weight -gram]]="","",Master[[#This Row],[Hundred Seed Weight -gram]])</f>
        <v/>
      </c>
      <c r="V106" s="30" t="str">
        <f>IF(Master[[#This Row],[Note (Inventory)]]="","",Master[[#This Row],[Note (Inventory)]])</f>
        <v/>
      </c>
    </row>
    <row r="107" spans="1:22" x14ac:dyDescent="0.35">
      <c r="A107" s="30"/>
      <c r="B107" s="151" t="str">
        <f>IF(Master[[#This Row],[Inventory Prefix]]="","",Master[[#This Row],[Inventory Prefix]])</f>
        <v>W6</v>
      </c>
      <c r="C107" s="151" t="str">
        <f>IF(Master[[#This Row],[Inventory Number]]="","",Master[[#This Row],[Inventory Number]])</f>
        <v/>
      </c>
      <c r="D107" s="78" t="str">
        <f>IF(Master[[#This Row],[Inventory Suffix]]="","",Master[[#This Row],[Inventory Suffix]])</f>
        <v/>
      </c>
      <c r="E107" s="30" t="str">
        <f>IF(Master[[#This Row],[Inventory Type - Lookup Picker]]="","",Master[[#This Row],[Inventory Type - Lookup Picker]])</f>
        <v>SD</v>
      </c>
      <c r="F107" s="151" t="str">
        <f>Master[[#This Row],[Accession Prefix (NPGS)]]&amp;" "&amp;Master[[#This Row],[Accession Number -Assigned]]</f>
        <v xml:space="preserve">W6 </v>
      </c>
      <c r="G107" s="78" t="str">
        <f>IF(Master[[#This Row],[Inventory Maintenance Policy]]="","",Master[[#This Row],[Inventory Maintenance Policy]])</f>
        <v>w6_native</v>
      </c>
      <c r="H107" s="30" t="str">
        <f>IF(Master[[#This Row],[Inventory Maintenance Site -W6]]="","",Master[[#This Row],[Inventory Maintenance Site -W6]])</f>
        <v>W6</v>
      </c>
      <c r="I107" s="30" t="str">
        <f>IF(RIGHT(TEXT(Inventory[[#This Row],[Inventory Suffix]],"00"),2)="01","Y",IF(RIGHT(TEXT(Inventory[[#This Row],[Inventory Suffix]],"00"),2)="c1","Y",IF(RIGHT(TEXT(Inventory[[#This Row],[Inventory Suffix]],"00"),2)="m1","Y","N")))</f>
        <v>N</v>
      </c>
      <c r="J107" s="30" t="str">
        <f>IF(Inventory[[#This Row],[Inventory Type]]="SD","Y",IF(Inventory[[#This Row],[Inventory Type]]="LV","Y","N"))</f>
        <v>Y</v>
      </c>
      <c r="K107" s="30" t="str">
        <f t="shared" si="13"/>
        <v>N</v>
      </c>
      <c r="L107" s="30" t="str">
        <f t="shared" si="14"/>
        <v>Original lot received</v>
      </c>
      <c r="M107" s="30" t="str">
        <f t="shared" si="15"/>
        <v>ORIG from SOS Project</v>
      </c>
      <c r="N107" s="80">
        <f>ROUNDDOWN(Master[[#This Row],[Quantity On Hand]],0)</f>
        <v>0</v>
      </c>
      <c r="O107" s="78" t="str">
        <f>IF(Master[[#This Row],[Quantity On Hand Units -''count'' or ''packet'']]="","",Master[[#This Row],[Quantity On Hand Units -''count'' or ''packet'']])</f>
        <v>count</v>
      </c>
      <c r="P107" s="80" t="str">
        <f>IF(Master[[#This Row],[Inventory Type - Lookup Picker]]="","",Master[[#This Row],[Inventory Type - Lookup Picker]])</f>
        <v>SD</v>
      </c>
      <c r="Q107" s="45" t="str">
        <f t="shared" si="16"/>
        <v>Mike has</v>
      </c>
      <c r="R107" s="56">
        <f>IF(Master[[#This Row],[Latitude -decimal degrees]]="","",Master[[#This Row],[Latitude -decimal degrees]])</f>
        <v>38.756360000000001</v>
      </c>
      <c r="S107" s="56">
        <f>IF(Master[[#This Row],[Longitude -decimal degrees]]="","",Master[[#This Row],[Longitude -decimal degrees]])</f>
        <v>-75.091579999999993</v>
      </c>
      <c r="T107" s="30" t="str">
        <f>IF(Master[[#This Row],[Parent Inventory]]="","",Master[[#This Row],[Parent Inventory]])</f>
        <v/>
      </c>
      <c r="U107" s="30" t="str">
        <f>IF(Master[[#This Row],[Hundred Seed Weight -gram]]="","",Master[[#This Row],[Hundred Seed Weight -gram]])</f>
        <v/>
      </c>
      <c r="V107" s="30" t="str">
        <f>IF(Master[[#This Row],[Note (Inventory)]]="","",Master[[#This Row],[Note (Inventory)]])</f>
        <v/>
      </c>
    </row>
    <row r="108" spans="1:22" x14ac:dyDescent="0.35">
      <c r="A108" s="30"/>
      <c r="B108" s="151" t="str">
        <f>IF(Master[[#This Row],[Inventory Prefix]]="","",Master[[#This Row],[Inventory Prefix]])</f>
        <v>W6</v>
      </c>
      <c r="C108" s="151" t="str">
        <f>IF(Master[[#This Row],[Inventory Number]]="","",Master[[#This Row],[Inventory Number]])</f>
        <v/>
      </c>
      <c r="D108" s="78" t="str">
        <f>IF(Master[[#This Row],[Inventory Suffix]]="","",Master[[#This Row],[Inventory Suffix]])</f>
        <v/>
      </c>
      <c r="E108" s="30" t="str">
        <f>IF(Master[[#This Row],[Inventory Type - Lookup Picker]]="","",Master[[#This Row],[Inventory Type - Lookup Picker]])</f>
        <v>SD</v>
      </c>
      <c r="F108" s="151" t="str">
        <f>Master[[#This Row],[Accession Prefix (NPGS)]]&amp;" "&amp;Master[[#This Row],[Accession Number -Assigned]]</f>
        <v xml:space="preserve">W6 </v>
      </c>
      <c r="G108" s="78" t="str">
        <f>IF(Master[[#This Row],[Inventory Maintenance Policy]]="","",Master[[#This Row],[Inventory Maintenance Policy]])</f>
        <v>w6_native</v>
      </c>
      <c r="H108" s="30" t="str">
        <f>IF(Master[[#This Row],[Inventory Maintenance Site -W6]]="","",Master[[#This Row],[Inventory Maintenance Site -W6]])</f>
        <v>W6</v>
      </c>
      <c r="I108" s="30" t="str">
        <f>IF(RIGHT(TEXT(Inventory[[#This Row],[Inventory Suffix]],"00"),2)="01","Y",IF(RIGHT(TEXT(Inventory[[#This Row],[Inventory Suffix]],"00"),2)="c1","Y",IF(RIGHT(TEXT(Inventory[[#This Row],[Inventory Suffix]],"00"),2)="m1","Y","N")))</f>
        <v>N</v>
      </c>
      <c r="J108" s="30" t="str">
        <f>IF(Inventory[[#This Row],[Inventory Type]]="SD","Y",IF(Inventory[[#This Row],[Inventory Type]]="LV","Y","N"))</f>
        <v>Y</v>
      </c>
      <c r="K108" s="30" t="str">
        <f t="shared" si="13"/>
        <v>N</v>
      </c>
      <c r="L108" s="30" t="str">
        <f t="shared" si="14"/>
        <v>Original lot received</v>
      </c>
      <c r="M108" s="30" t="str">
        <f t="shared" si="15"/>
        <v>ORIG from SOS Project</v>
      </c>
      <c r="N108" s="80">
        <f>ROUNDDOWN(Master[[#This Row],[Quantity On Hand]],0)</f>
        <v>0</v>
      </c>
      <c r="O108" s="78" t="str">
        <f>IF(Master[[#This Row],[Quantity On Hand Units -''count'' or ''packet'']]="","",Master[[#This Row],[Quantity On Hand Units -''count'' or ''packet'']])</f>
        <v>count</v>
      </c>
      <c r="P108" s="80" t="str">
        <f>IF(Master[[#This Row],[Inventory Type - Lookup Picker]]="","",Master[[#This Row],[Inventory Type - Lookup Picker]])</f>
        <v>SD</v>
      </c>
      <c r="Q108" s="45" t="str">
        <f t="shared" si="16"/>
        <v>Mike has</v>
      </c>
      <c r="R108" s="56">
        <f>IF(Master[[#This Row],[Latitude -decimal degrees]]="","",Master[[#This Row],[Latitude -decimal degrees]])</f>
        <v>40.72063</v>
      </c>
      <c r="S108" s="56">
        <f>IF(Master[[#This Row],[Longitude -decimal degrees]]="","",Master[[#This Row],[Longitude -decimal degrees]])</f>
        <v>-74.486770000000007</v>
      </c>
      <c r="T108" s="30" t="str">
        <f>IF(Master[[#This Row],[Parent Inventory]]="","",Master[[#This Row],[Parent Inventory]])</f>
        <v/>
      </c>
      <c r="U108" s="30" t="str">
        <f>IF(Master[[#This Row],[Hundred Seed Weight -gram]]="","",Master[[#This Row],[Hundred Seed Weight -gram]])</f>
        <v/>
      </c>
      <c r="V108" s="30" t="str">
        <f>IF(Master[[#This Row],[Note (Inventory)]]="","",Master[[#This Row],[Note (Inventory)]])</f>
        <v/>
      </c>
    </row>
    <row r="109" spans="1:22" x14ac:dyDescent="0.35">
      <c r="A109" s="30"/>
      <c r="B109" s="151" t="str">
        <f>IF(Master[[#This Row],[Inventory Prefix]]="","",Master[[#This Row],[Inventory Prefix]])</f>
        <v>W6</v>
      </c>
      <c r="C109" s="151" t="str">
        <f>IF(Master[[#This Row],[Inventory Number]]="","",Master[[#This Row],[Inventory Number]])</f>
        <v/>
      </c>
      <c r="D109" s="78" t="str">
        <f>IF(Master[[#This Row],[Inventory Suffix]]="","",Master[[#This Row],[Inventory Suffix]])</f>
        <v/>
      </c>
      <c r="E109" s="30" t="str">
        <f>IF(Master[[#This Row],[Inventory Type - Lookup Picker]]="","",Master[[#This Row],[Inventory Type - Lookup Picker]])</f>
        <v>SD</v>
      </c>
      <c r="F109" s="151" t="str">
        <f>Master[[#This Row],[Accession Prefix (NPGS)]]&amp;" "&amp;Master[[#This Row],[Accession Number -Assigned]]</f>
        <v xml:space="preserve">W6 </v>
      </c>
      <c r="G109" s="78" t="str">
        <f>IF(Master[[#This Row],[Inventory Maintenance Policy]]="","",Master[[#This Row],[Inventory Maintenance Policy]])</f>
        <v>w6_native</v>
      </c>
      <c r="H109" s="30" t="str">
        <f>IF(Master[[#This Row],[Inventory Maintenance Site -W6]]="","",Master[[#This Row],[Inventory Maintenance Site -W6]])</f>
        <v>W6</v>
      </c>
      <c r="I109" s="30" t="str">
        <f>IF(RIGHT(TEXT(Inventory[[#This Row],[Inventory Suffix]],"00"),2)="01","Y",IF(RIGHT(TEXT(Inventory[[#This Row],[Inventory Suffix]],"00"),2)="c1","Y",IF(RIGHT(TEXT(Inventory[[#This Row],[Inventory Suffix]],"00"),2)="m1","Y","N")))</f>
        <v>N</v>
      </c>
      <c r="J109" s="30" t="str">
        <f>IF(Inventory[[#This Row],[Inventory Type]]="SD","Y",IF(Inventory[[#This Row],[Inventory Type]]="LV","Y","N"))</f>
        <v>Y</v>
      </c>
      <c r="K109" s="30" t="str">
        <f t="shared" si="13"/>
        <v>N</v>
      </c>
      <c r="L109" s="30" t="str">
        <f t="shared" si="14"/>
        <v>Original lot received</v>
      </c>
      <c r="M109" s="30" t="str">
        <f t="shared" si="15"/>
        <v>ORIG from SOS Project</v>
      </c>
      <c r="N109" s="80">
        <f>ROUNDDOWN(Master[[#This Row],[Quantity On Hand]],0)</f>
        <v>0</v>
      </c>
      <c r="O109" s="78" t="str">
        <f>IF(Master[[#This Row],[Quantity On Hand Units -''count'' or ''packet'']]="","",Master[[#This Row],[Quantity On Hand Units -''count'' or ''packet'']])</f>
        <v>count</v>
      </c>
      <c r="P109" s="80" t="str">
        <f>IF(Master[[#This Row],[Inventory Type - Lookup Picker]]="","",Master[[#This Row],[Inventory Type - Lookup Picker]])</f>
        <v>SD</v>
      </c>
      <c r="Q109" s="45" t="str">
        <f t="shared" si="16"/>
        <v>Mike has</v>
      </c>
      <c r="R109" s="56">
        <f>IF(Master[[#This Row],[Latitude -decimal degrees]]="","",Master[[#This Row],[Latitude -decimal degrees]])</f>
        <v>40.801969999999997</v>
      </c>
      <c r="S109" s="56">
        <f>IF(Master[[#This Row],[Longitude -decimal degrees]]="","",Master[[#This Row],[Longitude -decimal degrees]])</f>
        <v>-74.671499999999995</v>
      </c>
      <c r="T109" s="30" t="str">
        <f>IF(Master[[#This Row],[Parent Inventory]]="","",Master[[#This Row],[Parent Inventory]])</f>
        <v/>
      </c>
      <c r="U109" s="30" t="str">
        <f>IF(Master[[#This Row],[Hundred Seed Weight -gram]]="","",Master[[#This Row],[Hundred Seed Weight -gram]])</f>
        <v/>
      </c>
      <c r="V109" s="30" t="str">
        <f>IF(Master[[#This Row],[Note (Inventory)]]="","",Master[[#This Row],[Note (Inventory)]])</f>
        <v/>
      </c>
    </row>
    <row r="110" spans="1:22" x14ac:dyDescent="0.35">
      <c r="A110" s="30"/>
      <c r="B110" s="151" t="str">
        <f>IF(Master[[#This Row],[Inventory Prefix]]="","",Master[[#This Row],[Inventory Prefix]])</f>
        <v>W6</v>
      </c>
      <c r="C110" s="151" t="str">
        <f>IF(Master[[#This Row],[Inventory Number]]="","",Master[[#This Row],[Inventory Number]])</f>
        <v/>
      </c>
      <c r="D110" s="78" t="str">
        <f>IF(Master[[#This Row],[Inventory Suffix]]="","",Master[[#This Row],[Inventory Suffix]])</f>
        <v/>
      </c>
      <c r="E110" s="30" t="str">
        <f>IF(Master[[#This Row],[Inventory Type - Lookup Picker]]="","",Master[[#This Row],[Inventory Type - Lookup Picker]])</f>
        <v>SD</v>
      </c>
      <c r="F110" s="151" t="str">
        <f>Master[[#This Row],[Accession Prefix (NPGS)]]&amp;" "&amp;Master[[#This Row],[Accession Number -Assigned]]</f>
        <v xml:space="preserve">W6 </v>
      </c>
      <c r="G110" s="78" t="str">
        <f>IF(Master[[#This Row],[Inventory Maintenance Policy]]="","",Master[[#This Row],[Inventory Maintenance Policy]])</f>
        <v>w6_native</v>
      </c>
      <c r="H110" s="30" t="str">
        <f>IF(Master[[#This Row],[Inventory Maintenance Site -W6]]="","",Master[[#This Row],[Inventory Maintenance Site -W6]])</f>
        <v>W6</v>
      </c>
      <c r="I110" s="30" t="str">
        <f>IF(RIGHT(TEXT(Inventory[[#This Row],[Inventory Suffix]],"00"),2)="01","Y",IF(RIGHT(TEXT(Inventory[[#This Row],[Inventory Suffix]],"00"),2)="c1","Y",IF(RIGHT(TEXT(Inventory[[#This Row],[Inventory Suffix]],"00"),2)="m1","Y","N")))</f>
        <v>N</v>
      </c>
      <c r="J110" s="30" t="str">
        <f>IF(Inventory[[#This Row],[Inventory Type]]="SD","Y",IF(Inventory[[#This Row],[Inventory Type]]="LV","Y","N"))</f>
        <v>Y</v>
      </c>
      <c r="K110" s="30" t="str">
        <f t="shared" si="13"/>
        <v>N</v>
      </c>
      <c r="L110" s="30" t="str">
        <f t="shared" si="14"/>
        <v>Original lot received</v>
      </c>
      <c r="M110" s="30" t="str">
        <f t="shared" si="15"/>
        <v>ORIG from SOS Project</v>
      </c>
      <c r="N110" s="80">
        <f>ROUNDDOWN(Master[[#This Row],[Quantity On Hand]],0)</f>
        <v>0</v>
      </c>
      <c r="O110" s="78" t="str">
        <f>IF(Master[[#This Row],[Quantity On Hand Units -''count'' or ''packet'']]="","",Master[[#This Row],[Quantity On Hand Units -''count'' or ''packet'']])</f>
        <v>count</v>
      </c>
      <c r="P110" s="80" t="str">
        <f>IF(Master[[#This Row],[Inventory Type - Lookup Picker]]="","",Master[[#This Row],[Inventory Type - Lookup Picker]])</f>
        <v>SD</v>
      </c>
      <c r="Q110" s="45" t="str">
        <f t="shared" si="16"/>
        <v>Mike has</v>
      </c>
      <c r="R110" s="56">
        <f>IF(Master[[#This Row],[Latitude -decimal degrees]]="","",Master[[#This Row],[Latitude -decimal degrees]])</f>
        <v>40.801969999999997</v>
      </c>
      <c r="S110" s="56">
        <f>IF(Master[[#This Row],[Longitude -decimal degrees]]="","",Master[[#This Row],[Longitude -decimal degrees]])</f>
        <v>-74.671499999999995</v>
      </c>
      <c r="T110" s="30" t="str">
        <f>IF(Master[[#This Row],[Parent Inventory]]="","",Master[[#This Row],[Parent Inventory]])</f>
        <v/>
      </c>
      <c r="U110" s="30" t="str">
        <f>IF(Master[[#This Row],[Hundred Seed Weight -gram]]="","",Master[[#This Row],[Hundred Seed Weight -gram]])</f>
        <v/>
      </c>
      <c r="V110" s="30" t="str">
        <f>IF(Master[[#This Row],[Note (Inventory)]]="","",Master[[#This Row],[Note (Inventory)]])</f>
        <v/>
      </c>
    </row>
    <row r="111" spans="1:22" x14ac:dyDescent="0.35">
      <c r="A111" s="30"/>
      <c r="B111" s="151" t="str">
        <f>IF(Master[[#This Row],[Inventory Prefix]]="","",Master[[#This Row],[Inventory Prefix]])</f>
        <v>W6</v>
      </c>
      <c r="C111" s="151" t="str">
        <f>IF(Master[[#This Row],[Inventory Number]]="","",Master[[#This Row],[Inventory Number]])</f>
        <v/>
      </c>
      <c r="D111" s="78" t="str">
        <f>IF(Master[[#This Row],[Inventory Suffix]]="","",Master[[#This Row],[Inventory Suffix]])</f>
        <v/>
      </c>
      <c r="E111" s="30" t="str">
        <f>IF(Master[[#This Row],[Inventory Type - Lookup Picker]]="","",Master[[#This Row],[Inventory Type - Lookup Picker]])</f>
        <v>SD</v>
      </c>
      <c r="F111" s="151" t="str">
        <f>Master[[#This Row],[Accession Prefix (NPGS)]]&amp;" "&amp;Master[[#This Row],[Accession Number -Assigned]]</f>
        <v xml:space="preserve">W6 </v>
      </c>
      <c r="G111" s="78" t="str">
        <f>IF(Master[[#This Row],[Inventory Maintenance Policy]]="","",Master[[#This Row],[Inventory Maintenance Policy]])</f>
        <v>w6_native</v>
      </c>
      <c r="H111" s="30" t="str">
        <f>IF(Master[[#This Row],[Inventory Maintenance Site -W6]]="","",Master[[#This Row],[Inventory Maintenance Site -W6]])</f>
        <v>W6</v>
      </c>
      <c r="I111" s="30" t="str">
        <f>IF(RIGHT(TEXT(Inventory[[#This Row],[Inventory Suffix]],"00"),2)="01","Y",IF(RIGHT(TEXT(Inventory[[#This Row],[Inventory Suffix]],"00"),2)="c1","Y",IF(RIGHT(TEXT(Inventory[[#This Row],[Inventory Suffix]],"00"),2)="m1","Y","N")))</f>
        <v>N</v>
      </c>
      <c r="J111" s="30" t="str">
        <f>IF(Inventory[[#This Row],[Inventory Type]]="SD","Y",IF(Inventory[[#This Row],[Inventory Type]]="LV","Y","N"))</f>
        <v>Y</v>
      </c>
      <c r="K111" s="30" t="str">
        <f t="shared" si="13"/>
        <v>N</v>
      </c>
      <c r="L111" s="30" t="str">
        <f t="shared" si="14"/>
        <v>Original lot received</v>
      </c>
      <c r="M111" s="30" t="str">
        <f t="shared" si="15"/>
        <v>ORIG from SOS Project</v>
      </c>
      <c r="N111" s="80">
        <f>ROUNDDOWN(Master[[#This Row],[Quantity On Hand]],0)</f>
        <v>0</v>
      </c>
      <c r="O111" s="78" t="str">
        <f>IF(Master[[#This Row],[Quantity On Hand Units -''count'' or ''packet'']]="","",Master[[#This Row],[Quantity On Hand Units -''count'' or ''packet'']])</f>
        <v>count</v>
      </c>
      <c r="P111" s="80" t="str">
        <f>IF(Master[[#This Row],[Inventory Type - Lookup Picker]]="","",Master[[#This Row],[Inventory Type - Lookup Picker]])</f>
        <v>SD</v>
      </c>
      <c r="Q111" s="45" t="str">
        <f t="shared" si="16"/>
        <v>Mike has</v>
      </c>
      <c r="R111" s="56">
        <f>IF(Master[[#This Row],[Latitude -decimal degrees]]="","",Master[[#This Row],[Latitude -decimal degrees]])</f>
        <v>40.801969999999997</v>
      </c>
      <c r="S111" s="56">
        <f>IF(Master[[#This Row],[Longitude -decimal degrees]]="","",Master[[#This Row],[Longitude -decimal degrees]])</f>
        <v>-74.671499999999995</v>
      </c>
      <c r="T111" s="30" t="str">
        <f>IF(Master[[#This Row],[Parent Inventory]]="","",Master[[#This Row],[Parent Inventory]])</f>
        <v/>
      </c>
      <c r="U111" s="30" t="str">
        <f>IF(Master[[#This Row],[Hundred Seed Weight -gram]]="","",Master[[#This Row],[Hundred Seed Weight -gram]])</f>
        <v/>
      </c>
      <c r="V111" s="30" t="str">
        <f>IF(Master[[#This Row],[Note (Inventory)]]="","",Master[[#This Row],[Note (Inventory)]])</f>
        <v/>
      </c>
    </row>
    <row r="112" spans="1:22" x14ac:dyDescent="0.35">
      <c r="A112" s="30"/>
      <c r="B112" s="151" t="str">
        <f>IF(Master[[#This Row],[Inventory Prefix]]="","",Master[[#This Row],[Inventory Prefix]])</f>
        <v>W6</v>
      </c>
      <c r="C112" s="151" t="str">
        <f>IF(Master[[#This Row],[Inventory Number]]="","",Master[[#This Row],[Inventory Number]])</f>
        <v/>
      </c>
      <c r="D112" s="78" t="str">
        <f>IF(Master[[#This Row],[Inventory Suffix]]="","",Master[[#This Row],[Inventory Suffix]])</f>
        <v/>
      </c>
      <c r="E112" s="30" t="str">
        <f>IF(Master[[#This Row],[Inventory Type - Lookup Picker]]="","",Master[[#This Row],[Inventory Type - Lookup Picker]])</f>
        <v>SD</v>
      </c>
      <c r="F112" s="151" t="str">
        <f>Master[[#This Row],[Accession Prefix (NPGS)]]&amp;" "&amp;Master[[#This Row],[Accession Number -Assigned]]</f>
        <v xml:space="preserve">W6 </v>
      </c>
      <c r="G112" s="78" t="str">
        <f>IF(Master[[#This Row],[Inventory Maintenance Policy]]="","",Master[[#This Row],[Inventory Maintenance Policy]])</f>
        <v>w6_native</v>
      </c>
      <c r="H112" s="30" t="str">
        <f>IF(Master[[#This Row],[Inventory Maintenance Site -W6]]="","",Master[[#This Row],[Inventory Maintenance Site -W6]])</f>
        <v>W6</v>
      </c>
      <c r="I112" s="30" t="str">
        <f>IF(RIGHT(TEXT(Inventory[[#This Row],[Inventory Suffix]],"00"),2)="01","Y",IF(RIGHT(TEXT(Inventory[[#This Row],[Inventory Suffix]],"00"),2)="c1","Y",IF(RIGHT(TEXT(Inventory[[#This Row],[Inventory Suffix]],"00"),2)="m1","Y","N")))</f>
        <v>N</v>
      </c>
      <c r="J112" s="30" t="str">
        <f>IF(Inventory[[#This Row],[Inventory Type]]="SD","Y",IF(Inventory[[#This Row],[Inventory Type]]="LV","Y","N"))</f>
        <v>Y</v>
      </c>
      <c r="K112" s="30" t="str">
        <f t="shared" si="13"/>
        <v>N</v>
      </c>
      <c r="L112" s="30" t="str">
        <f t="shared" si="14"/>
        <v>Original lot received</v>
      </c>
      <c r="M112" s="30" t="str">
        <f t="shared" si="15"/>
        <v>ORIG from SOS Project</v>
      </c>
      <c r="N112" s="80">
        <f>ROUNDDOWN(Master[[#This Row],[Quantity On Hand]],0)</f>
        <v>0</v>
      </c>
      <c r="O112" s="78" t="str">
        <f>IF(Master[[#This Row],[Quantity On Hand Units -''count'' or ''packet'']]="","",Master[[#This Row],[Quantity On Hand Units -''count'' or ''packet'']])</f>
        <v>count</v>
      </c>
      <c r="P112" s="80" t="str">
        <f>IF(Master[[#This Row],[Inventory Type - Lookup Picker]]="","",Master[[#This Row],[Inventory Type - Lookup Picker]])</f>
        <v>SD</v>
      </c>
      <c r="Q112" s="45" t="str">
        <f t="shared" si="16"/>
        <v>Mike has</v>
      </c>
      <c r="R112" s="56">
        <f>IF(Master[[#This Row],[Latitude -decimal degrees]]="","",Master[[#This Row],[Latitude -decimal degrees]])</f>
        <v>40.804079999999999</v>
      </c>
      <c r="S112" s="56">
        <f>IF(Master[[#This Row],[Longitude -decimal degrees]]="","",Master[[#This Row],[Longitude -decimal degrees]])</f>
        <v>-74.687550000000002</v>
      </c>
      <c r="T112" s="30" t="str">
        <f>IF(Master[[#This Row],[Parent Inventory]]="","",Master[[#This Row],[Parent Inventory]])</f>
        <v/>
      </c>
      <c r="U112" s="30" t="str">
        <f>IF(Master[[#This Row],[Hundred Seed Weight -gram]]="","",Master[[#This Row],[Hundred Seed Weight -gram]])</f>
        <v/>
      </c>
      <c r="V112" s="30" t="str">
        <f>IF(Master[[#This Row],[Note (Inventory)]]="","",Master[[#This Row],[Note (Inventory)]])</f>
        <v/>
      </c>
    </row>
    <row r="113" spans="1:22" x14ac:dyDescent="0.35">
      <c r="A113" s="30"/>
      <c r="B113" s="151" t="str">
        <f>IF(Master[[#This Row],[Inventory Prefix]]="","",Master[[#This Row],[Inventory Prefix]])</f>
        <v>W6</v>
      </c>
      <c r="C113" s="151" t="str">
        <f>IF(Master[[#This Row],[Inventory Number]]="","",Master[[#This Row],[Inventory Number]])</f>
        <v/>
      </c>
      <c r="D113" s="78" t="str">
        <f>IF(Master[[#This Row],[Inventory Suffix]]="","",Master[[#This Row],[Inventory Suffix]])</f>
        <v/>
      </c>
      <c r="E113" s="30" t="str">
        <f>IF(Master[[#This Row],[Inventory Type - Lookup Picker]]="","",Master[[#This Row],[Inventory Type - Lookup Picker]])</f>
        <v>SD</v>
      </c>
      <c r="F113" s="151" t="str">
        <f>Master[[#This Row],[Accession Prefix (NPGS)]]&amp;" "&amp;Master[[#This Row],[Accession Number -Assigned]]</f>
        <v xml:space="preserve">W6 </v>
      </c>
      <c r="G113" s="78" t="str">
        <f>IF(Master[[#This Row],[Inventory Maintenance Policy]]="","",Master[[#This Row],[Inventory Maintenance Policy]])</f>
        <v>w6_native</v>
      </c>
      <c r="H113" s="30" t="str">
        <f>IF(Master[[#This Row],[Inventory Maintenance Site -W6]]="","",Master[[#This Row],[Inventory Maintenance Site -W6]])</f>
        <v>W6</v>
      </c>
      <c r="I113" s="30" t="str">
        <f>IF(RIGHT(TEXT(Inventory[[#This Row],[Inventory Suffix]],"00"),2)="01","Y",IF(RIGHT(TEXT(Inventory[[#This Row],[Inventory Suffix]],"00"),2)="c1","Y",IF(RIGHT(TEXT(Inventory[[#This Row],[Inventory Suffix]],"00"),2)="m1","Y","N")))</f>
        <v>N</v>
      </c>
      <c r="J113" s="30" t="str">
        <f>IF(Inventory[[#This Row],[Inventory Type]]="SD","Y",IF(Inventory[[#This Row],[Inventory Type]]="LV","Y","N"))</f>
        <v>Y</v>
      </c>
      <c r="K113" s="30" t="str">
        <f t="shared" si="13"/>
        <v>N</v>
      </c>
      <c r="L113" s="30" t="str">
        <f t="shared" si="14"/>
        <v>Original lot received</v>
      </c>
      <c r="M113" s="30" t="str">
        <f t="shared" si="15"/>
        <v>ORIG from SOS Project</v>
      </c>
      <c r="N113" s="80">
        <f>ROUNDDOWN(Master[[#This Row],[Quantity On Hand]],0)</f>
        <v>0</v>
      </c>
      <c r="O113" s="78" t="str">
        <f>IF(Master[[#This Row],[Quantity On Hand Units -''count'' or ''packet'']]="","",Master[[#This Row],[Quantity On Hand Units -''count'' or ''packet'']])</f>
        <v>count</v>
      </c>
      <c r="P113" s="80" t="str">
        <f>IF(Master[[#This Row],[Inventory Type - Lookup Picker]]="","",Master[[#This Row],[Inventory Type - Lookup Picker]])</f>
        <v>SD</v>
      </c>
      <c r="Q113" s="45" t="str">
        <f t="shared" si="16"/>
        <v>Mike has</v>
      </c>
      <c r="R113" s="56">
        <f>IF(Master[[#This Row],[Latitude -decimal degrees]]="","",Master[[#This Row],[Latitude -decimal degrees]])</f>
        <v>41.140970000000003</v>
      </c>
      <c r="S113" s="56">
        <f>IF(Master[[#This Row],[Longitude -decimal degrees]]="","",Master[[#This Row],[Longitude -decimal degrees]])</f>
        <v>-74.818799999999996</v>
      </c>
      <c r="T113" s="30" t="str">
        <f>IF(Master[[#This Row],[Parent Inventory]]="","",Master[[#This Row],[Parent Inventory]])</f>
        <v/>
      </c>
      <c r="U113" s="30" t="str">
        <f>IF(Master[[#This Row],[Hundred Seed Weight -gram]]="","",Master[[#This Row],[Hundred Seed Weight -gram]])</f>
        <v/>
      </c>
      <c r="V113" s="30" t="str">
        <f>IF(Master[[#This Row],[Note (Inventory)]]="","",Master[[#This Row],[Note (Inventory)]])</f>
        <v/>
      </c>
    </row>
    <row r="114" spans="1:22" x14ac:dyDescent="0.35">
      <c r="A114" s="30"/>
      <c r="B114" s="151" t="str">
        <f>IF(Master[[#This Row],[Inventory Prefix]]="","",Master[[#This Row],[Inventory Prefix]])</f>
        <v>W6</v>
      </c>
      <c r="C114" s="151" t="str">
        <f>IF(Master[[#This Row],[Inventory Number]]="","",Master[[#This Row],[Inventory Number]])</f>
        <v/>
      </c>
      <c r="D114" s="78" t="str">
        <f>IF(Master[[#This Row],[Inventory Suffix]]="","",Master[[#This Row],[Inventory Suffix]])</f>
        <v/>
      </c>
      <c r="E114" s="30" t="str">
        <f>IF(Master[[#This Row],[Inventory Type - Lookup Picker]]="","",Master[[#This Row],[Inventory Type - Lookup Picker]])</f>
        <v>SD</v>
      </c>
      <c r="F114" s="151" t="str">
        <f>Master[[#This Row],[Accession Prefix (NPGS)]]&amp;" "&amp;Master[[#This Row],[Accession Number -Assigned]]</f>
        <v xml:space="preserve">W6 </v>
      </c>
      <c r="G114" s="78" t="str">
        <f>IF(Master[[#This Row],[Inventory Maintenance Policy]]="","",Master[[#This Row],[Inventory Maintenance Policy]])</f>
        <v>w6_native</v>
      </c>
      <c r="H114" s="30" t="str">
        <f>IF(Master[[#This Row],[Inventory Maintenance Site -W6]]="","",Master[[#This Row],[Inventory Maintenance Site -W6]])</f>
        <v>W6</v>
      </c>
      <c r="I114" s="30" t="str">
        <f>IF(RIGHT(TEXT(Inventory[[#This Row],[Inventory Suffix]],"00"),2)="01","Y",IF(RIGHT(TEXT(Inventory[[#This Row],[Inventory Suffix]],"00"),2)="c1","Y",IF(RIGHT(TEXT(Inventory[[#This Row],[Inventory Suffix]],"00"),2)="m1","Y","N")))</f>
        <v>N</v>
      </c>
      <c r="J114" s="30" t="str">
        <f>IF(Inventory[[#This Row],[Inventory Type]]="SD","Y",IF(Inventory[[#This Row],[Inventory Type]]="LV","Y","N"))</f>
        <v>Y</v>
      </c>
      <c r="K114" s="30" t="str">
        <f t="shared" si="13"/>
        <v>N</v>
      </c>
      <c r="L114" s="30" t="str">
        <f t="shared" si="14"/>
        <v>Original lot received</v>
      </c>
      <c r="M114" s="30" t="str">
        <f t="shared" si="15"/>
        <v>ORIG from SOS Project</v>
      </c>
      <c r="N114" s="80">
        <f>ROUNDDOWN(Master[[#This Row],[Quantity On Hand]],0)</f>
        <v>0</v>
      </c>
      <c r="O114" s="78" t="str">
        <f>IF(Master[[#This Row],[Quantity On Hand Units -''count'' or ''packet'']]="","",Master[[#This Row],[Quantity On Hand Units -''count'' or ''packet'']])</f>
        <v>count</v>
      </c>
      <c r="P114" s="80" t="str">
        <f>IF(Master[[#This Row],[Inventory Type - Lookup Picker]]="","",Master[[#This Row],[Inventory Type - Lookup Picker]])</f>
        <v>SD</v>
      </c>
      <c r="Q114" s="45" t="str">
        <f t="shared" si="16"/>
        <v>Mike has</v>
      </c>
      <c r="R114" s="56">
        <f>IF(Master[[#This Row],[Latitude -decimal degrees]]="","",Master[[#This Row],[Latitude -decimal degrees]])</f>
        <v>39.332500000000003</v>
      </c>
      <c r="S114" s="56">
        <f>IF(Master[[#This Row],[Longitude -decimal degrees]]="","",Master[[#This Row],[Longitude -decimal degrees]])</f>
        <v>-75.092299999999994</v>
      </c>
      <c r="T114" s="30" t="str">
        <f>IF(Master[[#This Row],[Parent Inventory]]="","",Master[[#This Row],[Parent Inventory]])</f>
        <v/>
      </c>
      <c r="U114" s="30" t="str">
        <f>IF(Master[[#This Row],[Hundred Seed Weight -gram]]="","",Master[[#This Row],[Hundred Seed Weight -gram]])</f>
        <v/>
      </c>
      <c r="V114" s="30" t="str">
        <f>IF(Master[[#This Row],[Note (Inventory)]]="","",Master[[#This Row],[Note (Inventory)]])</f>
        <v/>
      </c>
    </row>
    <row r="115" spans="1:22" x14ac:dyDescent="0.35">
      <c r="A115" s="30"/>
      <c r="B115" s="151" t="str">
        <f>IF(Master[[#This Row],[Inventory Prefix]]="","",Master[[#This Row],[Inventory Prefix]])</f>
        <v>W6</v>
      </c>
      <c r="C115" s="151" t="str">
        <f>IF(Master[[#This Row],[Inventory Number]]="","",Master[[#This Row],[Inventory Number]])</f>
        <v/>
      </c>
      <c r="D115" s="78" t="str">
        <f>IF(Master[[#This Row],[Inventory Suffix]]="","",Master[[#This Row],[Inventory Suffix]])</f>
        <v/>
      </c>
      <c r="E115" s="30" t="str">
        <f>IF(Master[[#This Row],[Inventory Type - Lookup Picker]]="","",Master[[#This Row],[Inventory Type - Lookup Picker]])</f>
        <v>SD</v>
      </c>
      <c r="F115" s="151" t="str">
        <f>Master[[#This Row],[Accession Prefix (NPGS)]]&amp;" "&amp;Master[[#This Row],[Accession Number -Assigned]]</f>
        <v xml:space="preserve">W6 </v>
      </c>
      <c r="G115" s="78" t="str">
        <f>IF(Master[[#This Row],[Inventory Maintenance Policy]]="","",Master[[#This Row],[Inventory Maintenance Policy]])</f>
        <v>w6_native</v>
      </c>
      <c r="H115" s="30" t="str">
        <f>IF(Master[[#This Row],[Inventory Maintenance Site -W6]]="","",Master[[#This Row],[Inventory Maintenance Site -W6]])</f>
        <v>W6</v>
      </c>
      <c r="I115" s="30" t="str">
        <f>IF(RIGHT(TEXT(Inventory[[#This Row],[Inventory Suffix]],"00"),2)="01","Y",IF(RIGHT(TEXT(Inventory[[#This Row],[Inventory Suffix]],"00"),2)="c1","Y",IF(RIGHT(TEXT(Inventory[[#This Row],[Inventory Suffix]],"00"),2)="m1","Y","N")))</f>
        <v>N</v>
      </c>
      <c r="J115" s="30" t="str">
        <f>IF(Inventory[[#This Row],[Inventory Type]]="SD","Y",IF(Inventory[[#This Row],[Inventory Type]]="LV","Y","N"))</f>
        <v>Y</v>
      </c>
      <c r="K115" s="30" t="str">
        <f t="shared" si="13"/>
        <v>N</v>
      </c>
      <c r="L115" s="30" t="str">
        <f t="shared" si="14"/>
        <v>Original lot received</v>
      </c>
      <c r="M115" s="30" t="str">
        <f t="shared" si="15"/>
        <v>ORIG from SOS Project</v>
      </c>
      <c r="N115" s="80">
        <f>ROUNDDOWN(Master[[#This Row],[Quantity On Hand]],0)</f>
        <v>0</v>
      </c>
      <c r="O115" s="78" t="str">
        <f>IF(Master[[#This Row],[Quantity On Hand Units -''count'' or ''packet'']]="","",Master[[#This Row],[Quantity On Hand Units -''count'' or ''packet'']])</f>
        <v>count</v>
      </c>
      <c r="P115" s="80" t="str">
        <f>IF(Master[[#This Row],[Inventory Type - Lookup Picker]]="","",Master[[#This Row],[Inventory Type - Lookup Picker]])</f>
        <v>SD</v>
      </c>
      <c r="Q115" s="45" t="str">
        <f t="shared" si="16"/>
        <v>Mike has</v>
      </c>
      <c r="R115" s="56">
        <f>IF(Master[[#This Row],[Latitude -decimal degrees]]="","",Master[[#This Row],[Latitude -decimal degrees]])</f>
        <v>40.59113</v>
      </c>
      <c r="S115" s="56">
        <f>IF(Master[[#This Row],[Longitude -decimal degrees]]="","",Master[[#This Row],[Longitude -decimal degrees]])</f>
        <v>-73.548720000000003</v>
      </c>
      <c r="T115" s="30" t="str">
        <f>IF(Master[[#This Row],[Parent Inventory]]="","",Master[[#This Row],[Parent Inventory]])</f>
        <v/>
      </c>
      <c r="U115" s="30" t="str">
        <f>IF(Master[[#This Row],[Hundred Seed Weight -gram]]="","",Master[[#This Row],[Hundred Seed Weight -gram]])</f>
        <v/>
      </c>
      <c r="V115" s="30" t="str">
        <f>IF(Master[[#This Row],[Note (Inventory)]]="","",Master[[#This Row],[Note (Inventory)]])</f>
        <v/>
      </c>
    </row>
    <row r="116" spans="1:22" x14ac:dyDescent="0.35">
      <c r="A116" s="30"/>
      <c r="B116" s="151" t="str">
        <f>IF(Master[[#This Row],[Inventory Prefix]]="","",Master[[#This Row],[Inventory Prefix]])</f>
        <v>W6</v>
      </c>
      <c r="C116" s="151" t="str">
        <f>IF(Master[[#This Row],[Inventory Number]]="","",Master[[#This Row],[Inventory Number]])</f>
        <v/>
      </c>
      <c r="D116" s="78" t="str">
        <f>IF(Master[[#This Row],[Inventory Suffix]]="","",Master[[#This Row],[Inventory Suffix]])</f>
        <v/>
      </c>
      <c r="E116" s="30" t="str">
        <f>IF(Master[[#This Row],[Inventory Type - Lookup Picker]]="","",Master[[#This Row],[Inventory Type - Lookup Picker]])</f>
        <v>SD</v>
      </c>
      <c r="F116" s="151" t="str">
        <f>Master[[#This Row],[Accession Prefix (NPGS)]]&amp;" "&amp;Master[[#This Row],[Accession Number -Assigned]]</f>
        <v xml:space="preserve">W6 </v>
      </c>
      <c r="G116" s="78" t="str">
        <f>IF(Master[[#This Row],[Inventory Maintenance Policy]]="","",Master[[#This Row],[Inventory Maintenance Policy]])</f>
        <v>w6_native</v>
      </c>
      <c r="H116" s="30" t="str">
        <f>IF(Master[[#This Row],[Inventory Maintenance Site -W6]]="","",Master[[#This Row],[Inventory Maintenance Site -W6]])</f>
        <v>W6</v>
      </c>
      <c r="I116" s="30" t="str">
        <f>IF(RIGHT(TEXT(Inventory[[#This Row],[Inventory Suffix]],"00"),2)="01","Y",IF(RIGHT(TEXT(Inventory[[#This Row],[Inventory Suffix]],"00"),2)="c1","Y",IF(RIGHT(TEXT(Inventory[[#This Row],[Inventory Suffix]],"00"),2)="m1","Y","N")))</f>
        <v>N</v>
      </c>
      <c r="J116" s="30" t="str">
        <f>IF(Inventory[[#This Row],[Inventory Type]]="SD","Y",IF(Inventory[[#This Row],[Inventory Type]]="LV","Y","N"))</f>
        <v>Y</v>
      </c>
      <c r="K116" s="30" t="str">
        <f t="shared" si="13"/>
        <v>N</v>
      </c>
      <c r="L116" s="30" t="str">
        <f t="shared" si="14"/>
        <v>Original lot received</v>
      </c>
      <c r="M116" s="30" t="str">
        <f t="shared" si="15"/>
        <v>ORIG from SOS Project</v>
      </c>
      <c r="N116" s="80">
        <f>ROUNDDOWN(Master[[#This Row],[Quantity On Hand]],0)</f>
        <v>0</v>
      </c>
      <c r="O116" s="78" t="str">
        <f>IF(Master[[#This Row],[Quantity On Hand Units -''count'' or ''packet'']]="","",Master[[#This Row],[Quantity On Hand Units -''count'' or ''packet'']])</f>
        <v>count</v>
      </c>
      <c r="P116" s="80" t="str">
        <f>IF(Master[[#This Row],[Inventory Type - Lookup Picker]]="","",Master[[#This Row],[Inventory Type - Lookup Picker]])</f>
        <v>SD</v>
      </c>
      <c r="Q116" s="45" t="str">
        <f t="shared" si="16"/>
        <v>Mike has</v>
      </c>
      <c r="R116" s="56">
        <f>IF(Master[[#This Row],[Latitude -decimal degrees]]="","",Master[[#This Row],[Latitude -decimal degrees]])</f>
        <v>40.942689999999999</v>
      </c>
      <c r="S116" s="56">
        <f>IF(Master[[#This Row],[Longitude -decimal degrees]]="","",Master[[#This Row],[Longitude -decimal degrees]])</f>
        <v>-73.482910000000004</v>
      </c>
      <c r="T116" s="30" t="str">
        <f>IF(Master[[#This Row],[Parent Inventory]]="","",Master[[#This Row],[Parent Inventory]])</f>
        <v/>
      </c>
      <c r="U116" s="30" t="str">
        <f>IF(Master[[#This Row],[Hundred Seed Weight -gram]]="","",Master[[#This Row],[Hundred Seed Weight -gram]])</f>
        <v/>
      </c>
      <c r="V116" s="30" t="str">
        <f>IF(Master[[#This Row],[Note (Inventory)]]="","",Master[[#This Row],[Note (Inventory)]])</f>
        <v/>
      </c>
    </row>
    <row r="117" spans="1:22" x14ac:dyDescent="0.35">
      <c r="A117" s="30"/>
      <c r="B117" s="151" t="str">
        <f>IF(Master[[#This Row],[Inventory Prefix]]="","",Master[[#This Row],[Inventory Prefix]])</f>
        <v>W6</v>
      </c>
      <c r="C117" s="151" t="str">
        <f>IF(Master[[#This Row],[Inventory Number]]="","",Master[[#This Row],[Inventory Number]])</f>
        <v/>
      </c>
      <c r="D117" s="78" t="str">
        <f>IF(Master[[#This Row],[Inventory Suffix]]="","",Master[[#This Row],[Inventory Suffix]])</f>
        <v/>
      </c>
      <c r="E117" s="30" t="str">
        <f>IF(Master[[#This Row],[Inventory Type - Lookup Picker]]="","",Master[[#This Row],[Inventory Type - Lookup Picker]])</f>
        <v>SD</v>
      </c>
      <c r="F117" s="151" t="str">
        <f>Master[[#This Row],[Accession Prefix (NPGS)]]&amp;" "&amp;Master[[#This Row],[Accession Number -Assigned]]</f>
        <v xml:space="preserve">W6 </v>
      </c>
      <c r="G117" s="78" t="str">
        <f>IF(Master[[#This Row],[Inventory Maintenance Policy]]="","",Master[[#This Row],[Inventory Maintenance Policy]])</f>
        <v>w6_native</v>
      </c>
      <c r="H117" s="30" t="str">
        <f>IF(Master[[#This Row],[Inventory Maintenance Site -W6]]="","",Master[[#This Row],[Inventory Maintenance Site -W6]])</f>
        <v>W6</v>
      </c>
      <c r="I117" s="30" t="str">
        <f>IF(RIGHT(TEXT(Inventory[[#This Row],[Inventory Suffix]],"00"),2)="01","Y",IF(RIGHT(TEXT(Inventory[[#This Row],[Inventory Suffix]],"00"),2)="c1","Y",IF(RIGHT(TEXT(Inventory[[#This Row],[Inventory Suffix]],"00"),2)="m1","Y","N")))</f>
        <v>N</v>
      </c>
      <c r="J117" s="30" t="str">
        <f>IF(Inventory[[#This Row],[Inventory Type]]="SD","Y",IF(Inventory[[#This Row],[Inventory Type]]="LV","Y","N"))</f>
        <v>Y</v>
      </c>
      <c r="K117" s="30" t="str">
        <f t="shared" si="13"/>
        <v>N</v>
      </c>
      <c r="L117" s="30" t="str">
        <f t="shared" si="14"/>
        <v>Original lot received</v>
      </c>
      <c r="M117" s="30" t="str">
        <f t="shared" si="15"/>
        <v>ORIG from SOS Project</v>
      </c>
      <c r="N117" s="80">
        <f>ROUNDDOWN(Master[[#This Row],[Quantity On Hand]],0)</f>
        <v>0</v>
      </c>
      <c r="O117" s="78" t="str">
        <f>IF(Master[[#This Row],[Quantity On Hand Units -''count'' or ''packet'']]="","",Master[[#This Row],[Quantity On Hand Units -''count'' or ''packet'']])</f>
        <v>count</v>
      </c>
      <c r="P117" s="80" t="str">
        <f>IF(Master[[#This Row],[Inventory Type - Lookup Picker]]="","",Master[[#This Row],[Inventory Type - Lookup Picker]])</f>
        <v>SD</v>
      </c>
      <c r="Q117" s="45" t="str">
        <f t="shared" si="16"/>
        <v>Mike has</v>
      </c>
      <c r="R117" s="56">
        <f>IF(Master[[#This Row],[Latitude -decimal degrees]]="","",Master[[#This Row],[Latitude -decimal degrees]])</f>
        <v>40.90652</v>
      </c>
      <c r="S117" s="56">
        <f>IF(Master[[#This Row],[Longitude -decimal degrees]]="","",Master[[#This Row],[Longitude -decimal degrees]])</f>
        <v>-74.619190000000003</v>
      </c>
      <c r="T117" s="30" t="str">
        <f>IF(Master[[#This Row],[Parent Inventory]]="","",Master[[#This Row],[Parent Inventory]])</f>
        <v/>
      </c>
      <c r="U117" s="30" t="str">
        <f>IF(Master[[#This Row],[Hundred Seed Weight -gram]]="","",Master[[#This Row],[Hundred Seed Weight -gram]])</f>
        <v/>
      </c>
      <c r="V117" s="30" t="str">
        <f>IF(Master[[#This Row],[Note (Inventory)]]="","",Master[[#This Row],[Note (Inventory)]])</f>
        <v/>
      </c>
    </row>
    <row r="118" spans="1:22" x14ac:dyDescent="0.35">
      <c r="A118" s="30"/>
      <c r="B118" s="151" t="str">
        <f>IF(Master[[#This Row],[Inventory Prefix]]="","",Master[[#This Row],[Inventory Prefix]])</f>
        <v/>
      </c>
      <c r="C118" s="151" t="str">
        <f>IF(Master[[#This Row],[Inventory Number]]="","",Master[[#This Row],[Inventory Number]])</f>
        <v/>
      </c>
      <c r="D118" s="78" t="str">
        <f>IF(Master[[#This Row],[Inventory Suffix]]="","",Master[[#This Row],[Inventory Suffix]])</f>
        <v/>
      </c>
      <c r="E118" s="30" t="str">
        <f>IF(Master[[#This Row],[Inventory Type - Lookup Picker]]="","",Master[[#This Row],[Inventory Type - Lookup Picker]])</f>
        <v/>
      </c>
      <c r="F118" s="151" t="str">
        <f>Master[[#This Row],[Accession Prefix (NPGS)]]&amp;" "&amp;Master[[#This Row],[Accession Number -Assigned]]</f>
        <v xml:space="preserve"> </v>
      </c>
      <c r="G118" s="78" t="str">
        <f>IF(Master[[#This Row],[Inventory Maintenance Policy]]="","",Master[[#This Row],[Inventory Maintenance Policy]])</f>
        <v/>
      </c>
      <c r="H118" s="30" t="str">
        <f>IF(Master[[#This Row],[Inventory Maintenance Site -W6]]="","",Master[[#This Row],[Inventory Maintenance Site -W6]])</f>
        <v/>
      </c>
      <c r="I118" s="30" t="str">
        <f>IF(RIGHT(TEXT(Inventory[[#This Row],[Inventory Suffix]],"00"),2)="01","Y",IF(RIGHT(TEXT(Inventory[[#This Row],[Inventory Suffix]],"00"),2)="c1","Y",IF(RIGHT(TEXT(Inventory[[#This Row],[Inventory Suffix]],"00"),2)="m1","Y","N")))</f>
        <v>N</v>
      </c>
      <c r="J118" s="30" t="str">
        <f>IF(Inventory[[#This Row],[Inventory Type]]="SD","Y",IF(Inventory[[#This Row],[Inventory Type]]="LV","Y","N"))</f>
        <v>N</v>
      </c>
      <c r="K118" s="30" t="str">
        <f t="shared" ref="K118:K149" si="17">"N"</f>
        <v>N</v>
      </c>
      <c r="L118" s="30" t="str">
        <f t="shared" si="14"/>
        <v>Original lot received</v>
      </c>
      <c r="M118" s="30" t="str">
        <f t="shared" si="15"/>
        <v>ORIG from SOS Project</v>
      </c>
      <c r="N118" s="80">
        <f>ROUNDDOWN(Master[[#This Row],[Quantity On Hand]],0)</f>
        <v>0</v>
      </c>
      <c r="O118" s="78" t="str">
        <f>IF(Master[[#This Row],[Quantity On Hand Units -''count'' or ''packet'']]="","",Master[[#This Row],[Quantity On Hand Units -''count'' or ''packet'']])</f>
        <v/>
      </c>
      <c r="P118" s="80" t="str">
        <f>IF(Master[[#This Row],[Inventory Type - Lookup Picker]]="","",Master[[#This Row],[Inventory Type - Lookup Picker]])</f>
        <v/>
      </c>
      <c r="Q118" s="45" t="str">
        <f t="shared" si="16"/>
        <v>Mike has</v>
      </c>
      <c r="R118" s="56" t="str">
        <f>IF(Master[[#This Row],[Latitude -decimal degrees]]="","",Master[[#This Row],[Latitude -decimal degrees]])</f>
        <v/>
      </c>
      <c r="S118" s="56" t="str">
        <f>IF(Master[[#This Row],[Longitude -decimal degrees]]="","",Master[[#This Row],[Longitude -decimal degrees]])</f>
        <v/>
      </c>
      <c r="T118" s="30" t="str">
        <f>IF(Master[[#This Row],[Parent Inventory]]="","",Master[[#This Row],[Parent Inventory]])</f>
        <v/>
      </c>
      <c r="U118" s="30" t="str">
        <f>IF(Master[[#This Row],[Hundred Seed Weight -gram]]="","",Master[[#This Row],[Hundred Seed Weight -gram]])</f>
        <v/>
      </c>
      <c r="V118" s="30" t="str">
        <f>IF(Master[[#This Row],[Note (Inventory)]]="","",Master[[#This Row],[Note (Inventory)]])</f>
        <v/>
      </c>
    </row>
    <row r="119" spans="1:22" x14ac:dyDescent="0.35">
      <c r="A119" s="30"/>
      <c r="B119" s="151" t="str">
        <f>IF(Master[[#This Row],[Inventory Prefix]]="","",Master[[#This Row],[Inventory Prefix]])</f>
        <v/>
      </c>
      <c r="C119" s="151" t="str">
        <f>IF(Master[[#This Row],[Inventory Number]]="","",Master[[#This Row],[Inventory Number]])</f>
        <v/>
      </c>
      <c r="D119" s="78" t="str">
        <f>IF(Master[[#This Row],[Inventory Suffix]]="","",Master[[#This Row],[Inventory Suffix]])</f>
        <v/>
      </c>
      <c r="E119" s="30" t="str">
        <f>IF(Master[[#This Row],[Inventory Type - Lookup Picker]]="","",Master[[#This Row],[Inventory Type - Lookup Picker]])</f>
        <v/>
      </c>
      <c r="F119" s="151" t="str">
        <f>Master[[#This Row],[Accession Prefix (NPGS)]]&amp;" "&amp;Master[[#This Row],[Accession Number -Assigned]]</f>
        <v xml:space="preserve"> </v>
      </c>
      <c r="G119" s="78" t="str">
        <f>IF(Master[[#This Row],[Inventory Maintenance Policy]]="","",Master[[#This Row],[Inventory Maintenance Policy]])</f>
        <v/>
      </c>
      <c r="H119" s="30" t="str">
        <f>IF(Master[[#This Row],[Inventory Maintenance Site -W6]]="","",Master[[#This Row],[Inventory Maintenance Site -W6]])</f>
        <v/>
      </c>
      <c r="I119" s="30" t="str">
        <f>IF(RIGHT(TEXT(Inventory[[#This Row],[Inventory Suffix]],"00"),2)="01","Y",IF(RIGHT(TEXT(Inventory[[#This Row],[Inventory Suffix]],"00"),2)="c1","Y",IF(RIGHT(TEXT(Inventory[[#This Row],[Inventory Suffix]],"00"),2)="m1","Y","N")))</f>
        <v>N</v>
      </c>
      <c r="J119" s="30" t="str">
        <f>IF(Inventory[[#This Row],[Inventory Type]]="SD","Y",IF(Inventory[[#This Row],[Inventory Type]]="LV","Y","N"))</f>
        <v>N</v>
      </c>
      <c r="K119" s="30" t="str">
        <f t="shared" si="17"/>
        <v>N</v>
      </c>
      <c r="L119" s="30" t="str">
        <f t="shared" si="14"/>
        <v>Original lot received</v>
      </c>
      <c r="M119" s="30" t="str">
        <f t="shared" si="15"/>
        <v>ORIG from SOS Project</v>
      </c>
      <c r="N119" s="80">
        <f>ROUNDDOWN(Master[[#This Row],[Quantity On Hand]],0)</f>
        <v>0</v>
      </c>
      <c r="O119" s="78" t="str">
        <f>IF(Master[[#This Row],[Quantity On Hand Units -''count'' or ''packet'']]="","",Master[[#This Row],[Quantity On Hand Units -''count'' or ''packet'']])</f>
        <v/>
      </c>
      <c r="P119" s="80" t="str">
        <f>IF(Master[[#This Row],[Inventory Type - Lookup Picker]]="","",Master[[#This Row],[Inventory Type - Lookup Picker]])</f>
        <v/>
      </c>
      <c r="Q119" s="45" t="str">
        <f t="shared" si="16"/>
        <v>Mike has</v>
      </c>
      <c r="R119" s="56" t="str">
        <f>IF(Master[[#This Row],[Latitude -decimal degrees]]="","",Master[[#This Row],[Latitude -decimal degrees]])</f>
        <v/>
      </c>
      <c r="S119" s="56" t="str">
        <f>IF(Master[[#This Row],[Longitude -decimal degrees]]="","",Master[[#This Row],[Longitude -decimal degrees]])</f>
        <v/>
      </c>
      <c r="T119" s="30" t="str">
        <f>IF(Master[[#This Row],[Parent Inventory]]="","",Master[[#This Row],[Parent Inventory]])</f>
        <v/>
      </c>
      <c r="U119" s="30" t="str">
        <f>IF(Master[[#This Row],[Hundred Seed Weight -gram]]="","",Master[[#This Row],[Hundred Seed Weight -gram]])</f>
        <v/>
      </c>
      <c r="V119" s="30" t="str">
        <f>IF(Master[[#This Row],[Note (Inventory)]]="","",Master[[#This Row],[Note (Inventory)]])</f>
        <v/>
      </c>
    </row>
    <row r="120" spans="1:22" x14ac:dyDescent="0.35">
      <c r="A120" s="30"/>
      <c r="B120" s="151" t="str">
        <f>IF(Master[[#This Row],[Inventory Prefix]]="","",Master[[#This Row],[Inventory Prefix]])</f>
        <v/>
      </c>
      <c r="C120" s="151" t="str">
        <f>IF(Master[[#This Row],[Inventory Number]]="","",Master[[#This Row],[Inventory Number]])</f>
        <v/>
      </c>
      <c r="D120" s="78" t="str">
        <f>IF(Master[[#This Row],[Inventory Suffix]]="","",Master[[#This Row],[Inventory Suffix]])</f>
        <v/>
      </c>
      <c r="E120" s="30" t="str">
        <f>IF(Master[[#This Row],[Inventory Type - Lookup Picker]]="","",Master[[#This Row],[Inventory Type - Lookup Picker]])</f>
        <v/>
      </c>
      <c r="F120" s="151" t="str">
        <f>Master[[#This Row],[Accession Prefix (NPGS)]]&amp;" "&amp;Master[[#This Row],[Accession Number -Assigned]]</f>
        <v xml:space="preserve"> </v>
      </c>
      <c r="G120" s="78" t="str">
        <f>IF(Master[[#This Row],[Inventory Maintenance Policy]]="","",Master[[#This Row],[Inventory Maintenance Policy]])</f>
        <v/>
      </c>
      <c r="H120" s="30" t="str">
        <f>IF(Master[[#This Row],[Inventory Maintenance Site -W6]]="","",Master[[#This Row],[Inventory Maintenance Site -W6]])</f>
        <v/>
      </c>
      <c r="I120" s="30" t="str">
        <f>IF(RIGHT(TEXT(Inventory[[#This Row],[Inventory Suffix]],"00"),2)="01","Y",IF(RIGHT(TEXT(Inventory[[#This Row],[Inventory Suffix]],"00"),2)="c1","Y",IF(RIGHT(TEXT(Inventory[[#This Row],[Inventory Suffix]],"00"),2)="m1","Y","N")))</f>
        <v>N</v>
      </c>
      <c r="J120" s="30" t="str">
        <f>IF(Inventory[[#This Row],[Inventory Type]]="SD","Y",IF(Inventory[[#This Row],[Inventory Type]]="LV","Y","N"))</f>
        <v>N</v>
      </c>
      <c r="K120" s="30" t="str">
        <f t="shared" si="17"/>
        <v>N</v>
      </c>
      <c r="L120" s="30" t="str">
        <f t="shared" si="14"/>
        <v>Original lot received</v>
      </c>
      <c r="M120" s="30" t="str">
        <f t="shared" si="15"/>
        <v>ORIG from SOS Project</v>
      </c>
      <c r="N120" s="80">
        <f>ROUNDDOWN(Master[[#This Row],[Quantity On Hand]],0)</f>
        <v>0</v>
      </c>
      <c r="O120" s="78" t="str">
        <f>IF(Master[[#This Row],[Quantity On Hand Units -''count'' or ''packet'']]="","",Master[[#This Row],[Quantity On Hand Units -''count'' or ''packet'']])</f>
        <v/>
      </c>
      <c r="P120" s="80" t="str">
        <f>IF(Master[[#This Row],[Inventory Type - Lookup Picker]]="","",Master[[#This Row],[Inventory Type - Lookup Picker]])</f>
        <v/>
      </c>
      <c r="Q120" s="45" t="str">
        <f t="shared" si="16"/>
        <v>Mike has</v>
      </c>
      <c r="R120" s="56" t="str">
        <f>IF(Master[[#This Row],[Latitude -decimal degrees]]="","",Master[[#This Row],[Latitude -decimal degrees]])</f>
        <v/>
      </c>
      <c r="S120" s="56" t="str">
        <f>IF(Master[[#This Row],[Longitude -decimal degrees]]="","",Master[[#This Row],[Longitude -decimal degrees]])</f>
        <v/>
      </c>
      <c r="T120" s="30" t="str">
        <f>IF(Master[[#This Row],[Parent Inventory]]="","",Master[[#This Row],[Parent Inventory]])</f>
        <v/>
      </c>
      <c r="U120" s="30" t="str">
        <f>IF(Master[[#This Row],[Hundred Seed Weight -gram]]="","",Master[[#This Row],[Hundred Seed Weight -gram]])</f>
        <v/>
      </c>
      <c r="V120" s="30" t="str">
        <f>IF(Master[[#This Row],[Note (Inventory)]]="","",Master[[#This Row],[Note (Inventory)]])</f>
        <v/>
      </c>
    </row>
    <row r="121" spans="1:22" x14ac:dyDescent="0.35">
      <c r="A121" s="30"/>
      <c r="B121" s="151" t="str">
        <f>IF(Master[[#This Row],[Inventory Prefix]]="","",Master[[#This Row],[Inventory Prefix]])</f>
        <v/>
      </c>
      <c r="C121" s="151" t="str">
        <f>IF(Master[[#This Row],[Inventory Number]]="","",Master[[#This Row],[Inventory Number]])</f>
        <v/>
      </c>
      <c r="D121" s="78" t="str">
        <f>IF(Master[[#This Row],[Inventory Suffix]]="","",Master[[#This Row],[Inventory Suffix]])</f>
        <v/>
      </c>
      <c r="E121" s="30" t="str">
        <f>IF(Master[[#This Row],[Inventory Type - Lookup Picker]]="","",Master[[#This Row],[Inventory Type - Lookup Picker]])</f>
        <v/>
      </c>
      <c r="F121" s="151" t="str">
        <f>Master[[#This Row],[Accession Prefix (NPGS)]]&amp;" "&amp;Master[[#This Row],[Accession Number -Assigned]]</f>
        <v xml:space="preserve"> </v>
      </c>
      <c r="G121" s="78" t="str">
        <f>IF(Master[[#This Row],[Inventory Maintenance Policy]]="","",Master[[#This Row],[Inventory Maintenance Policy]])</f>
        <v/>
      </c>
      <c r="H121" s="30" t="str">
        <f>IF(Master[[#This Row],[Inventory Maintenance Site -W6]]="","",Master[[#This Row],[Inventory Maintenance Site -W6]])</f>
        <v/>
      </c>
      <c r="I121" s="30" t="str">
        <f>IF(RIGHT(TEXT(Inventory[[#This Row],[Inventory Suffix]],"00"),2)="01","Y",IF(RIGHT(TEXT(Inventory[[#This Row],[Inventory Suffix]],"00"),2)="c1","Y",IF(RIGHT(TEXT(Inventory[[#This Row],[Inventory Suffix]],"00"),2)="m1","Y","N")))</f>
        <v>N</v>
      </c>
      <c r="J121" s="30" t="str">
        <f>IF(Inventory[[#This Row],[Inventory Type]]="SD","Y",IF(Inventory[[#This Row],[Inventory Type]]="LV","Y","N"))</f>
        <v>N</v>
      </c>
      <c r="K121" s="30" t="str">
        <f t="shared" si="17"/>
        <v>N</v>
      </c>
      <c r="L121" s="30" t="str">
        <f t="shared" si="14"/>
        <v>Original lot received</v>
      </c>
      <c r="M121" s="30" t="str">
        <f t="shared" si="15"/>
        <v>ORIG from SOS Project</v>
      </c>
      <c r="N121" s="80">
        <f>ROUNDDOWN(Master[[#This Row],[Quantity On Hand]],0)</f>
        <v>0</v>
      </c>
      <c r="O121" s="78" t="str">
        <f>IF(Master[[#This Row],[Quantity On Hand Units -''count'' or ''packet'']]="","",Master[[#This Row],[Quantity On Hand Units -''count'' or ''packet'']])</f>
        <v/>
      </c>
      <c r="P121" s="80" t="str">
        <f>IF(Master[[#This Row],[Inventory Type - Lookup Picker]]="","",Master[[#This Row],[Inventory Type - Lookup Picker]])</f>
        <v/>
      </c>
      <c r="Q121" s="45" t="str">
        <f t="shared" si="16"/>
        <v>Mike has</v>
      </c>
      <c r="R121" s="56" t="str">
        <f>IF(Master[[#This Row],[Latitude -decimal degrees]]="","",Master[[#This Row],[Latitude -decimal degrees]])</f>
        <v/>
      </c>
      <c r="S121" s="56" t="str">
        <f>IF(Master[[#This Row],[Longitude -decimal degrees]]="","",Master[[#This Row],[Longitude -decimal degrees]])</f>
        <v/>
      </c>
      <c r="T121" s="30" t="str">
        <f>IF(Master[[#This Row],[Parent Inventory]]="","",Master[[#This Row],[Parent Inventory]])</f>
        <v/>
      </c>
      <c r="U121" s="30" t="str">
        <f>IF(Master[[#This Row],[Hundred Seed Weight -gram]]="","",Master[[#This Row],[Hundred Seed Weight -gram]])</f>
        <v/>
      </c>
      <c r="V121" s="30" t="str">
        <f>IF(Master[[#This Row],[Note (Inventory)]]="","",Master[[#This Row],[Note (Inventory)]])</f>
        <v/>
      </c>
    </row>
    <row r="122" spans="1:22" x14ac:dyDescent="0.35">
      <c r="A122" s="30"/>
      <c r="B122" s="151" t="str">
        <f>IF(Master[[#This Row],[Inventory Prefix]]="","",Master[[#This Row],[Inventory Prefix]])</f>
        <v/>
      </c>
      <c r="C122" s="151" t="str">
        <f>IF(Master[[#This Row],[Inventory Number]]="","",Master[[#This Row],[Inventory Number]])</f>
        <v/>
      </c>
      <c r="D122" s="78" t="str">
        <f>IF(Master[[#This Row],[Inventory Suffix]]="","",Master[[#This Row],[Inventory Suffix]])</f>
        <v/>
      </c>
      <c r="E122" s="30" t="str">
        <f>IF(Master[[#This Row],[Inventory Type - Lookup Picker]]="","",Master[[#This Row],[Inventory Type - Lookup Picker]])</f>
        <v/>
      </c>
      <c r="F122" s="151" t="str">
        <f>Master[[#This Row],[Accession Prefix (NPGS)]]&amp;" "&amp;Master[[#This Row],[Accession Number -Assigned]]</f>
        <v xml:space="preserve"> </v>
      </c>
      <c r="G122" s="78" t="str">
        <f>IF(Master[[#This Row],[Inventory Maintenance Policy]]="","",Master[[#This Row],[Inventory Maintenance Policy]])</f>
        <v/>
      </c>
      <c r="H122" s="30" t="str">
        <f>IF(Master[[#This Row],[Inventory Maintenance Site -W6]]="","",Master[[#This Row],[Inventory Maintenance Site -W6]])</f>
        <v/>
      </c>
      <c r="I122" s="30" t="str">
        <f>IF(RIGHT(TEXT(Inventory[[#This Row],[Inventory Suffix]],"00"),2)="01","Y",IF(RIGHT(TEXT(Inventory[[#This Row],[Inventory Suffix]],"00"),2)="c1","Y",IF(RIGHT(TEXT(Inventory[[#This Row],[Inventory Suffix]],"00"),2)="m1","Y","N")))</f>
        <v>N</v>
      </c>
      <c r="J122" s="30" t="str">
        <f>IF(Inventory[[#This Row],[Inventory Type]]="SD","Y",IF(Inventory[[#This Row],[Inventory Type]]="LV","Y","N"))</f>
        <v>N</v>
      </c>
      <c r="K122" s="30" t="str">
        <f t="shared" si="17"/>
        <v>N</v>
      </c>
      <c r="L122" s="30" t="str">
        <f t="shared" si="14"/>
        <v>Original lot received</v>
      </c>
      <c r="M122" s="30" t="str">
        <f t="shared" si="15"/>
        <v>ORIG from SOS Project</v>
      </c>
      <c r="N122" s="80">
        <f>ROUNDDOWN(Master[[#This Row],[Quantity On Hand]],0)</f>
        <v>0</v>
      </c>
      <c r="O122" s="78" t="str">
        <f>IF(Master[[#This Row],[Quantity On Hand Units -''count'' or ''packet'']]="","",Master[[#This Row],[Quantity On Hand Units -''count'' or ''packet'']])</f>
        <v/>
      </c>
      <c r="P122" s="80" t="str">
        <f>IF(Master[[#This Row],[Inventory Type - Lookup Picker]]="","",Master[[#This Row],[Inventory Type - Lookup Picker]])</f>
        <v/>
      </c>
      <c r="Q122" s="45" t="str">
        <f t="shared" si="16"/>
        <v>Mike has</v>
      </c>
      <c r="R122" s="56" t="str">
        <f>IF(Master[[#This Row],[Latitude -decimal degrees]]="","",Master[[#This Row],[Latitude -decimal degrees]])</f>
        <v/>
      </c>
      <c r="S122" s="56" t="str">
        <f>IF(Master[[#This Row],[Longitude -decimal degrees]]="","",Master[[#This Row],[Longitude -decimal degrees]])</f>
        <v/>
      </c>
      <c r="T122" s="30" t="str">
        <f>IF(Master[[#This Row],[Parent Inventory]]="","",Master[[#This Row],[Parent Inventory]])</f>
        <v/>
      </c>
      <c r="U122" s="30" t="str">
        <f>IF(Master[[#This Row],[Hundred Seed Weight -gram]]="","",Master[[#This Row],[Hundred Seed Weight -gram]])</f>
        <v/>
      </c>
      <c r="V122" s="30" t="str">
        <f>IF(Master[[#This Row],[Note (Inventory)]]="","",Master[[#This Row],[Note (Inventory)]])</f>
        <v/>
      </c>
    </row>
    <row r="123" spans="1:22" x14ac:dyDescent="0.35">
      <c r="A123" s="30"/>
      <c r="B123" s="151" t="str">
        <f>IF(Master[[#This Row],[Inventory Prefix]]="","",Master[[#This Row],[Inventory Prefix]])</f>
        <v/>
      </c>
      <c r="C123" s="151" t="str">
        <f>IF(Master[[#This Row],[Inventory Number]]="","",Master[[#This Row],[Inventory Number]])</f>
        <v/>
      </c>
      <c r="D123" s="78" t="str">
        <f>IF(Master[[#This Row],[Inventory Suffix]]="","",Master[[#This Row],[Inventory Suffix]])</f>
        <v/>
      </c>
      <c r="E123" s="30" t="str">
        <f>IF(Master[[#This Row],[Inventory Type - Lookup Picker]]="","",Master[[#This Row],[Inventory Type - Lookup Picker]])</f>
        <v/>
      </c>
      <c r="F123" s="151" t="str">
        <f>Master[[#This Row],[Accession Prefix (NPGS)]]&amp;" "&amp;Master[[#This Row],[Accession Number -Assigned]]</f>
        <v xml:space="preserve"> </v>
      </c>
      <c r="G123" s="78" t="str">
        <f>IF(Master[[#This Row],[Inventory Maintenance Policy]]="","",Master[[#This Row],[Inventory Maintenance Policy]])</f>
        <v/>
      </c>
      <c r="H123" s="30" t="str">
        <f>IF(Master[[#This Row],[Inventory Maintenance Site -W6]]="","",Master[[#This Row],[Inventory Maintenance Site -W6]])</f>
        <v/>
      </c>
      <c r="I123" s="30" t="str">
        <f>IF(RIGHT(TEXT(Inventory[[#This Row],[Inventory Suffix]],"00"),2)="01","Y",IF(RIGHT(TEXT(Inventory[[#This Row],[Inventory Suffix]],"00"),2)="c1","Y",IF(RIGHT(TEXT(Inventory[[#This Row],[Inventory Suffix]],"00"),2)="m1","Y","N")))</f>
        <v>N</v>
      </c>
      <c r="J123" s="30" t="str">
        <f>IF(Inventory[[#This Row],[Inventory Type]]="SD","Y",IF(Inventory[[#This Row],[Inventory Type]]="LV","Y","N"))</f>
        <v>N</v>
      </c>
      <c r="K123" s="30" t="str">
        <f t="shared" si="17"/>
        <v>N</v>
      </c>
      <c r="L123" s="30" t="str">
        <f t="shared" si="14"/>
        <v>Original lot received</v>
      </c>
      <c r="M123" s="30" t="str">
        <f t="shared" si="15"/>
        <v>ORIG from SOS Project</v>
      </c>
      <c r="N123" s="80">
        <f>ROUNDDOWN(Master[[#This Row],[Quantity On Hand]],0)</f>
        <v>0</v>
      </c>
      <c r="O123" s="78" t="str">
        <f>IF(Master[[#This Row],[Quantity On Hand Units -''count'' or ''packet'']]="","",Master[[#This Row],[Quantity On Hand Units -''count'' or ''packet'']])</f>
        <v/>
      </c>
      <c r="P123" s="80" t="str">
        <f>IF(Master[[#This Row],[Inventory Type - Lookup Picker]]="","",Master[[#This Row],[Inventory Type - Lookup Picker]])</f>
        <v/>
      </c>
      <c r="Q123" s="45" t="str">
        <f t="shared" si="16"/>
        <v>Mike has</v>
      </c>
      <c r="R123" s="56" t="str">
        <f>IF(Master[[#This Row],[Latitude -decimal degrees]]="","",Master[[#This Row],[Latitude -decimal degrees]])</f>
        <v/>
      </c>
      <c r="S123" s="56" t="str">
        <f>IF(Master[[#This Row],[Longitude -decimal degrees]]="","",Master[[#This Row],[Longitude -decimal degrees]])</f>
        <v/>
      </c>
      <c r="T123" s="30" t="str">
        <f>IF(Master[[#This Row],[Parent Inventory]]="","",Master[[#This Row],[Parent Inventory]])</f>
        <v/>
      </c>
      <c r="U123" s="30" t="str">
        <f>IF(Master[[#This Row],[Hundred Seed Weight -gram]]="","",Master[[#This Row],[Hundred Seed Weight -gram]])</f>
        <v/>
      </c>
      <c r="V123" s="30" t="str">
        <f>IF(Master[[#This Row],[Note (Inventory)]]="","",Master[[#This Row],[Note (Inventory)]])</f>
        <v/>
      </c>
    </row>
    <row r="124" spans="1:22" x14ac:dyDescent="0.35">
      <c r="A124" s="30"/>
      <c r="B124" s="151" t="str">
        <f>IF(Master[[#This Row],[Inventory Prefix]]="","",Master[[#This Row],[Inventory Prefix]])</f>
        <v/>
      </c>
      <c r="C124" s="151" t="str">
        <f>IF(Master[[#This Row],[Inventory Number]]="","",Master[[#This Row],[Inventory Number]])</f>
        <v/>
      </c>
      <c r="D124" s="78" t="str">
        <f>IF(Master[[#This Row],[Inventory Suffix]]="","",Master[[#This Row],[Inventory Suffix]])</f>
        <v/>
      </c>
      <c r="E124" s="30" t="str">
        <f>IF(Master[[#This Row],[Inventory Type - Lookup Picker]]="","",Master[[#This Row],[Inventory Type - Lookup Picker]])</f>
        <v/>
      </c>
      <c r="F124" s="151" t="str">
        <f>Master[[#This Row],[Accession Prefix (NPGS)]]&amp;" "&amp;Master[[#This Row],[Accession Number -Assigned]]</f>
        <v xml:space="preserve"> </v>
      </c>
      <c r="G124" s="78" t="str">
        <f>IF(Master[[#This Row],[Inventory Maintenance Policy]]="","",Master[[#This Row],[Inventory Maintenance Policy]])</f>
        <v/>
      </c>
      <c r="H124" s="30" t="str">
        <f>IF(Master[[#This Row],[Inventory Maintenance Site -W6]]="","",Master[[#This Row],[Inventory Maintenance Site -W6]])</f>
        <v/>
      </c>
      <c r="I124" s="30" t="str">
        <f>IF(RIGHT(TEXT(Inventory[[#This Row],[Inventory Suffix]],"00"),2)="01","Y",IF(RIGHT(TEXT(Inventory[[#This Row],[Inventory Suffix]],"00"),2)="c1","Y",IF(RIGHT(TEXT(Inventory[[#This Row],[Inventory Suffix]],"00"),2)="m1","Y","N")))</f>
        <v>N</v>
      </c>
      <c r="J124" s="30" t="str">
        <f>IF(Inventory[[#This Row],[Inventory Type]]="SD","Y",IF(Inventory[[#This Row],[Inventory Type]]="LV","Y","N"))</f>
        <v>N</v>
      </c>
      <c r="K124" s="30" t="str">
        <f t="shared" si="17"/>
        <v>N</v>
      </c>
      <c r="L124" s="30" t="str">
        <f t="shared" si="14"/>
        <v>Original lot received</v>
      </c>
      <c r="M124" s="30" t="str">
        <f t="shared" si="15"/>
        <v>ORIG from SOS Project</v>
      </c>
      <c r="N124" s="80">
        <f>ROUNDDOWN(Master[[#This Row],[Quantity On Hand]],0)</f>
        <v>0</v>
      </c>
      <c r="O124" s="78" t="str">
        <f>IF(Master[[#This Row],[Quantity On Hand Units -''count'' or ''packet'']]="","",Master[[#This Row],[Quantity On Hand Units -''count'' or ''packet'']])</f>
        <v/>
      </c>
      <c r="P124" s="80" t="str">
        <f>IF(Master[[#This Row],[Inventory Type - Lookup Picker]]="","",Master[[#This Row],[Inventory Type - Lookup Picker]])</f>
        <v/>
      </c>
      <c r="Q124" s="45" t="str">
        <f t="shared" si="16"/>
        <v>Mike has</v>
      </c>
      <c r="R124" s="56" t="str">
        <f>IF(Master[[#This Row],[Latitude -decimal degrees]]="","",Master[[#This Row],[Latitude -decimal degrees]])</f>
        <v/>
      </c>
      <c r="S124" s="56" t="str">
        <f>IF(Master[[#This Row],[Longitude -decimal degrees]]="","",Master[[#This Row],[Longitude -decimal degrees]])</f>
        <v/>
      </c>
      <c r="T124" s="30" t="str">
        <f>IF(Master[[#This Row],[Parent Inventory]]="","",Master[[#This Row],[Parent Inventory]])</f>
        <v/>
      </c>
      <c r="U124" s="30" t="str">
        <f>IF(Master[[#This Row],[Hundred Seed Weight -gram]]="","",Master[[#This Row],[Hundred Seed Weight -gram]])</f>
        <v/>
      </c>
      <c r="V124" s="30" t="str">
        <f>IF(Master[[#This Row],[Note (Inventory)]]="","",Master[[#This Row],[Note (Inventory)]])</f>
        <v/>
      </c>
    </row>
    <row r="125" spans="1:22" x14ac:dyDescent="0.35">
      <c r="A125" s="30"/>
      <c r="B125" s="151" t="str">
        <f>IF(Master[[#This Row],[Inventory Prefix]]="","",Master[[#This Row],[Inventory Prefix]])</f>
        <v/>
      </c>
      <c r="C125" s="151" t="str">
        <f>IF(Master[[#This Row],[Inventory Number]]="","",Master[[#This Row],[Inventory Number]])</f>
        <v/>
      </c>
      <c r="D125" s="78" t="str">
        <f>IF(Master[[#This Row],[Inventory Suffix]]="","",Master[[#This Row],[Inventory Suffix]])</f>
        <v/>
      </c>
      <c r="E125" s="30" t="str">
        <f>IF(Master[[#This Row],[Inventory Type - Lookup Picker]]="","",Master[[#This Row],[Inventory Type - Lookup Picker]])</f>
        <v/>
      </c>
      <c r="F125" s="151" t="str">
        <f>Master[[#This Row],[Accession Prefix (NPGS)]]&amp;" "&amp;Master[[#This Row],[Accession Number -Assigned]]</f>
        <v xml:space="preserve"> </v>
      </c>
      <c r="G125" s="78" t="str">
        <f>IF(Master[[#This Row],[Inventory Maintenance Policy]]="","",Master[[#This Row],[Inventory Maintenance Policy]])</f>
        <v/>
      </c>
      <c r="H125" s="30" t="str">
        <f>IF(Master[[#This Row],[Inventory Maintenance Site -W6]]="","",Master[[#This Row],[Inventory Maintenance Site -W6]])</f>
        <v/>
      </c>
      <c r="I125" s="30" t="str">
        <f>IF(RIGHT(TEXT(Inventory[[#This Row],[Inventory Suffix]],"00"),2)="01","Y",IF(RIGHT(TEXT(Inventory[[#This Row],[Inventory Suffix]],"00"),2)="c1","Y",IF(RIGHT(TEXT(Inventory[[#This Row],[Inventory Suffix]],"00"),2)="m1","Y","N")))</f>
        <v>N</v>
      </c>
      <c r="J125" s="30" t="str">
        <f>IF(Inventory[[#This Row],[Inventory Type]]="SD","Y",IF(Inventory[[#This Row],[Inventory Type]]="LV","Y","N"))</f>
        <v>N</v>
      </c>
      <c r="K125" s="30" t="str">
        <f t="shared" si="17"/>
        <v>N</v>
      </c>
      <c r="L125" s="30" t="str">
        <f t="shared" si="14"/>
        <v>Original lot received</v>
      </c>
      <c r="M125" s="30" t="str">
        <f t="shared" si="15"/>
        <v>ORIG from SOS Project</v>
      </c>
      <c r="N125" s="80">
        <f>ROUNDDOWN(Master[[#This Row],[Quantity On Hand]],0)</f>
        <v>0</v>
      </c>
      <c r="O125" s="78" t="str">
        <f>IF(Master[[#This Row],[Quantity On Hand Units -''count'' or ''packet'']]="","",Master[[#This Row],[Quantity On Hand Units -''count'' or ''packet'']])</f>
        <v/>
      </c>
      <c r="P125" s="80" t="str">
        <f>IF(Master[[#This Row],[Inventory Type - Lookup Picker]]="","",Master[[#This Row],[Inventory Type - Lookup Picker]])</f>
        <v/>
      </c>
      <c r="Q125" s="45" t="str">
        <f t="shared" si="16"/>
        <v>Mike has</v>
      </c>
      <c r="R125" s="56" t="str">
        <f>IF(Master[[#This Row],[Latitude -decimal degrees]]="","",Master[[#This Row],[Latitude -decimal degrees]])</f>
        <v/>
      </c>
      <c r="S125" s="56" t="str">
        <f>IF(Master[[#This Row],[Longitude -decimal degrees]]="","",Master[[#This Row],[Longitude -decimal degrees]])</f>
        <v/>
      </c>
      <c r="T125" s="30" t="str">
        <f>IF(Master[[#This Row],[Parent Inventory]]="","",Master[[#This Row],[Parent Inventory]])</f>
        <v/>
      </c>
      <c r="U125" s="30" t="str">
        <f>IF(Master[[#This Row],[Hundred Seed Weight -gram]]="","",Master[[#This Row],[Hundred Seed Weight -gram]])</f>
        <v/>
      </c>
      <c r="V125" s="30" t="str">
        <f>IF(Master[[#This Row],[Note (Inventory)]]="","",Master[[#This Row],[Note (Inventory)]])</f>
        <v/>
      </c>
    </row>
    <row r="126" spans="1:22" x14ac:dyDescent="0.35">
      <c r="A126" s="30"/>
      <c r="B126" s="151" t="str">
        <f>IF(Master[[#This Row],[Inventory Prefix]]="","",Master[[#This Row],[Inventory Prefix]])</f>
        <v/>
      </c>
      <c r="C126" s="151" t="str">
        <f>IF(Master[[#This Row],[Inventory Number]]="","",Master[[#This Row],[Inventory Number]])</f>
        <v/>
      </c>
      <c r="D126" s="78" t="str">
        <f>IF(Master[[#This Row],[Inventory Suffix]]="","",Master[[#This Row],[Inventory Suffix]])</f>
        <v/>
      </c>
      <c r="E126" s="30" t="str">
        <f>IF(Master[[#This Row],[Inventory Type - Lookup Picker]]="","",Master[[#This Row],[Inventory Type - Lookup Picker]])</f>
        <v/>
      </c>
      <c r="F126" s="151" t="str">
        <f>Master[[#This Row],[Accession Prefix (NPGS)]]&amp;" "&amp;Master[[#This Row],[Accession Number -Assigned]]</f>
        <v xml:space="preserve"> </v>
      </c>
      <c r="G126" s="78" t="str">
        <f>IF(Master[[#This Row],[Inventory Maintenance Policy]]="","",Master[[#This Row],[Inventory Maintenance Policy]])</f>
        <v/>
      </c>
      <c r="H126" s="30" t="str">
        <f>IF(Master[[#This Row],[Inventory Maintenance Site -W6]]="","",Master[[#This Row],[Inventory Maintenance Site -W6]])</f>
        <v/>
      </c>
      <c r="I126" s="30" t="str">
        <f>IF(RIGHT(TEXT(Inventory[[#This Row],[Inventory Suffix]],"00"),2)="01","Y",IF(RIGHT(TEXT(Inventory[[#This Row],[Inventory Suffix]],"00"),2)="c1","Y",IF(RIGHT(TEXT(Inventory[[#This Row],[Inventory Suffix]],"00"),2)="m1","Y","N")))</f>
        <v>N</v>
      </c>
      <c r="J126" s="30" t="str">
        <f>IF(Inventory[[#This Row],[Inventory Type]]="SD","Y",IF(Inventory[[#This Row],[Inventory Type]]="LV","Y","N"))</f>
        <v>N</v>
      </c>
      <c r="K126" s="30" t="str">
        <f t="shared" si="17"/>
        <v>N</v>
      </c>
      <c r="L126" s="30" t="str">
        <f t="shared" si="14"/>
        <v>Original lot received</v>
      </c>
      <c r="M126" s="30" t="str">
        <f t="shared" si="15"/>
        <v>ORIG from SOS Project</v>
      </c>
      <c r="N126" s="80">
        <f>ROUNDDOWN(Master[[#This Row],[Quantity On Hand]],0)</f>
        <v>0</v>
      </c>
      <c r="O126" s="78" t="str">
        <f>IF(Master[[#This Row],[Quantity On Hand Units -''count'' or ''packet'']]="","",Master[[#This Row],[Quantity On Hand Units -''count'' or ''packet'']])</f>
        <v/>
      </c>
      <c r="P126" s="80" t="str">
        <f>IF(Master[[#This Row],[Inventory Type - Lookup Picker]]="","",Master[[#This Row],[Inventory Type - Lookup Picker]])</f>
        <v/>
      </c>
      <c r="Q126" s="45" t="str">
        <f t="shared" si="16"/>
        <v>Mike has</v>
      </c>
      <c r="R126" s="56" t="str">
        <f>IF(Master[[#This Row],[Latitude -decimal degrees]]="","",Master[[#This Row],[Latitude -decimal degrees]])</f>
        <v/>
      </c>
      <c r="S126" s="56" t="str">
        <f>IF(Master[[#This Row],[Longitude -decimal degrees]]="","",Master[[#This Row],[Longitude -decimal degrees]])</f>
        <v/>
      </c>
      <c r="T126" s="30" t="str">
        <f>IF(Master[[#This Row],[Parent Inventory]]="","",Master[[#This Row],[Parent Inventory]])</f>
        <v/>
      </c>
      <c r="U126" s="30" t="str">
        <f>IF(Master[[#This Row],[Hundred Seed Weight -gram]]="","",Master[[#This Row],[Hundred Seed Weight -gram]])</f>
        <v/>
      </c>
      <c r="V126" s="30" t="str">
        <f>IF(Master[[#This Row],[Note (Inventory)]]="","",Master[[#This Row],[Note (Inventory)]])</f>
        <v/>
      </c>
    </row>
    <row r="127" spans="1:22" x14ac:dyDescent="0.35">
      <c r="A127" s="30"/>
      <c r="B127" s="151" t="str">
        <f>IF(Master[[#This Row],[Inventory Prefix]]="","",Master[[#This Row],[Inventory Prefix]])</f>
        <v/>
      </c>
      <c r="C127" s="151" t="str">
        <f>IF(Master[[#This Row],[Inventory Number]]="","",Master[[#This Row],[Inventory Number]])</f>
        <v/>
      </c>
      <c r="D127" s="78" t="str">
        <f>IF(Master[[#This Row],[Inventory Suffix]]="","",Master[[#This Row],[Inventory Suffix]])</f>
        <v/>
      </c>
      <c r="E127" s="30" t="str">
        <f>IF(Master[[#This Row],[Inventory Type - Lookup Picker]]="","",Master[[#This Row],[Inventory Type - Lookup Picker]])</f>
        <v/>
      </c>
      <c r="F127" s="151" t="str">
        <f>Master[[#This Row],[Accession Prefix (NPGS)]]&amp;" "&amp;Master[[#This Row],[Accession Number -Assigned]]</f>
        <v xml:space="preserve"> </v>
      </c>
      <c r="G127" s="78" t="str">
        <f>IF(Master[[#This Row],[Inventory Maintenance Policy]]="","",Master[[#This Row],[Inventory Maintenance Policy]])</f>
        <v/>
      </c>
      <c r="H127" s="30" t="str">
        <f>IF(Master[[#This Row],[Inventory Maintenance Site -W6]]="","",Master[[#This Row],[Inventory Maintenance Site -W6]])</f>
        <v/>
      </c>
      <c r="I127" s="30" t="str">
        <f>IF(RIGHT(TEXT(Inventory[[#This Row],[Inventory Suffix]],"00"),2)="01","Y",IF(RIGHT(TEXT(Inventory[[#This Row],[Inventory Suffix]],"00"),2)="c1","Y",IF(RIGHT(TEXT(Inventory[[#This Row],[Inventory Suffix]],"00"),2)="m1","Y","N")))</f>
        <v>N</v>
      </c>
      <c r="J127" s="30" t="str">
        <f>IF(Inventory[[#This Row],[Inventory Type]]="SD","Y",IF(Inventory[[#This Row],[Inventory Type]]="LV","Y","N"))</f>
        <v>N</v>
      </c>
      <c r="K127" s="30" t="str">
        <f t="shared" si="17"/>
        <v>N</v>
      </c>
      <c r="L127" s="30" t="str">
        <f t="shared" si="14"/>
        <v>Original lot received</v>
      </c>
      <c r="M127" s="30" t="str">
        <f t="shared" si="15"/>
        <v>ORIG from SOS Project</v>
      </c>
      <c r="N127" s="80">
        <f>ROUNDDOWN(Master[[#This Row],[Quantity On Hand]],0)</f>
        <v>0</v>
      </c>
      <c r="O127" s="78" t="str">
        <f>IF(Master[[#This Row],[Quantity On Hand Units -''count'' or ''packet'']]="","",Master[[#This Row],[Quantity On Hand Units -''count'' or ''packet'']])</f>
        <v/>
      </c>
      <c r="P127" s="80" t="str">
        <f>IF(Master[[#This Row],[Inventory Type - Lookup Picker]]="","",Master[[#This Row],[Inventory Type - Lookup Picker]])</f>
        <v/>
      </c>
      <c r="Q127" s="45" t="str">
        <f t="shared" si="16"/>
        <v>Mike has</v>
      </c>
      <c r="R127" s="56" t="str">
        <f>IF(Master[[#This Row],[Latitude -decimal degrees]]="","",Master[[#This Row],[Latitude -decimal degrees]])</f>
        <v/>
      </c>
      <c r="S127" s="56" t="str">
        <f>IF(Master[[#This Row],[Longitude -decimal degrees]]="","",Master[[#This Row],[Longitude -decimal degrees]])</f>
        <v/>
      </c>
      <c r="T127" s="30" t="str">
        <f>IF(Master[[#This Row],[Parent Inventory]]="","",Master[[#This Row],[Parent Inventory]])</f>
        <v/>
      </c>
      <c r="U127" s="30" t="str">
        <f>IF(Master[[#This Row],[Hundred Seed Weight -gram]]="","",Master[[#This Row],[Hundred Seed Weight -gram]])</f>
        <v/>
      </c>
      <c r="V127" s="30" t="str">
        <f>IF(Master[[#This Row],[Note (Inventory)]]="","",Master[[#This Row],[Note (Inventory)]])</f>
        <v/>
      </c>
    </row>
    <row r="128" spans="1:22" x14ac:dyDescent="0.35">
      <c r="A128" s="30"/>
      <c r="B128" s="151" t="str">
        <f>IF(Master[[#This Row],[Inventory Prefix]]="","",Master[[#This Row],[Inventory Prefix]])</f>
        <v/>
      </c>
      <c r="C128" s="151" t="str">
        <f>IF(Master[[#This Row],[Inventory Number]]="","",Master[[#This Row],[Inventory Number]])</f>
        <v/>
      </c>
      <c r="D128" s="78" t="str">
        <f>IF(Master[[#This Row],[Inventory Suffix]]="","",Master[[#This Row],[Inventory Suffix]])</f>
        <v/>
      </c>
      <c r="E128" s="30" t="str">
        <f>IF(Master[[#This Row],[Inventory Type - Lookup Picker]]="","",Master[[#This Row],[Inventory Type - Lookup Picker]])</f>
        <v/>
      </c>
      <c r="F128" s="151" t="str">
        <f>Master[[#This Row],[Accession Prefix (NPGS)]]&amp;" "&amp;Master[[#This Row],[Accession Number -Assigned]]</f>
        <v xml:space="preserve"> </v>
      </c>
      <c r="G128" s="78" t="str">
        <f>IF(Master[[#This Row],[Inventory Maintenance Policy]]="","",Master[[#This Row],[Inventory Maintenance Policy]])</f>
        <v/>
      </c>
      <c r="H128" s="30" t="str">
        <f>IF(Master[[#This Row],[Inventory Maintenance Site -W6]]="","",Master[[#This Row],[Inventory Maintenance Site -W6]])</f>
        <v/>
      </c>
      <c r="I128" s="30" t="str">
        <f>IF(RIGHT(TEXT(Inventory[[#This Row],[Inventory Suffix]],"00"),2)="01","Y",IF(RIGHT(TEXT(Inventory[[#This Row],[Inventory Suffix]],"00"),2)="c1","Y",IF(RIGHT(TEXT(Inventory[[#This Row],[Inventory Suffix]],"00"),2)="m1","Y","N")))</f>
        <v>N</v>
      </c>
      <c r="J128" s="30" t="str">
        <f>IF(Inventory[[#This Row],[Inventory Type]]="SD","Y",IF(Inventory[[#This Row],[Inventory Type]]="LV","Y","N"))</f>
        <v>N</v>
      </c>
      <c r="K128" s="30" t="str">
        <f t="shared" si="17"/>
        <v>N</v>
      </c>
      <c r="L128" s="30" t="str">
        <f t="shared" si="14"/>
        <v>Original lot received</v>
      </c>
      <c r="M128" s="30" t="str">
        <f t="shared" si="15"/>
        <v>ORIG from SOS Project</v>
      </c>
      <c r="N128" s="80">
        <f>ROUNDDOWN(Master[[#This Row],[Quantity On Hand]],0)</f>
        <v>0</v>
      </c>
      <c r="O128" s="78" t="str">
        <f>IF(Master[[#This Row],[Quantity On Hand Units -''count'' or ''packet'']]="","",Master[[#This Row],[Quantity On Hand Units -''count'' or ''packet'']])</f>
        <v/>
      </c>
      <c r="P128" s="80" t="str">
        <f>IF(Master[[#This Row],[Inventory Type - Lookup Picker]]="","",Master[[#This Row],[Inventory Type - Lookup Picker]])</f>
        <v/>
      </c>
      <c r="Q128" s="45" t="str">
        <f t="shared" si="16"/>
        <v>Mike has</v>
      </c>
      <c r="R128" s="56" t="str">
        <f>IF(Master[[#This Row],[Latitude -decimal degrees]]="","",Master[[#This Row],[Latitude -decimal degrees]])</f>
        <v/>
      </c>
      <c r="S128" s="56" t="str">
        <f>IF(Master[[#This Row],[Longitude -decimal degrees]]="","",Master[[#This Row],[Longitude -decimal degrees]])</f>
        <v/>
      </c>
      <c r="T128" s="30" t="str">
        <f>IF(Master[[#This Row],[Parent Inventory]]="","",Master[[#This Row],[Parent Inventory]])</f>
        <v/>
      </c>
      <c r="U128" s="30" t="str">
        <f>IF(Master[[#This Row],[Hundred Seed Weight -gram]]="","",Master[[#This Row],[Hundred Seed Weight -gram]])</f>
        <v/>
      </c>
      <c r="V128" s="30" t="str">
        <f>IF(Master[[#This Row],[Note (Inventory)]]="","",Master[[#This Row],[Note (Inventory)]])</f>
        <v/>
      </c>
    </row>
    <row r="129" spans="1:22" x14ac:dyDescent="0.35">
      <c r="A129" s="30"/>
      <c r="B129" s="151" t="str">
        <f>IF(Master[[#This Row],[Inventory Prefix]]="","",Master[[#This Row],[Inventory Prefix]])</f>
        <v/>
      </c>
      <c r="C129" s="151" t="str">
        <f>IF(Master[[#This Row],[Inventory Number]]="","",Master[[#This Row],[Inventory Number]])</f>
        <v/>
      </c>
      <c r="D129" s="78" t="str">
        <f>IF(Master[[#This Row],[Inventory Suffix]]="","",Master[[#This Row],[Inventory Suffix]])</f>
        <v/>
      </c>
      <c r="E129" s="30" t="str">
        <f>IF(Master[[#This Row],[Inventory Type - Lookup Picker]]="","",Master[[#This Row],[Inventory Type - Lookup Picker]])</f>
        <v/>
      </c>
      <c r="F129" s="151" t="str">
        <f>Master[[#This Row],[Accession Prefix (NPGS)]]&amp;" "&amp;Master[[#This Row],[Accession Number -Assigned]]</f>
        <v xml:space="preserve"> </v>
      </c>
      <c r="G129" s="78" t="str">
        <f>IF(Master[[#This Row],[Inventory Maintenance Policy]]="","",Master[[#This Row],[Inventory Maintenance Policy]])</f>
        <v/>
      </c>
      <c r="H129" s="30" t="str">
        <f>IF(Master[[#This Row],[Inventory Maintenance Site -W6]]="","",Master[[#This Row],[Inventory Maintenance Site -W6]])</f>
        <v/>
      </c>
      <c r="I129" s="30" t="str">
        <f>IF(RIGHT(TEXT(Inventory[[#This Row],[Inventory Suffix]],"00"),2)="01","Y",IF(RIGHT(TEXT(Inventory[[#This Row],[Inventory Suffix]],"00"),2)="c1","Y",IF(RIGHT(TEXT(Inventory[[#This Row],[Inventory Suffix]],"00"),2)="m1","Y","N")))</f>
        <v>N</v>
      </c>
      <c r="J129" s="30" t="str">
        <f>IF(Inventory[[#This Row],[Inventory Type]]="SD","Y",IF(Inventory[[#This Row],[Inventory Type]]="LV","Y","N"))</f>
        <v>N</v>
      </c>
      <c r="K129" s="30" t="str">
        <f t="shared" si="17"/>
        <v>N</v>
      </c>
      <c r="L129" s="30" t="str">
        <f t="shared" si="14"/>
        <v>Original lot received</v>
      </c>
      <c r="M129" s="30" t="str">
        <f t="shared" si="15"/>
        <v>ORIG from SOS Project</v>
      </c>
      <c r="N129" s="80">
        <f>ROUNDDOWN(Master[[#This Row],[Quantity On Hand]],0)</f>
        <v>0</v>
      </c>
      <c r="O129" s="78" t="str">
        <f>IF(Master[[#This Row],[Quantity On Hand Units -''count'' or ''packet'']]="","",Master[[#This Row],[Quantity On Hand Units -''count'' or ''packet'']])</f>
        <v/>
      </c>
      <c r="P129" s="80" t="str">
        <f>IF(Master[[#This Row],[Inventory Type - Lookup Picker]]="","",Master[[#This Row],[Inventory Type - Lookup Picker]])</f>
        <v/>
      </c>
      <c r="Q129" s="45" t="str">
        <f t="shared" si="16"/>
        <v>Mike has</v>
      </c>
      <c r="R129" s="56" t="str">
        <f>IF(Master[[#This Row],[Latitude -decimal degrees]]="","",Master[[#This Row],[Latitude -decimal degrees]])</f>
        <v/>
      </c>
      <c r="S129" s="56" t="str">
        <f>IF(Master[[#This Row],[Longitude -decimal degrees]]="","",Master[[#This Row],[Longitude -decimal degrees]])</f>
        <v/>
      </c>
      <c r="T129" s="30" t="str">
        <f>IF(Master[[#This Row],[Parent Inventory]]="","",Master[[#This Row],[Parent Inventory]])</f>
        <v/>
      </c>
      <c r="U129" s="30" t="str">
        <f>IF(Master[[#This Row],[Hundred Seed Weight -gram]]="","",Master[[#This Row],[Hundred Seed Weight -gram]])</f>
        <v/>
      </c>
      <c r="V129" s="30" t="str">
        <f>IF(Master[[#This Row],[Note (Inventory)]]="","",Master[[#This Row],[Note (Inventory)]])</f>
        <v/>
      </c>
    </row>
    <row r="130" spans="1:22" x14ac:dyDescent="0.35">
      <c r="A130" s="30"/>
      <c r="B130" s="151" t="str">
        <f>IF(Master[[#This Row],[Inventory Prefix]]="","",Master[[#This Row],[Inventory Prefix]])</f>
        <v/>
      </c>
      <c r="C130" s="151" t="str">
        <f>IF(Master[[#This Row],[Inventory Number]]="","",Master[[#This Row],[Inventory Number]])</f>
        <v/>
      </c>
      <c r="D130" s="78" t="str">
        <f>IF(Master[[#This Row],[Inventory Suffix]]="","",Master[[#This Row],[Inventory Suffix]])</f>
        <v/>
      </c>
      <c r="E130" s="30" t="str">
        <f>IF(Master[[#This Row],[Inventory Type - Lookup Picker]]="","",Master[[#This Row],[Inventory Type - Lookup Picker]])</f>
        <v/>
      </c>
      <c r="F130" s="151" t="str">
        <f>Master[[#This Row],[Accession Prefix (NPGS)]]&amp;" "&amp;Master[[#This Row],[Accession Number -Assigned]]</f>
        <v xml:space="preserve"> </v>
      </c>
      <c r="G130" s="78" t="str">
        <f>IF(Master[[#This Row],[Inventory Maintenance Policy]]="","",Master[[#This Row],[Inventory Maintenance Policy]])</f>
        <v/>
      </c>
      <c r="H130" s="30" t="str">
        <f>IF(Master[[#This Row],[Inventory Maintenance Site -W6]]="","",Master[[#This Row],[Inventory Maintenance Site -W6]])</f>
        <v/>
      </c>
      <c r="I130" s="30" t="str">
        <f>IF(RIGHT(TEXT(Inventory[[#This Row],[Inventory Suffix]],"00"),2)="01","Y",IF(RIGHT(TEXT(Inventory[[#This Row],[Inventory Suffix]],"00"),2)="c1","Y",IF(RIGHT(TEXT(Inventory[[#This Row],[Inventory Suffix]],"00"),2)="m1","Y","N")))</f>
        <v>N</v>
      </c>
      <c r="J130" s="30" t="str">
        <f>IF(Inventory[[#This Row],[Inventory Type]]="SD","Y",IF(Inventory[[#This Row],[Inventory Type]]="LV","Y","N"))</f>
        <v>N</v>
      </c>
      <c r="K130" s="30" t="str">
        <f t="shared" si="17"/>
        <v>N</v>
      </c>
      <c r="L130" s="30" t="str">
        <f t="shared" ref="L130:L161" si="18">"Original lot received"</f>
        <v>Original lot received</v>
      </c>
      <c r="M130" s="30" t="str">
        <f t="shared" ref="M130:M161" si="19">"ORIG from SOS Project"</f>
        <v>ORIG from SOS Project</v>
      </c>
      <c r="N130" s="80">
        <f>ROUNDDOWN(Master[[#This Row],[Quantity On Hand]],0)</f>
        <v>0</v>
      </c>
      <c r="O130" s="78" t="str">
        <f>IF(Master[[#This Row],[Quantity On Hand Units -''count'' or ''packet'']]="","",Master[[#This Row],[Quantity On Hand Units -''count'' or ''packet'']])</f>
        <v/>
      </c>
      <c r="P130" s="80" t="str">
        <f>IF(Master[[#This Row],[Inventory Type - Lookup Picker]]="","",Master[[#This Row],[Inventory Type - Lookup Picker]])</f>
        <v/>
      </c>
      <c r="Q130" s="45" t="str">
        <f t="shared" ref="Q130:Q161" si="20">"Mike has"</f>
        <v>Mike has</v>
      </c>
      <c r="R130" s="56" t="str">
        <f>IF(Master[[#This Row],[Latitude -decimal degrees]]="","",Master[[#This Row],[Latitude -decimal degrees]])</f>
        <v/>
      </c>
      <c r="S130" s="56" t="str">
        <f>IF(Master[[#This Row],[Longitude -decimal degrees]]="","",Master[[#This Row],[Longitude -decimal degrees]])</f>
        <v/>
      </c>
      <c r="T130" s="30" t="str">
        <f>IF(Master[[#This Row],[Parent Inventory]]="","",Master[[#This Row],[Parent Inventory]])</f>
        <v/>
      </c>
      <c r="U130" s="30" t="str">
        <f>IF(Master[[#This Row],[Hundred Seed Weight -gram]]="","",Master[[#This Row],[Hundred Seed Weight -gram]])</f>
        <v/>
      </c>
      <c r="V130" s="30" t="str">
        <f>IF(Master[[#This Row],[Note (Inventory)]]="","",Master[[#This Row],[Note (Inventory)]])</f>
        <v/>
      </c>
    </row>
    <row r="131" spans="1:22" x14ac:dyDescent="0.35">
      <c r="A131" s="30"/>
      <c r="B131" s="151" t="str">
        <f>IF(Master[[#This Row],[Inventory Prefix]]="","",Master[[#This Row],[Inventory Prefix]])</f>
        <v/>
      </c>
      <c r="C131" s="151" t="str">
        <f>IF(Master[[#This Row],[Inventory Number]]="","",Master[[#This Row],[Inventory Number]])</f>
        <v/>
      </c>
      <c r="D131" s="78" t="str">
        <f>IF(Master[[#This Row],[Inventory Suffix]]="","",Master[[#This Row],[Inventory Suffix]])</f>
        <v/>
      </c>
      <c r="E131" s="30" t="str">
        <f>IF(Master[[#This Row],[Inventory Type - Lookup Picker]]="","",Master[[#This Row],[Inventory Type - Lookup Picker]])</f>
        <v/>
      </c>
      <c r="F131" s="151" t="str">
        <f>Master[[#This Row],[Accession Prefix (NPGS)]]&amp;" "&amp;Master[[#This Row],[Accession Number -Assigned]]</f>
        <v xml:space="preserve"> </v>
      </c>
      <c r="G131" s="78" t="str">
        <f>IF(Master[[#This Row],[Inventory Maintenance Policy]]="","",Master[[#This Row],[Inventory Maintenance Policy]])</f>
        <v/>
      </c>
      <c r="H131" s="30" t="str">
        <f>IF(Master[[#This Row],[Inventory Maintenance Site -W6]]="","",Master[[#This Row],[Inventory Maintenance Site -W6]])</f>
        <v/>
      </c>
      <c r="I131" s="30" t="str">
        <f>IF(RIGHT(TEXT(Inventory[[#This Row],[Inventory Suffix]],"00"),2)="01","Y",IF(RIGHT(TEXT(Inventory[[#This Row],[Inventory Suffix]],"00"),2)="c1","Y",IF(RIGHT(TEXT(Inventory[[#This Row],[Inventory Suffix]],"00"),2)="m1","Y","N")))</f>
        <v>N</v>
      </c>
      <c r="J131" s="30" t="str">
        <f>IF(Inventory[[#This Row],[Inventory Type]]="SD","Y",IF(Inventory[[#This Row],[Inventory Type]]="LV","Y","N"))</f>
        <v>N</v>
      </c>
      <c r="K131" s="30" t="str">
        <f t="shared" si="17"/>
        <v>N</v>
      </c>
      <c r="L131" s="30" t="str">
        <f t="shared" si="18"/>
        <v>Original lot received</v>
      </c>
      <c r="M131" s="30" t="str">
        <f t="shared" si="19"/>
        <v>ORIG from SOS Project</v>
      </c>
      <c r="N131" s="80">
        <f>ROUNDDOWN(Master[[#This Row],[Quantity On Hand]],0)</f>
        <v>0</v>
      </c>
      <c r="O131" s="78" t="str">
        <f>IF(Master[[#This Row],[Quantity On Hand Units -''count'' or ''packet'']]="","",Master[[#This Row],[Quantity On Hand Units -''count'' or ''packet'']])</f>
        <v/>
      </c>
      <c r="P131" s="80" t="str">
        <f>IF(Master[[#This Row],[Inventory Type - Lookup Picker]]="","",Master[[#This Row],[Inventory Type - Lookup Picker]])</f>
        <v/>
      </c>
      <c r="Q131" s="45" t="str">
        <f t="shared" si="20"/>
        <v>Mike has</v>
      </c>
      <c r="R131" s="56" t="str">
        <f>IF(Master[[#This Row],[Latitude -decimal degrees]]="","",Master[[#This Row],[Latitude -decimal degrees]])</f>
        <v/>
      </c>
      <c r="S131" s="56" t="str">
        <f>IF(Master[[#This Row],[Longitude -decimal degrees]]="","",Master[[#This Row],[Longitude -decimal degrees]])</f>
        <v/>
      </c>
      <c r="T131" s="30" t="str">
        <f>IF(Master[[#This Row],[Parent Inventory]]="","",Master[[#This Row],[Parent Inventory]])</f>
        <v/>
      </c>
      <c r="U131" s="30" t="str">
        <f>IF(Master[[#This Row],[Hundred Seed Weight -gram]]="","",Master[[#This Row],[Hundred Seed Weight -gram]])</f>
        <v/>
      </c>
      <c r="V131" s="30" t="str">
        <f>IF(Master[[#This Row],[Note (Inventory)]]="","",Master[[#This Row],[Note (Inventory)]])</f>
        <v/>
      </c>
    </row>
    <row r="132" spans="1:22" x14ac:dyDescent="0.35">
      <c r="A132" s="30"/>
      <c r="B132" s="151" t="str">
        <f>IF(Master[[#This Row],[Inventory Prefix]]="","",Master[[#This Row],[Inventory Prefix]])</f>
        <v/>
      </c>
      <c r="C132" s="151" t="str">
        <f>IF(Master[[#This Row],[Inventory Number]]="","",Master[[#This Row],[Inventory Number]])</f>
        <v/>
      </c>
      <c r="D132" s="78" t="str">
        <f>IF(Master[[#This Row],[Inventory Suffix]]="","",Master[[#This Row],[Inventory Suffix]])</f>
        <v/>
      </c>
      <c r="E132" s="30" t="str">
        <f>IF(Master[[#This Row],[Inventory Type - Lookup Picker]]="","",Master[[#This Row],[Inventory Type - Lookup Picker]])</f>
        <v/>
      </c>
      <c r="F132" s="151" t="str">
        <f>Master[[#This Row],[Accession Prefix (NPGS)]]&amp;" "&amp;Master[[#This Row],[Accession Number -Assigned]]</f>
        <v xml:space="preserve"> </v>
      </c>
      <c r="G132" s="78" t="str">
        <f>IF(Master[[#This Row],[Inventory Maintenance Policy]]="","",Master[[#This Row],[Inventory Maintenance Policy]])</f>
        <v/>
      </c>
      <c r="H132" s="30" t="str">
        <f>IF(Master[[#This Row],[Inventory Maintenance Site -W6]]="","",Master[[#This Row],[Inventory Maintenance Site -W6]])</f>
        <v/>
      </c>
      <c r="I132" s="30" t="str">
        <f>IF(RIGHT(TEXT(Inventory[[#This Row],[Inventory Suffix]],"00"),2)="01","Y",IF(RIGHT(TEXT(Inventory[[#This Row],[Inventory Suffix]],"00"),2)="c1","Y",IF(RIGHT(TEXT(Inventory[[#This Row],[Inventory Suffix]],"00"),2)="m1","Y","N")))</f>
        <v>N</v>
      </c>
      <c r="J132" s="30" t="str">
        <f>IF(Inventory[[#This Row],[Inventory Type]]="SD","Y",IF(Inventory[[#This Row],[Inventory Type]]="LV","Y","N"))</f>
        <v>N</v>
      </c>
      <c r="K132" s="30" t="str">
        <f t="shared" si="17"/>
        <v>N</v>
      </c>
      <c r="L132" s="30" t="str">
        <f t="shared" si="18"/>
        <v>Original lot received</v>
      </c>
      <c r="M132" s="30" t="str">
        <f t="shared" si="19"/>
        <v>ORIG from SOS Project</v>
      </c>
      <c r="N132" s="80">
        <f>ROUNDDOWN(Master[[#This Row],[Quantity On Hand]],0)</f>
        <v>0</v>
      </c>
      <c r="O132" s="78" t="str">
        <f>IF(Master[[#This Row],[Quantity On Hand Units -''count'' or ''packet'']]="","",Master[[#This Row],[Quantity On Hand Units -''count'' or ''packet'']])</f>
        <v/>
      </c>
      <c r="P132" s="80" t="str">
        <f>IF(Master[[#This Row],[Inventory Type - Lookup Picker]]="","",Master[[#This Row],[Inventory Type - Lookup Picker]])</f>
        <v/>
      </c>
      <c r="Q132" s="45" t="str">
        <f t="shared" si="20"/>
        <v>Mike has</v>
      </c>
      <c r="R132" s="56" t="str">
        <f>IF(Master[[#This Row],[Latitude -decimal degrees]]="","",Master[[#This Row],[Latitude -decimal degrees]])</f>
        <v/>
      </c>
      <c r="S132" s="56" t="str">
        <f>IF(Master[[#This Row],[Longitude -decimal degrees]]="","",Master[[#This Row],[Longitude -decimal degrees]])</f>
        <v/>
      </c>
      <c r="T132" s="30" t="str">
        <f>IF(Master[[#This Row],[Parent Inventory]]="","",Master[[#This Row],[Parent Inventory]])</f>
        <v/>
      </c>
      <c r="U132" s="30" t="str">
        <f>IF(Master[[#This Row],[Hundred Seed Weight -gram]]="","",Master[[#This Row],[Hundred Seed Weight -gram]])</f>
        <v/>
      </c>
      <c r="V132" s="30" t="str">
        <f>IF(Master[[#This Row],[Note (Inventory)]]="","",Master[[#This Row],[Note (Inventory)]])</f>
        <v/>
      </c>
    </row>
    <row r="133" spans="1:22" x14ac:dyDescent="0.35">
      <c r="A133" s="30"/>
      <c r="B133" s="151" t="str">
        <f>IF(Master[[#This Row],[Inventory Prefix]]="","",Master[[#This Row],[Inventory Prefix]])</f>
        <v/>
      </c>
      <c r="C133" s="151" t="str">
        <f>IF(Master[[#This Row],[Inventory Number]]="","",Master[[#This Row],[Inventory Number]])</f>
        <v/>
      </c>
      <c r="D133" s="78" t="str">
        <f>IF(Master[[#This Row],[Inventory Suffix]]="","",Master[[#This Row],[Inventory Suffix]])</f>
        <v/>
      </c>
      <c r="E133" s="30" t="str">
        <f>IF(Master[[#This Row],[Inventory Type - Lookup Picker]]="","",Master[[#This Row],[Inventory Type - Lookup Picker]])</f>
        <v/>
      </c>
      <c r="F133" s="151" t="str">
        <f>Master[[#This Row],[Accession Prefix (NPGS)]]&amp;" "&amp;Master[[#This Row],[Accession Number -Assigned]]</f>
        <v xml:space="preserve"> </v>
      </c>
      <c r="G133" s="78" t="str">
        <f>IF(Master[[#This Row],[Inventory Maintenance Policy]]="","",Master[[#This Row],[Inventory Maintenance Policy]])</f>
        <v/>
      </c>
      <c r="H133" s="30" t="str">
        <f>IF(Master[[#This Row],[Inventory Maintenance Site -W6]]="","",Master[[#This Row],[Inventory Maintenance Site -W6]])</f>
        <v/>
      </c>
      <c r="I133" s="30" t="str">
        <f>IF(RIGHT(TEXT(Inventory[[#This Row],[Inventory Suffix]],"00"),2)="01","Y",IF(RIGHT(TEXT(Inventory[[#This Row],[Inventory Suffix]],"00"),2)="c1","Y",IF(RIGHT(TEXT(Inventory[[#This Row],[Inventory Suffix]],"00"),2)="m1","Y","N")))</f>
        <v>N</v>
      </c>
      <c r="J133" s="30" t="str">
        <f>IF(Inventory[[#This Row],[Inventory Type]]="SD","Y",IF(Inventory[[#This Row],[Inventory Type]]="LV","Y","N"))</f>
        <v>N</v>
      </c>
      <c r="K133" s="30" t="str">
        <f t="shared" si="17"/>
        <v>N</v>
      </c>
      <c r="L133" s="30" t="str">
        <f t="shared" si="18"/>
        <v>Original lot received</v>
      </c>
      <c r="M133" s="30" t="str">
        <f t="shared" si="19"/>
        <v>ORIG from SOS Project</v>
      </c>
      <c r="N133" s="80">
        <f>ROUNDDOWN(Master[[#This Row],[Quantity On Hand]],0)</f>
        <v>0</v>
      </c>
      <c r="O133" s="78" t="str">
        <f>IF(Master[[#This Row],[Quantity On Hand Units -''count'' or ''packet'']]="","",Master[[#This Row],[Quantity On Hand Units -''count'' or ''packet'']])</f>
        <v/>
      </c>
      <c r="P133" s="80" t="str">
        <f>IF(Master[[#This Row],[Inventory Type - Lookup Picker]]="","",Master[[#This Row],[Inventory Type - Lookup Picker]])</f>
        <v/>
      </c>
      <c r="Q133" s="45" t="str">
        <f t="shared" si="20"/>
        <v>Mike has</v>
      </c>
      <c r="R133" s="56" t="str">
        <f>IF(Master[[#This Row],[Latitude -decimal degrees]]="","",Master[[#This Row],[Latitude -decimal degrees]])</f>
        <v/>
      </c>
      <c r="S133" s="56" t="str">
        <f>IF(Master[[#This Row],[Longitude -decimal degrees]]="","",Master[[#This Row],[Longitude -decimal degrees]])</f>
        <v/>
      </c>
      <c r="T133" s="30" t="str">
        <f>IF(Master[[#This Row],[Parent Inventory]]="","",Master[[#This Row],[Parent Inventory]])</f>
        <v/>
      </c>
      <c r="U133" s="30" t="str">
        <f>IF(Master[[#This Row],[Hundred Seed Weight -gram]]="","",Master[[#This Row],[Hundred Seed Weight -gram]])</f>
        <v/>
      </c>
      <c r="V133" s="30" t="str">
        <f>IF(Master[[#This Row],[Note (Inventory)]]="","",Master[[#This Row],[Note (Inventory)]])</f>
        <v/>
      </c>
    </row>
    <row r="134" spans="1:22" x14ac:dyDescent="0.35">
      <c r="A134" s="30"/>
      <c r="B134" s="151" t="str">
        <f>IF(Master[[#This Row],[Inventory Prefix]]="","",Master[[#This Row],[Inventory Prefix]])</f>
        <v/>
      </c>
      <c r="C134" s="151" t="str">
        <f>IF(Master[[#This Row],[Inventory Number]]="","",Master[[#This Row],[Inventory Number]])</f>
        <v/>
      </c>
      <c r="D134" s="78" t="str">
        <f>IF(Master[[#This Row],[Inventory Suffix]]="","",Master[[#This Row],[Inventory Suffix]])</f>
        <v/>
      </c>
      <c r="E134" s="30" t="str">
        <f>IF(Master[[#This Row],[Inventory Type - Lookup Picker]]="","",Master[[#This Row],[Inventory Type - Lookup Picker]])</f>
        <v/>
      </c>
      <c r="F134" s="151" t="str">
        <f>Master[[#This Row],[Accession Prefix (NPGS)]]&amp;" "&amp;Master[[#This Row],[Accession Number -Assigned]]</f>
        <v xml:space="preserve"> </v>
      </c>
      <c r="G134" s="78" t="str">
        <f>IF(Master[[#This Row],[Inventory Maintenance Policy]]="","",Master[[#This Row],[Inventory Maintenance Policy]])</f>
        <v/>
      </c>
      <c r="H134" s="30" t="str">
        <f>IF(Master[[#This Row],[Inventory Maintenance Site -W6]]="","",Master[[#This Row],[Inventory Maintenance Site -W6]])</f>
        <v/>
      </c>
      <c r="I134" s="30" t="str">
        <f>IF(RIGHT(TEXT(Inventory[[#This Row],[Inventory Suffix]],"00"),2)="01","Y",IF(RIGHT(TEXT(Inventory[[#This Row],[Inventory Suffix]],"00"),2)="c1","Y",IF(RIGHT(TEXT(Inventory[[#This Row],[Inventory Suffix]],"00"),2)="m1","Y","N")))</f>
        <v>N</v>
      </c>
      <c r="J134" s="30" t="str">
        <f>IF(Inventory[[#This Row],[Inventory Type]]="SD","Y",IF(Inventory[[#This Row],[Inventory Type]]="LV","Y","N"))</f>
        <v>N</v>
      </c>
      <c r="K134" s="30" t="str">
        <f t="shared" si="17"/>
        <v>N</v>
      </c>
      <c r="L134" s="30" t="str">
        <f t="shared" si="18"/>
        <v>Original lot received</v>
      </c>
      <c r="M134" s="30" t="str">
        <f t="shared" si="19"/>
        <v>ORIG from SOS Project</v>
      </c>
      <c r="N134" s="80">
        <f>ROUNDDOWN(Master[[#This Row],[Quantity On Hand]],0)</f>
        <v>0</v>
      </c>
      <c r="O134" s="78" t="str">
        <f>IF(Master[[#This Row],[Quantity On Hand Units -''count'' or ''packet'']]="","",Master[[#This Row],[Quantity On Hand Units -''count'' or ''packet'']])</f>
        <v/>
      </c>
      <c r="P134" s="80" t="str">
        <f>IF(Master[[#This Row],[Inventory Type - Lookup Picker]]="","",Master[[#This Row],[Inventory Type - Lookup Picker]])</f>
        <v/>
      </c>
      <c r="Q134" s="45" t="str">
        <f t="shared" si="20"/>
        <v>Mike has</v>
      </c>
      <c r="R134" s="56" t="str">
        <f>IF(Master[[#This Row],[Latitude -decimal degrees]]="","",Master[[#This Row],[Latitude -decimal degrees]])</f>
        <v/>
      </c>
      <c r="S134" s="56" t="str">
        <f>IF(Master[[#This Row],[Longitude -decimal degrees]]="","",Master[[#This Row],[Longitude -decimal degrees]])</f>
        <v/>
      </c>
      <c r="T134" s="30" t="str">
        <f>IF(Master[[#This Row],[Parent Inventory]]="","",Master[[#This Row],[Parent Inventory]])</f>
        <v/>
      </c>
      <c r="U134" s="30" t="str">
        <f>IF(Master[[#This Row],[Hundred Seed Weight -gram]]="","",Master[[#This Row],[Hundred Seed Weight -gram]])</f>
        <v/>
      </c>
      <c r="V134" s="30" t="str">
        <f>IF(Master[[#This Row],[Note (Inventory)]]="","",Master[[#This Row],[Note (Inventory)]])</f>
        <v/>
      </c>
    </row>
    <row r="135" spans="1:22" x14ac:dyDescent="0.35">
      <c r="A135" s="30"/>
      <c r="B135" s="151" t="str">
        <f>IF(Master[[#This Row],[Inventory Prefix]]="","",Master[[#This Row],[Inventory Prefix]])</f>
        <v/>
      </c>
      <c r="C135" s="151" t="str">
        <f>IF(Master[[#This Row],[Inventory Number]]="","",Master[[#This Row],[Inventory Number]])</f>
        <v/>
      </c>
      <c r="D135" s="78" t="str">
        <f>IF(Master[[#This Row],[Inventory Suffix]]="","",Master[[#This Row],[Inventory Suffix]])</f>
        <v/>
      </c>
      <c r="E135" s="30" t="str">
        <f>IF(Master[[#This Row],[Inventory Type - Lookup Picker]]="","",Master[[#This Row],[Inventory Type - Lookup Picker]])</f>
        <v/>
      </c>
      <c r="F135" s="151" t="str">
        <f>Master[[#This Row],[Accession Prefix (NPGS)]]&amp;" "&amp;Master[[#This Row],[Accession Number -Assigned]]</f>
        <v xml:space="preserve"> </v>
      </c>
      <c r="G135" s="78" t="str">
        <f>IF(Master[[#This Row],[Inventory Maintenance Policy]]="","",Master[[#This Row],[Inventory Maintenance Policy]])</f>
        <v/>
      </c>
      <c r="H135" s="30" t="str">
        <f>IF(Master[[#This Row],[Inventory Maintenance Site -W6]]="","",Master[[#This Row],[Inventory Maintenance Site -W6]])</f>
        <v/>
      </c>
      <c r="I135" s="30" t="str">
        <f>IF(RIGHT(TEXT(Inventory[[#This Row],[Inventory Suffix]],"00"),2)="01","Y",IF(RIGHT(TEXT(Inventory[[#This Row],[Inventory Suffix]],"00"),2)="c1","Y",IF(RIGHT(TEXT(Inventory[[#This Row],[Inventory Suffix]],"00"),2)="m1","Y","N")))</f>
        <v>N</v>
      </c>
      <c r="J135" s="30" t="str">
        <f>IF(Inventory[[#This Row],[Inventory Type]]="SD","Y",IF(Inventory[[#This Row],[Inventory Type]]="LV","Y","N"))</f>
        <v>N</v>
      </c>
      <c r="K135" s="30" t="str">
        <f t="shared" si="17"/>
        <v>N</v>
      </c>
      <c r="L135" s="30" t="str">
        <f t="shared" si="18"/>
        <v>Original lot received</v>
      </c>
      <c r="M135" s="30" t="str">
        <f t="shared" si="19"/>
        <v>ORIG from SOS Project</v>
      </c>
      <c r="N135" s="80">
        <f>ROUNDDOWN(Master[[#This Row],[Quantity On Hand]],0)</f>
        <v>0</v>
      </c>
      <c r="O135" s="78" t="str">
        <f>IF(Master[[#This Row],[Quantity On Hand Units -''count'' or ''packet'']]="","",Master[[#This Row],[Quantity On Hand Units -''count'' or ''packet'']])</f>
        <v/>
      </c>
      <c r="P135" s="80" t="str">
        <f>IF(Master[[#This Row],[Inventory Type - Lookup Picker]]="","",Master[[#This Row],[Inventory Type - Lookup Picker]])</f>
        <v/>
      </c>
      <c r="Q135" s="45" t="str">
        <f t="shared" si="20"/>
        <v>Mike has</v>
      </c>
      <c r="R135" s="56" t="str">
        <f>IF(Master[[#This Row],[Latitude -decimal degrees]]="","",Master[[#This Row],[Latitude -decimal degrees]])</f>
        <v/>
      </c>
      <c r="S135" s="56" t="str">
        <f>IF(Master[[#This Row],[Longitude -decimal degrees]]="","",Master[[#This Row],[Longitude -decimal degrees]])</f>
        <v/>
      </c>
      <c r="T135" s="30" t="str">
        <f>IF(Master[[#This Row],[Parent Inventory]]="","",Master[[#This Row],[Parent Inventory]])</f>
        <v/>
      </c>
      <c r="U135" s="30" t="str">
        <f>IF(Master[[#This Row],[Hundred Seed Weight -gram]]="","",Master[[#This Row],[Hundred Seed Weight -gram]])</f>
        <v/>
      </c>
      <c r="V135" s="30" t="str">
        <f>IF(Master[[#This Row],[Note (Inventory)]]="","",Master[[#This Row],[Note (Inventory)]])</f>
        <v/>
      </c>
    </row>
    <row r="136" spans="1:22" x14ac:dyDescent="0.35">
      <c r="A136" s="30"/>
      <c r="B136" s="151" t="str">
        <f>IF(Master[[#This Row],[Inventory Prefix]]="","",Master[[#This Row],[Inventory Prefix]])</f>
        <v/>
      </c>
      <c r="C136" s="151" t="str">
        <f>IF(Master[[#This Row],[Inventory Number]]="","",Master[[#This Row],[Inventory Number]])</f>
        <v/>
      </c>
      <c r="D136" s="78" t="str">
        <f>IF(Master[[#This Row],[Inventory Suffix]]="","",Master[[#This Row],[Inventory Suffix]])</f>
        <v/>
      </c>
      <c r="E136" s="30" t="str">
        <f>IF(Master[[#This Row],[Inventory Type - Lookup Picker]]="","",Master[[#This Row],[Inventory Type - Lookup Picker]])</f>
        <v/>
      </c>
      <c r="F136" s="151" t="str">
        <f>Master[[#This Row],[Accession Prefix (NPGS)]]&amp;" "&amp;Master[[#This Row],[Accession Number -Assigned]]</f>
        <v xml:space="preserve"> </v>
      </c>
      <c r="G136" s="78" t="str">
        <f>IF(Master[[#This Row],[Inventory Maintenance Policy]]="","",Master[[#This Row],[Inventory Maintenance Policy]])</f>
        <v/>
      </c>
      <c r="H136" s="30" t="str">
        <f>IF(Master[[#This Row],[Inventory Maintenance Site -W6]]="","",Master[[#This Row],[Inventory Maintenance Site -W6]])</f>
        <v/>
      </c>
      <c r="I136" s="30" t="str">
        <f>IF(RIGHT(TEXT(Inventory[[#This Row],[Inventory Suffix]],"00"),2)="01","Y",IF(RIGHT(TEXT(Inventory[[#This Row],[Inventory Suffix]],"00"),2)="c1","Y",IF(RIGHT(TEXT(Inventory[[#This Row],[Inventory Suffix]],"00"),2)="m1","Y","N")))</f>
        <v>N</v>
      </c>
      <c r="J136" s="30" t="str">
        <f>IF(Inventory[[#This Row],[Inventory Type]]="SD","Y",IF(Inventory[[#This Row],[Inventory Type]]="LV","Y","N"))</f>
        <v>N</v>
      </c>
      <c r="K136" s="30" t="str">
        <f t="shared" si="17"/>
        <v>N</v>
      </c>
      <c r="L136" s="30" t="str">
        <f t="shared" si="18"/>
        <v>Original lot received</v>
      </c>
      <c r="M136" s="30" t="str">
        <f t="shared" si="19"/>
        <v>ORIG from SOS Project</v>
      </c>
      <c r="N136" s="80">
        <f>ROUNDDOWN(Master[[#This Row],[Quantity On Hand]],0)</f>
        <v>0</v>
      </c>
      <c r="O136" s="78" t="str">
        <f>IF(Master[[#This Row],[Quantity On Hand Units -''count'' or ''packet'']]="","",Master[[#This Row],[Quantity On Hand Units -''count'' or ''packet'']])</f>
        <v/>
      </c>
      <c r="P136" s="80" t="str">
        <f>IF(Master[[#This Row],[Inventory Type - Lookup Picker]]="","",Master[[#This Row],[Inventory Type - Lookup Picker]])</f>
        <v/>
      </c>
      <c r="Q136" s="45" t="str">
        <f t="shared" si="20"/>
        <v>Mike has</v>
      </c>
      <c r="R136" s="56" t="str">
        <f>IF(Master[[#This Row],[Latitude -decimal degrees]]="","",Master[[#This Row],[Latitude -decimal degrees]])</f>
        <v/>
      </c>
      <c r="S136" s="56" t="str">
        <f>IF(Master[[#This Row],[Longitude -decimal degrees]]="","",Master[[#This Row],[Longitude -decimal degrees]])</f>
        <v/>
      </c>
      <c r="T136" s="30" t="str">
        <f>IF(Master[[#This Row],[Parent Inventory]]="","",Master[[#This Row],[Parent Inventory]])</f>
        <v/>
      </c>
      <c r="U136" s="30" t="str">
        <f>IF(Master[[#This Row],[Hundred Seed Weight -gram]]="","",Master[[#This Row],[Hundred Seed Weight -gram]])</f>
        <v/>
      </c>
      <c r="V136" s="30" t="str">
        <f>IF(Master[[#This Row],[Note (Inventory)]]="","",Master[[#This Row],[Note (Inventory)]])</f>
        <v/>
      </c>
    </row>
    <row r="137" spans="1:22" x14ac:dyDescent="0.35">
      <c r="A137" s="30"/>
      <c r="B137" s="151" t="str">
        <f>IF(Master[[#This Row],[Inventory Prefix]]="","",Master[[#This Row],[Inventory Prefix]])</f>
        <v/>
      </c>
      <c r="C137" s="151" t="str">
        <f>IF(Master[[#This Row],[Inventory Number]]="","",Master[[#This Row],[Inventory Number]])</f>
        <v/>
      </c>
      <c r="D137" s="78" t="str">
        <f>IF(Master[[#This Row],[Inventory Suffix]]="","",Master[[#This Row],[Inventory Suffix]])</f>
        <v/>
      </c>
      <c r="E137" s="30" t="str">
        <f>IF(Master[[#This Row],[Inventory Type - Lookup Picker]]="","",Master[[#This Row],[Inventory Type - Lookup Picker]])</f>
        <v/>
      </c>
      <c r="F137" s="151" t="str">
        <f>Master[[#This Row],[Accession Prefix (NPGS)]]&amp;" "&amp;Master[[#This Row],[Accession Number -Assigned]]</f>
        <v xml:space="preserve"> </v>
      </c>
      <c r="G137" s="78" t="str">
        <f>IF(Master[[#This Row],[Inventory Maintenance Policy]]="","",Master[[#This Row],[Inventory Maintenance Policy]])</f>
        <v/>
      </c>
      <c r="H137" s="30" t="str">
        <f>IF(Master[[#This Row],[Inventory Maintenance Site -W6]]="","",Master[[#This Row],[Inventory Maintenance Site -W6]])</f>
        <v/>
      </c>
      <c r="I137" s="30" t="str">
        <f>IF(RIGHT(TEXT(Inventory[[#This Row],[Inventory Suffix]],"00"),2)="01","Y",IF(RIGHT(TEXT(Inventory[[#This Row],[Inventory Suffix]],"00"),2)="c1","Y",IF(RIGHT(TEXT(Inventory[[#This Row],[Inventory Suffix]],"00"),2)="m1","Y","N")))</f>
        <v>N</v>
      </c>
      <c r="J137" s="30" t="str">
        <f>IF(Inventory[[#This Row],[Inventory Type]]="SD","Y",IF(Inventory[[#This Row],[Inventory Type]]="LV","Y","N"))</f>
        <v>N</v>
      </c>
      <c r="K137" s="30" t="str">
        <f t="shared" si="17"/>
        <v>N</v>
      </c>
      <c r="L137" s="30" t="str">
        <f t="shared" si="18"/>
        <v>Original lot received</v>
      </c>
      <c r="M137" s="30" t="str">
        <f t="shared" si="19"/>
        <v>ORIG from SOS Project</v>
      </c>
      <c r="N137" s="80">
        <f>ROUNDDOWN(Master[[#This Row],[Quantity On Hand]],0)</f>
        <v>0</v>
      </c>
      <c r="O137" s="78" t="str">
        <f>IF(Master[[#This Row],[Quantity On Hand Units -''count'' or ''packet'']]="","",Master[[#This Row],[Quantity On Hand Units -''count'' or ''packet'']])</f>
        <v/>
      </c>
      <c r="P137" s="80" t="str">
        <f>IF(Master[[#This Row],[Inventory Type - Lookup Picker]]="","",Master[[#This Row],[Inventory Type - Lookup Picker]])</f>
        <v/>
      </c>
      <c r="Q137" s="45" t="str">
        <f t="shared" si="20"/>
        <v>Mike has</v>
      </c>
      <c r="R137" s="56" t="str">
        <f>IF(Master[[#This Row],[Latitude -decimal degrees]]="","",Master[[#This Row],[Latitude -decimal degrees]])</f>
        <v/>
      </c>
      <c r="S137" s="56" t="str">
        <f>IF(Master[[#This Row],[Longitude -decimal degrees]]="","",Master[[#This Row],[Longitude -decimal degrees]])</f>
        <v/>
      </c>
      <c r="T137" s="30" t="str">
        <f>IF(Master[[#This Row],[Parent Inventory]]="","",Master[[#This Row],[Parent Inventory]])</f>
        <v/>
      </c>
      <c r="U137" s="30" t="str">
        <f>IF(Master[[#This Row],[Hundred Seed Weight -gram]]="","",Master[[#This Row],[Hundred Seed Weight -gram]])</f>
        <v/>
      </c>
      <c r="V137" s="30" t="str">
        <f>IF(Master[[#This Row],[Note (Inventory)]]="","",Master[[#This Row],[Note (Inventory)]])</f>
        <v/>
      </c>
    </row>
    <row r="138" spans="1:22" x14ac:dyDescent="0.35">
      <c r="A138" s="30"/>
      <c r="B138" s="151" t="str">
        <f>IF(Master[[#This Row],[Inventory Prefix]]="","",Master[[#This Row],[Inventory Prefix]])</f>
        <v/>
      </c>
      <c r="C138" s="151" t="str">
        <f>IF(Master[[#This Row],[Inventory Number]]="","",Master[[#This Row],[Inventory Number]])</f>
        <v/>
      </c>
      <c r="D138" s="78" t="str">
        <f>IF(Master[[#This Row],[Inventory Suffix]]="","",Master[[#This Row],[Inventory Suffix]])</f>
        <v/>
      </c>
      <c r="E138" s="30" t="str">
        <f>IF(Master[[#This Row],[Inventory Type - Lookup Picker]]="","",Master[[#This Row],[Inventory Type - Lookup Picker]])</f>
        <v/>
      </c>
      <c r="F138" s="151" t="str">
        <f>Master[[#This Row],[Accession Prefix (NPGS)]]&amp;" "&amp;Master[[#This Row],[Accession Number -Assigned]]</f>
        <v xml:space="preserve"> </v>
      </c>
      <c r="G138" s="78" t="str">
        <f>IF(Master[[#This Row],[Inventory Maintenance Policy]]="","",Master[[#This Row],[Inventory Maintenance Policy]])</f>
        <v/>
      </c>
      <c r="H138" s="30" t="str">
        <f>IF(Master[[#This Row],[Inventory Maintenance Site -W6]]="","",Master[[#This Row],[Inventory Maintenance Site -W6]])</f>
        <v/>
      </c>
      <c r="I138" s="30" t="str">
        <f>IF(RIGHT(TEXT(Inventory[[#This Row],[Inventory Suffix]],"00"),2)="01","Y",IF(RIGHT(TEXT(Inventory[[#This Row],[Inventory Suffix]],"00"),2)="c1","Y",IF(RIGHT(TEXT(Inventory[[#This Row],[Inventory Suffix]],"00"),2)="m1","Y","N")))</f>
        <v>N</v>
      </c>
      <c r="J138" s="30" t="str">
        <f>IF(Inventory[[#This Row],[Inventory Type]]="SD","Y",IF(Inventory[[#This Row],[Inventory Type]]="LV","Y","N"))</f>
        <v>N</v>
      </c>
      <c r="K138" s="30" t="str">
        <f t="shared" si="17"/>
        <v>N</v>
      </c>
      <c r="L138" s="30" t="str">
        <f t="shared" si="18"/>
        <v>Original lot received</v>
      </c>
      <c r="M138" s="30" t="str">
        <f t="shared" si="19"/>
        <v>ORIG from SOS Project</v>
      </c>
      <c r="N138" s="80">
        <f>ROUNDDOWN(Master[[#This Row],[Quantity On Hand]],0)</f>
        <v>0</v>
      </c>
      <c r="O138" s="78" t="str">
        <f>IF(Master[[#This Row],[Quantity On Hand Units -''count'' or ''packet'']]="","",Master[[#This Row],[Quantity On Hand Units -''count'' or ''packet'']])</f>
        <v/>
      </c>
      <c r="P138" s="80" t="str">
        <f>IF(Master[[#This Row],[Inventory Type - Lookup Picker]]="","",Master[[#This Row],[Inventory Type - Lookup Picker]])</f>
        <v/>
      </c>
      <c r="Q138" s="45" t="str">
        <f t="shared" si="20"/>
        <v>Mike has</v>
      </c>
      <c r="R138" s="56" t="str">
        <f>IF(Master[[#This Row],[Latitude -decimal degrees]]="","",Master[[#This Row],[Latitude -decimal degrees]])</f>
        <v/>
      </c>
      <c r="S138" s="56" t="str">
        <f>IF(Master[[#This Row],[Longitude -decimal degrees]]="","",Master[[#This Row],[Longitude -decimal degrees]])</f>
        <v/>
      </c>
      <c r="T138" s="30" t="str">
        <f>IF(Master[[#This Row],[Parent Inventory]]="","",Master[[#This Row],[Parent Inventory]])</f>
        <v/>
      </c>
      <c r="U138" s="30" t="str">
        <f>IF(Master[[#This Row],[Hundred Seed Weight -gram]]="","",Master[[#This Row],[Hundred Seed Weight -gram]])</f>
        <v/>
      </c>
      <c r="V138" s="30" t="str">
        <f>IF(Master[[#This Row],[Note (Inventory)]]="","",Master[[#This Row],[Note (Inventory)]])</f>
        <v/>
      </c>
    </row>
    <row r="139" spans="1:22" x14ac:dyDescent="0.35">
      <c r="A139" s="30"/>
      <c r="B139" s="151" t="str">
        <f>IF(Master[[#This Row],[Inventory Prefix]]="","",Master[[#This Row],[Inventory Prefix]])</f>
        <v/>
      </c>
      <c r="C139" s="151" t="str">
        <f>IF(Master[[#This Row],[Inventory Number]]="","",Master[[#This Row],[Inventory Number]])</f>
        <v/>
      </c>
      <c r="D139" s="78" t="str">
        <f>IF(Master[[#This Row],[Inventory Suffix]]="","",Master[[#This Row],[Inventory Suffix]])</f>
        <v/>
      </c>
      <c r="E139" s="30" t="str">
        <f>IF(Master[[#This Row],[Inventory Type - Lookup Picker]]="","",Master[[#This Row],[Inventory Type - Lookup Picker]])</f>
        <v/>
      </c>
      <c r="F139" s="151" t="str">
        <f>Master[[#This Row],[Accession Prefix (NPGS)]]&amp;" "&amp;Master[[#This Row],[Accession Number -Assigned]]</f>
        <v xml:space="preserve"> </v>
      </c>
      <c r="G139" s="78" t="str">
        <f>IF(Master[[#This Row],[Inventory Maintenance Policy]]="","",Master[[#This Row],[Inventory Maintenance Policy]])</f>
        <v/>
      </c>
      <c r="H139" s="30" t="str">
        <f>IF(Master[[#This Row],[Inventory Maintenance Site -W6]]="","",Master[[#This Row],[Inventory Maintenance Site -W6]])</f>
        <v/>
      </c>
      <c r="I139" s="30" t="str">
        <f>IF(RIGHT(TEXT(Inventory[[#This Row],[Inventory Suffix]],"00"),2)="01","Y",IF(RIGHT(TEXT(Inventory[[#This Row],[Inventory Suffix]],"00"),2)="c1","Y",IF(RIGHT(TEXT(Inventory[[#This Row],[Inventory Suffix]],"00"),2)="m1","Y","N")))</f>
        <v>N</v>
      </c>
      <c r="J139" s="30" t="str">
        <f>IF(Inventory[[#This Row],[Inventory Type]]="SD","Y",IF(Inventory[[#This Row],[Inventory Type]]="LV","Y","N"))</f>
        <v>N</v>
      </c>
      <c r="K139" s="30" t="str">
        <f t="shared" si="17"/>
        <v>N</v>
      </c>
      <c r="L139" s="30" t="str">
        <f t="shared" si="18"/>
        <v>Original lot received</v>
      </c>
      <c r="M139" s="30" t="str">
        <f t="shared" si="19"/>
        <v>ORIG from SOS Project</v>
      </c>
      <c r="N139" s="80">
        <f>ROUNDDOWN(Master[[#This Row],[Quantity On Hand]],0)</f>
        <v>0</v>
      </c>
      <c r="O139" s="78" t="str">
        <f>IF(Master[[#This Row],[Quantity On Hand Units -''count'' or ''packet'']]="","",Master[[#This Row],[Quantity On Hand Units -''count'' or ''packet'']])</f>
        <v/>
      </c>
      <c r="P139" s="80" t="str">
        <f>IF(Master[[#This Row],[Inventory Type - Lookup Picker]]="","",Master[[#This Row],[Inventory Type - Lookup Picker]])</f>
        <v/>
      </c>
      <c r="Q139" s="45" t="str">
        <f t="shared" si="20"/>
        <v>Mike has</v>
      </c>
      <c r="R139" s="56" t="str">
        <f>IF(Master[[#This Row],[Latitude -decimal degrees]]="","",Master[[#This Row],[Latitude -decimal degrees]])</f>
        <v/>
      </c>
      <c r="S139" s="56" t="str">
        <f>IF(Master[[#This Row],[Longitude -decimal degrees]]="","",Master[[#This Row],[Longitude -decimal degrees]])</f>
        <v/>
      </c>
      <c r="T139" s="30" t="str">
        <f>IF(Master[[#This Row],[Parent Inventory]]="","",Master[[#This Row],[Parent Inventory]])</f>
        <v/>
      </c>
      <c r="U139" s="30" t="str">
        <f>IF(Master[[#This Row],[Hundred Seed Weight -gram]]="","",Master[[#This Row],[Hundred Seed Weight -gram]])</f>
        <v/>
      </c>
      <c r="V139" s="30" t="str">
        <f>IF(Master[[#This Row],[Note (Inventory)]]="","",Master[[#This Row],[Note (Inventory)]])</f>
        <v/>
      </c>
    </row>
    <row r="140" spans="1:22" x14ac:dyDescent="0.35">
      <c r="A140" s="30"/>
      <c r="B140" s="151" t="str">
        <f>IF(Master[[#This Row],[Inventory Prefix]]="","",Master[[#This Row],[Inventory Prefix]])</f>
        <v/>
      </c>
      <c r="C140" s="151" t="str">
        <f>IF(Master[[#This Row],[Inventory Number]]="","",Master[[#This Row],[Inventory Number]])</f>
        <v/>
      </c>
      <c r="D140" s="78" t="str">
        <f>IF(Master[[#This Row],[Inventory Suffix]]="","",Master[[#This Row],[Inventory Suffix]])</f>
        <v/>
      </c>
      <c r="E140" s="30" t="str">
        <f>IF(Master[[#This Row],[Inventory Type - Lookup Picker]]="","",Master[[#This Row],[Inventory Type - Lookup Picker]])</f>
        <v/>
      </c>
      <c r="F140" s="151" t="str">
        <f>Master[[#This Row],[Accession Prefix (NPGS)]]&amp;" "&amp;Master[[#This Row],[Accession Number -Assigned]]</f>
        <v xml:space="preserve"> </v>
      </c>
      <c r="G140" s="78" t="str">
        <f>IF(Master[[#This Row],[Inventory Maintenance Policy]]="","",Master[[#This Row],[Inventory Maintenance Policy]])</f>
        <v/>
      </c>
      <c r="H140" s="30" t="str">
        <f>IF(Master[[#This Row],[Inventory Maintenance Site -W6]]="","",Master[[#This Row],[Inventory Maintenance Site -W6]])</f>
        <v/>
      </c>
      <c r="I140" s="30" t="str">
        <f>IF(RIGHT(TEXT(Inventory[[#This Row],[Inventory Suffix]],"00"),2)="01","Y",IF(RIGHT(TEXT(Inventory[[#This Row],[Inventory Suffix]],"00"),2)="c1","Y",IF(RIGHT(TEXT(Inventory[[#This Row],[Inventory Suffix]],"00"),2)="m1","Y","N")))</f>
        <v>N</v>
      </c>
      <c r="J140" s="30" t="str">
        <f>IF(Inventory[[#This Row],[Inventory Type]]="SD","Y",IF(Inventory[[#This Row],[Inventory Type]]="LV","Y","N"))</f>
        <v>N</v>
      </c>
      <c r="K140" s="30" t="str">
        <f t="shared" si="17"/>
        <v>N</v>
      </c>
      <c r="L140" s="30" t="str">
        <f t="shared" si="18"/>
        <v>Original lot received</v>
      </c>
      <c r="M140" s="30" t="str">
        <f t="shared" si="19"/>
        <v>ORIG from SOS Project</v>
      </c>
      <c r="N140" s="80">
        <f>ROUNDDOWN(Master[[#This Row],[Quantity On Hand]],0)</f>
        <v>0</v>
      </c>
      <c r="O140" s="78" t="str">
        <f>IF(Master[[#This Row],[Quantity On Hand Units -''count'' or ''packet'']]="","",Master[[#This Row],[Quantity On Hand Units -''count'' or ''packet'']])</f>
        <v/>
      </c>
      <c r="P140" s="80" t="str">
        <f>IF(Master[[#This Row],[Inventory Type - Lookup Picker]]="","",Master[[#This Row],[Inventory Type - Lookup Picker]])</f>
        <v/>
      </c>
      <c r="Q140" s="45" t="str">
        <f t="shared" si="20"/>
        <v>Mike has</v>
      </c>
      <c r="R140" s="56" t="str">
        <f>IF(Master[[#This Row],[Latitude -decimal degrees]]="","",Master[[#This Row],[Latitude -decimal degrees]])</f>
        <v/>
      </c>
      <c r="S140" s="56" t="str">
        <f>IF(Master[[#This Row],[Longitude -decimal degrees]]="","",Master[[#This Row],[Longitude -decimal degrees]])</f>
        <v/>
      </c>
      <c r="T140" s="30" t="str">
        <f>IF(Master[[#This Row],[Parent Inventory]]="","",Master[[#This Row],[Parent Inventory]])</f>
        <v/>
      </c>
      <c r="U140" s="30" t="str">
        <f>IF(Master[[#This Row],[Hundred Seed Weight -gram]]="","",Master[[#This Row],[Hundred Seed Weight -gram]])</f>
        <v/>
      </c>
      <c r="V140" s="30" t="str">
        <f>IF(Master[[#This Row],[Note (Inventory)]]="","",Master[[#This Row],[Note (Inventory)]])</f>
        <v/>
      </c>
    </row>
    <row r="141" spans="1:22" x14ac:dyDescent="0.35">
      <c r="A141" s="30"/>
      <c r="B141" s="151" t="str">
        <f>IF(Master[[#This Row],[Inventory Prefix]]="","",Master[[#This Row],[Inventory Prefix]])</f>
        <v/>
      </c>
      <c r="C141" s="151" t="str">
        <f>IF(Master[[#This Row],[Inventory Number]]="","",Master[[#This Row],[Inventory Number]])</f>
        <v/>
      </c>
      <c r="D141" s="78" t="str">
        <f>IF(Master[[#This Row],[Inventory Suffix]]="","",Master[[#This Row],[Inventory Suffix]])</f>
        <v/>
      </c>
      <c r="E141" s="30" t="str">
        <f>IF(Master[[#This Row],[Inventory Type - Lookup Picker]]="","",Master[[#This Row],[Inventory Type - Lookup Picker]])</f>
        <v/>
      </c>
      <c r="F141" s="151" t="str">
        <f>Master[[#This Row],[Accession Prefix (NPGS)]]&amp;" "&amp;Master[[#This Row],[Accession Number -Assigned]]</f>
        <v xml:space="preserve"> </v>
      </c>
      <c r="G141" s="78" t="str">
        <f>IF(Master[[#This Row],[Inventory Maintenance Policy]]="","",Master[[#This Row],[Inventory Maintenance Policy]])</f>
        <v/>
      </c>
      <c r="H141" s="30" t="str">
        <f>IF(Master[[#This Row],[Inventory Maintenance Site -W6]]="","",Master[[#This Row],[Inventory Maintenance Site -W6]])</f>
        <v/>
      </c>
      <c r="I141" s="30" t="str">
        <f>IF(RIGHT(TEXT(Inventory[[#This Row],[Inventory Suffix]],"00"),2)="01","Y",IF(RIGHT(TEXT(Inventory[[#This Row],[Inventory Suffix]],"00"),2)="c1","Y",IF(RIGHT(TEXT(Inventory[[#This Row],[Inventory Suffix]],"00"),2)="m1","Y","N")))</f>
        <v>N</v>
      </c>
      <c r="J141" s="30" t="str">
        <f>IF(Inventory[[#This Row],[Inventory Type]]="SD","Y",IF(Inventory[[#This Row],[Inventory Type]]="LV","Y","N"))</f>
        <v>N</v>
      </c>
      <c r="K141" s="30" t="str">
        <f t="shared" si="17"/>
        <v>N</v>
      </c>
      <c r="L141" s="30" t="str">
        <f t="shared" si="18"/>
        <v>Original lot received</v>
      </c>
      <c r="M141" s="30" t="str">
        <f t="shared" si="19"/>
        <v>ORIG from SOS Project</v>
      </c>
      <c r="N141" s="80">
        <f>ROUNDDOWN(Master[[#This Row],[Quantity On Hand]],0)</f>
        <v>0</v>
      </c>
      <c r="O141" s="78" t="str">
        <f>IF(Master[[#This Row],[Quantity On Hand Units -''count'' or ''packet'']]="","",Master[[#This Row],[Quantity On Hand Units -''count'' or ''packet'']])</f>
        <v/>
      </c>
      <c r="P141" s="80" t="str">
        <f>IF(Master[[#This Row],[Inventory Type - Lookup Picker]]="","",Master[[#This Row],[Inventory Type - Lookup Picker]])</f>
        <v/>
      </c>
      <c r="Q141" s="45" t="str">
        <f t="shared" si="20"/>
        <v>Mike has</v>
      </c>
      <c r="R141" s="56" t="str">
        <f>IF(Master[[#This Row],[Latitude -decimal degrees]]="","",Master[[#This Row],[Latitude -decimal degrees]])</f>
        <v/>
      </c>
      <c r="S141" s="56" t="str">
        <f>IF(Master[[#This Row],[Longitude -decimal degrees]]="","",Master[[#This Row],[Longitude -decimal degrees]])</f>
        <v/>
      </c>
      <c r="T141" s="30" t="str">
        <f>IF(Master[[#This Row],[Parent Inventory]]="","",Master[[#This Row],[Parent Inventory]])</f>
        <v/>
      </c>
      <c r="U141" s="30" t="str">
        <f>IF(Master[[#This Row],[Hundred Seed Weight -gram]]="","",Master[[#This Row],[Hundred Seed Weight -gram]])</f>
        <v/>
      </c>
      <c r="V141" s="30" t="str">
        <f>IF(Master[[#This Row],[Note (Inventory)]]="","",Master[[#This Row],[Note (Inventory)]])</f>
        <v/>
      </c>
    </row>
    <row r="142" spans="1:22" x14ac:dyDescent="0.35">
      <c r="A142" s="30"/>
      <c r="B142" s="151" t="str">
        <f>IF(Master[[#This Row],[Inventory Prefix]]="","",Master[[#This Row],[Inventory Prefix]])</f>
        <v/>
      </c>
      <c r="C142" s="151" t="str">
        <f>IF(Master[[#This Row],[Inventory Number]]="","",Master[[#This Row],[Inventory Number]])</f>
        <v/>
      </c>
      <c r="D142" s="78" t="str">
        <f>IF(Master[[#This Row],[Inventory Suffix]]="","",Master[[#This Row],[Inventory Suffix]])</f>
        <v/>
      </c>
      <c r="E142" s="30" t="str">
        <f>IF(Master[[#This Row],[Inventory Type - Lookup Picker]]="","",Master[[#This Row],[Inventory Type - Lookup Picker]])</f>
        <v/>
      </c>
      <c r="F142" s="151" t="str">
        <f>Master[[#This Row],[Accession Prefix (NPGS)]]&amp;" "&amp;Master[[#This Row],[Accession Number -Assigned]]</f>
        <v xml:space="preserve"> </v>
      </c>
      <c r="G142" s="78" t="str">
        <f>IF(Master[[#This Row],[Inventory Maintenance Policy]]="","",Master[[#This Row],[Inventory Maintenance Policy]])</f>
        <v/>
      </c>
      <c r="H142" s="30" t="str">
        <f>IF(Master[[#This Row],[Inventory Maintenance Site -W6]]="","",Master[[#This Row],[Inventory Maintenance Site -W6]])</f>
        <v/>
      </c>
      <c r="I142" s="30" t="str">
        <f>IF(RIGHT(TEXT(Inventory[[#This Row],[Inventory Suffix]],"00"),2)="01","Y",IF(RIGHT(TEXT(Inventory[[#This Row],[Inventory Suffix]],"00"),2)="c1","Y",IF(RIGHT(TEXT(Inventory[[#This Row],[Inventory Suffix]],"00"),2)="m1","Y","N")))</f>
        <v>N</v>
      </c>
      <c r="J142" s="30" t="str">
        <f>IF(Inventory[[#This Row],[Inventory Type]]="SD","Y",IF(Inventory[[#This Row],[Inventory Type]]="LV","Y","N"))</f>
        <v>N</v>
      </c>
      <c r="K142" s="30" t="str">
        <f t="shared" si="17"/>
        <v>N</v>
      </c>
      <c r="L142" s="30" t="str">
        <f t="shared" si="18"/>
        <v>Original lot received</v>
      </c>
      <c r="M142" s="30" t="str">
        <f t="shared" si="19"/>
        <v>ORIG from SOS Project</v>
      </c>
      <c r="N142" s="80">
        <f>ROUNDDOWN(Master[[#This Row],[Quantity On Hand]],0)</f>
        <v>0</v>
      </c>
      <c r="O142" s="78" t="str">
        <f>IF(Master[[#This Row],[Quantity On Hand Units -''count'' or ''packet'']]="","",Master[[#This Row],[Quantity On Hand Units -''count'' or ''packet'']])</f>
        <v/>
      </c>
      <c r="P142" s="80" t="str">
        <f>IF(Master[[#This Row],[Inventory Type - Lookup Picker]]="","",Master[[#This Row],[Inventory Type - Lookup Picker]])</f>
        <v/>
      </c>
      <c r="Q142" s="45" t="str">
        <f t="shared" si="20"/>
        <v>Mike has</v>
      </c>
      <c r="R142" s="56" t="str">
        <f>IF(Master[[#This Row],[Latitude -decimal degrees]]="","",Master[[#This Row],[Latitude -decimal degrees]])</f>
        <v/>
      </c>
      <c r="S142" s="56" t="str">
        <f>IF(Master[[#This Row],[Longitude -decimal degrees]]="","",Master[[#This Row],[Longitude -decimal degrees]])</f>
        <v/>
      </c>
      <c r="T142" s="30" t="str">
        <f>IF(Master[[#This Row],[Parent Inventory]]="","",Master[[#This Row],[Parent Inventory]])</f>
        <v/>
      </c>
      <c r="U142" s="30" t="str">
        <f>IF(Master[[#This Row],[Hundred Seed Weight -gram]]="","",Master[[#This Row],[Hundred Seed Weight -gram]])</f>
        <v/>
      </c>
      <c r="V142" s="30" t="str">
        <f>IF(Master[[#This Row],[Note (Inventory)]]="","",Master[[#This Row],[Note (Inventory)]])</f>
        <v/>
      </c>
    </row>
    <row r="143" spans="1:22" x14ac:dyDescent="0.35">
      <c r="A143" s="30"/>
      <c r="B143" s="151" t="str">
        <f>IF(Master[[#This Row],[Inventory Prefix]]="","",Master[[#This Row],[Inventory Prefix]])</f>
        <v/>
      </c>
      <c r="C143" s="151" t="str">
        <f>IF(Master[[#This Row],[Inventory Number]]="","",Master[[#This Row],[Inventory Number]])</f>
        <v/>
      </c>
      <c r="D143" s="78" t="str">
        <f>IF(Master[[#This Row],[Inventory Suffix]]="","",Master[[#This Row],[Inventory Suffix]])</f>
        <v/>
      </c>
      <c r="E143" s="30" t="str">
        <f>IF(Master[[#This Row],[Inventory Type - Lookup Picker]]="","",Master[[#This Row],[Inventory Type - Lookup Picker]])</f>
        <v/>
      </c>
      <c r="F143" s="151" t="str">
        <f>Master[[#This Row],[Accession Prefix (NPGS)]]&amp;" "&amp;Master[[#This Row],[Accession Number -Assigned]]</f>
        <v xml:space="preserve"> </v>
      </c>
      <c r="G143" s="78" t="str">
        <f>IF(Master[[#This Row],[Inventory Maintenance Policy]]="","",Master[[#This Row],[Inventory Maintenance Policy]])</f>
        <v/>
      </c>
      <c r="H143" s="30" t="str">
        <f>IF(Master[[#This Row],[Inventory Maintenance Site -W6]]="","",Master[[#This Row],[Inventory Maintenance Site -W6]])</f>
        <v/>
      </c>
      <c r="I143" s="30" t="str">
        <f>IF(RIGHT(TEXT(Inventory[[#This Row],[Inventory Suffix]],"00"),2)="01","Y",IF(RIGHT(TEXT(Inventory[[#This Row],[Inventory Suffix]],"00"),2)="c1","Y",IF(RIGHT(TEXT(Inventory[[#This Row],[Inventory Suffix]],"00"),2)="m1","Y","N")))</f>
        <v>N</v>
      </c>
      <c r="J143" s="30" t="str">
        <f>IF(Inventory[[#This Row],[Inventory Type]]="SD","Y",IF(Inventory[[#This Row],[Inventory Type]]="LV","Y","N"))</f>
        <v>N</v>
      </c>
      <c r="K143" s="30" t="str">
        <f t="shared" si="17"/>
        <v>N</v>
      </c>
      <c r="L143" s="30" t="str">
        <f t="shared" si="18"/>
        <v>Original lot received</v>
      </c>
      <c r="M143" s="30" t="str">
        <f t="shared" si="19"/>
        <v>ORIG from SOS Project</v>
      </c>
      <c r="N143" s="80">
        <f>ROUNDDOWN(Master[[#This Row],[Quantity On Hand]],0)</f>
        <v>0</v>
      </c>
      <c r="O143" s="78" t="str">
        <f>IF(Master[[#This Row],[Quantity On Hand Units -''count'' or ''packet'']]="","",Master[[#This Row],[Quantity On Hand Units -''count'' or ''packet'']])</f>
        <v/>
      </c>
      <c r="P143" s="80" t="str">
        <f>IF(Master[[#This Row],[Inventory Type - Lookup Picker]]="","",Master[[#This Row],[Inventory Type - Lookup Picker]])</f>
        <v/>
      </c>
      <c r="Q143" s="45" t="str">
        <f t="shared" si="20"/>
        <v>Mike has</v>
      </c>
      <c r="R143" s="56" t="str">
        <f>IF(Master[[#This Row],[Latitude -decimal degrees]]="","",Master[[#This Row],[Latitude -decimal degrees]])</f>
        <v/>
      </c>
      <c r="S143" s="56" t="str">
        <f>IF(Master[[#This Row],[Longitude -decimal degrees]]="","",Master[[#This Row],[Longitude -decimal degrees]])</f>
        <v/>
      </c>
      <c r="T143" s="30" t="str">
        <f>IF(Master[[#This Row],[Parent Inventory]]="","",Master[[#This Row],[Parent Inventory]])</f>
        <v/>
      </c>
      <c r="U143" s="30" t="str">
        <f>IF(Master[[#This Row],[Hundred Seed Weight -gram]]="","",Master[[#This Row],[Hundred Seed Weight -gram]])</f>
        <v/>
      </c>
      <c r="V143" s="30" t="str">
        <f>IF(Master[[#This Row],[Note (Inventory)]]="","",Master[[#This Row],[Note (Inventory)]])</f>
        <v/>
      </c>
    </row>
    <row r="144" spans="1:22" x14ac:dyDescent="0.35">
      <c r="A144" s="30"/>
      <c r="B144" s="151" t="str">
        <f>IF(Master[[#This Row],[Inventory Prefix]]="","",Master[[#This Row],[Inventory Prefix]])</f>
        <v/>
      </c>
      <c r="C144" s="151" t="str">
        <f>IF(Master[[#This Row],[Inventory Number]]="","",Master[[#This Row],[Inventory Number]])</f>
        <v/>
      </c>
      <c r="D144" s="78" t="str">
        <f>IF(Master[[#This Row],[Inventory Suffix]]="","",Master[[#This Row],[Inventory Suffix]])</f>
        <v/>
      </c>
      <c r="E144" s="30" t="str">
        <f>IF(Master[[#This Row],[Inventory Type - Lookup Picker]]="","",Master[[#This Row],[Inventory Type - Lookup Picker]])</f>
        <v/>
      </c>
      <c r="F144" s="151" t="str">
        <f>Master[[#This Row],[Accession Prefix (NPGS)]]&amp;" "&amp;Master[[#This Row],[Accession Number -Assigned]]</f>
        <v xml:space="preserve"> </v>
      </c>
      <c r="G144" s="78" t="str">
        <f>IF(Master[[#This Row],[Inventory Maintenance Policy]]="","",Master[[#This Row],[Inventory Maintenance Policy]])</f>
        <v/>
      </c>
      <c r="H144" s="30" t="str">
        <f>IF(Master[[#This Row],[Inventory Maintenance Site -W6]]="","",Master[[#This Row],[Inventory Maintenance Site -W6]])</f>
        <v/>
      </c>
      <c r="I144" s="30" t="str">
        <f>IF(RIGHT(TEXT(Inventory[[#This Row],[Inventory Suffix]],"00"),2)="01","Y",IF(RIGHT(TEXT(Inventory[[#This Row],[Inventory Suffix]],"00"),2)="c1","Y",IF(RIGHT(TEXT(Inventory[[#This Row],[Inventory Suffix]],"00"),2)="m1","Y","N")))</f>
        <v>N</v>
      </c>
      <c r="J144" s="30" t="str">
        <f>IF(Inventory[[#This Row],[Inventory Type]]="SD","Y",IF(Inventory[[#This Row],[Inventory Type]]="LV","Y","N"))</f>
        <v>N</v>
      </c>
      <c r="K144" s="30" t="str">
        <f t="shared" si="17"/>
        <v>N</v>
      </c>
      <c r="L144" s="30" t="str">
        <f t="shared" si="18"/>
        <v>Original lot received</v>
      </c>
      <c r="M144" s="30" t="str">
        <f t="shared" si="19"/>
        <v>ORIG from SOS Project</v>
      </c>
      <c r="N144" s="80">
        <f>ROUNDDOWN(Master[[#This Row],[Quantity On Hand]],0)</f>
        <v>0</v>
      </c>
      <c r="O144" s="78" t="str">
        <f>IF(Master[[#This Row],[Quantity On Hand Units -''count'' or ''packet'']]="","",Master[[#This Row],[Quantity On Hand Units -''count'' or ''packet'']])</f>
        <v/>
      </c>
      <c r="P144" s="80" t="str">
        <f>IF(Master[[#This Row],[Inventory Type - Lookup Picker]]="","",Master[[#This Row],[Inventory Type - Lookup Picker]])</f>
        <v/>
      </c>
      <c r="Q144" s="45" t="str">
        <f t="shared" si="20"/>
        <v>Mike has</v>
      </c>
      <c r="R144" s="56" t="str">
        <f>IF(Master[[#This Row],[Latitude -decimal degrees]]="","",Master[[#This Row],[Latitude -decimal degrees]])</f>
        <v/>
      </c>
      <c r="S144" s="56" t="str">
        <f>IF(Master[[#This Row],[Longitude -decimal degrees]]="","",Master[[#This Row],[Longitude -decimal degrees]])</f>
        <v/>
      </c>
      <c r="T144" s="30" t="str">
        <f>IF(Master[[#This Row],[Parent Inventory]]="","",Master[[#This Row],[Parent Inventory]])</f>
        <v/>
      </c>
      <c r="U144" s="30" t="str">
        <f>IF(Master[[#This Row],[Hundred Seed Weight -gram]]="","",Master[[#This Row],[Hundred Seed Weight -gram]])</f>
        <v/>
      </c>
      <c r="V144" s="30" t="str">
        <f>IF(Master[[#This Row],[Note (Inventory)]]="","",Master[[#This Row],[Note (Inventory)]])</f>
        <v/>
      </c>
    </row>
    <row r="145" spans="1:22" x14ac:dyDescent="0.35">
      <c r="A145" s="30"/>
      <c r="B145" s="151" t="str">
        <f>IF(Master[[#This Row],[Inventory Prefix]]="","",Master[[#This Row],[Inventory Prefix]])</f>
        <v/>
      </c>
      <c r="C145" s="151" t="str">
        <f>IF(Master[[#This Row],[Inventory Number]]="","",Master[[#This Row],[Inventory Number]])</f>
        <v/>
      </c>
      <c r="D145" s="78" t="str">
        <f>IF(Master[[#This Row],[Inventory Suffix]]="","",Master[[#This Row],[Inventory Suffix]])</f>
        <v/>
      </c>
      <c r="E145" s="30" t="str">
        <f>IF(Master[[#This Row],[Inventory Type - Lookup Picker]]="","",Master[[#This Row],[Inventory Type - Lookup Picker]])</f>
        <v/>
      </c>
      <c r="F145" s="151" t="str">
        <f>Master[[#This Row],[Accession Prefix (NPGS)]]&amp;" "&amp;Master[[#This Row],[Accession Number -Assigned]]</f>
        <v xml:space="preserve"> </v>
      </c>
      <c r="G145" s="78" t="str">
        <f>IF(Master[[#This Row],[Inventory Maintenance Policy]]="","",Master[[#This Row],[Inventory Maintenance Policy]])</f>
        <v/>
      </c>
      <c r="H145" s="30" t="str">
        <f>IF(Master[[#This Row],[Inventory Maintenance Site -W6]]="","",Master[[#This Row],[Inventory Maintenance Site -W6]])</f>
        <v/>
      </c>
      <c r="I145" s="30" t="str">
        <f>IF(RIGHT(TEXT(Inventory[[#This Row],[Inventory Suffix]],"00"),2)="01","Y",IF(RIGHT(TEXT(Inventory[[#This Row],[Inventory Suffix]],"00"),2)="c1","Y",IF(RIGHT(TEXT(Inventory[[#This Row],[Inventory Suffix]],"00"),2)="m1","Y","N")))</f>
        <v>N</v>
      </c>
      <c r="J145" s="30" t="str">
        <f>IF(Inventory[[#This Row],[Inventory Type]]="SD","Y",IF(Inventory[[#This Row],[Inventory Type]]="LV","Y","N"))</f>
        <v>N</v>
      </c>
      <c r="K145" s="30" t="str">
        <f t="shared" si="17"/>
        <v>N</v>
      </c>
      <c r="L145" s="30" t="str">
        <f t="shared" si="18"/>
        <v>Original lot received</v>
      </c>
      <c r="M145" s="30" t="str">
        <f t="shared" si="19"/>
        <v>ORIG from SOS Project</v>
      </c>
      <c r="N145" s="80">
        <f>ROUNDDOWN(Master[[#This Row],[Quantity On Hand]],0)</f>
        <v>0</v>
      </c>
      <c r="O145" s="78" t="str">
        <f>IF(Master[[#This Row],[Quantity On Hand Units -''count'' or ''packet'']]="","",Master[[#This Row],[Quantity On Hand Units -''count'' or ''packet'']])</f>
        <v/>
      </c>
      <c r="P145" s="80" t="str">
        <f>IF(Master[[#This Row],[Inventory Type - Lookup Picker]]="","",Master[[#This Row],[Inventory Type - Lookup Picker]])</f>
        <v/>
      </c>
      <c r="Q145" s="45" t="str">
        <f t="shared" si="20"/>
        <v>Mike has</v>
      </c>
      <c r="R145" s="56" t="str">
        <f>IF(Master[[#This Row],[Latitude -decimal degrees]]="","",Master[[#This Row],[Latitude -decimal degrees]])</f>
        <v/>
      </c>
      <c r="S145" s="56" t="str">
        <f>IF(Master[[#This Row],[Longitude -decimal degrees]]="","",Master[[#This Row],[Longitude -decimal degrees]])</f>
        <v/>
      </c>
      <c r="T145" s="30" t="str">
        <f>IF(Master[[#This Row],[Parent Inventory]]="","",Master[[#This Row],[Parent Inventory]])</f>
        <v/>
      </c>
      <c r="U145" s="30" t="str">
        <f>IF(Master[[#This Row],[Hundred Seed Weight -gram]]="","",Master[[#This Row],[Hundred Seed Weight -gram]])</f>
        <v/>
      </c>
      <c r="V145" s="30" t="str">
        <f>IF(Master[[#This Row],[Note (Inventory)]]="","",Master[[#This Row],[Note (Inventory)]])</f>
        <v/>
      </c>
    </row>
    <row r="146" spans="1:22" x14ac:dyDescent="0.35">
      <c r="A146" s="30"/>
      <c r="B146" s="151" t="str">
        <f>IF(Master[[#This Row],[Inventory Prefix]]="","",Master[[#This Row],[Inventory Prefix]])</f>
        <v/>
      </c>
      <c r="C146" s="151" t="str">
        <f>IF(Master[[#This Row],[Inventory Number]]="","",Master[[#This Row],[Inventory Number]])</f>
        <v/>
      </c>
      <c r="D146" s="78" t="str">
        <f>IF(Master[[#This Row],[Inventory Suffix]]="","",Master[[#This Row],[Inventory Suffix]])</f>
        <v/>
      </c>
      <c r="E146" s="30" t="str">
        <f>IF(Master[[#This Row],[Inventory Type - Lookup Picker]]="","",Master[[#This Row],[Inventory Type - Lookup Picker]])</f>
        <v/>
      </c>
      <c r="F146" s="151" t="str">
        <f>Master[[#This Row],[Accession Prefix (NPGS)]]&amp;" "&amp;Master[[#This Row],[Accession Number -Assigned]]</f>
        <v xml:space="preserve"> </v>
      </c>
      <c r="G146" s="78" t="str">
        <f>IF(Master[[#This Row],[Inventory Maintenance Policy]]="","",Master[[#This Row],[Inventory Maintenance Policy]])</f>
        <v/>
      </c>
      <c r="H146" s="30" t="str">
        <f>IF(Master[[#This Row],[Inventory Maintenance Site -W6]]="","",Master[[#This Row],[Inventory Maintenance Site -W6]])</f>
        <v/>
      </c>
      <c r="I146" s="30" t="str">
        <f>IF(RIGHT(TEXT(Inventory[[#This Row],[Inventory Suffix]],"00"),2)="01","Y",IF(RIGHT(TEXT(Inventory[[#This Row],[Inventory Suffix]],"00"),2)="c1","Y",IF(RIGHT(TEXT(Inventory[[#This Row],[Inventory Suffix]],"00"),2)="m1","Y","N")))</f>
        <v>N</v>
      </c>
      <c r="J146" s="30" t="str">
        <f>IF(Inventory[[#This Row],[Inventory Type]]="SD","Y",IF(Inventory[[#This Row],[Inventory Type]]="LV","Y","N"))</f>
        <v>N</v>
      </c>
      <c r="K146" s="30" t="str">
        <f t="shared" si="17"/>
        <v>N</v>
      </c>
      <c r="L146" s="30" t="str">
        <f t="shared" si="18"/>
        <v>Original lot received</v>
      </c>
      <c r="M146" s="30" t="str">
        <f t="shared" si="19"/>
        <v>ORIG from SOS Project</v>
      </c>
      <c r="N146" s="80">
        <f>ROUNDDOWN(Master[[#This Row],[Quantity On Hand]],0)</f>
        <v>0</v>
      </c>
      <c r="O146" s="78" t="str">
        <f>IF(Master[[#This Row],[Quantity On Hand Units -''count'' or ''packet'']]="","",Master[[#This Row],[Quantity On Hand Units -''count'' or ''packet'']])</f>
        <v/>
      </c>
      <c r="P146" s="80" t="str">
        <f>IF(Master[[#This Row],[Inventory Type - Lookup Picker]]="","",Master[[#This Row],[Inventory Type - Lookup Picker]])</f>
        <v/>
      </c>
      <c r="Q146" s="45" t="str">
        <f t="shared" si="20"/>
        <v>Mike has</v>
      </c>
      <c r="R146" s="56" t="str">
        <f>IF(Master[[#This Row],[Latitude -decimal degrees]]="","",Master[[#This Row],[Latitude -decimal degrees]])</f>
        <v/>
      </c>
      <c r="S146" s="56" t="str">
        <f>IF(Master[[#This Row],[Longitude -decimal degrees]]="","",Master[[#This Row],[Longitude -decimal degrees]])</f>
        <v/>
      </c>
      <c r="T146" s="30" t="str">
        <f>IF(Master[[#This Row],[Parent Inventory]]="","",Master[[#This Row],[Parent Inventory]])</f>
        <v/>
      </c>
      <c r="U146" s="30" t="str">
        <f>IF(Master[[#This Row],[Hundred Seed Weight -gram]]="","",Master[[#This Row],[Hundred Seed Weight -gram]])</f>
        <v/>
      </c>
      <c r="V146" s="30" t="str">
        <f>IF(Master[[#This Row],[Note (Inventory)]]="","",Master[[#This Row],[Note (Inventory)]])</f>
        <v/>
      </c>
    </row>
    <row r="147" spans="1:22" x14ac:dyDescent="0.35">
      <c r="A147" s="30"/>
      <c r="B147" s="151" t="str">
        <f>IF(Master[[#This Row],[Inventory Prefix]]="","",Master[[#This Row],[Inventory Prefix]])</f>
        <v/>
      </c>
      <c r="C147" s="151" t="str">
        <f>IF(Master[[#This Row],[Inventory Number]]="","",Master[[#This Row],[Inventory Number]])</f>
        <v/>
      </c>
      <c r="D147" s="78" t="str">
        <f>IF(Master[[#This Row],[Inventory Suffix]]="","",Master[[#This Row],[Inventory Suffix]])</f>
        <v/>
      </c>
      <c r="E147" s="30" t="str">
        <f>IF(Master[[#This Row],[Inventory Type - Lookup Picker]]="","",Master[[#This Row],[Inventory Type - Lookup Picker]])</f>
        <v/>
      </c>
      <c r="F147" s="151" t="str">
        <f>Master[[#This Row],[Accession Prefix (NPGS)]]&amp;" "&amp;Master[[#This Row],[Accession Number -Assigned]]</f>
        <v xml:space="preserve"> </v>
      </c>
      <c r="G147" s="78" t="str">
        <f>IF(Master[[#This Row],[Inventory Maintenance Policy]]="","",Master[[#This Row],[Inventory Maintenance Policy]])</f>
        <v/>
      </c>
      <c r="H147" s="30" t="str">
        <f>IF(Master[[#This Row],[Inventory Maintenance Site -W6]]="","",Master[[#This Row],[Inventory Maintenance Site -W6]])</f>
        <v/>
      </c>
      <c r="I147" s="30" t="str">
        <f>IF(RIGHT(TEXT(Inventory[[#This Row],[Inventory Suffix]],"00"),2)="01","Y",IF(RIGHT(TEXT(Inventory[[#This Row],[Inventory Suffix]],"00"),2)="c1","Y",IF(RIGHT(TEXT(Inventory[[#This Row],[Inventory Suffix]],"00"),2)="m1","Y","N")))</f>
        <v>N</v>
      </c>
      <c r="J147" s="30" t="str">
        <f>IF(Inventory[[#This Row],[Inventory Type]]="SD","Y",IF(Inventory[[#This Row],[Inventory Type]]="LV","Y","N"))</f>
        <v>N</v>
      </c>
      <c r="K147" s="30" t="str">
        <f t="shared" si="17"/>
        <v>N</v>
      </c>
      <c r="L147" s="30" t="str">
        <f t="shared" si="18"/>
        <v>Original lot received</v>
      </c>
      <c r="M147" s="30" t="str">
        <f t="shared" si="19"/>
        <v>ORIG from SOS Project</v>
      </c>
      <c r="N147" s="80">
        <f>ROUNDDOWN(Master[[#This Row],[Quantity On Hand]],0)</f>
        <v>0</v>
      </c>
      <c r="O147" s="78" t="str">
        <f>IF(Master[[#This Row],[Quantity On Hand Units -''count'' or ''packet'']]="","",Master[[#This Row],[Quantity On Hand Units -''count'' or ''packet'']])</f>
        <v/>
      </c>
      <c r="P147" s="80" t="str">
        <f>IF(Master[[#This Row],[Inventory Type - Lookup Picker]]="","",Master[[#This Row],[Inventory Type - Lookup Picker]])</f>
        <v/>
      </c>
      <c r="Q147" s="45" t="str">
        <f t="shared" si="20"/>
        <v>Mike has</v>
      </c>
      <c r="R147" s="56" t="str">
        <f>IF(Master[[#This Row],[Latitude -decimal degrees]]="","",Master[[#This Row],[Latitude -decimal degrees]])</f>
        <v/>
      </c>
      <c r="S147" s="56" t="str">
        <f>IF(Master[[#This Row],[Longitude -decimal degrees]]="","",Master[[#This Row],[Longitude -decimal degrees]])</f>
        <v/>
      </c>
      <c r="T147" s="30" t="str">
        <f>IF(Master[[#This Row],[Parent Inventory]]="","",Master[[#This Row],[Parent Inventory]])</f>
        <v/>
      </c>
      <c r="U147" s="30" t="str">
        <f>IF(Master[[#This Row],[Hundred Seed Weight -gram]]="","",Master[[#This Row],[Hundred Seed Weight -gram]])</f>
        <v/>
      </c>
      <c r="V147" s="30" t="str">
        <f>IF(Master[[#This Row],[Note (Inventory)]]="","",Master[[#This Row],[Note (Inventory)]])</f>
        <v/>
      </c>
    </row>
    <row r="148" spans="1:22" x14ac:dyDescent="0.35">
      <c r="A148" s="30"/>
      <c r="B148" s="151" t="str">
        <f>IF(Master[[#This Row],[Inventory Prefix]]="","",Master[[#This Row],[Inventory Prefix]])</f>
        <v/>
      </c>
      <c r="C148" s="151" t="str">
        <f>IF(Master[[#This Row],[Inventory Number]]="","",Master[[#This Row],[Inventory Number]])</f>
        <v/>
      </c>
      <c r="D148" s="78" t="str">
        <f>IF(Master[[#This Row],[Inventory Suffix]]="","",Master[[#This Row],[Inventory Suffix]])</f>
        <v/>
      </c>
      <c r="E148" s="30" t="str">
        <f>IF(Master[[#This Row],[Inventory Type - Lookup Picker]]="","",Master[[#This Row],[Inventory Type - Lookup Picker]])</f>
        <v/>
      </c>
      <c r="F148" s="151" t="str">
        <f>Master[[#This Row],[Accession Prefix (NPGS)]]&amp;" "&amp;Master[[#This Row],[Accession Number -Assigned]]</f>
        <v xml:space="preserve"> </v>
      </c>
      <c r="G148" s="78" t="str">
        <f>IF(Master[[#This Row],[Inventory Maintenance Policy]]="","",Master[[#This Row],[Inventory Maintenance Policy]])</f>
        <v/>
      </c>
      <c r="H148" s="30" t="str">
        <f>IF(Master[[#This Row],[Inventory Maintenance Site -W6]]="","",Master[[#This Row],[Inventory Maintenance Site -W6]])</f>
        <v/>
      </c>
      <c r="I148" s="30" t="str">
        <f>IF(RIGHT(TEXT(Inventory[[#This Row],[Inventory Suffix]],"00"),2)="01","Y",IF(RIGHT(TEXT(Inventory[[#This Row],[Inventory Suffix]],"00"),2)="c1","Y",IF(RIGHT(TEXT(Inventory[[#This Row],[Inventory Suffix]],"00"),2)="m1","Y","N")))</f>
        <v>N</v>
      </c>
      <c r="J148" s="30" t="str">
        <f>IF(Inventory[[#This Row],[Inventory Type]]="SD","Y",IF(Inventory[[#This Row],[Inventory Type]]="LV","Y","N"))</f>
        <v>N</v>
      </c>
      <c r="K148" s="30" t="str">
        <f t="shared" si="17"/>
        <v>N</v>
      </c>
      <c r="L148" s="30" t="str">
        <f t="shared" si="18"/>
        <v>Original lot received</v>
      </c>
      <c r="M148" s="30" t="str">
        <f t="shared" si="19"/>
        <v>ORIG from SOS Project</v>
      </c>
      <c r="N148" s="80">
        <f>ROUNDDOWN(Master[[#This Row],[Quantity On Hand]],0)</f>
        <v>0</v>
      </c>
      <c r="O148" s="78" t="str">
        <f>IF(Master[[#This Row],[Quantity On Hand Units -''count'' or ''packet'']]="","",Master[[#This Row],[Quantity On Hand Units -''count'' or ''packet'']])</f>
        <v/>
      </c>
      <c r="P148" s="80" t="str">
        <f>IF(Master[[#This Row],[Inventory Type - Lookup Picker]]="","",Master[[#This Row],[Inventory Type - Lookup Picker]])</f>
        <v/>
      </c>
      <c r="Q148" s="45" t="str">
        <f t="shared" si="20"/>
        <v>Mike has</v>
      </c>
      <c r="R148" s="56" t="str">
        <f>IF(Master[[#This Row],[Latitude -decimal degrees]]="","",Master[[#This Row],[Latitude -decimal degrees]])</f>
        <v/>
      </c>
      <c r="S148" s="56" t="str">
        <f>IF(Master[[#This Row],[Longitude -decimal degrees]]="","",Master[[#This Row],[Longitude -decimal degrees]])</f>
        <v/>
      </c>
      <c r="T148" s="30" t="str">
        <f>IF(Master[[#This Row],[Parent Inventory]]="","",Master[[#This Row],[Parent Inventory]])</f>
        <v/>
      </c>
      <c r="U148" s="30" t="str">
        <f>IF(Master[[#This Row],[Hundred Seed Weight -gram]]="","",Master[[#This Row],[Hundred Seed Weight -gram]])</f>
        <v/>
      </c>
      <c r="V148" s="30" t="str">
        <f>IF(Master[[#This Row],[Note (Inventory)]]="","",Master[[#This Row],[Note (Inventory)]])</f>
        <v/>
      </c>
    </row>
    <row r="149" spans="1:22" x14ac:dyDescent="0.35">
      <c r="A149" s="30"/>
      <c r="B149" s="151" t="str">
        <f>IF(Master[[#This Row],[Inventory Prefix]]="","",Master[[#This Row],[Inventory Prefix]])</f>
        <v/>
      </c>
      <c r="C149" s="151" t="str">
        <f>IF(Master[[#This Row],[Inventory Number]]="","",Master[[#This Row],[Inventory Number]])</f>
        <v/>
      </c>
      <c r="D149" s="78" t="str">
        <f>IF(Master[[#This Row],[Inventory Suffix]]="","",Master[[#This Row],[Inventory Suffix]])</f>
        <v/>
      </c>
      <c r="E149" s="30" t="str">
        <f>IF(Master[[#This Row],[Inventory Type - Lookup Picker]]="","",Master[[#This Row],[Inventory Type - Lookup Picker]])</f>
        <v/>
      </c>
      <c r="F149" s="151" t="str">
        <f>Master[[#This Row],[Accession Prefix (NPGS)]]&amp;" "&amp;Master[[#This Row],[Accession Number -Assigned]]</f>
        <v xml:space="preserve"> </v>
      </c>
      <c r="G149" s="78" t="str">
        <f>IF(Master[[#This Row],[Inventory Maintenance Policy]]="","",Master[[#This Row],[Inventory Maintenance Policy]])</f>
        <v/>
      </c>
      <c r="H149" s="30" t="str">
        <f>IF(Master[[#This Row],[Inventory Maintenance Site -W6]]="","",Master[[#This Row],[Inventory Maintenance Site -W6]])</f>
        <v/>
      </c>
      <c r="I149" s="30" t="str">
        <f>IF(RIGHT(TEXT(Inventory[[#This Row],[Inventory Suffix]],"00"),2)="01","Y",IF(RIGHT(TEXT(Inventory[[#This Row],[Inventory Suffix]],"00"),2)="c1","Y",IF(RIGHT(TEXT(Inventory[[#This Row],[Inventory Suffix]],"00"),2)="m1","Y","N")))</f>
        <v>N</v>
      </c>
      <c r="J149" s="30" t="str">
        <f>IF(Inventory[[#This Row],[Inventory Type]]="SD","Y",IF(Inventory[[#This Row],[Inventory Type]]="LV","Y","N"))</f>
        <v>N</v>
      </c>
      <c r="K149" s="30" t="str">
        <f t="shared" si="17"/>
        <v>N</v>
      </c>
      <c r="L149" s="30" t="str">
        <f t="shared" si="18"/>
        <v>Original lot received</v>
      </c>
      <c r="M149" s="30" t="str">
        <f t="shared" si="19"/>
        <v>ORIG from SOS Project</v>
      </c>
      <c r="N149" s="80">
        <f>ROUNDDOWN(Master[[#This Row],[Quantity On Hand]],0)</f>
        <v>0</v>
      </c>
      <c r="O149" s="78" t="str">
        <f>IF(Master[[#This Row],[Quantity On Hand Units -''count'' or ''packet'']]="","",Master[[#This Row],[Quantity On Hand Units -''count'' or ''packet'']])</f>
        <v/>
      </c>
      <c r="P149" s="80" t="str">
        <f>IF(Master[[#This Row],[Inventory Type - Lookup Picker]]="","",Master[[#This Row],[Inventory Type - Lookup Picker]])</f>
        <v/>
      </c>
      <c r="Q149" s="45" t="str">
        <f t="shared" si="20"/>
        <v>Mike has</v>
      </c>
      <c r="R149" s="56" t="str">
        <f>IF(Master[[#This Row],[Latitude -decimal degrees]]="","",Master[[#This Row],[Latitude -decimal degrees]])</f>
        <v/>
      </c>
      <c r="S149" s="56" t="str">
        <f>IF(Master[[#This Row],[Longitude -decimal degrees]]="","",Master[[#This Row],[Longitude -decimal degrees]])</f>
        <v/>
      </c>
      <c r="T149" s="30" t="str">
        <f>IF(Master[[#This Row],[Parent Inventory]]="","",Master[[#This Row],[Parent Inventory]])</f>
        <v/>
      </c>
      <c r="U149" s="30" t="str">
        <f>IF(Master[[#This Row],[Hundred Seed Weight -gram]]="","",Master[[#This Row],[Hundred Seed Weight -gram]])</f>
        <v/>
      </c>
      <c r="V149" s="30" t="str">
        <f>IF(Master[[#This Row],[Note (Inventory)]]="","",Master[[#This Row],[Note (Inventory)]])</f>
        <v/>
      </c>
    </row>
    <row r="150" spans="1:22" x14ac:dyDescent="0.35">
      <c r="A150" s="30"/>
      <c r="B150" s="151" t="str">
        <f>IF(Master[[#This Row],[Inventory Prefix]]="","",Master[[#This Row],[Inventory Prefix]])</f>
        <v/>
      </c>
      <c r="C150" s="151" t="str">
        <f>IF(Master[[#This Row],[Inventory Number]]="","",Master[[#This Row],[Inventory Number]])</f>
        <v/>
      </c>
      <c r="D150" s="78" t="str">
        <f>IF(Master[[#This Row],[Inventory Suffix]]="","",Master[[#This Row],[Inventory Suffix]])</f>
        <v/>
      </c>
      <c r="E150" s="30" t="str">
        <f>IF(Master[[#This Row],[Inventory Type - Lookup Picker]]="","",Master[[#This Row],[Inventory Type - Lookup Picker]])</f>
        <v/>
      </c>
      <c r="F150" s="151" t="str">
        <f>Master[[#This Row],[Accession Prefix (NPGS)]]&amp;" "&amp;Master[[#This Row],[Accession Number -Assigned]]</f>
        <v xml:space="preserve"> </v>
      </c>
      <c r="G150" s="78" t="str">
        <f>IF(Master[[#This Row],[Inventory Maintenance Policy]]="","",Master[[#This Row],[Inventory Maintenance Policy]])</f>
        <v/>
      </c>
      <c r="H150" s="30" t="str">
        <f>IF(Master[[#This Row],[Inventory Maintenance Site -W6]]="","",Master[[#This Row],[Inventory Maintenance Site -W6]])</f>
        <v/>
      </c>
      <c r="I150" s="30" t="str">
        <f>IF(RIGHT(TEXT(Inventory[[#This Row],[Inventory Suffix]],"00"),2)="01","Y",IF(RIGHT(TEXT(Inventory[[#This Row],[Inventory Suffix]],"00"),2)="c1","Y",IF(RIGHT(TEXT(Inventory[[#This Row],[Inventory Suffix]],"00"),2)="m1","Y","N")))</f>
        <v>N</v>
      </c>
      <c r="J150" s="30" t="str">
        <f>IF(Inventory[[#This Row],[Inventory Type]]="SD","Y",IF(Inventory[[#This Row],[Inventory Type]]="LV","Y","N"))</f>
        <v>N</v>
      </c>
      <c r="K150" s="30" t="str">
        <f t="shared" ref="K150:K181" si="21">"N"</f>
        <v>N</v>
      </c>
      <c r="L150" s="30" t="str">
        <f t="shared" si="18"/>
        <v>Original lot received</v>
      </c>
      <c r="M150" s="30" t="str">
        <f t="shared" si="19"/>
        <v>ORIG from SOS Project</v>
      </c>
      <c r="N150" s="80">
        <f>ROUNDDOWN(Master[[#This Row],[Quantity On Hand]],0)</f>
        <v>0</v>
      </c>
      <c r="O150" s="78" t="str">
        <f>IF(Master[[#This Row],[Quantity On Hand Units -''count'' or ''packet'']]="","",Master[[#This Row],[Quantity On Hand Units -''count'' or ''packet'']])</f>
        <v/>
      </c>
      <c r="P150" s="80" t="str">
        <f>IF(Master[[#This Row],[Inventory Type - Lookup Picker]]="","",Master[[#This Row],[Inventory Type - Lookup Picker]])</f>
        <v/>
      </c>
      <c r="Q150" s="45" t="str">
        <f t="shared" si="20"/>
        <v>Mike has</v>
      </c>
      <c r="R150" s="56" t="str">
        <f>IF(Master[[#This Row],[Latitude -decimal degrees]]="","",Master[[#This Row],[Latitude -decimal degrees]])</f>
        <v/>
      </c>
      <c r="S150" s="56" t="str">
        <f>IF(Master[[#This Row],[Longitude -decimal degrees]]="","",Master[[#This Row],[Longitude -decimal degrees]])</f>
        <v/>
      </c>
      <c r="T150" s="30" t="str">
        <f>IF(Master[[#This Row],[Parent Inventory]]="","",Master[[#This Row],[Parent Inventory]])</f>
        <v/>
      </c>
      <c r="U150" s="30" t="str">
        <f>IF(Master[[#This Row],[Hundred Seed Weight -gram]]="","",Master[[#This Row],[Hundred Seed Weight -gram]])</f>
        <v/>
      </c>
      <c r="V150" s="30" t="str">
        <f>IF(Master[[#This Row],[Note (Inventory)]]="","",Master[[#This Row],[Note (Inventory)]])</f>
        <v/>
      </c>
    </row>
    <row r="151" spans="1:22" x14ac:dyDescent="0.35">
      <c r="A151" s="30"/>
      <c r="B151" s="151" t="str">
        <f>IF(Master[[#This Row],[Inventory Prefix]]="","",Master[[#This Row],[Inventory Prefix]])</f>
        <v/>
      </c>
      <c r="C151" s="151" t="str">
        <f>IF(Master[[#This Row],[Inventory Number]]="","",Master[[#This Row],[Inventory Number]])</f>
        <v/>
      </c>
      <c r="D151" s="78" t="str">
        <f>IF(Master[[#This Row],[Inventory Suffix]]="","",Master[[#This Row],[Inventory Suffix]])</f>
        <v/>
      </c>
      <c r="E151" s="30" t="str">
        <f>IF(Master[[#This Row],[Inventory Type - Lookup Picker]]="","",Master[[#This Row],[Inventory Type - Lookup Picker]])</f>
        <v/>
      </c>
      <c r="F151" s="151" t="str">
        <f>Master[[#This Row],[Accession Prefix (NPGS)]]&amp;" "&amp;Master[[#This Row],[Accession Number -Assigned]]</f>
        <v xml:space="preserve"> </v>
      </c>
      <c r="G151" s="78" t="str">
        <f>IF(Master[[#This Row],[Inventory Maintenance Policy]]="","",Master[[#This Row],[Inventory Maintenance Policy]])</f>
        <v/>
      </c>
      <c r="H151" s="30" t="str">
        <f>IF(Master[[#This Row],[Inventory Maintenance Site -W6]]="","",Master[[#This Row],[Inventory Maintenance Site -W6]])</f>
        <v/>
      </c>
      <c r="I151" s="30" t="str">
        <f>IF(RIGHT(TEXT(Inventory[[#This Row],[Inventory Suffix]],"00"),2)="01","Y",IF(RIGHT(TEXT(Inventory[[#This Row],[Inventory Suffix]],"00"),2)="c1","Y",IF(RIGHT(TEXT(Inventory[[#This Row],[Inventory Suffix]],"00"),2)="m1","Y","N")))</f>
        <v>N</v>
      </c>
      <c r="J151" s="30" t="str">
        <f>IF(Inventory[[#This Row],[Inventory Type]]="SD","Y",IF(Inventory[[#This Row],[Inventory Type]]="LV","Y","N"))</f>
        <v>N</v>
      </c>
      <c r="K151" s="30" t="str">
        <f t="shared" si="21"/>
        <v>N</v>
      </c>
      <c r="L151" s="30" t="str">
        <f t="shared" si="18"/>
        <v>Original lot received</v>
      </c>
      <c r="M151" s="30" t="str">
        <f t="shared" si="19"/>
        <v>ORIG from SOS Project</v>
      </c>
      <c r="N151" s="80">
        <f>ROUNDDOWN(Master[[#This Row],[Quantity On Hand]],0)</f>
        <v>0</v>
      </c>
      <c r="O151" s="78" t="str">
        <f>IF(Master[[#This Row],[Quantity On Hand Units -''count'' or ''packet'']]="","",Master[[#This Row],[Quantity On Hand Units -''count'' or ''packet'']])</f>
        <v/>
      </c>
      <c r="P151" s="80" t="str">
        <f>IF(Master[[#This Row],[Inventory Type - Lookup Picker]]="","",Master[[#This Row],[Inventory Type - Lookup Picker]])</f>
        <v/>
      </c>
      <c r="Q151" s="45" t="str">
        <f t="shared" si="20"/>
        <v>Mike has</v>
      </c>
      <c r="R151" s="56" t="str">
        <f>IF(Master[[#This Row],[Latitude -decimal degrees]]="","",Master[[#This Row],[Latitude -decimal degrees]])</f>
        <v/>
      </c>
      <c r="S151" s="56" t="str">
        <f>IF(Master[[#This Row],[Longitude -decimal degrees]]="","",Master[[#This Row],[Longitude -decimal degrees]])</f>
        <v/>
      </c>
      <c r="T151" s="30" t="str">
        <f>IF(Master[[#This Row],[Parent Inventory]]="","",Master[[#This Row],[Parent Inventory]])</f>
        <v/>
      </c>
      <c r="U151" s="30" t="str">
        <f>IF(Master[[#This Row],[Hundred Seed Weight -gram]]="","",Master[[#This Row],[Hundred Seed Weight -gram]])</f>
        <v/>
      </c>
      <c r="V151" s="30" t="str">
        <f>IF(Master[[#This Row],[Note (Inventory)]]="","",Master[[#This Row],[Note (Inventory)]])</f>
        <v/>
      </c>
    </row>
    <row r="152" spans="1:22" x14ac:dyDescent="0.35">
      <c r="A152" s="30"/>
      <c r="B152" s="151" t="str">
        <f>IF(Master[[#This Row],[Inventory Prefix]]="","",Master[[#This Row],[Inventory Prefix]])</f>
        <v/>
      </c>
      <c r="C152" s="151" t="str">
        <f>IF(Master[[#This Row],[Inventory Number]]="","",Master[[#This Row],[Inventory Number]])</f>
        <v/>
      </c>
      <c r="D152" s="78" t="str">
        <f>IF(Master[[#This Row],[Inventory Suffix]]="","",Master[[#This Row],[Inventory Suffix]])</f>
        <v/>
      </c>
      <c r="E152" s="30" t="str">
        <f>IF(Master[[#This Row],[Inventory Type - Lookup Picker]]="","",Master[[#This Row],[Inventory Type - Lookup Picker]])</f>
        <v/>
      </c>
      <c r="F152" s="151" t="str">
        <f>Master[[#This Row],[Accession Prefix (NPGS)]]&amp;" "&amp;Master[[#This Row],[Accession Number -Assigned]]</f>
        <v xml:space="preserve"> </v>
      </c>
      <c r="G152" s="78" t="str">
        <f>IF(Master[[#This Row],[Inventory Maintenance Policy]]="","",Master[[#This Row],[Inventory Maintenance Policy]])</f>
        <v/>
      </c>
      <c r="H152" s="30" t="str">
        <f>IF(Master[[#This Row],[Inventory Maintenance Site -W6]]="","",Master[[#This Row],[Inventory Maintenance Site -W6]])</f>
        <v/>
      </c>
      <c r="I152" s="30" t="str">
        <f>IF(RIGHT(TEXT(Inventory[[#This Row],[Inventory Suffix]],"00"),2)="01","Y",IF(RIGHT(TEXT(Inventory[[#This Row],[Inventory Suffix]],"00"),2)="c1","Y",IF(RIGHT(TEXT(Inventory[[#This Row],[Inventory Suffix]],"00"),2)="m1","Y","N")))</f>
        <v>N</v>
      </c>
      <c r="J152" s="30" t="str">
        <f>IF(Inventory[[#This Row],[Inventory Type]]="SD","Y",IF(Inventory[[#This Row],[Inventory Type]]="LV","Y","N"))</f>
        <v>N</v>
      </c>
      <c r="K152" s="30" t="str">
        <f t="shared" si="21"/>
        <v>N</v>
      </c>
      <c r="L152" s="30" t="str">
        <f t="shared" si="18"/>
        <v>Original lot received</v>
      </c>
      <c r="M152" s="30" t="str">
        <f t="shared" si="19"/>
        <v>ORIG from SOS Project</v>
      </c>
      <c r="N152" s="80">
        <f>ROUNDDOWN(Master[[#This Row],[Quantity On Hand]],0)</f>
        <v>0</v>
      </c>
      <c r="O152" s="78" t="str">
        <f>IF(Master[[#This Row],[Quantity On Hand Units -''count'' or ''packet'']]="","",Master[[#This Row],[Quantity On Hand Units -''count'' or ''packet'']])</f>
        <v/>
      </c>
      <c r="P152" s="80" t="str">
        <f>IF(Master[[#This Row],[Inventory Type - Lookup Picker]]="","",Master[[#This Row],[Inventory Type - Lookup Picker]])</f>
        <v/>
      </c>
      <c r="Q152" s="45" t="str">
        <f t="shared" si="20"/>
        <v>Mike has</v>
      </c>
      <c r="R152" s="56" t="str">
        <f>IF(Master[[#This Row],[Latitude -decimal degrees]]="","",Master[[#This Row],[Latitude -decimal degrees]])</f>
        <v/>
      </c>
      <c r="S152" s="56" t="str">
        <f>IF(Master[[#This Row],[Longitude -decimal degrees]]="","",Master[[#This Row],[Longitude -decimal degrees]])</f>
        <v/>
      </c>
      <c r="T152" s="30" t="str">
        <f>IF(Master[[#This Row],[Parent Inventory]]="","",Master[[#This Row],[Parent Inventory]])</f>
        <v/>
      </c>
      <c r="U152" s="30" t="str">
        <f>IF(Master[[#This Row],[Hundred Seed Weight -gram]]="","",Master[[#This Row],[Hundred Seed Weight -gram]])</f>
        <v/>
      </c>
      <c r="V152" s="30" t="str">
        <f>IF(Master[[#This Row],[Note (Inventory)]]="","",Master[[#This Row],[Note (Inventory)]])</f>
        <v/>
      </c>
    </row>
    <row r="153" spans="1:22" x14ac:dyDescent="0.35">
      <c r="A153" s="30"/>
      <c r="B153" s="151" t="str">
        <f>IF(Master[[#This Row],[Inventory Prefix]]="","",Master[[#This Row],[Inventory Prefix]])</f>
        <v/>
      </c>
      <c r="C153" s="151" t="str">
        <f>IF(Master[[#This Row],[Inventory Number]]="","",Master[[#This Row],[Inventory Number]])</f>
        <v/>
      </c>
      <c r="D153" s="78" t="str">
        <f>IF(Master[[#This Row],[Inventory Suffix]]="","",Master[[#This Row],[Inventory Suffix]])</f>
        <v/>
      </c>
      <c r="E153" s="30" t="str">
        <f>IF(Master[[#This Row],[Inventory Type - Lookup Picker]]="","",Master[[#This Row],[Inventory Type - Lookup Picker]])</f>
        <v/>
      </c>
      <c r="F153" s="151" t="str">
        <f>Master[[#This Row],[Accession Prefix (NPGS)]]&amp;" "&amp;Master[[#This Row],[Accession Number -Assigned]]</f>
        <v xml:space="preserve"> </v>
      </c>
      <c r="G153" s="78" t="str">
        <f>IF(Master[[#This Row],[Inventory Maintenance Policy]]="","",Master[[#This Row],[Inventory Maintenance Policy]])</f>
        <v/>
      </c>
      <c r="H153" s="30" t="str">
        <f>IF(Master[[#This Row],[Inventory Maintenance Site -W6]]="","",Master[[#This Row],[Inventory Maintenance Site -W6]])</f>
        <v/>
      </c>
      <c r="I153" s="30" t="str">
        <f>IF(RIGHT(TEXT(Inventory[[#This Row],[Inventory Suffix]],"00"),2)="01","Y",IF(RIGHT(TEXT(Inventory[[#This Row],[Inventory Suffix]],"00"),2)="c1","Y",IF(RIGHT(TEXT(Inventory[[#This Row],[Inventory Suffix]],"00"),2)="m1","Y","N")))</f>
        <v>N</v>
      </c>
      <c r="J153" s="30" t="str">
        <f>IF(Inventory[[#This Row],[Inventory Type]]="SD","Y",IF(Inventory[[#This Row],[Inventory Type]]="LV","Y","N"))</f>
        <v>N</v>
      </c>
      <c r="K153" s="30" t="str">
        <f t="shared" si="21"/>
        <v>N</v>
      </c>
      <c r="L153" s="30" t="str">
        <f t="shared" si="18"/>
        <v>Original lot received</v>
      </c>
      <c r="M153" s="30" t="str">
        <f t="shared" si="19"/>
        <v>ORIG from SOS Project</v>
      </c>
      <c r="N153" s="80">
        <f>ROUNDDOWN(Master[[#This Row],[Quantity On Hand]],0)</f>
        <v>0</v>
      </c>
      <c r="O153" s="78" t="str">
        <f>IF(Master[[#This Row],[Quantity On Hand Units -''count'' or ''packet'']]="","",Master[[#This Row],[Quantity On Hand Units -''count'' or ''packet'']])</f>
        <v/>
      </c>
      <c r="P153" s="80" t="str">
        <f>IF(Master[[#This Row],[Inventory Type - Lookup Picker]]="","",Master[[#This Row],[Inventory Type - Lookup Picker]])</f>
        <v/>
      </c>
      <c r="Q153" s="45" t="str">
        <f t="shared" si="20"/>
        <v>Mike has</v>
      </c>
      <c r="R153" s="56" t="str">
        <f>IF(Master[[#This Row],[Latitude -decimal degrees]]="","",Master[[#This Row],[Latitude -decimal degrees]])</f>
        <v/>
      </c>
      <c r="S153" s="56" t="str">
        <f>IF(Master[[#This Row],[Longitude -decimal degrees]]="","",Master[[#This Row],[Longitude -decimal degrees]])</f>
        <v/>
      </c>
      <c r="T153" s="30" t="str">
        <f>IF(Master[[#This Row],[Parent Inventory]]="","",Master[[#This Row],[Parent Inventory]])</f>
        <v/>
      </c>
      <c r="U153" s="30" t="str">
        <f>IF(Master[[#This Row],[Hundred Seed Weight -gram]]="","",Master[[#This Row],[Hundred Seed Weight -gram]])</f>
        <v/>
      </c>
      <c r="V153" s="30" t="str">
        <f>IF(Master[[#This Row],[Note (Inventory)]]="","",Master[[#This Row],[Note (Inventory)]])</f>
        <v/>
      </c>
    </row>
    <row r="154" spans="1:22" x14ac:dyDescent="0.35">
      <c r="A154" s="30"/>
      <c r="B154" s="151" t="str">
        <f>IF(Master[[#This Row],[Inventory Prefix]]="","",Master[[#This Row],[Inventory Prefix]])</f>
        <v/>
      </c>
      <c r="C154" s="151" t="str">
        <f>IF(Master[[#This Row],[Inventory Number]]="","",Master[[#This Row],[Inventory Number]])</f>
        <v/>
      </c>
      <c r="D154" s="78" t="str">
        <f>IF(Master[[#This Row],[Inventory Suffix]]="","",Master[[#This Row],[Inventory Suffix]])</f>
        <v/>
      </c>
      <c r="E154" s="30" t="str">
        <f>IF(Master[[#This Row],[Inventory Type - Lookup Picker]]="","",Master[[#This Row],[Inventory Type - Lookup Picker]])</f>
        <v/>
      </c>
      <c r="F154" s="151" t="str">
        <f>Master[[#This Row],[Accession Prefix (NPGS)]]&amp;" "&amp;Master[[#This Row],[Accession Number -Assigned]]</f>
        <v xml:space="preserve"> </v>
      </c>
      <c r="G154" s="78" t="str">
        <f>IF(Master[[#This Row],[Inventory Maintenance Policy]]="","",Master[[#This Row],[Inventory Maintenance Policy]])</f>
        <v/>
      </c>
      <c r="H154" s="30" t="str">
        <f>IF(Master[[#This Row],[Inventory Maintenance Site -W6]]="","",Master[[#This Row],[Inventory Maintenance Site -W6]])</f>
        <v/>
      </c>
      <c r="I154" s="30" t="str">
        <f>IF(RIGHT(TEXT(Inventory[[#This Row],[Inventory Suffix]],"00"),2)="01","Y",IF(RIGHT(TEXT(Inventory[[#This Row],[Inventory Suffix]],"00"),2)="c1","Y",IF(RIGHT(TEXT(Inventory[[#This Row],[Inventory Suffix]],"00"),2)="m1","Y","N")))</f>
        <v>N</v>
      </c>
      <c r="J154" s="30" t="str">
        <f>IF(Inventory[[#This Row],[Inventory Type]]="SD","Y",IF(Inventory[[#This Row],[Inventory Type]]="LV","Y","N"))</f>
        <v>N</v>
      </c>
      <c r="K154" s="30" t="str">
        <f t="shared" si="21"/>
        <v>N</v>
      </c>
      <c r="L154" s="30" t="str">
        <f t="shared" si="18"/>
        <v>Original lot received</v>
      </c>
      <c r="M154" s="30" t="str">
        <f t="shared" si="19"/>
        <v>ORIG from SOS Project</v>
      </c>
      <c r="N154" s="80">
        <f>ROUNDDOWN(Master[[#This Row],[Quantity On Hand]],0)</f>
        <v>0</v>
      </c>
      <c r="O154" s="78" t="str">
        <f>IF(Master[[#This Row],[Quantity On Hand Units -''count'' or ''packet'']]="","",Master[[#This Row],[Quantity On Hand Units -''count'' or ''packet'']])</f>
        <v/>
      </c>
      <c r="P154" s="80" t="str">
        <f>IF(Master[[#This Row],[Inventory Type - Lookup Picker]]="","",Master[[#This Row],[Inventory Type - Lookup Picker]])</f>
        <v/>
      </c>
      <c r="Q154" s="45" t="str">
        <f t="shared" si="20"/>
        <v>Mike has</v>
      </c>
      <c r="R154" s="56" t="str">
        <f>IF(Master[[#This Row],[Latitude -decimal degrees]]="","",Master[[#This Row],[Latitude -decimal degrees]])</f>
        <v/>
      </c>
      <c r="S154" s="56" t="str">
        <f>IF(Master[[#This Row],[Longitude -decimal degrees]]="","",Master[[#This Row],[Longitude -decimal degrees]])</f>
        <v/>
      </c>
      <c r="T154" s="30" t="str">
        <f>IF(Master[[#This Row],[Parent Inventory]]="","",Master[[#This Row],[Parent Inventory]])</f>
        <v/>
      </c>
      <c r="U154" s="30" t="str">
        <f>IF(Master[[#This Row],[Hundred Seed Weight -gram]]="","",Master[[#This Row],[Hundred Seed Weight -gram]])</f>
        <v/>
      </c>
      <c r="V154" s="30" t="str">
        <f>IF(Master[[#This Row],[Note (Inventory)]]="","",Master[[#This Row],[Note (Inventory)]])</f>
        <v/>
      </c>
    </row>
    <row r="155" spans="1:22" x14ac:dyDescent="0.35">
      <c r="A155" s="30"/>
      <c r="B155" s="151" t="str">
        <f>IF(Master[[#This Row],[Inventory Prefix]]="","",Master[[#This Row],[Inventory Prefix]])</f>
        <v/>
      </c>
      <c r="C155" s="151" t="str">
        <f>IF(Master[[#This Row],[Inventory Number]]="","",Master[[#This Row],[Inventory Number]])</f>
        <v/>
      </c>
      <c r="D155" s="78" t="str">
        <f>IF(Master[[#This Row],[Inventory Suffix]]="","",Master[[#This Row],[Inventory Suffix]])</f>
        <v/>
      </c>
      <c r="E155" s="30" t="str">
        <f>IF(Master[[#This Row],[Inventory Type - Lookup Picker]]="","",Master[[#This Row],[Inventory Type - Lookup Picker]])</f>
        <v/>
      </c>
      <c r="F155" s="151" t="str">
        <f>Master[[#This Row],[Accession Prefix (NPGS)]]&amp;" "&amp;Master[[#This Row],[Accession Number -Assigned]]</f>
        <v xml:space="preserve"> </v>
      </c>
      <c r="G155" s="78" t="str">
        <f>IF(Master[[#This Row],[Inventory Maintenance Policy]]="","",Master[[#This Row],[Inventory Maintenance Policy]])</f>
        <v/>
      </c>
      <c r="H155" s="30" t="str">
        <f>IF(Master[[#This Row],[Inventory Maintenance Site -W6]]="","",Master[[#This Row],[Inventory Maintenance Site -W6]])</f>
        <v/>
      </c>
      <c r="I155" s="30" t="str">
        <f>IF(RIGHT(TEXT(Inventory[[#This Row],[Inventory Suffix]],"00"),2)="01","Y",IF(RIGHT(TEXT(Inventory[[#This Row],[Inventory Suffix]],"00"),2)="c1","Y",IF(RIGHT(TEXT(Inventory[[#This Row],[Inventory Suffix]],"00"),2)="m1","Y","N")))</f>
        <v>N</v>
      </c>
      <c r="J155" s="30" t="str">
        <f>IF(Inventory[[#This Row],[Inventory Type]]="SD","Y",IF(Inventory[[#This Row],[Inventory Type]]="LV","Y","N"))</f>
        <v>N</v>
      </c>
      <c r="K155" s="30" t="str">
        <f t="shared" si="21"/>
        <v>N</v>
      </c>
      <c r="L155" s="30" t="str">
        <f t="shared" si="18"/>
        <v>Original lot received</v>
      </c>
      <c r="M155" s="30" t="str">
        <f t="shared" si="19"/>
        <v>ORIG from SOS Project</v>
      </c>
      <c r="N155" s="80">
        <f>ROUNDDOWN(Master[[#This Row],[Quantity On Hand]],0)</f>
        <v>0</v>
      </c>
      <c r="O155" s="78" t="str">
        <f>IF(Master[[#This Row],[Quantity On Hand Units -''count'' or ''packet'']]="","",Master[[#This Row],[Quantity On Hand Units -''count'' or ''packet'']])</f>
        <v/>
      </c>
      <c r="P155" s="80" t="str">
        <f>IF(Master[[#This Row],[Inventory Type - Lookup Picker]]="","",Master[[#This Row],[Inventory Type - Lookup Picker]])</f>
        <v/>
      </c>
      <c r="Q155" s="45" t="str">
        <f t="shared" si="20"/>
        <v>Mike has</v>
      </c>
      <c r="R155" s="56" t="str">
        <f>IF(Master[[#This Row],[Latitude -decimal degrees]]="","",Master[[#This Row],[Latitude -decimal degrees]])</f>
        <v/>
      </c>
      <c r="S155" s="56" t="str">
        <f>IF(Master[[#This Row],[Longitude -decimal degrees]]="","",Master[[#This Row],[Longitude -decimal degrees]])</f>
        <v/>
      </c>
      <c r="T155" s="30" t="str">
        <f>IF(Master[[#This Row],[Parent Inventory]]="","",Master[[#This Row],[Parent Inventory]])</f>
        <v/>
      </c>
      <c r="U155" s="30" t="str">
        <f>IF(Master[[#This Row],[Hundred Seed Weight -gram]]="","",Master[[#This Row],[Hundred Seed Weight -gram]])</f>
        <v/>
      </c>
      <c r="V155" s="30" t="str">
        <f>IF(Master[[#This Row],[Note (Inventory)]]="","",Master[[#This Row],[Note (Inventory)]])</f>
        <v/>
      </c>
    </row>
    <row r="156" spans="1:22" x14ac:dyDescent="0.35">
      <c r="A156" s="30"/>
      <c r="B156" s="151" t="str">
        <f>IF(Master[[#This Row],[Inventory Prefix]]="","",Master[[#This Row],[Inventory Prefix]])</f>
        <v/>
      </c>
      <c r="C156" s="151" t="str">
        <f>IF(Master[[#This Row],[Inventory Number]]="","",Master[[#This Row],[Inventory Number]])</f>
        <v/>
      </c>
      <c r="D156" s="78" t="str">
        <f>IF(Master[[#This Row],[Inventory Suffix]]="","",Master[[#This Row],[Inventory Suffix]])</f>
        <v/>
      </c>
      <c r="E156" s="30" t="str">
        <f>IF(Master[[#This Row],[Inventory Type - Lookup Picker]]="","",Master[[#This Row],[Inventory Type - Lookup Picker]])</f>
        <v/>
      </c>
      <c r="F156" s="151" t="str">
        <f>Master[[#This Row],[Accession Prefix (NPGS)]]&amp;" "&amp;Master[[#This Row],[Accession Number -Assigned]]</f>
        <v xml:space="preserve"> </v>
      </c>
      <c r="G156" s="78" t="str">
        <f>IF(Master[[#This Row],[Inventory Maintenance Policy]]="","",Master[[#This Row],[Inventory Maintenance Policy]])</f>
        <v/>
      </c>
      <c r="H156" s="30" t="str">
        <f>IF(Master[[#This Row],[Inventory Maintenance Site -W6]]="","",Master[[#This Row],[Inventory Maintenance Site -W6]])</f>
        <v/>
      </c>
      <c r="I156" s="30" t="str">
        <f>IF(RIGHT(TEXT(Inventory[[#This Row],[Inventory Suffix]],"00"),2)="01","Y",IF(RIGHT(TEXT(Inventory[[#This Row],[Inventory Suffix]],"00"),2)="c1","Y",IF(RIGHT(TEXT(Inventory[[#This Row],[Inventory Suffix]],"00"),2)="m1","Y","N")))</f>
        <v>N</v>
      </c>
      <c r="J156" s="30" t="str">
        <f>IF(Inventory[[#This Row],[Inventory Type]]="SD","Y",IF(Inventory[[#This Row],[Inventory Type]]="LV","Y","N"))</f>
        <v>N</v>
      </c>
      <c r="K156" s="30" t="str">
        <f t="shared" si="21"/>
        <v>N</v>
      </c>
      <c r="L156" s="30" t="str">
        <f t="shared" si="18"/>
        <v>Original lot received</v>
      </c>
      <c r="M156" s="30" t="str">
        <f t="shared" si="19"/>
        <v>ORIG from SOS Project</v>
      </c>
      <c r="N156" s="80">
        <f>ROUNDDOWN(Master[[#This Row],[Quantity On Hand]],0)</f>
        <v>0</v>
      </c>
      <c r="O156" s="78" t="str">
        <f>IF(Master[[#This Row],[Quantity On Hand Units -''count'' or ''packet'']]="","",Master[[#This Row],[Quantity On Hand Units -''count'' or ''packet'']])</f>
        <v/>
      </c>
      <c r="P156" s="80" t="str">
        <f>IF(Master[[#This Row],[Inventory Type - Lookup Picker]]="","",Master[[#This Row],[Inventory Type - Lookup Picker]])</f>
        <v/>
      </c>
      <c r="Q156" s="45" t="str">
        <f t="shared" si="20"/>
        <v>Mike has</v>
      </c>
      <c r="R156" s="56" t="str">
        <f>IF(Master[[#This Row],[Latitude -decimal degrees]]="","",Master[[#This Row],[Latitude -decimal degrees]])</f>
        <v/>
      </c>
      <c r="S156" s="56" t="str">
        <f>IF(Master[[#This Row],[Longitude -decimal degrees]]="","",Master[[#This Row],[Longitude -decimal degrees]])</f>
        <v/>
      </c>
      <c r="T156" s="30" t="str">
        <f>IF(Master[[#This Row],[Parent Inventory]]="","",Master[[#This Row],[Parent Inventory]])</f>
        <v/>
      </c>
      <c r="U156" s="30" t="str">
        <f>IF(Master[[#This Row],[Hundred Seed Weight -gram]]="","",Master[[#This Row],[Hundred Seed Weight -gram]])</f>
        <v/>
      </c>
      <c r="V156" s="30" t="str">
        <f>IF(Master[[#This Row],[Note (Inventory)]]="","",Master[[#This Row],[Note (Inventory)]])</f>
        <v/>
      </c>
    </row>
    <row r="157" spans="1:22" x14ac:dyDescent="0.35">
      <c r="A157" s="30"/>
      <c r="B157" s="151" t="str">
        <f>IF(Master[[#This Row],[Inventory Prefix]]="","",Master[[#This Row],[Inventory Prefix]])</f>
        <v/>
      </c>
      <c r="C157" s="151" t="str">
        <f>IF(Master[[#This Row],[Inventory Number]]="","",Master[[#This Row],[Inventory Number]])</f>
        <v/>
      </c>
      <c r="D157" s="78" t="str">
        <f>IF(Master[[#This Row],[Inventory Suffix]]="","",Master[[#This Row],[Inventory Suffix]])</f>
        <v/>
      </c>
      <c r="E157" s="30" t="str">
        <f>IF(Master[[#This Row],[Inventory Type - Lookup Picker]]="","",Master[[#This Row],[Inventory Type - Lookup Picker]])</f>
        <v/>
      </c>
      <c r="F157" s="151" t="str">
        <f>Master[[#This Row],[Accession Prefix (NPGS)]]&amp;" "&amp;Master[[#This Row],[Accession Number -Assigned]]</f>
        <v xml:space="preserve"> </v>
      </c>
      <c r="G157" s="78" t="str">
        <f>IF(Master[[#This Row],[Inventory Maintenance Policy]]="","",Master[[#This Row],[Inventory Maintenance Policy]])</f>
        <v/>
      </c>
      <c r="H157" s="30" t="str">
        <f>IF(Master[[#This Row],[Inventory Maintenance Site -W6]]="","",Master[[#This Row],[Inventory Maintenance Site -W6]])</f>
        <v/>
      </c>
      <c r="I157" s="30" t="str">
        <f>IF(RIGHT(TEXT(Inventory[[#This Row],[Inventory Suffix]],"00"),2)="01","Y",IF(RIGHT(TEXT(Inventory[[#This Row],[Inventory Suffix]],"00"),2)="c1","Y",IF(RIGHT(TEXT(Inventory[[#This Row],[Inventory Suffix]],"00"),2)="m1","Y","N")))</f>
        <v>N</v>
      </c>
      <c r="J157" s="30" t="str">
        <f>IF(Inventory[[#This Row],[Inventory Type]]="SD","Y",IF(Inventory[[#This Row],[Inventory Type]]="LV","Y","N"))</f>
        <v>N</v>
      </c>
      <c r="K157" s="30" t="str">
        <f t="shared" si="21"/>
        <v>N</v>
      </c>
      <c r="L157" s="30" t="str">
        <f t="shared" si="18"/>
        <v>Original lot received</v>
      </c>
      <c r="M157" s="30" t="str">
        <f t="shared" si="19"/>
        <v>ORIG from SOS Project</v>
      </c>
      <c r="N157" s="80">
        <f>ROUNDDOWN(Master[[#This Row],[Quantity On Hand]],0)</f>
        <v>0</v>
      </c>
      <c r="O157" s="78" t="str">
        <f>IF(Master[[#This Row],[Quantity On Hand Units -''count'' or ''packet'']]="","",Master[[#This Row],[Quantity On Hand Units -''count'' or ''packet'']])</f>
        <v/>
      </c>
      <c r="P157" s="80" t="str">
        <f>IF(Master[[#This Row],[Inventory Type - Lookup Picker]]="","",Master[[#This Row],[Inventory Type - Lookup Picker]])</f>
        <v/>
      </c>
      <c r="Q157" s="45" t="str">
        <f t="shared" si="20"/>
        <v>Mike has</v>
      </c>
      <c r="R157" s="56" t="str">
        <f>IF(Master[[#This Row],[Latitude -decimal degrees]]="","",Master[[#This Row],[Latitude -decimal degrees]])</f>
        <v/>
      </c>
      <c r="S157" s="56" t="str">
        <f>IF(Master[[#This Row],[Longitude -decimal degrees]]="","",Master[[#This Row],[Longitude -decimal degrees]])</f>
        <v/>
      </c>
      <c r="T157" s="30" t="str">
        <f>IF(Master[[#This Row],[Parent Inventory]]="","",Master[[#This Row],[Parent Inventory]])</f>
        <v/>
      </c>
      <c r="U157" s="30" t="str">
        <f>IF(Master[[#This Row],[Hundred Seed Weight -gram]]="","",Master[[#This Row],[Hundred Seed Weight -gram]])</f>
        <v/>
      </c>
      <c r="V157" s="30" t="str">
        <f>IF(Master[[#This Row],[Note (Inventory)]]="","",Master[[#This Row],[Note (Inventory)]])</f>
        <v/>
      </c>
    </row>
    <row r="158" spans="1:22" x14ac:dyDescent="0.35">
      <c r="A158" s="30"/>
      <c r="B158" s="151" t="str">
        <f>IF(Master[[#This Row],[Inventory Prefix]]="","",Master[[#This Row],[Inventory Prefix]])</f>
        <v/>
      </c>
      <c r="C158" s="151" t="str">
        <f>IF(Master[[#This Row],[Inventory Number]]="","",Master[[#This Row],[Inventory Number]])</f>
        <v/>
      </c>
      <c r="D158" s="78" t="str">
        <f>IF(Master[[#This Row],[Inventory Suffix]]="","",Master[[#This Row],[Inventory Suffix]])</f>
        <v/>
      </c>
      <c r="E158" s="30" t="str">
        <f>IF(Master[[#This Row],[Inventory Type - Lookup Picker]]="","",Master[[#This Row],[Inventory Type - Lookup Picker]])</f>
        <v/>
      </c>
      <c r="F158" s="151" t="str">
        <f>Master[[#This Row],[Accession Prefix (NPGS)]]&amp;" "&amp;Master[[#This Row],[Accession Number -Assigned]]</f>
        <v xml:space="preserve"> </v>
      </c>
      <c r="G158" s="78" t="str">
        <f>IF(Master[[#This Row],[Inventory Maintenance Policy]]="","",Master[[#This Row],[Inventory Maintenance Policy]])</f>
        <v/>
      </c>
      <c r="H158" s="30" t="str">
        <f>IF(Master[[#This Row],[Inventory Maintenance Site -W6]]="","",Master[[#This Row],[Inventory Maintenance Site -W6]])</f>
        <v/>
      </c>
      <c r="I158" s="30" t="str">
        <f>IF(RIGHT(TEXT(Inventory[[#This Row],[Inventory Suffix]],"00"),2)="01","Y",IF(RIGHT(TEXT(Inventory[[#This Row],[Inventory Suffix]],"00"),2)="c1","Y",IF(RIGHT(TEXT(Inventory[[#This Row],[Inventory Suffix]],"00"),2)="m1","Y","N")))</f>
        <v>N</v>
      </c>
      <c r="J158" s="30" t="str">
        <f>IF(Inventory[[#This Row],[Inventory Type]]="SD","Y",IF(Inventory[[#This Row],[Inventory Type]]="LV","Y","N"))</f>
        <v>N</v>
      </c>
      <c r="K158" s="30" t="str">
        <f t="shared" si="21"/>
        <v>N</v>
      </c>
      <c r="L158" s="30" t="str">
        <f t="shared" si="18"/>
        <v>Original lot received</v>
      </c>
      <c r="M158" s="30" t="str">
        <f t="shared" si="19"/>
        <v>ORIG from SOS Project</v>
      </c>
      <c r="N158" s="80">
        <f>ROUNDDOWN(Master[[#This Row],[Quantity On Hand]],0)</f>
        <v>0</v>
      </c>
      <c r="O158" s="78" t="str">
        <f>IF(Master[[#This Row],[Quantity On Hand Units -''count'' or ''packet'']]="","",Master[[#This Row],[Quantity On Hand Units -''count'' or ''packet'']])</f>
        <v/>
      </c>
      <c r="P158" s="80" t="str">
        <f>IF(Master[[#This Row],[Inventory Type - Lookup Picker]]="","",Master[[#This Row],[Inventory Type - Lookup Picker]])</f>
        <v/>
      </c>
      <c r="Q158" s="45" t="str">
        <f t="shared" si="20"/>
        <v>Mike has</v>
      </c>
      <c r="R158" s="56" t="str">
        <f>IF(Master[[#This Row],[Latitude -decimal degrees]]="","",Master[[#This Row],[Latitude -decimal degrees]])</f>
        <v/>
      </c>
      <c r="S158" s="56" t="str">
        <f>IF(Master[[#This Row],[Longitude -decimal degrees]]="","",Master[[#This Row],[Longitude -decimal degrees]])</f>
        <v/>
      </c>
      <c r="T158" s="30" t="str">
        <f>IF(Master[[#This Row],[Parent Inventory]]="","",Master[[#This Row],[Parent Inventory]])</f>
        <v/>
      </c>
      <c r="U158" s="30" t="str">
        <f>IF(Master[[#This Row],[Hundred Seed Weight -gram]]="","",Master[[#This Row],[Hundred Seed Weight -gram]])</f>
        <v/>
      </c>
      <c r="V158" s="30" t="str">
        <f>IF(Master[[#This Row],[Note (Inventory)]]="","",Master[[#This Row],[Note (Inventory)]])</f>
        <v/>
      </c>
    </row>
    <row r="159" spans="1:22" x14ac:dyDescent="0.35">
      <c r="A159" s="30"/>
      <c r="B159" s="151" t="str">
        <f>IF(Master[[#This Row],[Inventory Prefix]]="","",Master[[#This Row],[Inventory Prefix]])</f>
        <v/>
      </c>
      <c r="C159" s="151" t="str">
        <f>IF(Master[[#This Row],[Inventory Number]]="","",Master[[#This Row],[Inventory Number]])</f>
        <v/>
      </c>
      <c r="D159" s="78" t="str">
        <f>IF(Master[[#This Row],[Inventory Suffix]]="","",Master[[#This Row],[Inventory Suffix]])</f>
        <v/>
      </c>
      <c r="E159" s="30" t="str">
        <f>IF(Master[[#This Row],[Inventory Type - Lookup Picker]]="","",Master[[#This Row],[Inventory Type - Lookup Picker]])</f>
        <v/>
      </c>
      <c r="F159" s="151" t="str">
        <f>Master[[#This Row],[Accession Prefix (NPGS)]]&amp;" "&amp;Master[[#This Row],[Accession Number -Assigned]]</f>
        <v xml:space="preserve"> </v>
      </c>
      <c r="G159" s="78" t="str">
        <f>IF(Master[[#This Row],[Inventory Maintenance Policy]]="","",Master[[#This Row],[Inventory Maintenance Policy]])</f>
        <v/>
      </c>
      <c r="H159" s="30" t="str">
        <f>IF(Master[[#This Row],[Inventory Maintenance Site -W6]]="","",Master[[#This Row],[Inventory Maintenance Site -W6]])</f>
        <v/>
      </c>
      <c r="I159" s="30" t="str">
        <f>IF(RIGHT(TEXT(Inventory[[#This Row],[Inventory Suffix]],"00"),2)="01","Y",IF(RIGHT(TEXT(Inventory[[#This Row],[Inventory Suffix]],"00"),2)="c1","Y",IF(RIGHT(TEXT(Inventory[[#This Row],[Inventory Suffix]],"00"),2)="m1","Y","N")))</f>
        <v>N</v>
      </c>
      <c r="J159" s="30" t="str">
        <f>IF(Inventory[[#This Row],[Inventory Type]]="SD","Y",IF(Inventory[[#This Row],[Inventory Type]]="LV","Y","N"))</f>
        <v>N</v>
      </c>
      <c r="K159" s="30" t="str">
        <f t="shared" si="21"/>
        <v>N</v>
      </c>
      <c r="L159" s="30" t="str">
        <f t="shared" si="18"/>
        <v>Original lot received</v>
      </c>
      <c r="M159" s="30" t="str">
        <f t="shared" si="19"/>
        <v>ORIG from SOS Project</v>
      </c>
      <c r="N159" s="80">
        <f>ROUNDDOWN(Master[[#This Row],[Quantity On Hand]],0)</f>
        <v>0</v>
      </c>
      <c r="O159" s="78" t="str">
        <f>IF(Master[[#This Row],[Quantity On Hand Units -''count'' or ''packet'']]="","",Master[[#This Row],[Quantity On Hand Units -''count'' or ''packet'']])</f>
        <v/>
      </c>
      <c r="P159" s="80" t="str">
        <f>IF(Master[[#This Row],[Inventory Type - Lookup Picker]]="","",Master[[#This Row],[Inventory Type - Lookup Picker]])</f>
        <v/>
      </c>
      <c r="Q159" s="45" t="str">
        <f t="shared" si="20"/>
        <v>Mike has</v>
      </c>
      <c r="R159" s="56" t="str">
        <f>IF(Master[[#This Row],[Latitude -decimal degrees]]="","",Master[[#This Row],[Latitude -decimal degrees]])</f>
        <v/>
      </c>
      <c r="S159" s="56" t="str">
        <f>IF(Master[[#This Row],[Longitude -decimal degrees]]="","",Master[[#This Row],[Longitude -decimal degrees]])</f>
        <v/>
      </c>
      <c r="T159" s="30" t="str">
        <f>IF(Master[[#This Row],[Parent Inventory]]="","",Master[[#This Row],[Parent Inventory]])</f>
        <v/>
      </c>
      <c r="U159" s="30" t="str">
        <f>IF(Master[[#This Row],[Hundred Seed Weight -gram]]="","",Master[[#This Row],[Hundred Seed Weight -gram]])</f>
        <v/>
      </c>
      <c r="V159" s="30" t="str">
        <f>IF(Master[[#This Row],[Note (Inventory)]]="","",Master[[#This Row],[Note (Inventory)]])</f>
        <v/>
      </c>
    </row>
    <row r="160" spans="1:22" x14ac:dyDescent="0.35">
      <c r="A160" s="30"/>
      <c r="B160" s="151" t="str">
        <f>IF(Master[[#This Row],[Inventory Prefix]]="","",Master[[#This Row],[Inventory Prefix]])</f>
        <v/>
      </c>
      <c r="C160" s="151" t="str">
        <f>IF(Master[[#This Row],[Inventory Number]]="","",Master[[#This Row],[Inventory Number]])</f>
        <v/>
      </c>
      <c r="D160" s="78" t="str">
        <f>IF(Master[[#This Row],[Inventory Suffix]]="","",Master[[#This Row],[Inventory Suffix]])</f>
        <v/>
      </c>
      <c r="E160" s="30" t="str">
        <f>IF(Master[[#This Row],[Inventory Type - Lookup Picker]]="","",Master[[#This Row],[Inventory Type - Lookup Picker]])</f>
        <v/>
      </c>
      <c r="F160" s="151" t="str">
        <f>Master[[#This Row],[Accession Prefix (NPGS)]]&amp;" "&amp;Master[[#This Row],[Accession Number -Assigned]]</f>
        <v xml:space="preserve"> </v>
      </c>
      <c r="G160" s="78" t="str">
        <f>IF(Master[[#This Row],[Inventory Maintenance Policy]]="","",Master[[#This Row],[Inventory Maintenance Policy]])</f>
        <v/>
      </c>
      <c r="H160" s="30" t="str">
        <f>IF(Master[[#This Row],[Inventory Maintenance Site -W6]]="","",Master[[#This Row],[Inventory Maintenance Site -W6]])</f>
        <v/>
      </c>
      <c r="I160" s="30" t="str">
        <f>IF(RIGHT(TEXT(Inventory[[#This Row],[Inventory Suffix]],"00"),2)="01","Y",IF(RIGHT(TEXT(Inventory[[#This Row],[Inventory Suffix]],"00"),2)="c1","Y",IF(RIGHT(TEXT(Inventory[[#This Row],[Inventory Suffix]],"00"),2)="m1","Y","N")))</f>
        <v>N</v>
      </c>
      <c r="J160" s="30" t="str">
        <f>IF(Inventory[[#This Row],[Inventory Type]]="SD","Y",IF(Inventory[[#This Row],[Inventory Type]]="LV","Y","N"))</f>
        <v>N</v>
      </c>
      <c r="K160" s="30" t="str">
        <f t="shared" si="21"/>
        <v>N</v>
      </c>
      <c r="L160" s="30" t="str">
        <f t="shared" si="18"/>
        <v>Original lot received</v>
      </c>
      <c r="M160" s="30" t="str">
        <f t="shared" si="19"/>
        <v>ORIG from SOS Project</v>
      </c>
      <c r="N160" s="80">
        <f>ROUNDDOWN(Master[[#This Row],[Quantity On Hand]],0)</f>
        <v>0</v>
      </c>
      <c r="O160" s="78" t="str">
        <f>IF(Master[[#This Row],[Quantity On Hand Units -''count'' or ''packet'']]="","",Master[[#This Row],[Quantity On Hand Units -''count'' or ''packet'']])</f>
        <v/>
      </c>
      <c r="P160" s="80" t="str">
        <f>IF(Master[[#This Row],[Inventory Type - Lookup Picker]]="","",Master[[#This Row],[Inventory Type - Lookup Picker]])</f>
        <v/>
      </c>
      <c r="Q160" s="45" t="str">
        <f t="shared" si="20"/>
        <v>Mike has</v>
      </c>
      <c r="R160" s="56" t="str">
        <f>IF(Master[[#This Row],[Latitude -decimal degrees]]="","",Master[[#This Row],[Latitude -decimal degrees]])</f>
        <v/>
      </c>
      <c r="S160" s="56" t="str">
        <f>IF(Master[[#This Row],[Longitude -decimal degrees]]="","",Master[[#This Row],[Longitude -decimal degrees]])</f>
        <v/>
      </c>
      <c r="T160" s="30" t="str">
        <f>IF(Master[[#This Row],[Parent Inventory]]="","",Master[[#This Row],[Parent Inventory]])</f>
        <v/>
      </c>
      <c r="U160" s="30" t="str">
        <f>IF(Master[[#This Row],[Hundred Seed Weight -gram]]="","",Master[[#This Row],[Hundred Seed Weight -gram]])</f>
        <v/>
      </c>
      <c r="V160" s="30" t="str">
        <f>IF(Master[[#This Row],[Note (Inventory)]]="","",Master[[#This Row],[Note (Inventory)]])</f>
        <v/>
      </c>
    </row>
    <row r="161" spans="1:22" x14ac:dyDescent="0.35">
      <c r="A161" s="30"/>
      <c r="B161" s="151" t="str">
        <f>IF(Master[[#This Row],[Inventory Prefix]]="","",Master[[#This Row],[Inventory Prefix]])</f>
        <v/>
      </c>
      <c r="C161" s="151" t="str">
        <f>IF(Master[[#This Row],[Inventory Number]]="","",Master[[#This Row],[Inventory Number]])</f>
        <v/>
      </c>
      <c r="D161" s="78" t="str">
        <f>IF(Master[[#This Row],[Inventory Suffix]]="","",Master[[#This Row],[Inventory Suffix]])</f>
        <v/>
      </c>
      <c r="E161" s="30" t="str">
        <f>IF(Master[[#This Row],[Inventory Type - Lookup Picker]]="","",Master[[#This Row],[Inventory Type - Lookup Picker]])</f>
        <v/>
      </c>
      <c r="F161" s="151" t="str">
        <f>Master[[#This Row],[Accession Prefix (NPGS)]]&amp;" "&amp;Master[[#This Row],[Accession Number -Assigned]]</f>
        <v xml:space="preserve"> </v>
      </c>
      <c r="G161" s="78" t="str">
        <f>IF(Master[[#This Row],[Inventory Maintenance Policy]]="","",Master[[#This Row],[Inventory Maintenance Policy]])</f>
        <v/>
      </c>
      <c r="H161" s="30" t="str">
        <f>IF(Master[[#This Row],[Inventory Maintenance Site -W6]]="","",Master[[#This Row],[Inventory Maintenance Site -W6]])</f>
        <v/>
      </c>
      <c r="I161" s="30" t="str">
        <f>IF(RIGHT(TEXT(Inventory[[#This Row],[Inventory Suffix]],"00"),2)="01","Y",IF(RIGHT(TEXT(Inventory[[#This Row],[Inventory Suffix]],"00"),2)="c1","Y",IF(RIGHT(TEXT(Inventory[[#This Row],[Inventory Suffix]],"00"),2)="m1","Y","N")))</f>
        <v>N</v>
      </c>
      <c r="J161" s="30" t="str">
        <f>IF(Inventory[[#This Row],[Inventory Type]]="SD","Y",IF(Inventory[[#This Row],[Inventory Type]]="LV","Y","N"))</f>
        <v>N</v>
      </c>
      <c r="K161" s="30" t="str">
        <f t="shared" si="21"/>
        <v>N</v>
      </c>
      <c r="L161" s="30" t="str">
        <f t="shared" si="18"/>
        <v>Original lot received</v>
      </c>
      <c r="M161" s="30" t="str">
        <f t="shared" si="19"/>
        <v>ORIG from SOS Project</v>
      </c>
      <c r="N161" s="80">
        <f>ROUNDDOWN(Master[[#This Row],[Quantity On Hand]],0)</f>
        <v>0</v>
      </c>
      <c r="O161" s="78" t="str">
        <f>IF(Master[[#This Row],[Quantity On Hand Units -''count'' or ''packet'']]="","",Master[[#This Row],[Quantity On Hand Units -''count'' or ''packet'']])</f>
        <v/>
      </c>
      <c r="P161" s="80" t="str">
        <f>IF(Master[[#This Row],[Inventory Type - Lookup Picker]]="","",Master[[#This Row],[Inventory Type - Lookup Picker]])</f>
        <v/>
      </c>
      <c r="Q161" s="45" t="str">
        <f t="shared" si="20"/>
        <v>Mike has</v>
      </c>
      <c r="R161" s="56" t="str">
        <f>IF(Master[[#This Row],[Latitude -decimal degrees]]="","",Master[[#This Row],[Latitude -decimal degrees]])</f>
        <v/>
      </c>
      <c r="S161" s="56" t="str">
        <f>IF(Master[[#This Row],[Longitude -decimal degrees]]="","",Master[[#This Row],[Longitude -decimal degrees]])</f>
        <v/>
      </c>
      <c r="T161" s="30" t="str">
        <f>IF(Master[[#This Row],[Parent Inventory]]="","",Master[[#This Row],[Parent Inventory]])</f>
        <v/>
      </c>
      <c r="U161" s="30" t="str">
        <f>IF(Master[[#This Row],[Hundred Seed Weight -gram]]="","",Master[[#This Row],[Hundred Seed Weight -gram]])</f>
        <v/>
      </c>
      <c r="V161" s="30" t="str">
        <f>IF(Master[[#This Row],[Note (Inventory)]]="","",Master[[#This Row],[Note (Inventory)]])</f>
        <v/>
      </c>
    </row>
    <row r="162" spans="1:22" x14ac:dyDescent="0.35">
      <c r="A162" s="30"/>
      <c r="B162" s="151" t="str">
        <f>IF(Master[[#This Row],[Inventory Prefix]]="","",Master[[#This Row],[Inventory Prefix]])</f>
        <v/>
      </c>
      <c r="C162" s="151" t="str">
        <f>IF(Master[[#This Row],[Inventory Number]]="","",Master[[#This Row],[Inventory Number]])</f>
        <v/>
      </c>
      <c r="D162" s="78" t="str">
        <f>IF(Master[[#This Row],[Inventory Suffix]]="","",Master[[#This Row],[Inventory Suffix]])</f>
        <v/>
      </c>
      <c r="E162" s="30" t="str">
        <f>IF(Master[[#This Row],[Inventory Type - Lookup Picker]]="","",Master[[#This Row],[Inventory Type - Lookup Picker]])</f>
        <v/>
      </c>
      <c r="F162" s="151" t="str">
        <f>Master[[#This Row],[Accession Prefix (NPGS)]]&amp;" "&amp;Master[[#This Row],[Accession Number -Assigned]]</f>
        <v xml:space="preserve"> </v>
      </c>
      <c r="G162" s="78" t="str">
        <f>IF(Master[[#This Row],[Inventory Maintenance Policy]]="","",Master[[#This Row],[Inventory Maintenance Policy]])</f>
        <v/>
      </c>
      <c r="H162" s="30" t="str">
        <f>IF(Master[[#This Row],[Inventory Maintenance Site -W6]]="","",Master[[#This Row],[Inventory Maintenance Site -W6]])</f>
        <v/>
      </c>
      <c r="I162" s="30" t="str">
        <f>IF(RIGHT(TEXT(Inventory[[#This Row],[Inventory Suffix]],"00"),2)="01","Y",IF(RIGHT(TEXT(Inventory[[#This Row],[Inventory Suffix]],"00"),2)="c1","Y",IF(RIGHT(TEXT(Inventory[[#This Row],[Inventory Suffix]],"00"),2)="m1","Y","N")))</f>
        <v>N</v>
      </c>
      <c r="J162" s="30" t="str">
        <f>IF(Inventory[[#This Row],[Inventory Type]]="SD","Y",IF(Inventory[[#This Row],[Inventory Type]]="LV","Y","N"))</f>
        <v>N</v>
      </c>
      <c r="K162" s="30" t="str">
        <f t="shared" si="21"/>
        <v>N</v>
      </c>
      <c r="L162" s="30" t="str">
        <f t="shared" ref="L162:L193" si="22">"Original lot received"</f>
        <v>Original lot received</v>
      </c>
      <c r="M162" s="30" t="str">
        <f t="shared" ref="M162:M193" si="23">"ORIG from SOS Project"</f>
        <v>ORIG from SOS Project</v>
      </c>
      <c r="N162" s="80">
        <f>ROUNDDOWN(Master[[#This Row],[Quantity On Hand]],0)</f>
        <v>0</v>
      </c>
      <c r="O162" s="78" t="str">
        <f>IF(Master[[#This Row],[Quantity On Hand Units -''count'' or ''packet'']]="","",Master[[#This Row],[Quantity On Hand Units -''count'' or ''packet'']])</f>
        <v/>
      </c>
      <c r="P162" s="80" t="str">
        <f>IF(Master[[#This Row],[Inventory Type - Lookup Picker]]="","",Master[[#This Row],[Inventory Type - Lookup Picker]])</f>
        <v/>
      </c>
      <c r="Q162" s="45" t="str">
        <f t="shared" ref="Q162:Q193" si="24">"Mike has"</f>
        <v>Mike has</v>
      </c>
      <c r="R162" s="56" t="str">
        <f>IF(Master[[#This Row],[Latitude -decimal degrees]]="","",Master[[#This Row],[Latitude -decimal degrees]])</f>
        <v/>
      </c>
      <c r="S162" s="56" t="str">
        <f>IF(Master[[#This Row],[Longitude -decimal degrees]]="","",Master[[#This Row],[Longitude -decimal degrees]])</f>
        <v/>
      </c>
      <c r="T162" s="30" t="str">
        <f>IF(Master[[#This Row],[Parent Inventory]]="","",Master[[#This Row],[Parent Inventory]])</f>
        <v/>
      </c>
      <c r="U162" s="30" t="str">
        <f>IF(Master[[#This Row],[Hundred Seed Weight -gram]]="","",Master[[#This Row],[Hundred Seed Weight -gram]])</f>
        <v/>
      </c>
      <c r="V162" s="30" t="str">
        <f>IF(Master[[#This Row],[Note (Inventory)]]="","",Master[[#This Row],[Note (Inventory)]])</f>
        <v/>
      </c>
    </row>
    <row r="163" spans="1:22" x14ac:dyDescent="0.35">
      <c r="A163" s="30"/>
      <c r="B163" s="151" t="str">
        <f>IF(Master[[#This Row],[Inventory Prefix]]="","",Master[[#This Row],[Inventory Prefix]])</f>
        <v/>
      </c>
      <c r="C163" s="151" t="str">
        <f>IF(Master[[#This Row],[Inventory Number]]="","",Master[[#This Row],[Inventory Number]])</f>
        <v/>
      </c>
      <c r="D163" s="78" t="str">
        <f>IF(Master[[#This Row],[Inventory Suffix]]="","",Master[[#This Row],[Inventory Suffix]])</f>
        <v/>
      </c>
      <c r="E163" s="30" t="str">
        <f>IF(Master[[#This Row],[Inventory Type - Lookup Picker]]="","",Master[[#This Row],[Inventory Type - Lookup Picker]])</f>
        <v/>
      </c>
      <c r="F163" s="151" t="str">
        <f>Master[[#This Row],[Accession Prefix (NPGS)]]&amp;" "&amp;Master[[#This Row],[Accession Number -Assigned]]</f>
        <v xml:space="preserve"> </v>
      </c>
      <c r="G163" s="78" t="str">
        <f>IF(Master[[#This Row],[Inventory Maintenance Policy]]="","",Master[[#This Row],[Inventory Maintenance Policy]])</f>
        <v/>
      </c>
      <c r="H163" s="30" t="str">
        <f>IF(Master[[#This Row],[Inventory Maintenance Site -W6]]="","",Master[[#This Row],[Inventory Maintenance Site -W6]])</f>
        <v/>
      </c>
      <c r="I163" s="30" t="str">
        <f>IF(RIGHT(TEXT(Inventory[[#This Row],[Inventory Suffix]],"00"),2)="01","Y",IF(RIGHT(TEXT(Inventory[[#This Row],[Inventory Suffix]],"00"),2)="c1","Y",IF(RIGHT(TEXT(Inventory[[#This Row],[Inventory Suffix]],"00"),2)="m1","Y","N")))</f>
        <v>N</v>
      </c>
      <c r="J163" s="30" t="str">
        <f>IF(Inventory[[#This Row],[Inventory Type]]="SD","Y",IF(Inventory[[#This Row],[Inventory Type]]="LV","Y","N"))</f>
        <v>N</v>
      </c>
      <c r="K163" s="30" t="str">
        <f t="shared" si="21"/>
        <v>N</v>
      </c>
      <c r="L163" s="30" t="str">
        <f t="shared" si="22"/>
        <v>Original lot received</v>
      </c>
      <c r="M163" s="30" t="str">
        <f t="shared" si="23"/>
        <v>ORIG from SOS Project</v>
      </c>
      <c r="N163" s="80">
        <f>ROUNDDOWN(Master[[#This Row],[Quantity On Hand]],0)</f>
        <v>0</v>
      </c>
      <c r="O163" s="78" t="str">
        <f>IF(Master[[#This Row],[Quantity On Hand Units -''count'' or ''packet'']]="","",Master[[#This Row],[Quantity On Hand Units -''count'' or ''packet'']])</f>
        <v/>
      </c>
      <c r="P163" s="80" t="str">
        <f>IF(Master[[#This Row],[Inventory Type - Lookup Picker]]="","",Master[[#This Row],[Inventory Type - Lookup Picker]])</f>
        <v/>
      </c>
      <c r="Q163" s="45" t="str">
        <f t="shared" si="24"/>
        <v>Mike has</v>
      </c>
      <c r="R163" s="56" t="str">
        <f>IF(Master[[#This Row],[Latitude -decimal degrees]]="","",Master[[#This Row],[Latitude -decimal degrees]])</f>
        <v/>
      </c>
      <c r="S163" s="56" t="str">
        <f>IF(Master[[#This Row],[Longitude -decimal degrees]]="","",Master[[#This Row],[Longitude -decimal degrees]])</f>
        <v/>
      </c>
      <c r="T163" s="30" t="str">
        <f>IF(Master[[#This Row],[Parent Inventory]]="","",Master[[#This Row],[Parent Inventory]])</f>
        <v/>
      </c>
      <c r="U163" s="30" t="str">
        <f>IF(Master[[#This Row],[Hundred Seed Weight -gram]]="","",Master[[#This Row],[Hundred Seed Weight -gram]])</f>
        <v/>
      </c>
      <c r="V163" s="30" t="str">
        <f>IF(Master[[#This Row],[Note (Inventory)]]="","",Master[[#This Row],[Note (Inventory)]])</f>
        <v/>
      </c>
    </row>
    <row r="164" spans="1:22" x14ac:dyDescent="0.35">
      <c r="A164" s="30"/>
      <c r="B164" s="151" t="str">
        <f>IF(Master[[#This Row],[Inventory Prefix]]="","",Master[[#This Row],[Inventory Prefix]])</f>
        <v/>
      </c>
      <c r="C164" s="151" t="str">
        <f>IF(Master[[#This Row],[Inventory Number]]="","",Master[[#This Row],[Inventory Number]])</f>
        <v/>
      </c>
      <c r="D164" s="78" t="str">
        <f>IF(Master[[#This Row],[Inventory Suffix]]="","",Master[[#This Row],[Inventory Suffix]])</f>
        <v/>
      </c>
      <c r="E164" s="30" t="str">
        <f>IF(Master[[#This Row],[Inventory Type - Lookup Picker]]="","",Master[[#This Row],[Inventory Type - Lookup Picker]])</f>
        <v/>
      </c>
      <c r="F164" s="151" t="str">
        <f>Master[[#This Row],[Accession Prefix (NPGS)]]&amp;" "&amp;Master[[#This Row],[Accession Number -Assigned]]</f>
        <v xml:space="preserve"> </v>
      </c>
      <c r="G164" s="78" t="str">
        <f>IF(Master[[#This Row],[Inventory Maintenance Policy]]="","",Master[[#This Row],[Inventory Maintenance Policy]])</f>
        <v/>
      </c>
      <c r="H164" s="30" t="str">
        <f>IF(Master[[#This Row],[Inventory Maintenance Site -W6]]="","",Master[[#This Row],[Inventory Maintenance Site -W6]])</f>
        <v/>
      </c>
      <c r="I164" s="30" t="str">
        <f>IF(RIGHT(TEXT(Inventory[[#This Row],[Inventory Suffix]],"00"),2)="01","Y",IF(RIGHT(TEXT(Inventory[[#This Row],[Inventory Suffix]],"00"),2)="c1","Y",IF(RIGHT(TEXT(Inventory[[#This Row],[Inventory Suffix]],"00"),2)="m1","Y","N")))</f>
        <v>N</v>
      </c>
      <c r="J164" s="30" t="str">
        <f>IF(Inventory[[#This Row],[Inventory Type]]="SD","Y",IF(Inventory[[#This Row],[Inventory Type]]="LV","Y","N"))</f>
        <v>N</v>
      </c>
      <c r="K164" s="30" t="str">
        <f t="shared" si="21"/>
        <v>N</v>
      </c>
      <c r="L164" s="30" t="str">
        <f t="shared" si="22"/>
        <v>Original lot received</v>
      </c>
      <c r="M164" s="30" t="str">
        <f t="shared" si="23"/>
        <v>ORIG from SOS Project</v>
      </c>
      <c r="N164" s="80">
        <f>ROUNDDOWN(Master[[#This Row],[Quantity On Hand]],0)</f>
        <v>0</v>
      </c>
      <c r="O164" s="78" t="str">
        <f>IF(Master[[#This Row],[Quantity On Hand Units -''count'' or ''packet'']]="","",Master[[#This Row],[Quantity On Hand Units -''count'' or ''packet'']])</f>
        <v/>
      </c>
      <c r="P164" s="80" t="str">
        <f>IF(Master[[#This Row],[Inventory Type - Lookup Picker]]="","",Master[[#This Row],[Inventory Type - Lookup Picker]])</f>
        <v/>
      </c>
      <c r="Q164" s="45" t="str">
        <f t="shared" si="24"/>
        <v>Mike has</v>
      </c>
      <c r="R164" s="56" t="str">
        <f>IF(Master[[#This Row],[Latitude -decimal degrees]]="","",Master[[#This Row],[Latitude -decimal degrees]])</f>
        <v/>
      </c>
      <c r="S164" s="56" t="str">
        <f>IF(Master[[#This Row],[Longitude -decimal degrees]]="","",Master[[#This Row],[Longitude -decimal degrees]])</f>
        <v/>
      </c>
      <c r="T164" s="30" t="str">
        <f>IF(Master[[#This Row],[Parent Inventory]]="","",Master[[#This Row],[Parent Inventory]])</f>
        <v/>
      </c>
      <c r="U164" s="30" t="str">
        <f>IF(Master[[#This Row],[Hundred Seed Weight -gram]]="","",Master[[#This Row],[Hundred Seed Weight -gram]])</f>
        <v/>
      </c>
      <c r="V164" s="30" t="str">
        <f>IF(Master[[#This Row],[Note (Inventory)]]="","",Master[[#This Row],[Note (Inventory)]])</f>
        <v/>
      </c>
    </row>
    <row r="165" spans="1:22" x14ac:dyDescent="0.35">
      <c r="A165" s="30"/>
      <c r="B165" s="151" t="str">
        <f>IF(Master[[#This Row],[Inventory Prefix]]="","",Master[[#This Row],[Inventory Prefix]])</f>
        <v/>
      </c>
      <c r="C165" s="151" t="str">
        <f>IF(Master[[#This Row],[Inventory Number]]="","",Master[[#This Row],[Inventory Number]])</f>
        <v/>
      </c>
      <c r="D165" s="78" t="str">
        <f>IF(Master[[#This Row],[Inventory Suffix]]="","",Master[[#This Row],[Inventory Suffix]])</f>
        <v/>
      </c>
      <c r="E165" s="30" t="str">
        <f>IF(Master[[#This Row],[Inventory Type - Lookup Picker]]="","",Master[[#This Row],[Inventory Type - Lookup Picker]])</f>
        <v/>
      </c>
      <c r="F165" s="151" t="str">
        <f>Master[[#This Row],[Accession Prefix (NPGS)]]&amp;" "&amp;Master[[#This Row],[Accession Number -Assigned]]</f>
        <v xml:space="preserve"> </v>
      </c>
      <c r="G165" s="78" t="str">
        <f>IF(Master[[#This Row],[Inventory Maintenance Policy]]="","",Master[[#This Row],[Inventory Maintenance Policy]])</f>
        <v/>
      </c>
      <c r="H165" s="30" t="str">
        <f>IF(Master[[#This Row],[Inventory Maintenance Site -W6]]="","",Master[[#This Row],[Inventory Maintenance Site -W6]])</f>
        <v/>
      </c>
      <c r="I165" s="30" t="str">
        <f>IF(RIGHT(TEXT(Inventory[[#This Row],[Inventory Suffix]],"00"),2)="01","Y",IF(RIGHT(TEXT(Inventory[[#This Row],[Inventory Suffix]],"00"),2)="c1","Y",IF(RIGHT(TEXT(Inventory[[#This Row],[Inventory Suffix]],"00"),2)="m1","Y","N")))</f>
        <v>N</v>
      </c>
      <c r="J165" s="30" t="str">
        <f>IF(Inventory[[#This Row],[Inventory Type]]="SD","Y",IF(Inventory[[#This Row],[Inventory Type]]="LV","Y","N"))</f>
        <v>N</v>
      </c>
      <c r="K165" s="30" t="str">
        <f t="shared" si="21"/>
        <v>N</v>
      </c>
      <c r="L165" s="30" t="str">
        <f t="shared" si="22"/>
        <v>Original lot received</v>
      </c>
      <c r="M165" s="30" t="str">
        <f t="shared" si="23"/>
        <v>ORIG from SOS Project</v>
      </c>
      <c r="N165" s="80">
        <f>ROUNDDOWN(Master[[#This Row],[Quantity On Hand]],0)</f>
        <v>0</v>
      </c>
      <c r="O165" s="78" t="str">
        <f>IF(Master[[#This Row],[Quantity On Hand Units -''count'' or ''packet'']]="","",Master[[#This Row],[Quantity On Hand Units -''count'' or ''packet'']])</f>
        <v/>
      </c>
      <c r="P165" s="80" t="str">
        <f>IF(Master[[#This Row],[Inventory Type - Lookup Picker]]="","",Master[[#This Row],[Inventory Type - Lookup Picker]])</f>
        <v/>
      </c>
      <c r="Q165" s="45" t="str">
        <f t="shared" si="24"/>
        <v>Mike has</v>
      </c>
      <c r="R165" s="56" t="str">
        <f>IF(Master[[#This Row],[Latitude -decimal degrees]]="","",Master[[#This Row],[Latitude -decimal degrees]])</f>
        <v/>
      </c>
      <c r="S165" s="56" t="str">
        <f>IF(Master[[#This Row],[Longitude -decimal degrees]]="","",Master[[#This Row],[Longitude -decimal degrees]])</f>
        <v/>
      </c>
      <c r="T165" s="30" t="str">
        <f>IF(Master[[#This Row],[Parent Inventory]]="","",Master[[#This Row],[Parent Inventory]])</f>
        <v/>
      </c>
      <c r="U165" s="30" t="str">
        <f>IF(Master[[#This Row],[Hundred Seed Weight -gram]]="","",Master[[#This Row],[Hundred Seed Weight -gram]])</f>
        <v/>
      </c>
      <c r="V165" s="30" t="str">
        <f>IF(Master[[#This Row],[Note (Inventory)]]="","",Master[[#This Row],[Note (Inventory)]])</f>
        <v/>
      </c>
    </row>
    <row r="166" spans="1:22" x14ac:dyDescent="0.35">
      <c r="A166" s="30"/>
      <c r="B166" s="151" t="str">
        <f>IF(Master[[#This Row],[Inventory Prefix]]="","",Master[[#This Row],[Inventory Prefix]])</f>
        <v/>
      </c>
      <c r="C166" s="151" t="str">
        <f>IF(Master[[#This Row],[Inventory Number]]="","",Master[[#This Row],[Inventory Number]])</f>
        <v/>
      </c>
      <c r="D166" s="78" t="str">
        <f>IF(Master[[#This Row],[Inventory Suffix]]="","",Master[[#This Row],[Inventory Suffix]])</f>
        <v/>
      </c>
      <c r="E166" s="30" t="str">
        <f>IF(Master[[#This Row],[Inventory Type - Lookup Picker]]="","",Master[[#This Row],[Inventory Type - Lookup Picker]])</f>
        <v/>
      </c>
      <c r="F166" s="151" t="str">
        <f>Master[[#This Row],[Accession Prefix (NPGS)]]&amp;" "&amp;Master[[#This Row],[Accession Number -Assigned]]</f>
        <v xml:space="preserve"> </v>
      </c>
      <c r="G166" s="78" t="str">
        <f>IF(Master[[#This Row],[Inventory Maintenance Policy]]="","",Master[[#This Row],[Inventory Maintenance Policy]])</f>
        <v/>
      </c>
      <c r="H166" s="30" t="str">
        <f>IF(Master[[#This Row],[Inventory Maintenance Site -W6]]="","",Master[[#This Row],[Inventory Maintenance Site -W6]])</f>
        <v/>
      </c>
      <c r="I166" s="30" t="str">
        <f>IF(RIGHT(TEXT(Inventory[[#This Row],[Inventory Suffix]],"00"),2)="01","Y",IF(RIGHT(TEXT(Inventory[[#This Row],[Inventory Suffix]],"00"),2)="c1","Y",IF(RIGHT(TEXT(Inventory[[#This Row],[Inventory Suffix]],"00"),2)="m1","Y","N")))</f>
        <v>N</v>
      </c>
      <c r="J166" s="30" t="str">
        <f>IF(Inventory[[#This Row],[Inventory Type]]="SD","Y",IF(Inventory[[#This Row],[Inventory Type]]="LV","Y","N"))</f>
        <v>N</v>
      </c>
      <c r="K166" s="30" t="str">
        <f t="shared" si="21"/>
        <v>N</v>
      </c>
      <c r="L166" s="30" t="str">
        <f t="shared" si="22"/>
        <v>Original lot received</v>
      </c>
      <c r="M166" s="30" t="str">
        <f t="shared" si="23"/>
        <v>ORIG from SOS Project</v>
      </c>
      <c r="N166" s="80">
        <f>ROUNDDOWN(Master[[#This Row],[Quantity On Hand]],0)</f>
        <v>0</v>
      </c>
      <c r="O166" s="78" t="str">
        <f>IF(Master[[#This Row],[Quantity On Hand Units -''count'' or ''packet'']]="","",Master[[#This Row],[Quantity On Hand Units -''count'' or ''packet'']])</f>
        <v/>
      </c>
      <c r="P166" s="80" t="str">
        <f>IF(Master[[#This Row],[Inventory Type - Lookup Picker]]="","",Master[[#This Row],[Inventory Type - Lookup Picker]])</f>
        <v/>
      </c>
      <c r="Q166" s="45" t="str">
        <f t="shared" si="24"/>
        <v>Mike has</v>
      </c>
      <c r="R166" s="56" t="str">
        <f>IF(Master[[#This Row],[Latitude -decimal degrees]]="","",Master[[#This Row],[Latitude -decimal degrees]])</f>
        <v/>
      </c>
      <c r="S166" s="56" t="str">
        <f>IF(Master[[#This Row],[Longitude -decimal degrees]]="","",Master[[#This Row],[Longitude -decimal degrees]])</f>
        <v/>
      </c>
      <c r="T166" s="30" t="str">
        <f>IF(Master[[#This Row],[Parent Inventory]]="","",Master[[#This Row],[Parent Inventory]])</f>
        <v/>
      </c>
      <c r="U166" s="30" t="str">
        <f>IF(Master[[#This Row],[Hundred Seed Weight -gram]]="","",Master[[#This Row],[Hundred Seed Weight -gram]])</f>
        <v/>
      </c>
      <c r="V166" s="30" t="str">
        <f>IF(Master[[#This Row],[Note (Inventory)]]="","",Master[[#This Row],[Note (Inventory)]])</f>
        <v/>
      </c>
    </row>
    <row r="167" spans="1:22" x14ac:dyDescent="0.35">
      <c r="A167" s="30"/>
      <c r="B167" s="151" t="str">
        <f>IF(Master[[#This Row],[Inventory Prefix]]="","",Master[[#This Row],[Inventory Prefix]])</f>
        <v/>
      </c>
      <c r="C167" s="151" t="str">
        <f>IF(Master[[#This Row],[Inventory Number]]="","",Master[[#This Row],[Inventory Number]])</f>
        <v/>
      </c>
      <c r="D167" s="78" t="str">
        <f>IF(Master[[#This Row],[Inventory Suffix]]="","",Master[[#This Row],[Inventory Suffix]])</f>
        <v/>
      </c>
      <c r="E167" s="30" t="str">
        <f>IF(Master[[#This Row],[Inventory Type - Lookup Picker]]="","",Master[[#This Row],[Inventory Type - Lookup Picker]])</f>
        <v/>
      </c>
      <c r="F167" s="151" t="str">
        <f>Master[[#This Row],[Accession Prefix (NPGS)]]&amp;" "&amp;Master[[#This Row],[Accession Number -Assigned]]</f>
        <v xml:space="preserve"> </v>
      </c>
      <c r="G167" s="78" t="str">
        <f>IF(Master[[#This Row],[Inventory Maintenance Policy]]="","",Master[[#This Row],[Inventory Maintenance Policy]])</f>
        <v/>
      </c>
      <c r="H167" s="30" t="str">
        <f>IF(Master[[#This Row],[Inventory Maintenance Site -W6]]="","",Master[[#This Row],[Inventory Maintenance Site -W6]])</f>
        <v/>
      </c>
      <c r="I167" s="30" t="str">
        <f>IF(RIGHT(TEXT(Inventory[[#This Row],[Inventory Suffix]],"00"),2)="01","Y",IF(RIGHT(TEXT(Inventory[[#This Row],[Inventory Suffix]],"00"),2)="c1","Y",IF(RIGHT(TEXT(Inventory[[#This Row],[Inventory Suffix]],"00"),2)="m1","Y","N")))</f>
        <v>N</v>
      </c>
      <c r="J167" s="30" t="str">
        <f>IF(Inventory[[#This Row],[Inventory Type]]="SD","Y",IF(Inventory[[#This Row],[Inventory Type]]="LV","Y","N"))</f>
        <v>N</v>
      </c>
      <c r="K167" s="30" t="str">
        <f t="shared" si="21"/>
        <v>N</v>
      </c>
      <c r="L167" s="30" t="str">
        <f t="shared" si="22"/>
        <v>Original lot received</v>
      </c>
      <c r="M167" s="30" t="str">
        <f t="shared" si="23"/>
        <v>ORIG from SOS Project</v>
      </c>
      <c r="N167" s="80">
        <f>ROUNDDOWN(Master[[#This Row],[Quantity On Hand]],0)</f>
        <v>0</v>
      </c>
      <c r="O167" s="78" t="str">
        <f>IF(Master[[#This Row],[Quantity On Hand Units -''count'' or ''packet'']]="","",Master[[#This Row],[Quantity On Hand Units -''count'' or ''packet'']])</f>
        <v/>
      </c>
      <c r="P167" s="80" t="str">
        <f>IF(Master[[#This Row],[Inventory Type - Lookup Picker]]="","",Master[[#This Row],[Inventory Type - Lookup Picker]])</f>
        <v/>
      </c>
      <c r="Q167" s="45" t="str">
        <f t="shared" si="24"/>
        <v>Mike has</v>
      </c>
      <c r="R167" s="56" t="str">
        <f>IF(Master[[#This Row],[Latitude -decimal degrees]]="","",Master[[#This Row],[Latitude -decimal degrees]])</f>
        <v/>
      </c>
      <c r="S167" s="56" t="str">
        <f>IF(Master[[#This Row],[Longitude -decimal degrees]]="","",Master[[#This Row],[Longitude -decimal degrees]])</f>
        <v/>
      </c>
      <c r="T167" s="30" t="str">
        <f>IF(Master[[#This Row],[Parent Inventory]]="","",Master[[#This Row],[Parent Inventory]])</f>
        <v/>
      </c>
      <c r="U167" s="30" t="str">
        <f>IF(Master[[#This Row],[Hundred Seed Weight -gram]]="","",Master[[#This Row],[Hundred Seed Weight -gram]])</f>
        <v/>
      </c>
      <c r="V167" s="30" t="str">
        <f>IF(Master[[#This Row],[Note (Inventory)]]="","",Master[[#This Row],[Note (Inventory)]])</f>
        <v/>
      </c>
    </row>
    <row r="168" spans="1:22" x14ac:dyDescent="0.35">
      <c r="A168" s="30"/>
      <c r="B168" s="151" t="str">
        <f>IF(Master[[#This Row],[Inventory Prefix]]="","",Master[[#This Row],[Inventory Prefix]])</f>
        <v/>
      </c>
      <c r="C168" s="151" t="str">
        <f>IF(Master[[#This Row],[Inventory Number]]="","",Master[[#This Row],[Inventory Number]])</f>
        <v/>
      </c>
      <c r="D168" s="78" t="str">
        <f>IF(Master[[#This Row],[Inventory Suffix]]="","",Master[[#This Row],[Inventory Suffix]])</f>
        <v/>
      </c>
      <c r="E168" s="30" t="str">
        <f>IF(Master[[#This Row],[Inventory Type - Lookup Picker]]="","",Master[[#This Row],[Inventory Type - Lookup Picker]])</f>
        <v/>
      </c>
      <c r="F168" s="151" t="str">
        <f>Master[[#This Row],[Accession Prefix (NPGS)]]&amp;" "&amp;Master[[#This Row],[Accession Number -Assigned]]</f>
        <v xml:space="preserve"> </v>
      </c>
      <c r="G168" s="78" t="str">
        <f>IF(Master[[#This Row],[Inventory Maintenance Policy]]="","",Master[[#This Row],[Inventory Maintenance Policy]])</f>
        <v/>
      </c>
      <c r="H168" s="30" t="str">
        <f>IF(Master[[#This Row],[Inventory Maintenance Site -W6]]="","",Master[[#This Row],[Inventory Maintenance Site -W6]])</f>
        <v/>
      </c>
      <c r="I168" s="30" t="str">
        <f>IF(RIGHT(TEXT(Inventory[[#This Row],[Inventory Suffix]],"00"),2)="01","Y",IF(RIGHT(TEXT(Inventory[[#This Row],[Inventory Suffix]],"00"),2)="c1","Y",IF(RIGHT(TEXT(Inventory[[#This Row],[Inventory Suffix]],"00"),2)="m1","Y","N")))</f>
        <v>N</v>
      </c>
      <c r="J168" s="30" t="str">
        <f>IF(Inventory[[#This Row],[Inventory Type]]="SD","Y",IF(Inventory[[#This Row],[Inventory Type]]="LV","Y","N"))</f>
        <v>N</v>
      </c>
      <c r="K168" s="30" t="str">
        <f t="shared" si="21"/>
        <v>N</v>
      </c>
      <c r="L168" s="30" t="str">
        <f t="shared" si="22"/>
        <v>Original lot received</v>
      </c>
      <c r="M168" s="30" t="str">
        <f t="shared" si="23"/>
        <v>ORIG from SOS Project</v>
      </c>
      <c r="N168" s="80">
        <f>ROUNDDOWN(Master[[#This Row],[Quantity On Hand]],0)</f>
        <v>0</v>
      </c>
      <c r="O168" s="78" t="str">
        <f>IF(Master[[#This Row],[Quantity On Hand Units -''count'' or ''packet'']]="","",Master[[#This Row],[Quantity On Hand Units -''count'' or ''packet'']])</f>
        <v/>
      </c>
      <c r="P168" s="80" t="str">
        <f>IF(Master[[#This Row],[Inventory Type - Lookup Picker]]="","",Master[[#This Row],[Inventory Type - Lookup Picker]])</f>
        <v/>
      </c>
      <c r="Q168" s="45" t="str">
        <f t="shared" si="24"/>
        <v>Mike has</v>
      </c>
      <c r="R168" s="56" t="str">
        <f>IF(Master[[#This Row],[Latitude -decimal degrees]]="","",Master[[#This Row],[Latitude -decimal degrees]])</f>
        <v/>
      </c>
      <c r="S168" s="56" t="str">
        <f>IF(Master[[#This Row],[Longitude -decimal degrees]]="","",Master[[#This Row],[Longitude -decimal degrees]])</f>
        <v/>
      </c>
      <c r="T168" s="30" t="str">
        <f>IF(Master[[#This Row],[Parent Inventory]]="","",Master[[#This Row],[Parent Inventory]])</f>
        <v/>
      </c>
      <c r="U168" s="30" t="str">
        <f>IF(Master[[#This Row],[Hundred Seed Weight -gram]]="","",Master[[#This Row],[Hundred Seed Weight -gram]])</f>
        <v/>
      </c>
      <c r="V168" s="30" t="str">
        <f>IF(Master[[#This Row],[Note (Inventory)]]="","",Master[[#This Row],[Note (Inventory)]])</f>
        <v/>
      </c>
    </row>
    <row r="169" spans="1:22" x14ac:dyDescent="0.35">
      <c r="A169" s="30"/>
      <c r="B169" s="151" t="str">
        <f>IF(Master[[#This Row],[Inventory Prefix]]="","",Master[[#This Row],[Inventory Prefix]])</f>
        <v/>
      </c>
      <c r="C169" s="151" t="str">
        <f>IF(Master[[#This Row],[Inventory Number]]="","",Master[[#This Row],[Inventory Number]])</f>
        <v/>
      </c>
      <c r="D169" s="78" t="str">
        <f>IF(Master[[#This Row],[Inventory Suffix]]="","",Master[[#This Row],[Inventory Suffix]])</f>
        <v/>
      </c>
      <c r="E169" s="30" t="str">
        <f>IF(Master[[#This Row],[Inventory Type - Lookup Picker]]="","",Master[[#This Row],[Inventory Type - Lookup Picker]])</f>
        <v/>
      </c>
      <c r="F169" s="151" t="str">
        <f>Master[[#This Row],[Accession Prefix (NPGS)]]&amp;" "&amp;Master[[#This Row],[Accession Number -Assigned]]</f>
        <v xml:space="preserve"> </v>
      </c>
      <c r="G169" s="78" t="str">
        <f>IF(Master[[#This Row],[Inventory Maintenance Policy]]="","",Master[[#This Row],[Inventory Maintenance Policy]])</f>
        <v/>
      </c>
      <c r="H169" s="30" t="str">
        <f>IF(Master[[#This Row],[Inventory Maintenance Site -W6]]="","",Master[[#This Row],[Inventory Maintenance Site -W6]])</f>
        <v/>
      </c>
      <c r="I169" s="30" t="str">
        <f>IF(RIGHT(TEXT(Inventory[[#This Row],[Inventory Suffix]],"00"),2)="01","Y",IF(RIGHT(TEXT(Inventory[[#This Row],[Inventory Suffix]],"00"),2)="c1","Y",IF(RIGHT(TEXT(Inventory[[#This Row],[Inventory Suffix]],"00"),2)="m1","Y","N")))</f>
        <v>N</v>
      </c>
      <c r="J169" s="30" t="str">
        <f>IF(Inventory[[#This Row],[Inventory Type]]="SD","Y",IF(Inventory[[#This Row],[Inventory Type]]="LV","Y","N"))</f>
        <v>N</v>
      </c>
      <c r="K169" s="30" t="str">
        <f t="shared" si="21"/>
        <v>N</v>
      </c>
      <c r="L169" s="30" t="str">
        <f t="shared" si="22"/>
        <v>Original lot received</v>
      </c>
      <c r="M169" s="30" t="str">
        <f t="shared" si="23"/>
        <v>ORIG from SOS Project</v>
      </c>
      <c r="N169" s="80">
        <f>ROUNDDOWN(Master[[#This Row],[Quantity On Hand]],0)</f>
        <v>0</v>
      </c>
      <c r="O169" s="78" t="str">
        <f>IF(Master[[#This Row],[Quantity On Hand Units -''count'' or ''packet'']]="","",Master[[#This Row],[Quantity On Hand Units -''count'' or ''packet'']])</f>
        <v/>
      </c>
      <c r="P169" s="80" t="str">
        <f>IF(Master[[#This Row],[Inventory Type - Lookup Picker]]="","",Master[[#This Row],[Inventory Type - Lookup Picker]])</f>
        <v/>
      </c>
      <c r="Q169" s="45" t="str">
        <f t="shared" si="24"/>
        <v>Mike has</v>
      </c>
      <c r="R169" s="56" t="str">
        <f>IF(Master[[#This Row],[Latitude -decimal degrees]]="","",Master[[#This Row],[Latitude -decimal degrees]])</f>
        <v/>
      </c>
      <c r="S169" s="56" t="str">
        <f>IF(Master[[#This Row],[Longitude -decimal degrees]]="","",Master[[#This Row],[Longitude -decimal degrees]])</f>
        <v/>
      </c>
      <c r="T169" s="30" t="str">
        <f>IF(Master[[#This Row],[Parent Inventory]]="","",Master[[#This Row],[Parent Inventory]])</f>
        <v/>
      </c>
      <c r="U169" s="30" t="str">
        <f>IF(Master[[#This Row],[Hundred Seed Weight -gram]]="","",Master[[#This Row],[Hundred Seed Weight -gram]])</f>
        <v/>
      </c>
      <c r="V169" s="30" t="str">
        <f>IF(Master[[#This Row],[Note (Inventory)]]="","",Master[[#This Row],[Note (Inventory)]])</f>
        <v/>
      </c>
    </row>
    <row r="170" spans="1:22" x14ac:dyDescent="0.35">
      <c r="A170" s="30"/>
      <c r="B170" s="151" t="str">
        <f>IF(Master[[#This Row],[Inventory Prefix]]="","",Master[[#This Row],[Inventory Prefix]])</f>
        <v/>
      </c>
      <c r="C170" s="151" t="str">
        <f>IF(Master[[#This Row],[Inventory Number]]="","",Master[[#This Row],[Inventory Number]])</f>
        <v/>
      </c>
      <c r="D170" s="78" t="str">
        <f>IF(Master[[#This Row],[Inventory Suffix]]="","",Master[[#This Row],[Inventory Suffix]])</f>
        <v/>
      </c>
      <c r="E170" s="30" t="str">
        <f>IF(Master[[#This Row],[Inventory Type - Lookup Picker]]="","",Master[[#This Row],[Inventory Type - Lookup Picker]])</f>
        <v/>
      </c>
      <c r="F170" s="151" t="str">
        <f>Master[[#This Row],[Accession Prefix (NPGS)]]&amp;" "&amp;Master[[#This Row],[Accession Number -Assigned]]</f>
        <v xml:space="preserve"> </v>
      </c>
      <c r="G170" s="78" t="str">
        <f>IF(Master[[#This Row],[Inventory Maintenance Policy]]="","",Master[[#This Row],[Inventory Maintenance Policy]])</f>
        <v/>
      </c>
      <c r="H170" s="30" t="str">
        <f>IF(Master[[#This Row],[Inventory Maintenance Site -W6]]="","",Master[[#This Row],[Inventory Maintenance Site -W6]])</f>
        <v/>
      </c>
      <c r="I170" s="30" t="str">
        <f>IF(RIGHT(TEXT(Inventory[[#This Row],[Inventory Suffix]],"00"),2)="01","Y",IF(RIGHT(TEXT(Inventory[[#This Row],[Inventory Suffix]],"00"),2)="c1","Y",IF(RIGHT(TEXT(Inventory[[#This Row],[Inventory Suffix]],"00"),2)="m1","Y","N")))</f>
        <v>N</v>
      </c>
      <c r="J170" s="30" t="str">
        <f>IF(Inventory[[#This Row],[Inventory Type]]="SD","Y",IF(Inventory[[#This Row],[Inventory Type]]="LV","Y","N"))</f>
        <v>N</v>
      </c>
      <c r="K170" s="30" t="str">
        <f t="shared" si="21"/>
        <v>N</v>
      </c>
      <c r="L170" s="30" t="str">
        <f t="shared" si="22"/>
        <v>Original lot received</v>
      </c>
      <c r="M170" s="30" t="str">
        <f t="shared" si="23"/>
        <v>ORIG from SOS Project</v>
      </c>
      <c r="N170" s="80">
        <f>ROUNDDOWN(Master[[#This Row],[Quantity On Hand]],0)</f>
        <v>0</v>
      </c>
      <c r="O170" s="78" t="str">
        <f>IF(Master[[#This Row],[Quantity On Hand Units -''count'' or ''packet'']]="","",Master[[#This Row],[Quantity On Hand Units -''count'' or ''packet'']])</f>
        <v/>
      </c>
      <c r="P170" s="80" t="str">
        <f>IF(Master[[#This Row],[Inventory Type - Lookup Picker]]="","",Master[[#This Row],[Inventory Type - Lookup Picker]])</f>
        <v/>
      </c>
      <c r="Q170" s="45" t="str">
        <f t="shared" si="24"/>
        <v>Mike has</v>
      </c>
      <c r="R170" s="56" t="str">
        <f>IF(Master[[#This Row],[Latitude -decimal degrees]]="","",Master[[#This Row],[Latitude -decimal degrees]])</f>
        <v/>
      </c>
      <c r="S170" s="56" t="str">
        <f>IF(Master[[#This Row],[Longitude -decimal degrees]]="","",Master[[#This Row],[Longitude -decimal degrees]])</f>
        <v/>
      </c>
      <c r="T170" s="30" t="str">
        <f>IF(Master[[#This Row],[Parent Inventory]]="","",Master[[#This Row],[Parent Inventory]])</f>
        <v/>
      </c>
      <c r="U170" s="30" t="str">
        <f>IF(Master[[#This Row],[Hundred Seed Weight -gram]]="","",Master[[#This Row],[Hundred Seed Weight -gram]])</f>
        <v/>
      </c>
      <c r="V170" s="30" t="str">
        <f>IF(Master[[#This Row],[Note (Inventory)]]="","",Master[[#This Row],[Note (Inventory)]])</f>
        <v/>
      </c>
    </row>
    <row r="171" spans="1:22" x14ac:dyDescent="0.35">
      <c r="A171" s="30"/>
      <c r="B171" s="151" t="str">
        <f>IF(Master[[#This Row],[Inventory Prefix]]="","",Master[[#This Row],[Inventory Prefix]])</f>
        <v/>
      </c>
      <c r="C171" s="151" t="str">
        <f>IF(Master[[#This Row],[Inventory Number]]="","",Master[[#This Row],[Inventory Number]])</f>
        <v/>
      </c>
      <c r="D171" s="78" t="str">
        <f>IF(Master[[#This Row],[Inventory Suffix]]="","",Master[[#This Row],[Inventory Suffix]])</f>
        <v/>
      </c>
      <c r="E171" s="30" t="str">
        <f>IF(Master[[#This Row],[Inventory Type - Lookup Picker]]="","",Master[[#This Row],[Inventory Type - Lookup Picker]])</f>
        <v/>
      </c>
      <c r="F171" s="151" t="str">
        <f>Master[[#This Row],[Accession Prefix (NPGS)]]&amp;" "&amp;Master[[#This Row],[Accession Number -Assigned]]</f>
        <v xml:space="preserve"> </v>
      </c>
      <c r="G171" s="78" t="str">
        <f>IF(Master[[#This Row],[Inventory Maintenance Policy]]="","",Master[[#This Row],[Inventory Maintenance Policy]])</f>
        <v/>
      </c>
      <c r="H171" s="30" t="str">
        <f>IF(Master[[#This Row],[Inventory Maintenance Site -W6]]="","",Master[[#This Row],[Inventory Maintenance Site -W6]])</f>
        <v/>
      </c>
      <c r="I171" s="30" t="str">
        <f>IF(RIGHT(TEXT(Inventory[[#This Row],[Inventory Suffix]],"00"),2)="01","Y",IF(RIGHT(TEXT(Inventory[[#This Row],[Inventory Suffix]],"00"),2)="c1","Y",IF(RIGHT(TEXT(Inventory[[#This Row],[Inventory Suffix]],"00"),2)="m1","Y","N")))</f>
        <v>N</v>
      </c>
      <c r="J171" s="30" t="str">
        <f>IF(Inventory[[#This Row],[Inventory Type]]="SD","Y",IF(Inventory[[#This Row],[Inventory Type]]="LV","Y","N"))</f>
        <v>N</v>
      </c>
      <c r="K171" s="30" t="str">
        <f t="shared" si="21"/>
        <v>N</v>
      </c>
      <c r="L171" s="30" t="str">
        <f t="shared" si="22"/>
        <v>Original lot received</v>
      </c>
      <c r="M171" s="30" t="str">
        <f t="shared" si="23"/>
        <v>ORIG from SOS Project</v>
      </c>
      <c r="N171" s="80">
        <f>ROUNDDOWN(Master[[#This Row],[Quantity On Hand]],0)</f>
        <v>0</v>
      </c>
      <c r="O171" s="78" t="str">
        <f>IF(Master[[#This Row],[Quantity On Hand Units -''count'' or ''packet'']]="","",Master[[#This Row],[Quantity On Hand Units -''count'' or ''packet'']])</f>
        <v/>
      </c>
      <c r="P171" s="80" t="str">
        <f>IF(Master[[#This Row],[Inventory Type - Lookup Picker]]="","",Master[[#This Row],[Inventory Type - Lookup Picker]])</f>
        <v/>
      </c>
      <c r="Q171" s="45" t="str">
        <f t="shared" si="24"/>
        <v>Mike has</v>
      </c>
      <c r="R171" s="56" t="str">
        <f>IF(Master[[#This Row],[Latitude -decimal degrees]]="","",Master[[#This Row],[Latitude -decimal degrees]])</f>
        <v/>
      </c>
      <c r="S171" s="56" t="str">
        <f>IF(Master[[#This Row],[Longitude -decimal degrees]]="","",Master[[#This Row],[Longitude -decimal degrees]])</f>
        <v/>
      </c>
      <c r="T171" s="30" t="str">
        <f>IF(Master[[#This Row],[Parent Inventory]]="","",Master[[#This Row],[Parent Inventory]])</f>
        <v/>
      </c>
      <c r="U171" s="30" t="str">
        <f>IF(Master[[#This Row],[Hundred Seed Weight -gram]]="","",Master[[#This Row],[Hundred Seed Weight -gram]])</f>
        <v/>
      </c>
      <c r="V171" s="30" t="str">
        <f>IF(Master[[#This Row],[Note (Inventory)]]="","",Master[[#This Row],[Note (Inventory)]])</f>
        <v/>
      </c>
    </row>
    <row r="172" spans="1:22" x14ac:dyDescent="0.35">
      <c r="A172" s="30"/>
      <c r="B172" s="151" t="str">
        <f>IF(Master[[#This Row],[Inventory Prefix]]="","",Master[[#This Row],[Inventory Prefix]])</f>
        <v/>
      </c>
      <c r="C172" s="151" t="str">
        <f>IF(Master[[#This Row],[Inventory Number]]="","",Master[[#This Row],[Inventory Number]])</f>
        <v/>
      </c>
      <c r="D172" s="78" t="str">
        <f>IF(Master[[#This Row],[Inventory Suffix]]="","",Master[[#This Row],[Inventory Suffix]])</f>
        <v/>
      </c>
      <c r="E172" s="30" t="str">
        <f>IF(Master[[#This Row],[Inventory Type - Lookup Picker]]="","",Master[[#This Row],[Inventory Type - Lookup Picker]])</f>
        <v/>
      </c>
      <c r="F172" s="151" t="str">
        <f>Master[[#This Row],[Accession Prefix (NPGS)]]&amp;" "&amp;Master[[#This Row],[Accession Number -Assigned]]</f>
        <v xml:space="preserve"> </v>
      </c>
      <c r="G172" s="78" t="str">
        <f>IF(Master[[#This Row],[Inventory Maintenance Policy]]="","",Master[[#This Row],[Inventory Maintenance Policy]])</f>
        <v/>
      </c>
      <c r="H172" s="30" t="str">
        <f>IF(Master[[#This Row],[Inventory Maintenance Site -W6]]="","",Master[[#This Row],[Inventory Maintenance Site -W6]])</f>
        <v/>
      </c>
      <c r="I172" s="30" t="str">
        <f>IF(RIGHT(TEXT(Inventory[[#This Row],[Inventory Suffix]],"00"),2)="01","Y",IF(RIGHT(TEXT(Inventory[[#This Row],[Inventory Suffix]],"00"),2)="c1","Y",IF(RIGHT(TEXT(Inventory[[#This Row],[Inventory Suffix]],"00"),2)="m1","Y","N")))</f>
        <v>N</v>
      </c>
      <c r="J172" s="30" t="str">
        <f>IF(Inventory[[#This Row],[Inventory Type]]="SD","Y",IF(Inventory[[#This Row],[Inventory Type]]="LV","Y","N"))</f>
        <v>N</v>
      </c>
      <c r="K172" s="30" t="str">
        <f t="shared" si="21"/>
        <v>N</v>
      </c>
      <c r="L172" s="30" t="str">
        <f t="shared" si="22"/>
        <v>Original lot received</v>
      </c>
      <c r="M172" s="30" t="str">
        <f t="shared" si="23"/>
        <v>ORIG from SOS Project</v>
      </c>
      <c r="N172" s="80">
        <f>ROUNDDOWN(Master[[#This Row],[Quantity On Hand]],0)</f>
        <v>0</v>
      </c>
      <c r="O172" s="78" t="str">
        <f>IF(Master[[#This Row],[Quantity On Hand Units -''count'' or ''packet'']]="","",Master[[#This Row],[Quantity On Hand Units -''count'' or ''packet'']])</f>
        <v/>
      </c>
      <c r="P172" s="80" t="str">
        <f>IF(Master[[#This Row],[Inventory Type - Lookup Picker]]="","",Master[[#This Row],[Inventory Type - Lookup Picker]])</f>
        <v/>
      </c>
      <c r="Q172" s="45" t="str">
        <f t="shared" si="24"/>
        <v>Mike has</v>
      </c>
      <c r="R172" s="56" t="str">
        <f>IF(Master[[#This Row],[Latitude -decimal degrees]]="","",Master[[#This Row],[Latitude -decimal degrees]])</f>
        <v/>
      </c>
      <c r="S172" s="56" t="str">
        <f>IF(Master[[#This Row],[Longitude -decimal degrees]]="","",Master[[#This Row],[Longitude -decimal degrees]])</f>
        <v/>
      </c>
      <c r="T172" s="30" t="str">
        <f>IF(Master[[#This Row],[Parent Inventory]]="","",Master[[#This Row],[Parent Inventory]])</f>
        <v/>
      </c>
      <c r="U172" s="30" t="str">
        <f>IF(Master[[#This Row],[Hundred Seed Weight -gram]]="","",Master[[#This Row],[Hundred Seed Weight -gram]])</f>
        <v/>
      </c>
      <c r="V172" s="30" t="str">
        <f>IF(Master[[#This Row],[Note (Inventory)]]="","",Master[[#This Row],[Note (Inventory)]])</f>
        <v/>
      </c>
    </row>
    <row r="173" spans="1:22" x14ac:dyDescent="0.35">
      <c r="A173" s="30"/>
      <c r="B173" s="151" t="str">
        <f>IF(Master[[#This Row],[Inventory Prefix]]="","",Master[[#This Row],[Inventory Prefix]])</f>
        <v/>
      </c>
      <c r="C173" s="151" t="str">
        <f>IF(Master[[#This Row],[Inventory Number]]="","",Master[[#This Row],[Inventory Number]])</f>
        <v/>
      </c>
      <c r="D173" s="78" t="str">
        <f>IF(Master[[#This Row],[Inventory Suffix]]="","",Master[[#This Row],[Inventory Suffix]])</f>
        <v/>
      </c>
      <c r="E173" s="30" t="str">
        <f>IF(Master[[#This Row],[Inventory Type - Lookup Picker]]="","",Master[[#This Row],[Inventory Type - Lookup Picker]])</f>
        <v/>
      </c>
      <c r="F173" s="151" t="str">
        <f>Master[[#This Row],[Accession Prefix (NPGS)]]&amp;" "&amp;Master[[#This Row],[Accession Number -Assigned]]</f>
        <v xml:space="preserve"> </v>
      </c>
      <c r="G173" s="78" t="str">
        <f>IF(Master[[#This Row],[Inventory Maintenance Policy]]="","",Master[[#This Row],[Inventory Maintenance Policy]])</f>
        <v/>
      </c>
      <c r="H173" s="30" t="str">
        <f>IF(Master[[#This Row],[Inventory Maintenance Site -W6]]="","",Master[[#This Row],[Inventory Maintenance Site -W6]])</f>
        <v/>
      </c>
      <c r="I173" s="30" t="str">
        <f>IF(RIGHT(TEXT(Inventory[[#This Row],[Inventory Suffix]],"00"),2)="01","Y",IF(RIGHT(TEXT(Inventory[[#This Row],[Inventory Suffix]],"00"),2)="c1","Y",IF(RIGHT(TEXT(Inventory[[#This Row],[Inventory Suffix]],"00"),2)="m1","Y","N")))</f>
        <v>N</v>
      </c>
      <c r="J173" s="30" t="str">
        <f>IF(Inventory[[#This Row],[Inventory Type]]="SD","Y",IF(Inventory[[#This Row],[Inventory Type]]="LV","Y","N"))</f>
        <v>N</v>
      </c>
      <c r="K173" s="30" t="str">
        <f t="shared" si="21"/>
        <v>N</v>
      </c>
      <c r="L173" s="30" t="str">
        <f t="shared" si="22"/>
        <v>Original lot received</v>
      </c>
      <c r="M173" s="30" t="str">
        <f t="shared" si="23"/>
        <v>ORIG from SOS Project</v>
      </c>
      <c r="N173" s="80">
        <f>ROUNDDOWN(Master[[#This Row],[Quantity On Hand]],0)</f>
        <v>0</v>
      </c>
      <c r="O173" s="78" t="str">
        <f>IF(Master[[#This Row],[Quantity On Hand Units -''count'' or ''packet'']]="","",Master[[#This Row],[Quantity On Hand Units -''count'' or ''packet'']])</f>
        <v/>
      </c>
      <c r="P173" s="80" t="str">
        <f>IF(Master[[#This Row],[Inventory Type - Lookup Picker]]="","",Master[[#This Row],[Inventory Type - Lookup Picker]])</f>
        <v/>
      </c>
      <c r="Q173" s="45" t="str">
        <f t="shared" si="24"/>
        <v>Mike has</v>
      </c>
      <c r="R173" s="56" t="str">
        <f>IF(Master[[#This Row],[Latitude -decimal degrees]]="","",Master[[#This Row],[Latitude -decimal degrees]])</f>
        <v/>
      </c>
      <c r="S173" s="56" t="str">
        <f>IF(Master[[#This Row],[Longitude -decimal degrees]]="","",Master[[#This Row],[Longitude -decimal degrees]])</f>
        <v/>
      </c>
      <c r="T173" s="30" t="str">
        <f>IF(Master[[#This Row],[Parent Inventory]]="","",Master[[#This Row],[Parent Inventory]])</f>
        <v/>
      </c>
      <c r="U173" s="30" t="str">
        <f>IF(Master[[#This Row],[Hundred Seed Weight -gram]]="","",Master[[#This Row],[Hundred Seed Weight -gram]])</f>
        <v/>
      </c>
      <c r="V173" s="30" t="str">
        <f>IF(Master[[#This Row],[Note (Inventory)]]="","",Master[[#This Row],[Note (Inventory)]])</f>
        <v/>
      </c>
    </row>
    <row r="174" spans="1:22" x14ac:dyDescent="0.35">
      <c r="A174" s="30"/>
      <c r="B174" s="151" t="str">
        <f>IF(Master[[#This Row],[Inventory Prefix]]="","",Master[[#This Row],[Inventory Prefix]])</f>
        <v/>
      </c>
      <c r="C174" s="151" t="str">
        <f>IF(Master[[#This Row],[Inventory Number]]="","",Master[[#This Row],[Inventory Number]])</f>
        <v/>
      </c>
      <c r="D174" s="78" t="str">
        <f>IF(Master[[#This Row],[Inventory Suffix]]="","",Master[[#This Row],[Inventory Suffix]])</f>
        <v/>
      </c>
      <c r="E174" s="30" t="str">
        <f>IF(Master[[#This Row],[Inventory Type - Lookup Picker]]="","",Master[[#This Row],[Inventory Type - Lookup Picker]])</f>
        <v/>
      </c>
      <c r="F174" s="151" t="str">
        <f>Master[[#This Row],[Accession Prefix (NPGS)]]&amp;" "&amp;Master[[#This Row],[Accession Number -Assigned]]</f>
        <v xml:space="preserve"> </v>
      </c>
      <c r="G174" s="78" t="str">
        <f>IF(Master[[#This Row],[Inventory Maintenance Policy]]="","",Master[[#This Row],[Inventory Maintenance Policy]])</f>
        <v/>
      </c>
      <c r="H174" s="30" t="str">
        <f>IF(Master[[#This Row],[Inventory Maintenance Site -W6]]="","",Master[[#This Row],[Inventory Maintenance Site -W6]])</f>
        <v/>
      </c>
      <c r="I174" s="30" t="str">
        <f>IF(RIGHT(TEXT(Inventory[[#This Row],[Inventory Suffix]],"00"),2)="01","Y",IF(RIGHT(TEXT(Inventory[[#This Row],[Inventory Suffix]],"00"),2)="c1","Y",IF(RIGHT(TEXT(Inventory[[#This Row],[Inventory Suffix]],"00"),2)="m1","Y","N")))</f>
        <v>N</v>
      </c>
      <c r="J174" s="30" t="str">
        <f>IF(Inventory[[#This Row],[Inventory Type]]="SD","Y",IF(Inventory[[#This Row],[Inventory Type]]="LV","Y","N"))</f>
        <v>N</v>
      </c>
      <c r="K174" s="30" t="str">
        <f t="shared" si="21"/>
        <v>N</v>
      </c>
      <c r="L174" s="30" t="str">
        <f t="shared" si="22"/>
        <v>Original lot received</v>
      </c>
      <c r="M174" s="30" t="str">
        <f t="shared" si="23"/>
        <v>ORIG from SOS Project</v>
      </c>
      <c r="N174" s="80">
        <f>ROUNDDOWN(Master[[#This Row],[Quantity On Hand]],0)</f>
        <v>0</v>
      </c>
      <c r="O174" s="78" t="str">
        <f>IF(Master[[#This Row],[Quantity On Hand Units -''count'' or ''packet'']]="","",Master[[#This Row],[Quantity On Hand Units -''count'' or ''packet'']])</f>
        <v/>
      </c>
      <c r="P174" s="80" t="str">
        <f>IF(Master[[#This Row],[Inventory Type - Lookup Picker]]="","",Master[[#This Row],[Inventory Type - Lookup Picker]])</f>
        <v/>
      </c>
      <c r="Q174" s="45" t="str">
        <f t="shared" si="24"/>
        <v>Mike has</v>
      </c>
      <c r="R174" s="56" t="str">
        <f>IF(Master[[#This Row],[Latitude -decimal degrees]]="","",Master[[#This Row],[Latitude -decimal degrees]])</f>
        <v/>
      </c>
      <c r="S174" s="56" t="str">
        <f>IF(Master[[#This Row],[Longitude -decimal degrees]]="","",Master[[#This Row],[Longitude -decimal degrees]])</f>
        <v/>
      </c>
      <c r="T174" s="30" t="str">
        <f>IF(Master[[#This Row],[Parent Inventory]]="","",Master[[#This Row],[Parent Inventory]])</f>
        <v/>
      </c>
      <c r="U174" s="30" t="str">
        <f>IF(Master[[#This Row],[Hundred Seed Weight -gram]]="","",Master[[#This Row],[Hundred Seed Weight -gram]])</f>
        <v/>
      </c>
      <c r="V174" s="30" t="str">
        <f>IF(Master[[#This Row],[Note (Inventory)]]="","",Master[[#This Row],[Note (Inventory)]])</f>
        <v/>
      </c>
    </row>
    <row r="175" spans="1:22" x14ac:dyDescent="0.35">
      <c r="A175" s="30"/>
      <c r="B175" s="151" t="str">
        <f>IF(Master[[#This Row],[Inventory Prefix]]="","",Master[[#This Row],[Inventory Prefix]])</f>
        <v/>
      </c>
      <c r="C175" s="151" t="str">
        <f>IF(Master[[#This Row],[Inventory Number]]="","",Master[[#This Row],[Inventory Number]])</f>
        <v/>
      </c>
      <c r="D175" s="78" t="str">
        <f>IF(Master[[#This Row],[Inventory Suffix]]="","",Master[[#This Row],[Inventory Suffix]])</f>
        <v/>
      </c>
      <c r="E175" s="30" t="str">
        <f>IF(Master[[#This Row],[Inventory Type - Lookup Picker]]="","",Master[[#This Row],[Inventory Type - Lookup Picker]])</f>
        <v/>
      </c>
      <c r="F175" s="151" t="str">
        <f>Master[[#This Row],[Accession Prefix (NPGS)]]&amp;" "&amp;Master[[#This Row],[Accession Number -Assigned]]</f>
        <v xml:space="preserve"> </v>
      </c>
      <c r="G175" s="78" t="str">
        <f>IF(Master[[#This Row],[Inventory Maintenance Policy]]="","",Master[[#This Row],[Inventory Maintenance Policy]])</f>
        <v/>
      </c>
      <c r="H175" s="30" t="str">
        <f>IF(Master[[#This Row],[Inventory Maintenance Site -W6]]="","",Master[[#This Row],[Inventory Maintenance Site -W6]])</f>
        <v/>
      </c>
      <c r="I175" s="30" t="str">
        <f>IF(RIGHT(TEXT(Inventory[[#This Row],[Inventory Suffix]],"00"),2)="01","Y",IF(RIGHT(TEXT(Inventory[[#This Row],[Inventory Suffix]],"00"),2)="c1","Y",IF(RIGHT(TEXT(Inventory[[#This Row],[Inventory Suffix]],"00"),2)="m1","Y","N")))</f>
        <v>N</v>
      </c>
      <c r="J175" s="30" t="str">
        <f>IF(Inventory[[#This Row],[Inventory Type]]="SD","Y",IF(Inventory[[#This Row],[Inventory Type]]="LV","Y","N"))</f>
        <v>N</v>
      </c>
      <c r="K175" s="30" t="str">
        <f t="shared" si="21"/>
        <v>N</v>
      </c>
      <c r="L175" s="30" t="str">
        <f t="shared" si="22"/>
        <v>Original lot received</v>
      </c>
      <c r="M175" s="30" t="str">
        <f t="shared" si="23"/>
        <v>ORIG from SOS Project</v>
      </c>
      <c r="N175" s="80">
        <f>ROUNDDOWN(Master[[#This Row],[Quantity On Hand]],0)</f>
        <v>0</v>
      </c>
      <c r="O175" s="78" t="str">
        <f>IF(Master[[#This Row],[Quantity On Hand Units -''count'' or ''packet'']]="","",Master[[#This Row],[Quantity On Hand Units -''count'' or ''packet'']])</f>
        <v/>
      </c>
      <c r="P175" s="80" t="str">
        <f>IF(Master[[#This Row],[Inventory Type - Lookup Picker]]="","",Master[[#This Row],[Inventory Type - Lookup Picker]])</f>
        <v/>
      </c>
      <c r="Q175" s="45" t="str">
        <f t="shared" si="24"/>
        <v>Mike has</v>
      </c>
      <c r="R175" s="56" t="str">
        <f>IF(Master[[#This Row],[Latitude -decimal degrees]]="","",Master[[#This Row],[Latitude -decimal degrees]])</f>
        <v/>
      </c>
      <c r="S175" s="56" t="str">
        <f>IF(Master[[#This Row],[Longitude -decimal degrees]]="","",Master[[#This Row],[Longitude -decimal degrees]])</f>
        <v/>
      </c>
      <c r="T175" s="30" t="str">
        <f>IF(Master[[#This Row],[Parent Inventory]]="","",Master[[#This Row],[Parent Inventory]])</f>
        <v/>
      </c>
      <c r="U175" s="30" t="str">
        <f>IF(Master[[#This Row],[Hundred Seed Weight -gram]]="","",Master[[#This Row],[Hundred Seed Weight -gram]])</f>
        <v/>
      </c>
      <c r="V175" s="30" t="str">
        <f>IF(Master[[#This Row],[Note (Inventory)]]="","",Master[[#This Row],[Note (Inventory)]])</f>
        <v/>
      </c>
    </row>
    <row r="176" spans="1:22" x14ac:dyDescent="0.35">
      <c r="A176" s="30"/>
      <c r="B176" s="151" t="str">
        <f>IF(Master[[#This Row],[Inventory Prefix]]="","",Master[[#This Row],[Inventory Prefix]])</f>
        <v/>
      </c>
      <c r="C176" s="151" t="str">
        <f>IF(Master[[#This Row],[Inventory Number]]="","",Master[[#This Row],[Inventory Number]])</f>
        <v/>
      </c>
      <c r="D176" s="78" t="str">
        <f>IF(Master[[#This Row],[Inventory Suffix]]="","",Master[[#This Row],[Inventory Suffix]])</f>
        <v/>
      </c>
      <c r="E176" s="30" t="str">
        <f>IF(Master[[#This Row],[Inventory Type - Lookup Picker]]="","",Master[[#This Row],[Inventory Type - Lookup Picker]])</f>
        <v/>
      </c>
      <c r="F176" s="151" t="str">
        <f>Master[[#This Row],[Accession Prefix (NPGS)]]&amp;" "&amp;Master[[#This Row],[Accession Number -Assigned]]</f>
        <v xml:space="preserve"> </v>
      </c>
      <c r="G176" s="78" t="str">
        <f>IF(Master[[#This Row],[Inventory Maintenance Policy]]="","",Master[[#This Row],[Inventory Maintenance Policy]])</f>
        <v/>
      </c>
      <c r="H176" s="30" t="str">
        <f>IF(Master[[#This Row],[Inventory Maintenance Site -W6]]="","",Master[[#This Row],[Inventory Maintenance Site -W6]])</f>
        <v/>
      </c>
      <c r="I176" s="30" t="str">
        <f>IF(RIGHT(TEXT(Inventory[[#This Row],[Inventory Suffix]],"00"),2)="01","Y",IF(RIGHT(TEXT(Inventory[[#This Row],[Inventory Suffix]],"00"),2)="c1","Y",IF(RIGHT(TEXT(Inventory[[#This Row],[Inventory Suffix]],"00"),2)="m1","Y","N")))</f>
        <v>N</v>
      </c>
      <c r="J176" s="30" t="str">
        <f>IF(Inventory[[#This Row],[Inventory Type]]="SD","Y",IF(Inventory[[#This Row],[Inventory Type]]="LV","Y","N"))</f>
        <v>N</v>
      </c>
      <c r="K176" s="30" t="str">
        <f t="shared" si="21"/>
        <v>N</v>
      </c>
      <c r="L176" s="30" t="str">
        <f t="shared" si="22"/>
        <v>Original lot received</v>
      </c>
      <c r="M176" s="30" t="str">
        <f t="shared" si="23"/>
        <v>ORIG from SOS Project</v>
      </c>
      <c r="N176" s="80">
        <f>ROUNDDOWN(Master[[#This Row],[Quantity On Hand]],0)</f>
        <v>0</v>
      </c>
      <c r="O176" s="78" t="str">
        <f>IF(Master[[#This Row],[Quantity On Hand Units -''count'' or ''packet'']]="","",Master[[#This Row],[Quantity On Hand Units -''count'' or ''packet'']])</f>
        <v/>
      </c>
      <c r="P176" s="80" t="str">
        <f>IF(Master[[#This Row],[Inventory Type - Lookup Picker]]="","",Master[[#This Row],[Inventory Type - Lookup Picker]])</f>
        <v/>
      </c>
      <c r="Q176" s="45" t="str">
        <f t="shared" si="24"/>
        <v>Mike has</v>
      </c>
      <c r="R176" s="56" t="str">
        <f>IF(Master[[#This Row],[Latitude -decimal degrees]]="","",Master[[#This Row],[Latitude -decimal degrees]])</f>
        <v/>
      </c>
      <c r="S176" s="56" t="str">
        <f>IF(Master[[#This Row],[Longitude -decimal degrees]]="","",Master[[#This Row],[Longitude -decimal degrees]])</f>
        <v/>
      </c>
      <c r="T176" s="30" t="str">
        <f>IF(Master[[#This Row],[Parent Inventory]]="","",Master[[#This Row],[Parent Inventory]])</f>
        <v/>
      </c>
      <c r="U176" s="30" t="str">
        <f>IF(Master[[#This Row],[Hundred Seed Weight -gram]]="","",Master[[#This Row],[Hundred Seed Weight -gram]])</f>
        <v/>
      </c>
      <c r="V176" s="30" t="str">
        <f>IF(Master[[#This Row],[Note (Inventory)]]="","",Master[[#This Row],[Note (Inventory)]])</f>
        <v/>
      </c>
    </row>
    <row r="177" spans="1:22" x14ac:dyDescent="0.35">
      <c r="A177" s="30"/>
      <c r="B177" s="151" t="str">
        <f>IF(Master[[#This Row],[Inventory Prefix]]="","",Master[[#This Row],[Inventory Prefix]])</f>
        <v/>
      </c>
      <c r="C177" s="151" t="str">
        <f>IF(Master[[#This Row],[Inventory Number]]="","",Master[[#This Row],[Inventory Number]])</f>
        <v/>
      </c>
      <c r="D177" s="78" t="str">
        <f>IF(Master[[#This Row],[Inventory Suffix]]="","",Master[[#This Row],[Inventory Suffix]])</f>
        <v/>
      </c>
      <c r="E177" s="30" t="str">
        <f>IF(Master[[#This Row],[Inventory Type - Lookup Picker]]="","",Master[[#This Row],[Inventory Type - Lookup Picker]])</f>
        <v/>
      </c>
      <c r="F177" s="151" t="str">
        <f>Master[[#This Row],[Accession Prefix (NPGS)]]&amp;" "&amp;Master[[#This Row],[Accession Number -Assigned]]</f>
        <v xml:space="preserve"> </v>
      </c>
      <c r="G177" s="78" t="str">
        <f>IF(Master[[#This Row],[Inventory Maintenance Policy]]="","",Master[[#This Row],[Inventory Maintenance Policy]])</f>
        <v/>
      </c>
      <c r="H177" s="30" t="str">
        <f>IF(Master[[#This Row],[Inventory Maintenance Site -W6]]="","",Master[[#This Row],[Inventory Maintenance Site -W6]])</f>
        <v/>
      </c>
      <c r="I177" s="30" t="str">
        <f>IF(RIGHT(TEXT(Inventory[[#This Row],[Inventory Suffix]],"00"),2)="01","Y",IF(RIGHT(TEXT(Inventory[[#This Row],[Inventory Suffix]],"00"),2)="c1","Y",IF(RIGHT(TEXT(Inventory[[#This Row],[Inventory Suffix]],"00"),2)="m1","Y","N")))</f>
        <v>N</v>
      </c>
      <c r="J177" s="30" t="str">
        <f>IF(Inventory[[#This Row],[Inventory Type]]="SD","Y",IF(Inventory[[#This Row],[Inventory Type]]="LV","Y","N"))</f>
        <v>N</v>
      </c>
      <c r="K177" s="30" t="str">
        <f t="shared" si="21"/>
        <v>N</v>
      </c>
      <c r="L177" s="30" t="str">
        <f t="shared" si="22"/>
        <v>Original lot received</v>
      </c>
      <c r="M177" s="30" t="str">
        <f t="shared" si="23"/>
        <v>ORIG from SOS Project</v>
      </c>
      <c r="N177" s="80">
        <f>ROUNDDOWN(Master[[#This Row],[Quantity On Hand]],0)</f>
        <v>0</v>
      </c>
      <c r="O177" s="78" t="str">
        <f>IF(Master[[#This Row],[Quantity On Hand Units -''count'' or ''packet'']]="","",Master[[#This Row],[Quantity On Hand Units -''count'' or ''packet'']])</f>
        <v/>
      </c>
      <c r="P177" s="80" t="str">
        <f>IF(Master[[#This Row],[Inventory Type - Lookup Picker]]="","",Master[[#This Row],[Inventory Type - Lookup Picker]])</f>
        <v/>
      </c>
      <c r="Q177" s="45" t="str">
        <f t="shared" si="24"/>
        <v>Mike has</v>
      </c>
      <c r="R177" s="56" t="str">
        <f>IF(Master[[#This Row],[Latitude -decimal degrees]]="","",Master[[#This Row],[Latitude -decimal degrees]])</f>
        <v/>
      </c>
      <c r="S177" s="56" t="str">
        <f>IF(Master[[#This Row],[Longitude -decimal degrees]]="","",Master[[#This Row],[Longitude -decimal degrees]])</f>
        <v/>
      </c>
      <c r="T177" s="30" t="str">
        <f>IF(Master[[#This Row],[Parent Inventory]]="","",Master[[#This Row],[Parent Inventory]])</f>
        <v/>
      </c>
      <c r="U177" s="30" t="str">
        <f>IF(Master[[#This Row],[Hundred Seed Weight -gram]]="","",Master[[#This Row],[Hundred Seed Weight -gram]])</f>
        <v/>
      </c>
      <c r="V177" s="30" t="str">
        <f>IF(Master[[#This Row],[Note (Inventory)]]="","",Master[[#This Row],[Note (Inventory)]])</f>
        <v/>
      </c>
    </row>
    <row r="178" spans="1:22" x14ac:dyDescent="0.35">
      <c r="A178" s="30"/>
      <c r="B178" s="151" t="str">
        <f>IF(Master[[#This Row],[Inventory Prefix]]="","",Master[[#This Row],[Inventory Prefix]])</f>
        <v/>
      </c>
      <c r="C178" s="151" t="str">
        <f>IF(Master[[#This Row],[Inventory Number]]="","",Master[[#This Row],[Inventory Number]])</f>
        <v/>
      </c>
      <c r="D178" s="78" t="str">
        <f>IF(Master[[#This Row],[Inventory Suffix]]="","",Master[[#This Row],[Inventory Suffix]])</f>
        <v/>
      </c>
      <c r="E178" s="30" t="str">
        <f>IF(Master[[#This Row],[Inventory Type - Lookup Picker]]="","",Master[[#This Row],[Inventory Type - Lookup Picker]])</f>
        <v/>
      </c>
      <c r="F178" s="151" t="str">
        <f>Master[[#This Row],[Accession Prefix (NPGS)]]&amp;" "&amp;Master[[#This Row],[Accession Number -Assigned]]</f>
        <v xml:space="preserve"> </v>
      </c>
      <c r="G178" s="78" t="str">
        <f>IF(Master[[#This Row],[Inventory Maintenance Policy]]="","",Master[[#This Row],[Inventory Maintenance Policy]])</f>
        <v/>
      </c>
      <c r="H178" s="30" t="str">
        <f>IF(Master[[#This Row],[Inventory Maintenance Site -W6]]="","",Master[[#This Row],[Inventory Maintenance Site -W6]])</f>
        <v/>
      </c>
      <c r="I178" s="30" t="str">
        <f>IF(RIGHT(TEXT(Inventory[[#This Row],[Inventory Suffix]],"00"),2)="01","Y",IF(RIGHT(TEXT(Inventory[[#This Row],[Inventory Suffix]],"00"),2)="c1","Y",IF(RIGHT(TEXT(Inventory[[#This Row],[Inventory Suffix]],"00"),2)="m1","Y","N")))</f>
        <v>N</v>
      </c>
      <c r="J178" s="30" t="str">
        <f>IF(Inventory[[#This Row],[Inventory Type]]="SD","Y",IF(Inventory[[#This Row],[Inventory Type]]="LV","Y","N"))</f>
        <v>N</v>
      </c>
      <c r="K178" s="30" t="str">
        <f t="shared" si="21"/>
        <v>N</v>
      </c>
      <c r="L178" s="30" t="str">
        <f t="shared" si="22"/>
        <v>Original lot received</v>
      </c>
      <c r="M178" s="30" t="str">
        <f t="shared" si="23"/>
        <v>ORIG from SOS Project</v>
      </c>
      <c r="N178" s="80">
        <f>ROUNDDOWN(Master[[#This Row],[Quantity On Hand]],0)</f>
        <v>0</v>
      </c>
      <c r="O178" s="78" t="str">
        <f>IF(Master[[#This Row],[Quantity On Hand Units -''count'' or ''packet'']]="","",Master[[#This Row],[Quantity On Hand Units -''count'' or ''packet'']])</f>
        <v/>
      </c>
      <c r="P178" s="80" t="str">
        <f>IF(Master[[#This Row],[Inventory Type - Lookup Picker]]="","",Master[[#This Row],[Inventory Type - Lookup Picker]])</f>
        <v/>
      </c>
      <c r="Q178" s="45" t="str">
        <f t="shared" si="24"/>
        <v>Mike has</v>
      </c>
      <c r="R178" s="56" t="str">
        <f>IF(Master[[#This Row],[Latitude -decimal degrees]]="","",Master[[#This Row],[Latitude -decimal degrees]])</f>
        <v/>
      </c>
      <c r="S178" s="56" t="str">
        <f>IF(Master[[#This Row],[Longitude -decimal degrees]]="","",Master[[#This Row],[Longitude -decimal degrees]])</f>
        <v/>
      </c>
      <c r="T178" s="30" t="str">
        <f>IF(Master[[#This Row],[Parent Inventory]]="","",Master[[#This Row],[Parent Inventory]])</f>
        <v/>
      </c>
      <c r="U178" s="30" t="str">
        <f>IF(Master[[#This Row],[Hundred Seed Weight -gram]]="","",Master[[#This Row],[Hundred Seed Weight -gram]])</f>
        <v/>
      </c>
      <c r="V178" s="30" t="str">
        <f>IF(Master[[#This Row],[Note (Inventory)]]="","",Master[[#This Row],[Note (Inventory)]])</f>
        <v/>
      </c>
    </row>
    <row r="179" spans="1:22" x14ac:dyDescent="0.35">
      <c r="A179" s="30"/>
      <c r="B179" s="151" t="str">
        <f>IF(Master[[#This Row],[Inventory Prefix]]="","",Master[[#This Row],[Inventory Prefix]])</f>
        <v/>
      </c>
      <c r="C179" s="151" t="str">
        <f>IF(Master[[#This Row],[Inventory Number]]="","",Master[[#This Row],[Inventory Number]])</f>
        <v/>
      </c>
      <c r="D179" s="78" t="str">
        <f>IF(Master[[#This Row],[Inventory Suffix]]="","",Master[[#This Row],[Inventory Suffix]])</f>
        <v/>
      </c>
      <c r="E179" s="30" t="str">
        <f>IF(Master[[#This Row],[Inventory Type - Lookup Picker]]="","",Master[[#This Row],[Inventory Type - Lookup Picker]])</f>
        <v/>
      </c>
      <c r="F179" s="151" t="str">
        <f>Master[[#This Row],[Accession Prefix (NPGS)]]&amp;" "&amp;Master[[#This Row],[Accession Number -Assigned]]</f>
        <v xml:space="preserve"> </v>
      </c>
      <c r="G179" s="78" t="str">
        <f>IF(Master[[#This Row],[Inventory Maintenance Policy]]="","",Master[[#This Row],[Inventory Maintenance Policy]])</f>
        <v/>
      </c>
      <c r="H179" s="30" t="str">
        <f>IF(Master[[#This Row],[Inventory Maintenance Site -W6]]="","",Master[[#This Row],[Inventory Maintenance Site -W6]])</f>
        <v/>
      </c>
      <c r="I179" s="30" t="str">
        <f>IF(RIGHT(TEXT(Inventory[[#This Row],[Inventory Suffix]],"00"),2)="01","Y",IF(RIGHT(TEXT(Inventory[[#This Row],[Inventory Suffix]],"00"),2)="c1","Y",IF(RIGHT(TEXT(Inventory[[#This Row],[Inventory Suffix]],"00"),2)="m1","Y","N")))</f>
        <v>N</v>
      </c>
      <c r="J179" s="30" t="str">
        <f>IF(Inventory[[#This Row],[Inventory Type]]="SD","Y",IF(Inventory[[#This Row],[Inventory Type]]="LV","Y","N"))</f>
        <v>N</v>
      </c>
      <c r="K179" s="30" t="str">
        <f t="shared" si="21"/>
        <v>N</v>
      </c>
      <c r="L179" s="30" t="str">
        <f t="shared" si="22"/>
        <v>Original lot received</v>
      </c>
      <c r="M179" s="30" t="str">
        <f t="shared" si="23"/>
        <v>ORIG from SOS Project</v>
      </c>
      <c r="N179" s="80">
        <f>ROUNDDOWN(Master[[#This Row],[Quantity On Hand]],0)</f>
        <v>0</v>
      </c>
      <c r="O179" s="78" t="str">
        <f>IF(Master[[#This Row],[Quantity On Hand Units -''count'' or ''packet'']]="","",Master[[#This Row],[Quantity On Hand Units -''count'' or ''packet'']])</f>
        <v/>
      </c>
      <c r="P179" s="80" t="str">
        <f>IF(Master[[#This Row],[Inventory Type - Lookup Picker]]="","",Master[[#This Row],[Inventory Type - Lookup Picker]])</f>
        <v/>
      </c>
      <c r="Q179" s="45" t="str">
        <f t="shared" si="24"/>
        <v>Mike has</v>
      </c>
      <c r="R179" s="56" t="str">
        <f>IF(Master[[#This Row],[Latitude -decimal degrees]]="","",Master[[#This Row],[Latitude -decimal degrees]])</f>
        <v/>
      </c>
      <c r="S179" s="56" t="str">
        <f>IF(Master[[#This Row],[Longitude -decimal degrees]]="","",Master[[#This Row],[Longitude -decimal degrees]])</f>
        <v/>
      </c>
      <c r="T179" s="30" t="str">
        <f>IF(Master[[#This Row],[Parent Inventory]]="","",Master[[#This Row],[Parent Inventory]])</f>
        <v/>
      </c>
      <c r="U179" s="30" t="str">
        <f>IF(Master[[#This Row],[Hundred Seed Weight -gram]]="","",Master[[#This Row],[Hundred Seed Weight -gram]])</f>
        <v/>
      </c>
      <c r="V179" s="30" t="str">
        <f>IF(Master[[#This Row],[Note (Inventory)]]="","",Master[[#This Row],[Note (Inventory)]])</f>
        <v/>
      </c>
    </row>
    <row r="180" spans="1:22" x14ac:dyDescent="0.35">
      <c r="A180" s="30"/>
      <c r="B180" s="151" t="str">
        <f>IF(Master[[#This Row],[Inventory Prefix]]="","",Master[[#This Row],[Inventory Prefix]])</f>
        <v/>
      </c>
      <c r="C180" s="151" t="str">
        <f>IF(Master[[#This Row],[Inventory Number]]="","",Master[[#This Row],[Inventory Number]])</f>
        <v/>
      </c>
      <c r="D180" s="78" t="str">
        <f>IF(Master[[#This Row],[Inventory Suffix]]="","",Master[[#This Row],[Inventory Suffix]])</f>
        <v/>
      </c>
      <c r="E180" s="30" t="str">
        <f>IF(Master[[#This Row],[Inventory Type - Lookup Picker]]="","",Master[[#This Row],[Inventory Type - Lookup Picker]])</f>
        <v/>
      </c>
      <c r="F180" s="151" t="str">
        <f>Master[[#This Row],[Accession Prefix (NPGS)]]&amp;" "&amp;Master[[#This Row],[Accession Number -Assigned]]</f>
        <v xml:space="preserve"> </v>
      </c>
      <c r="G180" s="78" t="str">
        <f>IF(Master[[#This Row],[Inventory Maintenance Policy]]="","",Master[[#This Row],[Inventory Maintenance Policy]])</f>
        <v/>
      </c>
      <c r="H180" s="30" t="str">
        <f>IF(Master[[#This Row],[Inventory Maintenance Site -W6]]="","",Master[[#This Row],[Inventory Maintenance Site -W6]])</f>
        <v/>
      </c>
      <c r="I180" s="30" t="str">
        <f>IF(RIGHT(TEXT(Inventory[[#This Row],[Inventory Suffix]],"00"),2)="01","Y",IF(RIGHT(TEXT(Inventory[[#This Row],[Inventory Suffix]],"00"),2)="c1","Y",IF(RIGHT(TEXT(Inventory[[#This Row],[Inventory Suffix]],"00"),2)="m1","Y","N")))</f>
        <v>N</v>
      </c>
      <c r="J180" s="30" t="str">
        <f>IF(Inventory[[#This Row],[Inventory Type]]="SD","Y",IF(Inventory[[#This Row],[Inventory Type]]="LV","Y","N"))</f>
        <v>N</v>
      </c>
      <c r="K180" s="30" t="str">
        <f t="shared" si="21"/>
        <v>N</v>
      </c>
      <c r="L180" s="30" t="str">
        <f t="shared" si="22"/>
        <v>Original lot received</v>
      </c>
      <c r="M180" s="30" t="str">
        <f t="shared" si="23"/>
        <v>ORIG from SOS Project</v>
      </c>
      <c r="N180" s="80">
        <f>ROUNDDOWN(Master[[#This Row],[Quantity On Hand]],0)</f>
        <v>0</v>
      </c>
      <c r="O180" s="78" t="str">
        <f>IF(Master[[#This Row],[Quantity On Hand Units -''count'' or ''packet'']]="","",Master[[#This Row],[Quantity On Hand Units -''count'' or ''packet'']])</f>
        <v/>
      </c>
      <c r="P180" s="80" t="str">
        <f>IF(Master[[#This Row],[Inventory Type - Lookup Picker]]="","",Master[[#This Row],[Inventory Type - Lookup Picker]])</f>
        <v/>
      </c>
      <c r="Q180" s="45" t="str">
        <f t="shared" si="24"/>
        <v>Mike has</v>
      </c>
      <c r="R180" s="56" t="str">
        <f>IF(Master[[#This Row],[Latitude -decimal degrees]]="","",Master[[#This Row],[Latitude -decimal degrees]])</f>
        <v/>
      </c>
      <c r="S180" s="56" t="str">
        <f>IF(Master[[#This Row],[Longitude -decimal degrees]]="","",Master[[#This Row],[Longitude -decimal degrees]])</f>
        <v/>
      </c>
      <c r="T180" s="30" t="str">
        <f>IF(Master[[#This Row],[Parent Inventory]]="","",Master[[#This Row],[Parent Inventory]])</f>
        <v/>
      </c>
      <c r="U180" s="30" t="str">
        <f>IF(Master[[#This Row],[Hundred Seed Weight -gram]]="","",Master[[#This Row],[Hundred Seed Weight -gram]])</f>
        <v/>
      </c>
      <c r="V180" s="30" t="str">
        <f>IF(Master[[#This Row],[Note (Inventory)]]="","",Master[[#This Row],[Note (Inventory)]])</f>
        <v/>
      </c>
    </row>
    <row r="181" spans="1:22" x14ac:dyDescent="0.35">
      <c r="A181" s="30"/>
      <c r="B181" s="151" t="str">
        <f>IF(Master[[#This Row],[Inventory Prefix]]="","",Master[[#This Row],[Inventory Prefix]])</f>
        <v/>
      </c>
      <c r="C181" s="151" t="str">
        <f>IF(Master[[#This Row],[Inventory Number]]="","",Master[[#This Row],[Inventory Number]])</f>
        <v/>
      </c>
      <c r="D181" s="78" t="str">
        <f>IF(Master[[#This Row],[Inventory Suffix]]="","",Master[[#This Row],[Inventory Suffix]])</f>
        <v/>
      </c>
      <c r="E181" s="30" t="str">
        <f>IF(Master[[#This Row],[Inventory Type - Lookup Picker]]="","",Master[[#This Row],[Inventory Type - Lookup Picker]])</f>
        <v/>
      </c>
      <c r="F181" s="151" t="str">
        <f>Master[[#This Row],[Accession Prefix (NPGS)]]&amp;" "&amp;Master[[#This Row],[Accession Number -Assigned]]</f>
        <v xml:space="preserve"> </v>
      </c>
      <c r="G181" s="78" t="str">
        <f>IF(Master[[#This Row],[Inventory Maintenance Policy]]="","",Master[[#This Row],[Inventory Maintenance Policy]])</f>
        <v/>
      </c>
      <c r="H181" s="30" t="str">
        <f>IF(Master[[#This Row],[Inventory Maintenance Site -W6]]="","",Master[[#This Row],[Inventory Maintenance Site -W6]])</f>
        <v/>
      </c>
      <c r="I181" s="30" t="str">
        <f>IF(RIGHT(TEXT(Inventory[[#This Row],[Inventory Suffix]],"00"),2)="01","Y",IF(RIGHT(TEXT(Inventory[[#This Row],[Inventory Suffix]],"00"),2)="c1","Y",IF(RIGHT(TEXT(Inventory[[#This Row],[Inventory Suffix]],"00"),2)="m1","Y","N")))</f>
        <v>N</v>
      </c>
      <c r="J181" s="30" t="str">
        <f>IF(Inventory[[#This Row],[Inventory Type]]="SD","Y",IF(Inventory[[#This Row],[Inventory Type]]="LV","Y","N"))</f>
        <v>N</v>
      </c>
      <c r="K181" s="30" t="str">
        <f t="shared" si="21"/>
        <v>N</v>
      </c>
      <c r="L181" s="30" t="str">
        <f t="shared" si="22"/>
        <v>Original lot received</v>
      </c>
      <c r="M181" s="30" t="str">
        <f t="shared" si="23"/>
        <v>ORIG from SOS Project</v>
      </c>
      <c r="N181" s="80">
        <f>ROUNDDOWN(Master[[#This Row],[Quantity On Hand]],0)</f>
        <v>0</v>
      </c>
      <c r="O181" s="78" t="str">
        <f>IF(Master[[#This Row],[Quantity On Hand Units -''count'' or ''packet'']]="","",Master[[#This Row],[Quantity On Hand Units -''count'' or ''packet'']])</f>
        <v/>
      </c>
      <c r="P181" s="80" t="str">
        <f>IF(Master[[#This Row],[Inventory Type - Lookup Picker]]="","",Master[[#This Row],[Inventory Type - Lookup Picker]])</f>
        <v/>
      </c>
      <c r="Q181" s="45" t="str">
        <f t="shared" si="24"/>
        <v>Mike has</v>
      </c>
      <c r="R181" s="56" t="str">
        <f>IF(Master[[#This Row],[Latitude -decimal degrees]]="","",Master[[#This Row],[Latitude -decimal degrees]])</f>
        <v/>
      </c>
      <c r="S181" s="56" t="str">
        <f>IF(Master[[#This Row],[Longitude -decimal degrees]]="","",Master[[#This Row],[Longitude -decimal degrees]])</f>
        <v/>
      </c>
      <c r="T181" s="30" t="str">
        <f>IF(Master[[#This Row],[Parent Inventory]]="","",Master[[#This Row],[Parent Inventory]])</f>
        <v/>
      </c>
      <c r="U181" s="30" t="str">
        <f>IF(Master[[#This Row],[Hundred Seed Weight -gram]]="","",Master[[#This Row],[Hundred Seed Weight -gram]])</f>
        <v/>
      </c>
      <c r="V181" s="30" t="str">
        <f>IF(Master[[#This Row],[Note (Inventory)]]="","",Master[[#This Row],[Note (Inventory)]])</f>
        <v/>
      </c>
    </row>
    <row r="182" spans="1:22" x14ac:dyDescent="0.35">
      <c r="A182" s="30"/>
      <c r="B182" s="151" t="str">
        <f>IF(Master[[#This Row],[Inventory Prefix]]="","",Master[[#This Row],[Inventory Prefix]])</f>
        <v/>
      </c>
      <c r="C182" s="151" t="str">
        <f>IF(Master[[#This Row],[Inventory Number]]="","",Master[[#This Row],[Inventory Number]])</f>
        <v/>
      </c>
      <c r="D182" s="78" t="str">
        <f>IF(Master[[#This Row],[Inventory Suffix]]="","",Master[[#This Row],[Inventory Suffix]])</f>
        <v/>
      </c>
      <c r="E182" s="30" t="str">
        <f>IF(Master[[#This Row],[Inventory Type - Lookup Picker]]="","",Master[[#This Row],[Inventory Type - Lookup Picker]])</f>
        <v/>
      </c>
      <c r="F182" s="151" t="str">
        <f>Master[[#This Row],[Accession Prefix (NPGS)]]&amp;" "&amp;Master[[#This Row],[Accession Number -Assigned]]</f>
        <v xml:space="preserve"> </v>
      </c>
      <c r="G182" s="78" t="str">
        <f>IF(Master[[#This Row],[Inventory Maintenance Policy]]="","",Master[[#This Row],[Inventory Maintenance Policy]])</f>
        <v/>
      </c>
      <c r="H182" s="30" t="str">
        <f>IF(Master[[#This Row],[Inventory Maintenance Site -W6]]="","",Master[[#This Row],[Inventory Maintenance Site -W6]])</f>
        <v/>
      </c>
      <c r="I182" s="30" t="str">
        <f>IF(RIGHT(TEXT(Inventory[[#This Row],[Inventory Suffix]],"00"),2)="01","Y",IF(RIGHT(TEXT(Inventory[[#This Row],[Inventory Suffix]],"00"),2)="c1","Y",IF(RIGHT(TEXT(Inventory[[#This Row],[Inventory Suffix]],"00"),2)="m1","Y","N")))</f>
        <v>N</v>
      </c>
      <c r="J182" s="30" t="str">
        <f>IF(Inventory[[#This Row],[Inventory Type]]="SD","Y",IF(Inventory[[#This Row],[Inventory Type]]="LV","Y","N"))</f>
        <v>N</v>
      </c>
      <c r="K182" s="30" t="str">
        <f t="shared" ref="K182:K201" si="25">"N"</f>
        <v>N</v>
      </c>
      <c r="L182" s="30" t="str">
        <f t="shared" si="22"/>
        <v>Original lot received</v>
      </c>
      <c r="M182" s="30" t="str">
        <f t="shared" si="23"/>
        <v>ORIG from SOS Project</v>
      </c>
      <c r="N182" s="80">
        <f>ROUNDDOWN(Master[[#This Row],[Quantity On Hand]],0)</f>
        <v>0</v>
      </c>
      <c r="O182" s="78" t="str">
        <f>IF(Master[[#This Row],[Quantity On Hand Units -''count'' or ''packet'']]="","",Master[[#This Row],[Quantity On Hand Units -''count'' or ''packet'']])</f>
        <v/>
      </c>
      <c r="P182" s="80" t="str">
        <f>IF(Master[[#This Row],[Inventory Type - Lookup Picker]]="","",Master[[#This Row],[Inventory Type - Lookup Picker]])</f>
        <v/>
      </c>
      <c r="Q182" s="45" t="str">
        <f t="shared" si="24"/>
        <v>Mike has</v>
      </c>
      <c r="R182" s="56" t="str">
        <f>IF(Master[[#This Row],[Latitude -decimal degrees]]="","",Master[[#This Row],[Latitude -decimal degrees]])</f>
        <v/>
      </c>
      <c r="S182" s="56" t="str">
        <f>IF(Master[[#This Row],[Longitude -decimal degrees]]="","",Master[[#This Row],[Longitude -decimal degrees]])</f>
        <v/>
      </c>
      <c r="T182" s="30" t="str">
        <f>IF(Master[[#This Row],[Parent Inventory]]="","",Master[[#This Row],[Parent Inventory]])</f>
        <v/>
      </c>
      <c r="U182" s="30" t="str">
        <f>IF(Master[[#This Row],[Hundred Seed Weight -gram]]="","",Master[[#This Row],[Hundred Seed Weight -gram]])</f>
        <v/>
      </c>
      <c r="V182" s="30" t="str">
        <f>IF(Master[[#This Row],[Note (Inventory)]]="","",Master[[#This Row],[Note (Inventory)]])</f>
        <v/>
      </c>
    </row>
    <row r="183" spans="1:22" x14ac:dyDescent="0.35">
      <c r="A183" s="30"/>
      <c r="B183" s="151" t="str">
        <f>IF(Master[[#This Row],[Inventory Prefix]]="","",Master[[#This Row],[Inventory Prefix]])</f>
        <v/>
      </c>
      <c r="C183" s="151" t="str">
        <f>IF(Master[[#This Row],[Inventory Number]]="","",Master[[#This Row],[Inventory Number]])</f>
        <v/>
      </c>
      <c r="D183" s="78" t="str">
        <f>IF(Master[[#This Row],[Inventory Suffix]]="","",Master[[#This Row],[Inventory Suffix]])</f>
        <v/>
      </c>
      <c r="E183" s="30" t="str">
        <f>IF(Master[[#This Row],[Inventory Type - Lookup Picker]]="","",Master[[#This Row],[Inventory Type - Lookup Picker]])</f>
        <v/>
      </c>
      <c r="F183" s="151" t="str">
        <f>Master[[#This Row],[Accession Prefix (NPGS)]]&amp;" "&amp;Master[[#This Row],[Accession Number -Assigned]]</f>
        <v xml:space="preserve"> </v>
      </c>
      <c r="G183" s="78" t="str">
        <f>IF(Master[[#This Row],[Inventory Maintenance Policy]]="","",Master[[#This Row],[Inventory Maintenance Policy]])</f>
        <v/>
      </c>
      <c r="H183" s="30" t="str">
        <f>IF(Master[[#This Row],[Inventory Maintenance Site -W6]]="","",Master[[#This Row],[Inventory Maintenance Site -W6]])</f>
        <v/>
      </c>
      <c r="I183" s="30" t="str">
        <f>IF(RIGHT(TEXT(Inventory[[#This Row],[Inventory Suffix]],"00"),2)="01","Y",IF(RIGHT(TEXT(Inventory[[#This Row],[Inventory Suffix]],"00"),2)="c1","Y",IF(RIGHT(TEXT(Inventory[[#This Row],[Inventory Suffix]],"00"),2)="m1","Y","N")))</f>
        <v>N</v>
      </c>
      <c r="J183" s="30" t="str">
        <f>IF(Inventory[[#This Row],[Inventory Type]]="SD","Y",IF(Inventory[[#This Row],[Inventory Type]]="LV","Y","N"))</f>
        <v>N</v>
      </c>
      <c r="K183" s="30" t="str">
        <f t="shared" si="25"/>
        <v>N</v>
      </c>
      <c r="L183" s="30" t="str">
        <f t="shared" si="22"/>
        <v>Original lot received</v>
      </c>
      <c r="M183" s="30" t="str">
        <f t="shared" si="23"/>
        <v>ORIG from SOS Project</v>
      </c>
      <c r="N183" s="80">
        <f>ROUNDDOWN(Master[[#This Row],[Quantity On Hand]],0)</f>
        <v>0</v>
      </c>
      <c r="O183" s="78" t="str">
        <f>IF(Master[[#This Row],[Quantity On Hand Units -''count'' or ''packet'']]="","",Master[[#This Row],[Quantity On Hand Units -''count'' or ''packet'']])</f>
        <v/>
      </c>
      <c r="P183" s="80" t="str">
        <f>IF(Master[[#This Row],[Inventory Type - Lookup Picker]]="","",Master[[#This Row],[Inventory Type - Lookup Picker]])</f>
        <v/>
      </c>
      <c r="Q183" s="45" t="str">
        <f t="shared" si="24"/>
        <v>Mike has</v>
      </c>
      <c r="R183" s="56" t="str">
        <f>IF(Master[[#This Row],[Latitude -decimal degrees]]="","",Master[[#This Row],[Latitude -decimal degrees]])</f>
        <v/>
      </c>
      <c r="S183" s="56" t="str">
        <f>IF(Master[[#This Row],[Longitude -decimal degrees]]="","",Master[[#This Row],[Longitude -decimal degrees]])</f>
        <v/>
      </c>
      <c r="T183" s="30" t="str">
        <f>IF(Master[[#This Row],[Parent Inventory]]="","",Master[[#This Row],[Parent Inventory]])</f>
        <v/>
      </c>
      <c r="U183" s="30" t="str">
        <f>IF(Master[[#This Row],[Hundred Seed Weight -gram]]="","",Master[[#This Row],[Hundred Seed Weight -gram]])</f>
        <v/>
      </c>
      <c r="V183" s="30" t="str">
        <f>IF(Master[[#This Row],[Note (Inventory)]]="","",Master[[#This Row],[Note (Inventory)]])</f>
        <v/>
      </c>
    </row>
    <row r="184" spans="1:22" x14ac:dyDescent="0.35">
      <c r="A184" s="30"/>
      <c r="B184" s="151" t="str">
        <f>IF(Master[[#This Row],[Inventory Prefix]]="","",Master[[#This Row],[Inventory Prefix]])</f>
        <v/>
      </c>
      <c r="C184" s="151" t="str">
        <f>IF(Master[[#This Row],[Inventory Number]]="","",Master[[#This Row],[Inventory Number]])</f>
        <v/>
      </c>
      <c r="D184" s="78" t="str">
        <f>IF(Master[[#This Row],[Inventory Suffix]]="","",Master[[#This Row],[Inventory Suffix]])</f>
        <v/>
      </c>
      <c r="E184" s="30" t="str">
        <f>IF(Master[[#This Row],[Inventory Type - Lookup Picker]]="","",Master[[#This Row],[Inventory Type - Lookup Picker]])</f>
        <v/>
      </c>
      <c r="F184" s="151" t="str">
        <f>Master[[#This Row],[Accession Prefix (NPGS)]]&amp;" "&amp;Master[[#This Row],[Accession Number -Assigned]]</f>
        <v xml:space="preserve"> </v>
      </c>
      <c r="G184" s="78" t="str">
        <f>IF(Master[[#This Row],[Inventory Maintenance Policy]]="","",Master[[#This Row],[Inventory Maintenance Policy]])</f>
        <v/>
      </c>
      <c r="H184" s="30" t="str">
        <f>IF(Master[[#This Row],[Inventory Maintenance Site -W6]]="","",Master[[#This Row],[Inventory Maintenance Site -W6]])</f>
        <v/>
      </c>
      <c r="I184" s="30" t="str">
        <f>IF(RIGHT(TEXT(Inventory[[#This Row],[Inventory Suffix]],"00"),2)="01","Y",IF(RIGHT(TEXT(Inventory[[#This Row],[Inventory Suffix]],"00"),2)="c1","Y",IF(RIGHT(TEXT(Inventory[[#This Row],[Inventory Suffix]],"00"),2)="m1","Y","N")))</f>
        <v>N</v>
      </c>
      <c r="J184" s="30" t="str">
        <f>IF(Inventory[[#This Row],[Inventory Type]]="SD","Y",IF(Inventory[[#This Row],[Inventory Type]]="LV","Y","N"))</f>
        <v>N</v>
      </c>
      <c r="K184" s="30" t="str">
        <f t="shared" si="25"/>
        <v>N</v>
      </c>
      <c r="L184" s="30" t="str">
        <f t="shared" si="22"/>
        <v>Original lot received</v>
      </c>
      <c r="M184" s="30" t="str">
        <f t="shared" si="23"/>
        <v>ORIG from SOS Project</v>
      </c>
      <c r="N184" s="80">
        <f>ROUNDDOWN(Master[[#This Row],[Quantity On Hand]],0)</f>
        <v>0</v>
      </c>
      <c r="O184" s="78" t="str">
        <f>IF(Master[[#This Row],[Quantity On Hand Units -''count'' or ''packet'']]="","",Master[[#This Row],[Quantity On Hand Units -''count'' or ''packet'']])</f>
        <v/>
      </c>
      <c r="P184" s="80" t="str">
        <f>IF(Master[[#This Row],[Inventory Type - Lookup Picker]]="","",Master[[#This Row],[Inventory Type - Lookup Picker]])</f>
        <v/>
      </c>
      <c r="Q184" s="45" t="str">
        <f t="shared" si="24"/>
        <v>Mike has</v>
      </c>
      <c r="R184" s="56" t="str">
        <f>IF(Master[[#This Row],[Latitude -decimal degrees]]="","",Master[[#This Row],[Latitude -decimal degrees]])</f>
        <v/>
      </c>
      <c r="S184" s="56" t="str">
        <f>IF(Master[[#This Row],[Longitude -decimal degrees]]="","",Master[[#This Row],[Longitude -decimal degrees]])</f>
        <v/>
      </c>
      <c r="T184" s="30" t="str">
        <f>IF(Master[[#This Row],[Parent Inventory]]="","",Master[[#This Row],[Parent Inventory]])</f>
        <v/>
      </c>
      <c r="U184" s="30" t="str">
        <f>IF(Master[[#This Row],[Hundred Seed Weight -gram]]="","",Master[[#This Row],[Hundred Seed Weight -gram]])</f>
        <v/>
      </c>
      <c r="V184" s="30" t="str">
        <f>IF(Master[[#This Row],[Note (Inventory)]]="","",Master[[#This Row],[Note (Inventory)]])</f>
        <v/>
      </c>
    </row>
    <row r="185" spans="1:22" x14ac:dyDescent="0.35">
      <c r="A185" s="30"/>
      <c r="B185" s="151" t="str">
        <f>IF(Master[[#This Row],[Inventory Prefix]]="","",Master[[#This Row],[Inventory Prefix]])</f>
        <v/>
      </c>
      <c r="C185" s="151" t="str">
        <f>IF(Master[[#This Row],[Inventory Number]]="","",Master[[#This Row],[Inventory Number]])</f>
        <v/>
      </c>
      <c r="D185" s="78" t="str">
        <f>IF(Master[[#This Row],[Inventory Suffix]]="","",Master[[#This Row],[Inventory Suffix]])</f>
        <v/>
      </c>
      <c r="E185" s="30" t="str">
        <f>IF(Master[[#This Row],[Inventory Type - Lookup Picker]]="","",Master[[#This Row],[Inventory Type - Lookup Picker]])</f>
        <v/>
      </c>
      <c r="F185" s="151" t="str">
        <f>Master[[#This Row],[Accession Prefix (NPGS)]]&amp;" "&amp;Master[[#This Row],[Accession Number -Assigned]]</f>
        <v xml:space="preserve"> </v>
      </c>
      <c r="G185" s="78" t="str">
        <f>IF(Master[[#This Row],[Inventory Maintenance Policy]]="","",Master[[#This Row],[Inventory Maintenance Policy]])</f>
        <v/>
      </c>
      <c r="H185" s="30" t="str">
        <f>IF(Master[[#This Row],[Inventory Maintenance Site -W6]]="","",Master[[#This Row],[Inventory Maintenance Site -W6]])</f>
        <v/>
      </c>
      <c r="I185" s="30" t="str">
        <f>IF(RIGHT(TEXT(Inventory[[#This Row],[Inventory Suffix]],"00"),2)="01","Y",IF(RIGHT(TEXT(Inventory[[#This Row],[Inventory Suffix]],"00"),2)="c1","Y",IF(RIGHT(TEXT(Inventory[[#This Row],[Inventory Suffix]],"00"),2)="m1","Y","N")))</f>
        <v>N</v>
      </c>
      <c r="J185" s="30" t="str">
        <f>IF(Inventory[[#This Row],[Inventory Type]]="SD","Y",IF(Inventory[[#This Row],[Inventory Type]]="LV","Y","N"))</f>
        <v>N</v>
      </c>
      <c r="K185" s="30" t="str">
        <f t="shared" si="25"/>
        <v>N</v>
      </c>
      <c r="L185" s="30" t="str">
        <f t="shared" si="22"/>
        <v>Original lot received</v>
      </c>
      <c r="M185" s="30" t="str">
        <f t="shared" si="23"/>
        <v>ORIG from SOS Project</v>
      </c>
      <c r="N185" s="80">
        <f>ROUNDDOWN(Master[[#This Row],[Quantity On Hand]],0)</f>
        <v>0</v>
      </c>
      <c r="O185" s="78" t="str">
        <f>IF(Master[[#This Row],[Quantity On Hand Units -''count'' or ''packet'']]="","",Master[[#This Row],[Quantity On Hand Units -''count'' or ''packet'']])</f>
        <v/>
      </c>
      <c r="P185" s="80" t="str">
        <f>IF(Master[[#This Row],[Inventory Type - Lookup Picker]]="","",Master[[#This Row],[Inventory Type - Lookup Picker]])</f>
        <v/>
      </c>
      <c r="Q185" s="45" t="str">
        <f t="shared" si="24"/>
        <v>Mike has</v>
      </c>
      <c r="R185" s="56" t="str">
        <f>IF(Master[[#This Row],[Latitude -decimal degrees]]="","",Master[[#This Row],[Latitude -decimal degrees]])</f>
        <v/>
      </c>
      <c r="S185" s="56" t="str">
        <f>IF(Master[[#This Row],[Longitude -decimal degrees]]="","",Master[[#This Row],[Longitude -decimal degrees]])</f>
        <v/>
      </c>
      <c r="T185" s="30" t="str">
        <f>IF(Master[[#This Row],[Parent Inventory]]="","",Master[[#This Row],[Parent Inventory]])</f>
        <v/>
      </c>
      <c r="U185" s="30" t="str">
        <f>IF(Master[[#This Row],[Hundred Seed Weight -gram]]="","",Master[[#This Row],[Hundred Seed Weight -gram]])</f>
        <v/>
      </c>
      <c r="V185" s="30" t="str">
        <f>IF(Master[[#This Row],[Note (Inventory)]]="","",Master[[#This Row],[Note (Inventory)]])</f>
        <v/>
      </c>
    </row>
    <row r="186" spans="1:22" x14ac:dyDescent="0.35">
      <c r="A186" s="30"/>
      <c r="B186" s="151" t="str">
        <f>IF(Master[[#This Row],[Inventory Prefix]]="","",Master[[#This Row],[Inventory Prefix]])</f>
        <v/>
      </c>
      <c r="C186" s="151" t="str">
        <f>IF(Master[[#This Row],[Inventory Number]]="","",Master[[#This Row],[Inventory Number]])</f>
        <v/>
      </c>
      <c r="D186" s="78" t="str">
        <f>IF(Master[[#This Row],[Inventory Suffix]]="","",Master[[#This Row],[Inventory Suffix]])</f>
        <v/>
      </c>
      <c r="E186" s="30" t="str">
        <f>IF(Master[[#This Row],[Inventory Type - Lookup Picker]]="","",Master[[#This Row],[Inventory Type - Lookup Picker]])</f>
        <v/>
      </c>
      <c r="F186" s="151" t="str">
        <f>Master[[#This Row],[Accession Prefix (NPGS)]]&amp;" "&amp;Master[[#This Row],[Accession Number -Assigned]]</f>
        <v xml:space="preserve"> </v>
      </c>
      <c r="G186" s="78" t="str">
        <f>IF(Master[[#This Row],[Inventory Maintenance Policy]]="","",Master[[#This Row],[Inventory Maintenance Policy]])</f>
        <v/>
      </c>
      <c r="H186" s="30" t="str">
        <f>IF(Master[[#This Row],[Inventory Maintenance Site -W6]]="","",Master[[#This Row],[Inventory Maintenance Site -W6]])</f>
        <v/>
      </c>
      <c r="I186" s="30" t="str">
        <f>IF(RIGHT(TEXT(Inventory[[#This Row],[Inventory Suffix]],"00"),2)="01","Y",IF(RIGHT(TEXT(Inventory[[#This Row],[Inventory Suffix]],"00"),2)="c1","Y",IF(RIGHT(TEXT(Inventory[[#This Row],[Inventory Suffix]],"00"),2)="m1","Y","N")))</f>
        <v>N</v>
      </c>
      <c r="J186" s="30" t="str">
        <f>IF(Inventory[[#This Row],[Inventory Type]]="SD","Y",IF(Inventory[[#This Row],[Inventory Type]]="LV","Y","N"))</f>
        <v>N</v>
      </c>
      <c r="K186" s="30" t="str">
        <f t="shared" si="25"/>
        <v>N</v>
      </c>
      <c r="L186" s="30" t="str">
        <f t="shared" si="22"/>
        <v>Original lot received</v>
      </c>
      <c r="M186" s="30" t="str">
        <f t="shared" si="23"/>
        <v>ORIG from SOS Project</v>
      </c>
      <c r="N186" s="80">
        <f>ROUNDDOWN(Master[[#This Row],[Quantity On Hand]],0)</f>
        <v>0</v>
      </c>
      <c r="O186" s="78" t="str">
        <f>IF(Master[[#This Row],[Quantity On Hand Units -''count'' or ''packet'']]="","",Master[[#This Row],[Quantity On Hand Units -''count'' or ''packet'']])</f>
        <v/>
      </c>
      <c r="P186" s="80" t="str">
        <f>IF(Master[[#This Row],[Inventory Type - Lookup Picker]]="","",Master[[#This Row],[Inventory Type - Lookup Picker]])</f>
        <v/>
      </c>
      <c r="Q186" s="45" t="str">
        <f t="shared" si="24"/>
        <v>Mike has</v>
      </c>
      <c r="R186" s="56" t="str">
        <f>IF(Master[[#This Row],[Latitude -decimal degrees]]="","",Master[[#This Row],[Latitude -decimal degrees]])</f>
        <v/>
      </c>
      <c r="S186" s="56" t="str">
        <f>IF(Master[[#This Row],[Longitude -decimal degrees]]="","",Master[[#This Row],[Longitude -decimal degrees]])</f>
        <v/>
      </c>
      <c r="T186" s="30" t="str">
        <f>IF(Master[[#This Row],[Parent Inventory]]="","",Master[[#This Row],[Parent Inventory]])</f>
        <v/>
      </c>
      <c r="U186" s="30" t="str">
        <f>IF(Master[[#This Row],[Hundred Seed Weight -gram]]="","",Master[[#This Row],[Hundred Seed Weight -gram]])</f>
        <v/>
      </c>
      <c r="V186" s="30" t="str">
        <f>IF(Master[[#This Row],[Note (Inventory)]]="","",Master[[#This Row],[Note (Inventory)]])</f>
        <v/>
      </c>
    </row>
    <row r="187" spans="1:22" x14ac:dyDescent="0.35">
      <c r="A187" s="30"/>
      <c r="B187" s="151" t="str">
        <f>IF(Master[[#This Row],[Inventory Prefix]]="","",Master[[#This Row],[Inventory Prefix]])</f>
        <v/>
      </c>
      <c r="C187" s="151" t="str">
        <f>IF(Master[[#This Row],[Inventory Number]]="","",Master[[#This Row],[Inventory Number]])</f>
        <v/>
      </c>
      <c r="D187" s="78" t="str">
        <f>IF(Master[[#This Row],[Inventory Suffix]]="","",Master[[#This Row],[Inventory Suffix]])</f>
        <v/>
      </c>
      <c r="E187" s="30" t="str">
        <f>IF(Master[[#This Row],[Inventory Type - Lookup Picker]]="","",Master[[#This Row],[Inventory Type - Lookup Picker]])</f>
        <v/>
      </c>
      <c r="F187" s="151" t="str">
        <f>Master[[#This Row],[Accession Prefix (NPGS)]]&amp;" "&amp;Master[[#This Row],[Accession Number -Assigned]]</f>
        <v xml:space="preserve"> </v>
      </c>
      <c r="G187" s="78" t="str">
        <f>IF(Master[[#This Row],[Inventory Maintenance Policy]]="","",Master[[#This Row],[Inventory Maintenance Policy]])</f>
        <v/>
      </c>
      <c r="H187" s="30" t="str">
        <f>IF(Master[[#This Row],[Inventory Maintenance Site -W6]]="","",Master[[#This Row],[Inventory Maintenance Site -W6]])</f>
        <v/>
      </c>
      <c r="I187" s="30" t="str">
        <f>IF(RIGHT(TEXT(Inventory[[#This Row],[Inventory Suffix]],"00"),2)="01","Y",IF(RIGHT(TEXT(Inventory[[#This Row],[Inventory Suffix]],"00"),2)="c1","Y",IF(RIGHT(TEXT(Inventory[[#This Row],[Inventory Suffix]],"00"),2)="m1","Y","N")))</f>
        <v>N</v>
      </c>
      <c r="J187" s="30" t="str">
        <f>IF(Inventory[[#This Row],[Inventory Type]]="SD","Y",IF(Inventory[[#This Row],[Inventory Type]]="LV","Y","N"))</f>
        <v>N</v>
      </c>
      <c r="K187" s="30" t="str">
        <f t="shared" si="25"/>
        <v>N</v>
      </c>
      <c r="L187" s="30" t="str">
        <f t="shared" si="22"/>
        <v>Original lot received</v>
      </c>
      <c r="M187" s="30" t="str">
        <f t="shared" si="23"/>
        <v>ORIG from SOS Project</v>
      </c>
      <c r="N187" s="80">
        <f>ROUNDDOWN(Master[[#This Row],[Quantity On Hand]],0)</f>
        <v>0</v>
      </c>
      <c r="O187" s="78" t="str">
        <f>IF(Master[[#This Row],[Quantity On Hand Units -''count'' or ''packet'']]="","",Master[[#This Row],[Quantity On Hand Units -''count'' or ''packet'']])</f>
        <v/>
      </c>
      <c r="P187" s="80" t="str">
        <f>IF(Master[[#This Row],[Inventory Type - Lookup Picker]]="","",Master[[#This Row],[Inventory Type - Lookup Picker]])</f>
        <v/>
      </c>
      <c r="Q187" s="45" t="str">
        <f t="shared" si="24"/>
        <v>Mike has</v>
      </c>
      <c r="R187" s="56" t="str">
        <f>IF(Master[[#This Row],[Latitude -decimal degrees]]="","",Master[[#This Row],[Latitude -decimal degrees]])</f>
        <v/>
      </c>
      <c r="S187" s="56" t="str">
        <f>IF(Master[[#This Row],[Longitude -decimal degrees]]="","",Master[[#This Row],[Longitude -decimal degrees]])</f>
        <v/>
      </c>
      <c r="T187" s="30" t="str">
        <f>IF(Master[[#This Row],[Parent Inventory]]="","",Master[[#This Row],[Parent Inventory]])</f>
        <v/>
      </c>
      <c r="U187" s="30" t="str">
        <f>IF(Master[[#This Row],[Hundred Seed Weight -gram]]="","",Master[[#This Row],[Hundred Seed Weight -gram]])</f>
        <v/>
      </c>
      <c r="V187" s="30" t="str">
        <f>IF(Master[[#This Row],[Note (Inventory)]]="","",Master[[#This Row],[Note (Inventory)]])</f>
        <v/>
      </c>
    </row>
    <row r="188" spans="1:22" x14ac:dyDescent="0.35">
      <c r="A188" s="30"/>
      <c r="B188" s="151" t="str">
        <f>IF(Master[[#This Row],[Inventory Prefix]]="","",Master[[#This Row],[Inventory Prefix]])</f>
        <v/>
      </c>
      <c r="C188" s="151" t="str">
        <f>IF(Master[[#This Row],[Inventory Number]]="","",Master[[#This Row],[Inventory Number]])</f>
        <v/>
      </c>
      <c r="D188" s="78" t="str">
        <f>IF(Master[[#This Row],[Inventory Suffix]]="","",Master[[#This Row],[Inventory Suffix]])</f>
        <v/>
      </c>
      <c r="E188" s="30" t="str">
        <f>IF(Master[[#This Row],[Inventory Type - Lookup Picker]]="","",Master[[#This Row],[Inventory Type - Lookup Picker]])</f>
        <v/>
      </c>
      <c r="F188" s="151" t="str">
        <f>Master[[#This Row],[Accession Prefix (NPGS)]]&amp;" "&amp;Master[[#This Row],[Accession Number -Assigned]]</f>
        <v xml:space="preserve"> </v>
      </c>
      <c r="G188" s="78" t="str">
        <f>IF(Master[[#This Row],[Inventory Maintenance Policy]]="","",Master[[#This Row],[Inventory Maintenance Policy]])</f>
        <v/>
      </c>
      <c r="H188" s="30" t="str">
        <f>IF(Master[[#This Row],[Inventory Maintenance Site -W6]]="","",Master[[#This Row],[Inventory Maintenance Site -W6]])</f>
        <v/>
      </c>
      <c r="I188" s="30" t="str">
        <f>IF(RIGHT(TEXT(Inventory[[#This Row],[Inventory Suffix]],"00"),2)="01","Y",IF(RIGHT(TEXT(Inventory[[#This Row],[Inventory Suffix]],"00"),2)="c1","Y",IF(RIGHT(TEXT(Inventory[[#This Row],[Inventory Suffix]],"00"),2)="m1","Y","N")))</f>
        <v>N</v>
      </c>
      <c r="J188" s="30" t="str">
        <f>IF(Inventory[[#This Row],[Inventory Type]]="SD","Y",IF(Inventory[[#This Row],[Inventory Type]]="LV","Y","N"))</f>
        <v>N</v>
      </c>
      <c r="K188" s="30" t="str">
        <f t="shared" si="25"/>
        <v>N</v>
      </c>
      <c r="L188" s="30" t="str">
        <f t="shared" si="22"/>
        <v>Original lot received</v>
      </c>
      <c r="M188" s="30" t="str">
        <f t="shared" si="23"/>
        <v>ORIG from SOS Project</v>
      </c>
      <c r="N188" s="80">
        <f>ROUNDDOWN(Master[[#This Row],[Quantity On Hand]],0)</f>
        <v>0</v>
      </c>
      <c r="O188" s="78" t="str">
        <f>IF(Master[[#This Row],[Quantity On Hand Units -''count'' or ''packet'']]="","",Master[[#This Row],[Quantity On Hand Units -''count'' or ''packet'']])</f>
        <v/>
      </c>
      <c r="P188" s="80" t="str">
        <f>IF(Master[[#This Row],[Inventory Type - Lookup Picker]]="","",Master[[#This Row],[Inventory Type - Lookup Picker]])</f>
        <v/>
      </c>
      <c r="Q188" s="45" t="str">
        <f t="shared" si="24"/>
        <v>Mike has</v>
      </c>
      <c r="R188" s="56" t="str">
        <f>IF(Master[[#This Row],[Latitude -decimal degrees]]="","",Master[[#This Row],[Latitude -decimal degrees]])</f>
        <v/>
      </c>
      <c r="S188" s="56" t="str">
        <f>IF(Master[[#This Row],[Longitude -decimal degrees]]="","",Master[[#This Row],[Longitude -decimal degrees]])</f>
        <v/>
      </c>
      <c r="T188" s="30" t="str">
        <f>IF(Master[[#This Row],[Parent Inventory]]="","",Master[[#This Row],[Parent Inventory]])</f>
        <v/>
      </c>
      <c r="U188" s="30" t="str">
        <f>IF(Master[[#This Row],[Hundred Seed Weight -gram]]="","",Master[[#This Row],[Hundred Seed Weight -gram]])</f>
        <v/>
      </c>
      <c r="V188" s="30" t="str">
        <f>IF(Master[[#This Row],[Note (Inventory)]]="","",Master[[#This Row],[Note (Inventory)]])</f>
        <v/>
      </c>
    </row>
    <row r="189" spans="1:22" x14ac:dyDescent="0.35">
      <c r="A189" s="30"/>
      <c r="B189" s="151" t="str">
        <f>IF(Master[[#This Row],[Inventory Prefix]]="","",Master[[#This Row],[Inventory Prefix]])</f>
        <v/>
      </c>
      <c r="C189" s="151" t="str">
        <f>IF(Master[[#This Row],[Inventory Number]]="","",Master[[#This Row],[Inventory Number]])</f>
        <v/>
      </c>
      <c r="D189" s="78" t="str">
        <f>IF(Master[[#This Row],[Inventory Suffix]]="","",Master[[#This Row],[Inventory Suffix]])</f>
        <v/>
      </c>
      <c r="E189" s="30" t="str">
        <f>IF(Master[[#This Row],[Inventory Type - Lookup Picker]]="","",Master[[#This Row],[Inventory Type - Lookup Picker]])</f>
        <v/>
      </c>
      <c r="F189" s="151" t="str">
        <f>Master[[#This Row],[Accession Prefix (NPGS)]]&amp;" "&amp;Master[[#This Row],[Accession Number -Assigned]]</f>
        <v xml:space="preserve"> </v>
      </c>
      <c r="G189" s="78" t="str">
        <f>IF(Master[[#This Row],[Inventory Maintenance Policy]]="","",Master[[#This Row],[Inventory Maintenance Policy]])</f>
        <v/>
      </c>
      <c r="H189" s="30" t="str">
        <f>IF(Master[[#This Row],[Inventory Maintenance Site -W6]]="","",Master[[#This Row],[Inventory Maintenance Site -W6]])</f>
        <v/>
      </c>
      <c r="I189" s="30" t="str">
        <f>IF(RIGHT(TEXT(Inventory[[#This Row],[Inventory Suffix]],"00"),2)="01","Y",IF(RIGHT(TEXT(Inventory[[#This Row],[Inventory Suffix]],"00"),2)="c1","Y",IF(RIGHT(TEXT(Inventory[[#This Row],[Inventory Suffix]],"00"),2)="m1","Y","N")))</f>
        <v>N</v>
      </c>
      <c r="J189" s="30" t="str">
        <f>IF(Inventory[[#This Row],[Inventory Type]]="SD","Y",IF(Inventory[[#This Row],[Inventory Type]]="LV","Y","N"))</f>
        <v>N</v>
      </c>
      <c r="K189" s="30" t="str">
        <f t="shared" si="25"/>
        <v>N</v>
      </c>
      <c r="L189" s="30" t="str">
        <f t="shared" si="22"/>
        <v>Original lot received</v>
      </c>
      <c r="M189" s="30" t="str">
        <f t="shared" si="23"/>
        <v>ORIG from SOS Project</v>
      </c>
      <c r="N189" s="80">
        <f>ROUNDDOWN(Master[[#This Row],[Quantity On Hand]],0)</f>
        <v>0</v>
      </c>
      <c r="O189" s="78" t="str">
        <f>IF(Master[[#This Row],[Quantity On Hand Units -''count'' or ''packet'']]="","",Master[[#This Row],[Quantity On Hand Units -''count'' or ''packet'']])</f>
        <v/>
      </c>
      <c r="P189" s="80" t="str">
        <f>IF(Master[[#This Row],[Inventory Type - Lookup Picker]]="","",Master[[#This Row],[Inventory Type - Lookup Picker]])</f>
        <v/>
      </c>
      <c r="Q189" s="45" t="str">
        <f t="shared" si="24"/>
        <v>Mike has</v>
      </c>
      <c r="R189" s="56" t="str">
        <f>IF(Master[[#This Row],[Latitude -decimal degrees]]="","",Master[[#This Row],[Latitude -decimal degrees]])</f>
        <v/>
      </c>
      <c r="S189" s="56" t="str">
        <f>IF(Master[[#This Row],[Longitude -decimal degrees]]="","",Master[[#This Row],[Longitude -decimal degrees]])</f>
        <v/>
      </c>
      <c r="T189" s="30" t="str">
        <f>IF(Master[[#This Row],[Parent Inventory]]="","",Master[[#This Row],[Parent Inventory]])</f>
        <v/>
      </c>
      <c r="U189" s="30" t="str">
        <f>IF(Master[[#This Row],[Hundred Seed Weight -gram]]="","",Master[[#This Row],[Hundred Seed Weight -gram]])</f>
        <v/>
      </c>
      <c r="V189" s="30" t="str">
        <f>IF(Master[[#This Row],[Note (Inventory)]]="","",Master[[#This Row],[Note (Inventory)]])</f>
        <v/>
      </c>
    </row>
    <row r="190" spans="1:22" x14ac:dyDescent="0.35">
      <c r="A190" s="30"/>
      <c r="B190" s="151" t="str">
        <f>IF(Master[[#This Row],[Inventory Prefix]]="","",Master[[#This Row],[Inventory Prefix]])</f>
        <v/>
      </c>
      <c r="C190" s="151" t="str">
        <f>IF(Master[[#This Row],[Inventory Number]]="","",Master[[#This Row],[Inventory Number]])</f>
        <v/>
      </c>
      <c r="D190" s="78" t="str">
        <f>IF(Master[[#This Row],[Inventory Suffix]]="","",Master[[#This Row],[Inventory Suffix]])</f>
        <v/>
      </c>
      <c r="E190" s="30" t="str">
        <f>IF(Master[[#This Row],[Inventory Type - Lookup Picker]]="","",Master[[#This Row],[Inventory Type - Lookup Picker]])</f>
        <v/>
      </c>
      <c r="F190" s="151" t="str">
        <f>Master[[#This Row],[Accession Prefix (NPGS)]]&amp;" "&amp;Master[[#This Row],[Accession Number -Assigned]]</f>
        <v xml:space="preserve"> </v>
      </c>
      <c r="G190" s="78" t="str">
        <f>IF(Master[[#This Row],[Inventory Maintenance Policy]]="","",Master[[#This Row],[Inventory Maintenance Policy]])</f>
        <v/>
      </c>
      <c r="H190" s="30" t="str">
        <f>IF(Master[[#This Row],[Inventory Maintenance Site -W6]]="","",Master[[#This Row],[Inventory Maintenance Site -W6]])</f>
        <v/>
      </c>
      <c r="I190" s="30" t="str">
        <f>IF(RIGHT(TEXT(Inventory[[#This Row],[Inventory Suffix]],"00"),2)="01","Y",IF(RIGHT(TEXT(Inventory[[#This Row],[Inventory Suffix]],"00"),2)="c1","Y",IF(RIGHT(TEXT(Inventory[[#This Row],[Inventory Suffix]],"00"),2)="m1","Y","N")))</f>
        <v>N</v>
      </c>
      <c r="J190" s="30" t="str">
        <f>IF(Inventory[[#This Row],[Inventory Type]]="SD","Y",IF(Inventory[[#This Row],[Inventory Type]]="LV","Y","N"))</f>
        <v>N</v>
      </c>
      <c r="K190" s="30" t="str">
        <f t="shared" si="25"/>
        <v>N</v>
      </c>
      <c r="L190" s="30" t="str">
        <f t="shared" si="22"/>
        <v>Original lot received</v>
      </c>
      <c r="M190" s="30" t="str">
        <f t="shared" si="23"/>
        <v>ORIG from SOS Project</v>
      </c>
      <c r="N190" s="80">
        <f>ROUNDDOWN(Master[[#This Row],[Quantity On Hand]],0)</f>
        <v>0</v>
      </c>
      <c r="O190" s="78" t="str">
        <f>IF(Master[[#This Row],[Quantity On Hand Units -''count'' or ''packet'']]="","",Master[[#This Row],[Quantity On Hand Units -''count'' or ''packet'']])</f>
        <v/>
      </c>
      <c r="P190" s="80" t="str">
        <f>IF(Master[[#This Row],[Inventory Type - Lookup Picker]]="","",Master[[#This Row],[Inventory Type - Lookup Picker]])</f>
        <v/>
      </c>
      <c r="Q190" s="45" t="str">
        <f t="shared" si="24"/>
        <v>Mike has</v>
      </c>
      <c r="R190" s="56" t="str">
        <f>IF(Master[[#This Row],[Latitude -decimal degrees]]="","",Master[[#This Row],[Latitude -decimal degrees]])</f>
        <v/>
      </c>
      <c r="S190" s="56" t="str">
        <f>IF(Master[[#This Row],[Longitude -decimal degrees]]="","",Master[[#This Row],[Longitude -decimal degrees]])</f>
        <v/>
      </c>
      <c r="T190" s="30" t="str">
        <f>IF(Master[[#This Row],[Parent Inventory]]="","",Master[[#This Row],[Parent Inventory]])</f>
        <v/>
      </c>
      <c r="U190" s="30" t="str">
        <f>IF(Master[[#This Row],[Hundred Seed Weight -gram]]="","",Master[[#This Row],[Hundred Seed Weight -gram]])</f>
        <v/>
      </c>
      <c r="V190" s="30" t="str">
        <f>IF(Master[[#This Row],[Note (Inventory)]]="","",Master[[#This Row],[Note (Inventory)]])</f>
        <v/>
      </c>
    </row>
    <row r="191" spans="1:22" x14ac:dyDescent="0.35">
      <c r="A191" s="30"/>
      <c r="B191" s="151" t="str">
        <f>IF(Master[[#This Row],[Inventory Prefix]]="","",Master[[#This Row],[Inventory Prefix]])</f>
        <v/>
      </c>
      <c r="C191" s="151" t="str">
        <f>IF(Master[[#This Row],[Inventory Number]]="","",Master[[#This Row],[Inventory Number]])</f>
        <v/>
      </c>
      <c r="D191" s="78" t="str">
        <f>IF(Master[[#This Row],[Inventory Suffix]]="","",Master[[#This Row],[Inventory Suffix]])</f>
        <v/>
      </c>
      <c r="E191" s="30" t="str">
        <f>IF(Master[[#This Row],[Inventory Type - Lookup Picker]]="","",Master[[#This Row],[Inventory Type - Lookup Picker]])</f>
        <v/>
      </c>
      <c r="F191" s="151" t="str">
        <f>Master[[#This Row],[Accession Prefix (NPGS)]]&amp;" "&amp;Master[[#This Row],[Accession Number -Assigned]]</f>
        <v xml:space="preserve"> </v>
      </c>
      <c r="G191" s="78" t="str">
        <f>IF(Master[[#This Row],[Inventory Maintenance Policy]]="","",Master[[#This Row],[Inventory Maintenance Policy]])</f>
        <v/>
      </c>
      <c r="H191" s="30" t="str">
        <f>IF(Master[[#This Row],[Inventory Maintenance Site -W6]]="","",Master[[#This Row],[Inventory Maintenance Site -W6]])</f>
        <v/>
      </c>
      <c r="I191" s="30" t="str">
        <f>IF(RIGHT(TEXT(Inventory[[#This Row],[Inventory Suffix]],"00"),2)="01","Y",IF(RIGHT(TEXT(Inventory[[#This Row],[Inventory Suffix]],"00"),2)="c1","Y",IF(RIGHT(TEXT(Inventory[[#This Row],[Inventory Suffix]],"00"),2)="m1","Y","N")))</f>
        <v>N</v>
      </c>
      <c r="J191" s="30" t="str">
        <f>IF(Inventory[[#This Row],[Inventory Type]]="SD","Y",IF(Inventory[[#This Row],[Inventory Type]]="LV","Y","N"))</f>
        <v>N</v>
      </c>
      <c r="K191" s="30" t="str">
        <f t="shared" si="25"/>
        <v>N</v>
      </c>
      <c r="L191" s="30" t="str">
        <f t="shared" si="22"/>
        <v>Original lot received</v>
      </c>
      <c r="M191" s="30" t="str">
        <f t="shared" si="23"/>
        <v>ORIG from SOS Project</v>
      </c>
      <c r="N191" s="80">
        <f>ROUNDDOWN(Master[[#This Row],[Quantity On Hand]],0)</f>
        <v>0</v>
      </c>
      <c r="O191" s="78" t="str">
        <f>IF(Master[[#This Row],[Quantity On Hand Units -''count'' or ''packet'']]="","",Master[[#This Row],[Quantity On Hand Units -''count'' or ''packet'']])</f>
        <v/>
      </c>
      <c r="P191" s="80" t="str">
        <f>IF(Master[[#This Row],[Inventory Type - Lookup Picker]]="","",Master[[#This Row],[Inventory Type - Lookup Picker]])</f>
        <v/>
      </c>
      <c r="Q191" s="45" t="str">
        <f t="shared" si="24"/>
        <v>Mike has</v>
      </c>
      <c r="R191" s="56" t="str">
        <f>IF(Master[[#This Row],[Latitude -decimal degrees]]="","",Master[[#This Row],[Latitude -decimal degrees]])</f>
        <v/>
      </c>
      <c r="S191" s="56" t="str">
        <f>IF(Master[[#This Row],[Longitude -decimal degrees]]="","",Master[[#This Row],[Longitude -decimal degrees]])</f>
        <v/>
      </c>
      <c r="T191" s="30" t="str">
        <f>IF(Master[[#This Row],[Parent Inventory]]="","",Master[[#This Row],[Parent Inventory]])</f>
        <v/>
      </c>
      <c r="U191" s="30" t="str">
        <f>IF(Master[[#This Row],[Hundred Seed Weight -gram]]="","",Master[[#This Row],[Hundred Seed Weight -gram]])</f>
        <v/>
      </c>
      <c r="V191" s="30" t="str">
        <f>IF(Master[[#This Row],[Note (Inventory)]]="","",Master[[#This Row],[Note (Inventory)]])</f>
        <v/>
      </c>
    </row>
    <row r="192" spans="1:22" x14ac:dyDescent="0.35">
      <c r="A192" s="30"/>
      <c r="B192" s="151" t="str">
        <f>IF(Master[[#This Row],[Inventory Prefix]]="","",Master[[#This Row],[Inventory Prefix]])</f>
        <v/>
      </c>
      <c r="C192" s="151" t="str">
        <f>IF(Master[[#This Row],[Inventory Number]]="","",Master[[#This Row],[Inventory Number]])</f>
        <v/>
      </c>
      <c r="D192" s="78" t="str">
        <f>IF(Master[[#This Row],[Inventory Suffix]]="","",Master[[#This Row],[Inventory Suffix]])</f>
        <v/>
      </c>
      <c r="E192" s="30" t="str">
        <f>IF(Master[[#This Row],[Inventory Type - Lookup Picker]]="","",Master[[#This Row],[Inventory Type - Lookup Picker]])</f>
        <v/>
      </c>
      <c r="F192" s="151" t="str">
        <f>Master[[#This Row],[Accession Prefix (NPGS)]]&amp;" "&amp;Master[[#This Row],[Accession Number -Assigned]]</f>
        <v xml:space="preserve"> </v>
      </c>
      <c r="G192" s="78" t="str">
        <f>IF(Master[[#This Row],[Inventory Maintenance Policy]]="","",Master[[#This Row],[Inventory Maintenance Policy]])</f>
        <v/>
      </c>
      <c r="H192" s="30" t="str">
        <f>IF(Master[[#This Row],[Inventory Maintenance Site -W6]]="","",Master[[#This Row],[Inventory Maintenance Site -W6]])</f>
        <v/>
      </c>
      <c r="I192" s="30" t="str">
        <f>IF(RIGHT(TEXT(Inventory[[#This Row],[Inventory Suffix]],"00"),2)="01","Y",IF(RIGHT(TEXT(Inventory[[#This Row],[Inventory Suffix]],"00"),2)="c1","Y",IF(RIGHT(TEXT(Inventory[[#This Row],[Inventory Suffix]],"00"),2)="m1","Y","N")))</f>
        <v>N</v>
      </c>
      <c r="J192" s="30" t="str">
        <f>IF(Inventory[[#This Row],[Inventory Type]]="SD","Y",IF(Inventory[[#This Row],[Inventory Type]]="LV","Y","N"))</f>
        <v>N</v>
      </c>
      <c r="K192" s="30" t="str">
        <f t="shared" si="25"/>
        <v>N</v>
      </c>
      <c r="L192" s="30" t="str">
        <f t="shared" si="22"/>
        <v>Original lot received</v>
      </c>
      <c r="M192" s="30" t="str">
        <f t="shared" si="23"/>
        <v>ORIG from SOS Project</v>
      </c>
      <c r="N192" s="80">
        <f>ROUNDDOWN(Master[[#This Row],[Quantity On Hand]],0)</f>
        <v>0</v>
      </c>
      <c r="O192" s="78" t="str">
        <f>IF(Master[[#This Row],[Quantity On Hand Units -''count'' or ''packet'']]="","",Master[[#This Row],[Quantity On Hand Units -''count'' or ''packet'']])</f>
        <v/>
      </c>
      <c r="P192" s="80" t="str">
        <f>IF(Master[[#This Row],[Inventory Type - Lookup Picker]]="","",Master[[#This Row],[Inventory Type - Lookup Picker]])</f>
        <v/>
      </c>
      <c r="Q192" s="45" t="str">
        <f t="shared" si="24"/>
        <v>Mike has</v>
      </c>
      <c r="R192" s="56" t="str">
        <f>IF(Master[[#This Row],[Latitude -decimal degrees]]="","",Master[[#This Row],[Latitude -decimal degrees]])</f>
        <v/>
      </c>
      <c r="S192" s="56" t="str">
        <f>IF(Master[[#This Row],[Longitude -decimal degrees]]="","",Master[[#This Row],[Longitude -decimal degrees]])</f>
        <v/>
      </c>
      <c r="T192" s="30" t="str">
        <f>IF(Master[[#This Row],[Parent Inventory]]="","",Master[[#This Row],[Parent Inventory]])</f>
        <v/>
      </c>
      <c r="U192" s="30" t="str">
        <f>IF(Master[[#This Row],[Hundred Seed Weight -gram]]="","",Master[[#This Row],[Hundred Seed Weight -gram]])</f>
        <v/>
      </c>
      <c r="V192" s="30" t="str">
        <f>IF(Master[[#This Row],[Note (Inventory)]]="","",Master[[#This Row],[Note (Inventory)]])</f>
        <v/>
      </c>
    </row>
    <row r="193" spans="1:22" x14ac:dyDescent="0.35">
      <c r="A193" s="30"/>
      <c r="B193" s="151" t="str">
        <f>IF(Master[[#This Row],[Inventory Prefix]]="","",Master[[#This Row],[Inventory Prefix]])</f>
        <v/>
      </c>
      <c r="C193" s="151" t="str">
        <f>IF(Master[[#This Row],[Inventory Number]]="","",Master[[#This Row],[Inventory Number]])</f>
        <v/>
      </c>
      <c r="D193" s="78" t="str">
        <f>IF(Master[[#This Row],[Inventory Suffix]]="","",Master[[#This Row],[Inventory Suffix]])</f>
        <v/>
      </c>
      <c r="E193" s="30" t="str">
        <f>IF(Master[[#This Row],[Inventory Type - Lookup Picker]]="","",Master[[#This Row],[Inventory Type - Lookup Picker]])</f>
        <v/>
      </c>
      <c r="F193" s="151" t="str">
        <f>Master[[#This Row],[Accession Prefix (NPGS)]]&amp;" "&amp;Master[[#This Row],[Accession Number -Assigned]]</f>
        <v xml:space="preserve"> </v>
      </c>
      <c r="G193" s="78" t="str">
        <f>IF(Master[[#This Row],[Inventory Maintenance Policy]]="","",Master[[#This Row],[Inventory Maintenance Policy]])</f>
        <v/>
      </c>
      <c r="H193" s="30" t="str">
        <f>IF(Master[[#This Row],[Inventory Maintenance Site -W6]]="","",Master[[#This Row],[Inventory Maintenance Site -W6]])</f>
        <v/>
      </c>
      <c r="I193" s="30" t="str">
        <f>IF(RIGHT(TEXT(Inventory[[#This Row],[Inventory Suffix]],"00"),2)="01","Y",IF(RIGHT(TEXT(Inventory[[#This Row],[Inventory Suffix]],"00"),2)="c1","Y",IF(RIGHT(TEXT(Inventory[[#This Row],[Inventory Suffix]],"00"),2)="m1","Y","N")))</f>
        <v>N</v>
      </c>
      <c r="J193" s="30" t="str">
        <f>IF(Inventory[[#This Row],[Inventory Type]]="SD","Y",IF(Inventory[[#This Row],[Inventory Type]]="LV","Y","N"))</f>
        <v>N</v>
      </c>
      <c r="K193" s="30" t="str">
        <f t="shared" si="25"/>
        <v>N</v>
      </c>
      <c r="L193" s="30" t="str">
        <f t="shared" si="22"/>
        <v>Original lot received</v>
      </c>
      <c r="M193" s="30" t="str">
        <f t="shared" si="23"/>
        <v>ORIG from SOS Project</v>
      </c>
      <c r="N193" s="80">
        <f>ROUNDDOWN(Master[[#This Row],[Quantity On Hand]],0)</f>
        <v>0</v>
      </c>
      <c r="O193" s="78" t="str">
        <f>IF(Master[[#This Row],[Quantity On Hand Units -''count'' or ''packet'']]="","",Master[[#This Row],[Quantity On Hand Units -''count'' or ''packet'']])</f>
        <v/>
      </c>
      <c r="P193" s="80" t="str">
        <f>IF(Master[[#This Row],[Inventory Type - Lookup Picker]]="","",Master[[#This Row],[Inventory Type - Lookup Picker]])</f>
        <v/>
      </c>
      <c r="Q193" s="45" t="str">
        <f t="shared" si="24"/>
        <v>Mike has</v>
      </c>
      <c r="R193" s="56" t="str">
        <f>IF(Master[[#This Row],[Latitude -decimal degrees]]="","",Master[[#This Row],[Latitude -decimal degrees]])</f>
        <v/>
      </c>
      <c r="S193" s="56" t="str">
        <f>IF(Master[[#This Row],[Longitude -decimal degrees]]="","",Master[[#This Row],[Longitude -decimal degrees]])</f>
        <v/>
      </c>
      <c r="T193" s="30" t="str">
        <f>IF(Master[[#This Row],[Parent Inventory]]="","",Master[[#This Row],[Parent Inventory]])</f>
        <v/>
      </c>
      <c r="U193" s="30" t="str">
        <f>IF(Master[[#This Row],[Hundred Seed Weight -gram]]="","",Master[[#This Row],[Hundred Seed Weight -gram]])</f>
        <v/>
      </c>
      <c r="V193" s="30" t="str">
        <f>IF(Master[[#This Row],[Note (Inventory)]]="","",Master[[#This Row],[Note (Inventory)]])</f>
        <v/>
      </c>
    </row>
    <row r="194" spans="1:22" x14ac:dyDescent="0.35">
      <c r="A194" s="30"/>
      <c r="B194" s="151" t="str">
        <f>IF(Master[[#This Row],[Inventory Prefix]]="","",Master[[#This Row],[Inventory Prefix]])</f>
        <v/>
      </c>
      <c r="C194" s="151" t="str">
        <f>IF(Master[[#This Row],[Inventory Number]]="","",Master[[#This Row],[Inventory Number]])</f>
        <v/>
      </c>
      <c r="D194" s="78" t="str">
        <f>IF(Master[[#This Row],[Inventory Suffix]]="","",Master[[#This Row],[Inventory Suffix]])</f>
        <v/>
      </c>
      <c r="E194" s="30" t="str">
        <f>IF(Master[[#This Row],[Inventory Type - Lookup Picker]]="","",Master[[#This Row],[Inventory Type - Lookup Picker]])</f>
        <v/>
      </c>
      <c r="F194" s="151" t="str">
        <f>Master[[#This Row],[Accession Prefix (NPGS)]]&amp;" "&amp;Master[[#This Row],[Accession Number -Assigned]]</f>
        <v xml:space="preserve"> </v>
      </c>
      <c r="G194" s="78" t="str">
        <f>IF(Master[[#This Row],[Inventory Maintenance Policy]]="","",Master[[#This Row],[Inventory Maintenance Policy]])</f>
        <v/>
      </c>
      <c r="H194" s="30" t="str">
        <f>IF(Master[[#This Row],[Inventory Maintenance Site -W6]]="","",Master[[#This Row],[Inventory Maintenance Site -W6]])</f>
        <v/>
      </c>
      <c r="I194" s="30" t="str">
        <f>IF(RIGHT(TEXT(Inventory[[#This Row],[Inventory Suffix]],"00"),2)="01","Y",IF(RIGHT(TEXT(Inventory[[#This Row],[Inventory Suffix]],"00"),2)="c1","Y",IF(RIGHT(TEXT(Inventory[[#This Row],[Inventory Suffix]],"00"),2)="m1","Y","N")))</f>
        <v>N</v>
      </c>
      <c r="J194" s="30" t="str">
        <f>IF(Inventory[[#This Row],[Inventory Type]]="SD","Y",IF(Inventory[[#This Row],[Inventory Type]]="LV","Y","N"))</f>
        <v>N</v>
      </c>
      <c r="K194" s="30" t="str">
        <f t="shared" si="25"/>
        <v>N</v>
      </c>
      <c r="L194" s="30" t="str">
        <f t="shared" ref="L194:L201" si="26">"Original lot received"</f>
        <v>Original lot received</v>
      </c>
      <c r="M194" s="30" t="str">
        <f t="shared" ref="M194:M201" si="27">"ORIG from SOS Project"</f>
        <v>ORIG from SOS Project</v>
      </c>
      <c r="N194" s="80">
        <f>ROUNDDOWN(Master[[#This Row],[Quantity On Hand]],0)</f>
        <v>0</v>
      </c>
      <c r="O194" s="78" t="str">
        <f>IF(Master[[#This Row],[Quantity On Hand Units -''count'' or ''packet'']]="","",Master[[#This Row],[Quantity On Hand Units -''count'' or ''packet'']])</f>
        <v/>
      </c>
      <c r="P194" s="80" t="str">
        <f>IF(Master[[#This Row],[Inventory Type - Lookup Picker]]="","",Master[[#This Row],[Inventory Type - Lookup Picker]])</f>
        <v/>
      </c>
      <c r="Q194" s="45" t="str">
        <f t="shared" ref="Q194:Q201" si="28">"Mike has"</f>
        <v>Mike has</v>
      </c>
      <c r="R194" s="56" t="str">
        <f>IF(Master[[#This Row],[Latitude -decimal degrees]]="","",Master[[#This Row],[Latitude -decimal degrees]])</f>
        <v/>
      </c>
      <c r="S194" s="56" t="str">
        <f>IF(Master[[#This Row],[Longitude -decimal degrees]]="","",Master[[#This Row],[Longitude -decimal degrees]])</f>
        <v/>
      </c>
      <c r="T194" s="30" t="str">
        <f>IF(Master[[#This Row],[Parent Inventory]]="","",Master[[#This Row],[Parent Inventory]])</f>
        <v/>
      </c>
      <c r="U194" s="30" t="str">
        <f>IF(Master[[#This Row],[Hundred Seed Weight -gram]]="","",Master[[#This Row],[Hundred Seed Weight -gram]])</f>
        <v/>
      </c>
      <c r="V194" s="30" t="str">
        <f>IF(Master[[#This Row],[Note (Inventory)]]="","",Master[[#This Row],[Note (Inventory)]])</f>
        <v/>
      </c>
    </row>
    <row r="195" spans="1:22" x14ac:dyDescent="0.35">
      <c r="A195" s="30"/>
      <c r="B195" s="151" t="str">
        <f>IF(Master[[#This Row],[Inventory Prefix]]="","",Master[[#This Row],[Inventory Prefix]])</f>
        <v/>
      </c>
      <c r="C195" s="151" t="str">
        <f>IF(Master[[#This Row],[Inventory Number]]="","",Master[[#This Row],[Inventory Number]])</f>
        <v/>
      </c>
      <c r="D195" s="78" t="str">
        <f>IF(Master[[#This Row],[Inventory Suffix]]="","",Master[[#This Row],[Inventory Suffix]])</f>
        <v/>
      </c>
      <c r="E195" s="30" t="str">
        <f>IF(Master[[#This Row],[Inventory Type - Lookup Picker]]="","",Master[[#This Row],[Inventory Type - Lookup Picker]])</f>
        <v/>
      </c>
      <c r="F195" s="151" t="str">
        <f>Master[[#This Row],[Accession Prefix (NPGS)]]&amp;" "&amp;Master[[#This Row],[Accession Number -Assigned]]</f>
        <v xml:space="preserve"> </v>
      </c>
      <c r="G195" s="78" t="str">
        <f>IF(Master[[#This Row],[Inventory Maintenance Policy]]="","",Master[[#This Row],[Inventory Maintenance Policy]])</f>
        <v/>
      </c>
      <c r="H195" s="30" t="str">
        <f>IF(Master[[#This Row],[Inventory Maintenance Site -W6]]="","",Master[[#This Row],[Inventory Maintenance Site -W6]])</f>
        <v/>
      </c>
      <c r="I195" s="30" t="str">
        <f>IF(RIGHT(TEXT(Inventory[[#This Row],[Inventory Suffix]],"00"),2)="01","Y",IF(RIGHT(TEXT(Inventory[[#This Row],[Inventory Suffix]],"00"),2)="c1","Y",IF(RIGHT(TEXT(Inventory[[#This Row],[Inventory Suffix]],"00"),2)="m1","Y","N")))</f>
        <v>N</v>
      </c>
      <c r="J195" s="30" t="str">
        <f>IF(Inventory[[#This Row],[Inventory Type]]="SD","Y",IF(Inventory[[#This Row],[Inventory Type]]="LV","Y","N"))</f>
        <v>N</v>
      </c>
      <c r="K195" s="30" t="str">
        <f t="shared" si="25"/>
        <v>N</v>
      </c>
      <c r="L195" s="30" t="str">
        <f t="shared" si="26"/>
        <v>Original lot received</v>
      </c>
      <c r="M195" s="30" t="str">
        <f t="shared" si="27"/>
        <v>ORIG from SOS Project</v>
      </c>
      <c r="N195" s="80">
        <f>ROUNDDOWN(Master[[#This Row],[Quantity On Hand]],0)</f>
        <v>0</v>
      </c>
      <c r="O195" s="78" t="str">
        <f>IF(Master[[#This Row],[Quantity On Hand Units -''count'' or ''packet'']]="","",Master[[#This Row],[Quantity On Hand Units -''count'' or ''packet'']])</f>
        <v/>
      </c>
      <c r="P195" s="80" t="str">
        <f>IF(Master[[#This Row],[Inventory Type - Lookup Picker]]="","",Master[[#This Row],[Inventory Type - Lookup Picker]])</f>
        <v/>
      </c>
      <c r="Q195" s="45" t="str">
        <f t="shared" si="28"/>
        <v>Mike has</v>
      </c>
      <c r="R195" s="56" t="str">
        <f>IF(Master[[#This Row],[Latitude -decimal degrees]]="","",Master[[#This Row],[Latitude -decimal degrees]])</f>
        <v/>
      </c>
      <c r="S195" s="56" t="str">
        <f>IF(Master[[#This Row],[Longitude -decimal degrees]]="","",Master[[#This Row],[Longitude -decimal degrees]])</f>
        <v/>
      </c>
      <c r="T195" s="30" t="str">
        <f>IF(Master[[#This Row],[Parent Inventory]]="","",Master[[#This Row],[Parent Inventory]])</f>
        <v/>
      </c>
      <c r="U195" s="30" t="str">
        <f>IF(Master[[#This Row],[Hundred Seed Weight -gram]]="","",Master[[#This Row],[Hundred Seed Weight -gram]])</f>
        <v/>
      </c>
      <c r="V195" s="30" t="str">
        <f>IF(Master[[#This Row],[Note (Inventory)]]="","",Master[[#This Row],[Note (Inventory)]])</f>
        <v/>
      </c>
    </row>
    <row r="196" spans="1:22" x14ac:dyDescent="0.35">
      <c r="A196" s="30"/>
      <c r="B196" s="151" t="str">
        <f>IF(Master[[#This Row],[Inventory Prefix]]="","",Master[[#This Row],[Inventory Prefix]])</f>
        <v/>
      </c>
      <c r="C196" s="151" t="str">
        <f>IF(Master[[#This Row],[Inventory Number]]="","",Master[[#This Row],[Inventory Number]])</f>
        <v/>
      </c>
      <c r="D196" s="78" t="str">
        <f>IF(Master[[#This Row],[Inventory Suffix]]="","",Master[[#This Row],[Inventory Suffix]])</f>
        <v/>
      </c>
      <c r="E196" s="30" t="str">
        <f>IF(Master[[#This Row],[Inventory Type - Lookup Picker]]="","",Master[[#This Row],[Inventory Type - Lookup Picker]])</f>
        <v/>
      </c>
      <c r="F196" s="151" t="str">
        <f>Master[[#This Row],[Accession Prefix (NPGS)]]&amp;" "&amp;Master[[#This Row],[Accession Number -Assigned]]</f>
        <v xml:space="preserve"> </v>
      </c>
      <c r="G196" s="78" t="str">
        <f>IF(Master[[#This Row],[Inventory Maintenance Policy]]="","",Master[[#This Row],[Inventory Maintenance Policy]])</f>
        <v/>
      </c>
      <c r="H196" s="30" t="str">
        <f>IF(Master[[#This Row],[Inventory Maintenance Site -W6]]="","",Master[[#This Row],[Inventory Maintenance Site -W6]])</f>
        <v/>
      </c>
      <c r="I196" s="30" t="str">
        <f>IF(RIGHT(TEXT(Inventory[[#This Row],[Inventory Suffix]],"00"),2)="01","Y",IF(RIGHT(TEXT(Inventory[[#This Row],[Inventory Suffix]],"00"),2)="c1","Y",IF(RIGHT(TEXT(Inventory[[#This Row],[Inventory Suffix]],"00"),2)="m1","Y","N")))</f>
        <v>N</v>
      </c>
      <c r="J196" s="30" t="str">
        <f>IF(Inventory[[#This Row],[Inventory Type]]="SD","Y",IF(Inventory[[#This Row],[Inventory Type]]="LV","Y","N"))</f>
        <v>N</v>
      </c>
      <c r="K196" s="30" t="str">
        <f t="shared" si="25"/>
        <v>N</v>
      </c>
      <c r="L196" s="30" t="str">
        <f t="shared" si="26"/>
        <v>Original lot received</v>
      </c>
      <c r="M196" s="30" t="str">
        <f t="shared" si="27"/>
        <v>ORIG from SOS Project</v>
      </c>
      <c r="N196" s="80">
        <f>ROUNDDOWN(Master[[#This Row],[Quantity On Hand]],0)</f>
        <v>0</v>
      </c>
      <c r="O196" s="78" t="str">
        <f>IF(Master[[#This Row],[Quantity On Hand Units -''count'' or ''packet'']]="","",Master[[#This Row],[Quantity On Hand Units -''count'' or ''packet'']])</f>
        <v/>
      </c>
      <c r="P196" s="80" t="str">
        <f>IF(Master[[#This Row],[Inventory Type - Lookup Picker]]="","",Master[[#This Row],[Inventory Type - Lookup Picker]])</f>
        <v/>
      </c>
      <c r="Q196" s="45" t="str">
        <f t="shared" si="28"/>
        <v>Mike has</v>
      </c>
      <c r="R196" s="56" t="str">
        <f>IF(Master[[#This Row],[Latitude -decimal degrees]]="","",Master[[#This Row],[Latitude -decimal degrees]])</f>
        <v/>
      </c>
      <c r="S196" s="56" t="str">
        <f>IF(Master[[#This Row],[Longitude -decimal degrees]]="","",Master[[#This Row],[Longitude -decimal degrees]])</f>
        <v/>
      </c>
      <c r="T196" s="30" t="str">
        <f>IF(Master[[#This Row],[Parent Inventory]]="","",Master[[#This Row],[Parent Inventory]])</f>
        <v/>
      </c>
      <c r="U196" s="30" t="str">
        <f>IF(Master[[#This Row],[Hundred Seed Weight -gram]]="","",Master[[#This Row],[Hundred Seed Weight -gram]])</f>
        <v/>
      </c>
      <c r="V196" s="30" t="str">
        <f>IF(Master[[#This Row],[Note (Inventory)]]="","",Master[[#This Row],[Note (Inventory)]])</f>
        <v/>
      </c>
    </row>
    <row r="197" spans="1:22" x14ac:dyDescent="0.35">
      <c r="A197" s="30"/>
      <c r="B197" s="151" t="str">
        <f>IF(Master[[#This Row],[Inventory Prefix]]="","",Master[[#This Row],[Inventory Prefix]])</f>
        <v/>
      </c>
      <c r="C197" s="151" t="str">
        <f>IF(Master[[#This Row],[Inventory Number]]="","",Master[[#This Row],[Inventory Number]])</f>
        <v/>
      </c>
      <c r="D197" s="78" t="str">
        <f>IF(Master[[#This Row],[Inventory Suffix]]="","",Master[[#This Row],[Inventory Suffix]])</f>
        <v/>
      </c>
      <c r="E197" s="30" t="str">
        <f>IF(Master[[#This Row],[Inventory Type - Lookup Picker]]="","",Master[[#This Row],[Inventory Type - Lookup Picker]])</f>
        <v/>
      </c>
      <c r="F197" s="151" t="str">
        <f>Master[[#This Row],[Accession Prefix (NPGS)]]&amp;" "&amp;Master[[#This Row],[Accession Number -Assigned]]</f>
        <v xml:space="preserve"> </v>
      </c>
      <c r="G197" s="78" t="str">
        <f>IF(Master[[#This Row],[Inventory Maintenance Policy]]="","",Master[[#This Row],[Inventory Maintenance Policy]])</f>
        <v/>
      </c>
      <c r="H197" s="30" t="str">
        <f>IF(Master[[#This Row],[Inventory Maintenance Site -W6]]="","",Master[[#This Row],[Inventory Maintenance Site -W6]])</f>
        <v/>
      </c>
      <c r="I197" s="30" t="str">
        <f>IF(RIGHT(TEXT(Inventory[[#This Row],[Inventory Suffix]],"00"),2)="01","Y",IF(RIGHT(TEXT(Inventory[[#This Row],[Inventory Suffix]],"00"),2)="c1","Y",IF(RIGHT(TEXT(Inventory[[#This Row],[Inventory Suffix]],"00"),2)="m1","Y","N")))</f>
        <v>N</v>
      </c>
      <c r="J197" s="30" t="str">
        <f>IF(Inventory[[#This Row],[Inventory Type]]="SD","Y",IF(Inventory[[#This Row],[Inventory Type]]="LV","Y","N"))</f>
        <v>N</v>
      </c>
      <c r="K197" s="30" t="str">
        <f t="shared" si="25"/>
        <v>N</v>
      </c>
      <c r="L197" s="30" t="str">
        <f t="shared" si="26"/>
        <v>Original lot received</v>
      </c>
      <c r="M197" s="30" t="str">
        <f t="shared" si="27"/>
        <v>ORIG from SOS Project</v>
      </c>
      <c r="N197" s="80">
        <f>ROUNDDOWN(Master[[#This Row],[Quantity On Hand]],0)</f>
        <v>0</v>
      </c>
      <c r="O197" s="78" t="str">
        <f>IF(Master[[#This Row],[Quantity On Hand Units -''count'' or ''packet'']]="","",Master[[#This Row],[Quantity On Hand Units -''count'' or ''packet'']])</f>
        <v/>
      </c>
      <c r="P197" s="80" t="str">
        <f>IF(Master[[#This Row],[Inventory Type - Lookup Picker]]="","",Master[[#This Row],[Inventory Type - Lookup Picker]])</f>
        <v/>
      </c>
      <c r="Q197" s="45" t="str">
        <f t="shared" si="28"/>
        <v>Mike has</v>
      </c>
      <c r="R197" s="56" t="str">
        <f>IF(Master[[#This Row],[Latitude -decimal degrees]]="","",Master[[#This Row],[Latitude -decimal degrees]])</f>
        <v/>
      </c>
      <c r="S197" s="56" t="str">
        <f>IF(Master[[#This Row],[Longitude -decimal degrees]]="","",Master[[#This Row],[Longitude -decimal degrees]])</f>
        <v/>
      </c>
      <c r="T197" s="30" t="str">
        <f>IF(Master[[#This Row],[Parent Inventory]]="","",Master[[#This Row],[Parent Inventory]])</f>
        <v/>
      </c>
      <c r="U197" s="30" t="str">
        <f>IF(Master[[#This Row],[Hundred Seed Weight -gram]]="","",Master[[#This Row],[Hundred Seed Weight -gram]])</f>
        <v/>
      </c>
      <c r="V197" s="30" t="str">
        <f>IF(Master[[#This Row],[Note (Inventory)]]="","",Master[[#This Row],[Note (Inventory)]])</f>
        <v/>
      </c>
    </row>
    <row r="198" spans="1:22" x14ac:dyDescent="0.35">
      <c r="A198" s="30"/>
      <c r="B198" s="151" t="str">
        <f>IF(Master[[#This Row],[Inventory Prefix]]="","",Master[[#This Row],[Inventory Prefix]])</f>
        <v/>
      </c>
      <c r="C198" s="151" t="str">
        <f>IF(Master[[#This Row],[Inventory Number]]="","",Master[[#This Row],[Inventory Number]])</f>
        <v/>
      </c>
      <c r="D198" s="78" t="str">
        <f>IF(Master[[#This Row],[Inventory Suffix]]="","",Master[[#This Row],[Inventory Suffix]])</f>
        <v/>
      </c>
      <c r="E198" s="30" t="str">
        <f>IF(Master[[#This Row],[Inventory Type - Lookup Picker]]="","",Master[[#This Row],[Inventory Type - Lookup Picker]])</f>
        <v/>
      </c>
      <c r="F198" s="151" t="str">
        <f>Master[[#This Row],[Accession Prefix (NPGS)]]&amp;" "&amp;Master[[#This Row],[Accession Number -Assigned]]</f>
        <v xml:space="preserve"> </v>
      </c>
      <c r="G198" s="78" t="str">
        <f>IF(Master[[#This Row],[Inventory Maintenance Policy]]="","",Master[[#This Row],[Inventory Maintenance Policy]])</f>
        <v/>
      </c>
      <c r="H198" s="30" t="str">
        <f>IF(Master[[#This Row],[Inventory Maintenance Site -W6]]="","",Master[[#This Row],[Inventory Maintenance Site -W6]])</f>
        <v/>
      </c>
      <c r="I198" s="30" t="str">
        <f>IF(RIGHT(TEXT(Inventory[[#This Row],[Inventory Suffix]],"00"),2)="01","Y",IF(RIGHT(TEXT(Inventory[[#This Row],[Inventory Suffix]],"00"),2)="c1","Y",IF(RIGHT(TEXT(Inventory[[#This Row],[Inventory Suffix]],"00"),2)="m1","Y","N")))</f>
        <v>N</v>
      </c>
      <c r="J198" s="30" t="str">
        <f>IF(Inventory[[#This Row],[Inventory Type]]="SD","Y",IF(Inventory[[#This Row],[Inventory Type]]="LV","Y","N"))</f>
        <v>N</v>
      </c>
      <c r="K198" s="30" t="str">
        <f t="shared" si="25"/>
        <v>N</v>
      </c>
      <c r="L198" s="30" t="str">
        <f t="shared" si="26"/>
        <v>Original lot received</v>
      </c>
      <c r="M198" s="30" t="str">
        <f t="shared" si="27"/>
        <v>ORIG from SOS Project</v>
      </c>
      <c r="N198" s="80">
        <f>ROUNDDOWN(Master[[#This Row],[Quantity On Hand]],0)</f>
        <v>0</v>
      </c>
      <c r="O198" s="78" t="str">
        <f>IF(Master[[#This Row],[Quantity On Hand Units -''count'' or ''packet'']]="","",Master[[#This Row],[Quantity On Hand Units -''count'' or ''packet'']])</f>
        <v/>
      </c>
      <c r="P198" s="80" t="str">
        <f>IF(Master[[#This Row],[Inventory Type - Lookup Picker]]="","",Master[[#This Row],[Inventory Type - Lookup Picker]])</f>
        <v/>
      </c>
      <c r="Q198" s="45" t="str">
        <f t="shared" si="28"/>
        <v>Mike has</v>
      </c>
      <c r="R198" s="56" t="str">
        <f>IF(Master[[#This Row],[Latitude -decimal degrees]]="","",Master[[#This Row],[Latitude -decimal degrees]])</f>
        <v/>
      </c>
      <c r="S198" s="56" t="str">
        <f>IF(Master[[#This Row],[Longitude -decimal degrees]]="","",Master[[#This Row],[Longitude -decimal degrees]])</f>
        <v/>
      </c>
      <c r="T198" s="30" t="str">
        <f>IF(Master[[#This Row],[Parent Inventory]]="","",Master[[#This Row],[Parent Inventory]])</f>
        <v/>
      </c>
      <c r="U198" s="30" t="str">
        <f>IF(Master[[#This Row],[Hundred Seed Weight -gram]]="","",Master[[#This Row],[Hundred Seed Weight -gram]])</f>
        <v/>
      </c>
      <c r="V198" s="30" t="str">
        <f>IF(Master[[#This Row],[Note (Inventory)]]="","",Master[[#This Row],[Note (Inventory)]])</f>
        <v/>
      </c>
    </row>
    <row r="199" spans="1:22" x14ac:dyDescent="0.35">
      <c r="A199" s="30"/>
      <c r="B199" s="151" t="str">
        <f>IF(Master[[#This Row],[Inventory Prefix]]="","",Master[[#This Row],[Inventory Prefix]])</f>
        <v/>
      </c>
      <c r="C199" s="151" t="str">
        <f>IF(Master[[#This Row],[Inventory Number]]="","",Master[[#This Row],[Inventory Number]])</f>
        <v/>
      </c>
      <c r="D199" s="78" t="str">
        <f>IF(Master[[#This Row],[Inventory Suffix]]="","",Master[[#This Row],[Inventory Suffix]])</f>
        <v/>
      </c>
      <c r="E199" s="30" t="str">
        <f>IF(Master[[#This Row],[Inventory Type - Lookup Picker]]="","",Master[[#This Row],[Inventory Type - Lookup Picker]])</f>
        <v/>
      </c>
      <c r="F199" s="151" t="str">
        <f>Master[[#This Row],[Accession Prefix (NPGS)]]&amp;" "&amp;Master[[#This Row],[Accession Number -Assigned]]</f>
        <v xml:space="preserve"> </v>
      </c>
      <c r="G199" s="78" t="str">
        <f>IF(Master[[#This Row],[Inventory Maintenance Policy]]="","",Master[[#This Row],[Inventory Maintenance Policy]])</f>
        <v/>
      </c>
      <c r="H199" s="30" t="str">
        <f>IF(Master[[#This Row],[Inventory Maintenance Site -W6]]="","",Master[[#This Row],[Inventory Maintenance Site -W6]])</f>
        <v/>
      </c>
      <c r="I199" s="30" t="str">
        <f>IF(RIGHT(TEXT(Inventory[[#This Row],[Inventory Suffix]],"00"),2)="01","Y",IF(RIGHT(TEXT(Inventory[[#This Row],[Inventory Suffix]],"00"),2)="c1","Y",IF(RIGHT(TEXT(Inventory[[#This Row],[Inventory Suffix]],"00"),2)="m1","Y","N")))</f>
        <v>N</v>
      </c>
      <c r="J199" s="30" t="str">
        <f>IF(Inventory[[#This Row],[Inventory Type]]="SD","Y",IF(Inventory[[#This Row],[Inventory Type]]="LV","Y","N"))</f>
        <v>N</v>
      </c>
      <c r="K199" s="30" t="str">
        <f t="shared" si="25"/>
        <v>N</v>
      </c>
      <c r="L199" s="30" t="str">
        <f t="shared" si="26"/>
        <v>Original lot received</v>
      </c>
      <c r="M199" s="30" t="str">
        <f t="shared" si="27"/>
        <v>ORIG from SOS Project</v>
      </c>
      <c r="N199" s="80">
        <f>ROUNDDOWN(Master[[#This Row],[Quantity On Hand]],0)</f>
        <v>0</v>
      </c>
      <c r="O199" s="78" t="str">
        <f>IF(Master[[#This Row],[Quantity On Hand Units -''count'' or ''packet'']]="","",Master[[#This Row],[Quantity On Hand Units -''count'' or ''packet'']])</f>
        <v/>
      </c>
      <c r="P199" s="80" t="str">
        <f>IF(Master[[#This Row],[Inventory Type - Lookup Picker]]="","",Master[[#This Row],[Inventory Type - Lookup Picker]])</f>
        <v/>
      </c>
      <c r="Q199" s="45" t="str">
        <f t="shared" si="28"/>
        <v>Mike has</v>
      </c>
      <c r="R199" s="56" t="str">
        <f>IF(Master[[#This Row],[Latitude -decimal degrees]]="","",Master[[#This Row],[Latitude -decimal degrees]])</f>
        <v/>
      </c>
      <c r="S199" s="56" t="str">
        <f>IF(Master[[#This Row],[Longitude -decimal degrees]]="","",Master[[#This Row],[Longitude -decimal degrees]])</f>
        <v/>
      </c>
      <c r="T199" s="30" t="str">
        <f>IF(Master[[#This Row],[Parent Inventory]]="","",Master[[#This Row],[Parent Inventory]])</f>
        <v/>
      </c>
      <c r="U199" s="30" t="str">
        <f>IF(Master[[#This Row],[Hundred Seed Weight -gram]]="","",Master[[#This Row],[Hundred Seed Weight -gram]])</f>
        <v/>
      </c>
      <c r="V199" s="30" t="str">
        <f>IF(Master[[#This Row],[Note (Inventory)]]="","",Master[[#This Row],[Note (Inventory)]])</f>
        <v/>
      </c>
    </row>
    <row r="200" spans="1:22" x14ac:dyDescent="0.35">
      <c r="A200" s="30"/>
      <c r="B200" s="151" t="str">
        <f>IF(Master[[#This Row],[Inventory Prefix]]="","",Master[[#This Row],[Inventory Prefix]])</f>
        <v/>
      </c>
      <c r="C200" s="151" t="str">
        <f>IF(Master[[#This Row],[Inventory Number]]="","",Master[[#This Row],[Inventory Number]])</f>
        <v/>
      </c>
      <c r="D200" s="78" t="str">
        <f>IF(Master[[#This Row],[Inventory Suffix]]="","",Master[[#This Row],[Inventory Suffix]])</f>
        <v/>
      </c>
      <c r="E200" s="30" t="str">
        <f>IF(Master[[#This Row],[Inventory Type - Lookup Picker]]="","",Master[[#This Row],[Inventory Type - Lookup Picker]])</f>
        <v/>
      </c>
      <c r="F200" s="151" t="str">
        <f>Master[[#This Row],[Accession Prefix (NPGS)]]&amp;" "&amp;Master[[#This Row],[Accession Number -Assigned]]</f>
        <v xml:space="preserve"> </v>
      </c>
      <c r="G200" s="78" t="str">
        <f>IF(Master[[#This Row],[Inventory Maintenance Policy]]="","",Master[[#This Row],[Inventory Maintenance Policy]])</f>
        <v/>
      </c>
      <c r="H200" s="30" t="str">
        <f>IF(Master[[#This Row],[Inventory Maintenance Site -W6]]="","",Master[[#This Row],[Inventory Maintenance Site -W6]])</f>
        <v/>
      </c>
      <c r="I200" s="30" t="str">
        <f>IF(RIGHT(TEXT(Inventory[[#This Row],[Inventory Suffix]],"00"),2)="01","Y",IF(RIGHT(TEXT(Inventory[[#This Row],[Inventory Suffix]],"00"),2)="c1","Y",IF(RIGHT(TEXT(Inventory[[#This Row],[Inventory Suffix]],"00"),2)="m1","Y","N")))</f>
        <v>N</v>
      </c>
      <c r="J200" s="30" t="str">
        <f>IF(Inventory[[#This Row],[Inventory Type]]="SD","Y",IF(Inventory[[#This Row],[Inventory Type]]="LV","Y","N"))</f>
        <v>N</v>
      </c>
      <c r="K200" s="30" t="str">
        <f t="shared" si="25"/>
        <v>N</v>
      </c>
      <c r="L200" s="30" t="str">
        <f t="shared" si="26"/>
        <v>Original lot received</v>
      </c>
      <c r="M200" s="30" t="str">
        <f t="shared" si="27"/>
        <v>ORIG from SOS Project</v>
      </c>
      <c r="N200" s="80">
        <f>ROUNDDOWN(Master[[#This Row],[Quantity On Hand]],0)</f>
        <v>0</v>
      </c>
      <c r="O200" s="78" t="str">
        <f>IF(Master[[#This Row],[Quantity On Hand Units -''count'' or ''packet'']]="","",Master[[#This Row],[Quantity On Hand Units -''count'' or ''packet'']])</f>
        <v/>
      </c>
      <c r="P200" s="80" t="str">
        <f>IF(Master[[#This Row],[Inventory Type - Lookup Picker]]="","",Master[[#This Row],[Inventory Type - Lookup Picker]])</f>
        <v/>
      </c>
      <c r="Q200" s="45" t="str">
        <f t="shared" si="28"/>
        <v>Mike has</v>
      </c>
      <c r="R200" s="56" t="str">
        <f>IF(Master[[#This Row],[Latitude -decimal degrees]]="","",Master[[#This Row],[Latitude -decimal degrees]])</f>
        <v/>
      </c>
      <c r="S200" s="56" t="str">
        <f>IF(Master[[#This Row],[Longitude -decimal degrees]]="","",Master[[#This Row],[Longitude -decimal degrees]])</f>
        <v/>
      </c>
      <c r="T200" s="30" t="str">
        <f>IF(Master[[#This Row],[Parent Inventory]]="","",Master[[#This Row],[Parent Inventory]])</f>
        <v/>
      </c>
      <c r="U200" s="30" t="str">
        <f>IF(Master[[#This Row],[Hundred Seed Weight -gram]]="","",Master[[#This Row],[Hundred Seed Weight -gram]])</f>
        <v/>
      </c>
      <c r="V200" s="30" t="str">
        <f>IF(Master[[#This Row],[Note (Inventory)]]="","",Master[[#This Row],[Note (Inventory)]])</f>
        <v/>
      </c>
    </row>
    <row r="201" spans="1:22" x14ac:dyDescent="0.35">
      <c r="A201" s="30"/>
      <c r="B201" s="151" t="str">
        <f>IF(Master[[#This Row],[Inventory Prefix]]="","",Master[[#This Row],[Inventory Prefix]])</f>
        <v/>
      </c>
      <c r="C201" s="151" t="str">
        <f>IF(Master[[#This Row],[Inventory Number]]="","",Master[[#This Row],[Inventory Number]])</f>
        <v/>
      </c>
      <c r="D201" s="78" t="str">
        <f>IF(Master[[#This Row],[Inventory Suffix]]="","",Master[[#This Row],[Inventory Suffix]])</f>
        <v/>
      </c>
      <c r="E201" s="30" t="str">
        <f>IF(Master[[#This Row],[Inventory Type - Lookup Picker]]="","",Master[[#This Row],[Inventory Type - Lookup Picker]])</f>
        <v/>
      </c>
      <c r="F201" s="151" t="str">
        <f>Master[[#This Row],[Accession Prefix (NPGS)]]&amp;" "&amp;Master[[#This Row],[Accession Number -Assigned]]</f>
        <v xml:space="preserve"> </v>
      </c>
      <c r="G201" s="78" t="str">
        <f>IF(Master[[#This Row],[Inventory Maintenance Policy]]="","",Master[[#This Row],[Inventory Maintenance Policy]])</f>
        <v/>
      </c>
      <c r="H201" s="30" t="str">
        <f>IF(Master[[#This Row],[Inventory Maintenance Site -W6]]="","",Master[[#This Row],[Inventory Maintenance Site -W6]])</f>
        <v/>
      </c>
      <c r="I201" s="30" t="str">
        <f>IF(RIGHT(TEXT(Inventory[[#This Row],[Inventory Suffix]],"00"),2)="01","Y",IF(RIGHT(TEXT(Inventory[[#This Row],[Inventory Suffix]],"00"),2)="c1","Y",IF(RIGHT(TEXT(Inventory[[#This Row],[Inventory Suffix]],"00"),2)="m1","Y","N")))</f>
        <v>N</v>
      </c>
      <c r="J201" s="30" t="str">
        <f>IF(Inventory[[#This Row],[Inventory Type]]="SD","Y",IF(Inventory[[#This Row],[Inventory Type]]="LV","Y","N"))</f>
        <v>N</v>
      </c>
      <c r="K201" s="30" t="str">
        <f t="shared" si="25"/>
        <v>N</v>
      </c>
      <c r="L201" s="30" t="str">
        <f t="shared" si="26"/>
        <v>Original lot received</v>
      </c>
      <c r="M201" s="30" t="str">
        <f t="shared" si="27"/>
        <v>ORIG from SOS Project</v>
      </c>
      <c r="N201" s="80">
        <f>ROUNDDOWN(Master[[#This Row],[Quantity On Hand]],0)</f>
        <v>0</v>
      </c>
      <c r="O201" s="78" t="str">
        <f>IF(Master[[#This Row],[Quantity On Hand Units -''count'' or ''packet'']]="","",Master[[#This Row],[Quantity On Hand Units -''count'' or ''packet'']])</f>
        <v/>
      </c>
      <c r="P201" s="80" t="str">
        <f>IF(Master[[#This Row],[Inventory Type - Lookup Picker]]="","",Master[[#This Row],[Inventory Type - Lookup Picker]])</f>
        <v/>
      </c>
      <c r="Q201" s="45" t="str">
        <f t="shared" si="28"/>
        <v>Mike has</v>
      </c>
      <c r="R201" s="56" t="str">
        <f>IF(Master[[#This Row],[Latitude -decimal degrees]]="","",Master[[#This Row],[Latitude -decimal degrees]])</f>
        <v/>
      </c>
      <c r="S201" s="56" t="str">
        <f>IF(Master[[#This Row],[Longitude -decimal degrees]]="","",Master[[#This Row],[Longitude -decimal degrees]])</f>
        <v/>
      </c>
      <c r="T201" s="30" t="str">
        <f>IF(Master[[#This Row],[Parent Inventory]]="","",Master[[#This Row],[Parent Inventory]])</f>
        <v/>
      </c>
      <c r="U201" s="30" t="str">
        <f>IF(Master[[#This Row],[Hundred Seed Weight -gram]]="","",Master[[#This Row],[Hundred Seed Weight -gram]])</f>
        <v/>
      </c>
      <c r="V201" s="30" t="str">
        <f>IF(Master[[#This Row],[Note (Inventory)]]="","",Master[[#This Row],[Note (Inventory)]])</f>
        <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
  <sheetViews>
    <sheetView workbookViewId="0"/>
  </sheetViews>
  <sheetFormatPr defaultColWidth="9.1796875" defaultRowHeight="14.5" x14ac:dyDescent="0.35"/>
  <cols>
    <col min="1" max="1" width="117.7265625" style="7" customWidth="1"/>
    <col min="2" max="16384" width="9.1796875" style="7"/>
  </cols>
  <sheetData>
    <row r="1" spans="1:1" ht="278.25" customHeight="1" x14ac:dyDescent="0.35">
      <c r="A1" s="117" t="s">
        <v>515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A1:I201"/>
  <sheetViews>
    <sheetView workbookViewId="0">
      <selection activeCell="A2" sqref="A2"/>
    </sheetView>
  </sheetViews>
  <sheetFormatPr defaultColWidth="9.1796875" defaultRowHeight="14.5" x14ac:dyDescent="0.35"/>
  <cols>
    <col min="1" max="1" width="14" style="141" customWidth="1"/>
    <col min="2" max="2" width="23.1796875" style="141" bestFit="1" customWidth="1"/>
    <col min="3" max="3" width="46.1796875" style="10" customWidth="1"/>
    <col min="4" max="4" width="20.1796875" style="141" customWidth="1"/>
    <col min="5" max="5" width="14.81640625" style="141" bestFit="1" customWidth="1"/>
    <col min="6" max="6" width="31.1796875" style="141" bestFit="1" customWidth="1"/>
    <col min="7" max="7" width="13.81640625" style="141" bestFit="1" customWidth="1"/>
    <col min="8" max="8" width="11.7265625" style="141" bestFit="1" customWidth="1"/>
    <col min="9" max="9" width="14.81640625" style="141" bestFit="1" customWidth="1"/>
    <col min="10" max="10" width="23.54296875" style="141" bestFit="1" customWidth="1"/>
    <col min="11" max="16384" width="9.1796875" style="141"/>
  </cols>
  <sheetData>
    <row r="1" spans="1:9" s="121" customFormat="1" ht="43.5" x14ac:dyDescent="0.35">
      <c r="A1" s="82" t="s">
        <v>72</v>
      </c>
      <c r="B1" s="120" t="s">
        <v>31</v>
      </c>
      <c r="C1" s="120" t="s">
        <v>39</v>
      </c>
      <c r="D1" s="82" t="s">
        <v>9</v>
      </c>
    </row>
    <row r="2" spans="1:9" ht="15.5" x14ac:dyDescent="0.35">
      <c r="A2" s="1"/>
      <c r="B2" s="17" t="str">
        <f>Master[[#This Row],[Accession Prefix (NPGS)]]&amp;" "&amp;Master[[#This Row],[Accession Number -Assigned]]&amp;" **"</f>
        <v>W6 57036 **</v>
      </c>
      <c r="C2" s="33" t="e">
        <f>#REF!</f>
        <v>#REF!</v>
      </c>
      <c r="E2" s="8"/>
      <c r="I2" s="8"/>
    </row>
    <row r="3" spans="1:9" x14ac:dyDescent="0.35">
      <c r="B3" s="17" t="str">
        <f>Master[[#This Row],[Accession Prefix (NPGS)]]&amp;" "&amp;Master[[#This Row],[Accession Number -Assigned]]&amp;" **"</f>
        <v>W6  **</v>
      </c>
      <c r="C3" s="33" t="e">
        <f>#REF!</f>
        <v>#REF!</v>
      </c>
      <c r="E3" s="8"/>
      <c r="I3" s="8"/>
    </row>
    <row r="4" spans="1:9" x14ac:dyDescent="0.35">
      <c r="B4" s="17" t="str">
        <f>Master[[#This Row],[Accession Prefix (NPGS)]]&amp;" "&amp;Master[[#This Row],[Accession Number -Assigned]]&amp;" **"</f>
        <v>W6  **</v>
      </c>
      <c r="C4" s="33" t="e">
        <f>#REF!</f>
        <v>#REF!</v>
      </c>
      <c r="E4" s="8"/>
      <c r="I4" s="8"/>
    </row>
    <row r="5" spans="1:9" x14ac:dyDescent="0.35">
      <c r="B5" s="17" t="str">
        <f>Master[[#This Row],[Accession Prefix (NPGS)]]&amp;" "&amp;Master[[#This Row],[Accession Number -Assigned]]&amp;" **"</f>
        <v>W6  **</v>
      </c>
      <c r="C5" s="33" t="e">
        <f>#REF!</f>
        <v>#REF!</v>
      </c>
      <c r="E5" s="8"/>
      <c r="I5" s="8"/>
    </row>
    <row r="6" spans="1:9" x14ac:dyDescent="0.35">
      <c r="B6" s="17" t="str">
        <f>Master[[#This Row],[Accession Prefix (NPGS)]]&amp;" "&amp;Master[[#This Row],[Accession Number -Assigned]]&amp;" **"</f>
        <v>W6  **</v>
      </c>
      <c r="C6" s="33" t="e">
        <f>#REF!</f>
        <v>#REF!</v>
      </c>
      <c r="E6" s="8"/>
      <c r="I6" s="8"/>
    </row>
    <row r="7" spans="1:9" x14ac:dyDescent="0.35">
      <c r="B7" s="17" t="str">
        <f>Master[[#This Row],[Accession Prefix (NPGS)]]&amp;" "&amp;Master[[#This Row],[Accession Number -Assigned]]&amp;" **"</f>
        <v>W6  **</v>
      </c>
      <c r="C7" s="33" t="e">
        <f>#REF!</f>
        <v>#REF!</v>
      </c>
      <c r="E7" s="8"/>
      <c r="I7" s="8"/>
    </row>
    <row r="8" spans="1:9" x14ac:dyDescent="0.35">
      <c r="B8" s="17" t="str">
        <f>Master[[#This Row],[Accession Prefix (NPGS)]]&amp;" "&amp;Master[[#This Row],[Accession Number -Assigned]]&amp;" **"</f>
        <v>W6  **</v>
      </c>
      <c r="C8" s="33" t="e">
        <f>#REF!</f>
        <v>#REF!</v>
      </c>
      <c r="E8" s="8"/>
      <c r="I8" s="8"/>
    </row>
    <row r="9" spans="1:9" x14ac:dyDescent="0.35">
      <c r="B9" s="17" t="str">
        <f>Master[[#This Row],[Accession Prefix (NPGS)]]&amp;" "&amp;Master[[#This Row],[Accession Number -Assigned]]&amp;" **"</f>
        <v>W6  **</v>
      </c>
      <c r="C9" s="33" t="e">
        <f>#REF!</f>
        <v>#REF!</v>
      </c>
      <c r="E9" s="8"/>
      <c r="I9" s="8"/>
    </row>
    <row r="10" spans="1:9" x14ac:dyDescent="0.35">
      <c r="B10" s="17" t="str">
        <f>Master[[#This Row],[Accession Prefix (NPGS)]]&amp;" "&amp;Master[[#This Row],[Accession Number -Assigned]]&amp;" **"</f>
        <v>W6  **</v>
      </c>
      <c r="C10" s="33" t="e">
        <f>#REF!</f>
        <v>#REF!</v>
      </c>
      <c r="E10" s="8"/>
      <c r="I10" s="8"/>
    </row>
    <row r="11" spans="1:9" x14ac:dyDescent="0.35">
      <c r="B11" s="17" t="str">
        <f>Master[[#This Row],[Accession Prefix (NPGS)]]&amp;" "&amp;Master[[#This Row],[Accession Number -Assigned]]&amp;" **"</f>
        <v>W6  **</v>
      </c>
      <c r="C11" s="33" t="e">
        <f>#REF!</f>
        <v>#REF!</v>
      </c>
      <c r="E11" s="8"/>
      <c r="I11" s="8"/>
    </row>
    <row r="12" spans="1:9" x14ac:dyDescent="0.35">
      <c r="B12" s="17" t="str">
        <f>Master[[#This Row],[Accession Prefix (NPGS)]]&amp;" "&amp;Master[[#This Row],[Accession Number -Assigned]]&amp;" **"</f>
        <v>W6  **</v>
      </c>
      <c r="C12" s="33" t="e">
        <f>#REF!</f>
        <v>#REF!</v>
      </c>
      <c r="E12" s="8"/>
      <c r="I12" s="8"/>
    </row>
    <row r="13" spans="1:9" x14ac:dyDescent="0.35">
      <c r="B13" s="17" t="str">
        <f>Master[[#This Row],[Accession Prefix (NPGS)]]&amp;" "&amp;Master[[#This Row],[Accession Number -Assigned]]&amp;" **"</f>
        <v>W6  **</v>
      </c>
      <c r="C13" s="33" t="e">
        <f>#REF!</f>
        <v>#REF!</v>
      </c>
      <c r="E13" s="8"/>
      <c r="I13" s="8"/>
    </row>
    <row r="14" spans="1:9" x14ac:dyDescent="0.35">
      <c r="B14" s="17" t="str">
        <f>Master[[#This Row],[Accession Prefix (NPGS)]]&amp;" "&amp;Master[[#This Row],[Accession Number -Assigned]]&amp;" **"</f>
        <v>W6  **</v>
      </c>
      <c r="C14" s="33" t="e">
        <f>#REF!</f>
        <v>#REF!</v>
      </c>
      <c r="E14" s="8"/>
      <c r="I14" s="8"/>
    </row>
    <row r="15" spans="1:9" x14ac:dyDescent="0.35">
      <c r="B15" s="17" t="str">
        <f>Master[[#This Row],[Accession Prefix (NPGS)]]&amp;" "&amp;Master[[#This Row],[Accession Number -Assigned]]&amp;" **"</f>
        <v>W6  **</v>
      </c>
      <c r="C15" s="33" t="e">
        <f>#REF!</f>
        <v>#REF!</v>
      </c>
      <c r="E15" s="8"/>
      <c r="I15" s="8"/>
    </row>
    <row r="16" spans="1:9" x14ac:dyDescent="0.35">
      <c r="B16" s="17" t="str">
        <f>Master[[#This Row],[Accession Prefix (NPGS)]]&amp;" "&amp;Master[[#This Row],[Accession Number -Assigned]]&amp;" **"</f>
        <v>W6  **</v>
      </c>
      <c r="C16" s="33" t="e">
        <f>#REF!</f>
        <v>#REF!</v>
      </c>
      <c r="E16" s="8"/>
      <c r="I16" s="8"/>
    </row>
    <row r="17" spans="2:9" x14ac:dyDescent="0.35">
      <c r="B17" s="17" t="str">
        <f>Master[[#This Row],[Accession Prefix (NPGS)]]&amp;" "&amp;Master[[#This Row],[Accession Number -Assigned]]&amp;" **"</f>
        <v>W6  **</v>
      </c>
      <c r="C17" s="33" t="e">
        <f>#REF!</f>
        <v>#REF!</v>
      </c>
      <c r="E17" s="8"/>
      <c r="I17" s="8"/>
    </row>
    <row r="18" spans="2:9" x14ac:dyDescent="0.35">
      <c r="B18" s="17" t="str">
        <f>Master[[#This Row],[Accession Prefix (NPGS)]]&amp;" "&amp;Master[[#This Row],[Accession Number -Assigned]]&amp;" **"</f>
        <v>W6  **</v>
      </c>
      <c r="C18" s="33" t="e">
        <f>#REF!</f>
        <v>#REF!</v>
      </c>
      <c r="E18" s="8"/>
      <c r="I18" s="8"/>
    </row>
    <row r="19" spans="2:9" x14ac:dyDescent="0.35">
      <c r="B19" s="17" t="str">
        <f>Master[[#This Row],[Accession Prefix (NPGS)]]&amp;" "&amp;Master[[#This Row],[Accession Number -Assigned]]&amp;" **"</f>
        <v>W6  **</v>
      </c>
      <c r="C19" s="33" t="e">
        <f>#REF!</f>
        <v>#REF!</v>
      </c>
      <c r="E19" s="8"/>
      <c r="I19" s="8"/>
    </row>
    <row r="20" spans="2:9" x14ac:dyDescent="0.35">
      <c r="B20" s="17" t="str">
        <f>Master[[#This Row],[Accession Prefix (NPGS)]]&amp;" "&amp;Master[[#This Row],[Accession Number -Assigned]]&amp;" **"</f>
        <v>W6  **</v>
      </c>
      <c r="C20" s="33" t="e">
        <f>#REF!</f>
        <v>#REF!</v>
      </c>
      <c r="E20" s="8"/>
      <c r="I20" s="8"/>
    </row>
    <row r="21" spans="2:9" x14ac:dyDescent="0.35">
      <c r="B21" s="17" t="str">
        <f>Master[[#This Row],[Accession Prefix (NPGS)]]&amp;" "&amp;Master[[#This Row],[Accession Number -Assigned]]&amp;" **"</f>
        <v>W6  **</v>
      </c>
      <c r="C21" s="33" t="e">
        <f>#REF!</f>
        <v>#REF!</v>
      </c>
      <c r="E21" s="8"/>
      <c r="I21" s="8"/>
    </row>
    <row r="22" spans="2:9" x14ac:dyDescent="0.35">
      <c r="B22" s="17" t="str">
        <f>Master[[#This Row],[Accession Prefix (NPGS)]]&amp;" "&amp;Master[[#This Row],[Accession Number -Assigned]]&amp;" **"</f>
        <v>W6  **</v>
      </c>
      <c r="C22" s="33" t="e">
        <f>#REF!</f>
        <v>#REF!</v>
      </c>
      <c r="E22" s="8"/>
      <c r="I22" s="8"/>
    </row>
    <row r="23" spans="2:9" x14ac:dyDescent="0.35">
      <c r="B23" s="17" t="str">
        <f>Master[[#This Row],[Accession Prefix (NPGS)]]&amp;" "&amp;Master[[#This Row],[Accession Number -Assigned]]&amp;" **"</f>
        <v>W6  **</v>
      </c>
      <c r="C23" s="33" t="e">
        <f>#REF!</f>
        <v>#REF!</v>
      </c>
      <c r="E23" s="8"/>
      <c r="I23" s="8"/>
    </row>
    <row r="24" spans="2:9" x14ac:dyDescent="0.35">
      <c r="B24" s="17" t="str">
        <f>Master[[#This Row],[Accession Prefix (NPGS)]]&amp;" "&amp;Master[[#This Row],[Accession Number -Assigned]]&amp;" **"</f>
        <v>W6  **</v>
      </c>
      <c r="C24" s="33" t="e">
        <f>#REF!</f>
        <v>#REF!</v>
      </c>
      <c r="E24" s="8"/>
      <c r="I24" s="8"/>
    </row>
    <row r="25" spans="2:9" x14ac:dyDescent="0.35">
      <c r="B25" s="17" t="str">
        <f>Master[[#This Row],[Accession Prefix (NPGS)]]&amp;" "&amp;Master[[#This Row],[Accession Number -Assigned]]&amp;" **"</f>
        <v>W6  **</v>
      </c>
      <c r="C25" s="33" t="e">
        <f>#REF!</f>
        <v>#REF!</v>
      </c>
      <c r="E25" s="8"/>
      <c r="I25" s="8"/>
    </row>
    <row r="26" spans="2:9" x14ac:dyDescent="0.35">
      <c r="B26" s="17" t="str">
        <f>Master[[#This Row],[Accession Prefix (NPGS)]]&amp;" "&amp;Master[[#This Row],[Accession Number -Assigned]]&amp;" **"</f>
        <v>W6  **</v>
      </c>
      <c r="C26" s="33" t="e">
        <f>#REF!</f>
        <v>#REF!</v>
      </c>
      <c r="E26" s="8"/>
      <c r="I26" s="8"/>
    </row>
    <row r="27" spans="2:9" x14ac:dyDescent="0.35">
      <c r="B27" s="17" t="str">
        <f>Master[[#This Row],[Accession Prefix (NPGS)]]&amp;" "&amp;Master[[#This Row],[Accession Number -Assigned]]&amp;" **"</f>
        <v>W6  **</v>
      </c>
      <c r="C27" s="33" t="e">
        <f>#REF!</f>
        <v>#REF!</v>
      </c>
      <c r="E27" s="8"/>
      <c r="I27" s="8"/>
    </row>
    <row r="28" spans="2:9" x14ac:dyDescent="0.35">
      <c r="B28" s="17" t="str">
        <f>Master[[#This Row],[Accession Prefix (NPGS)]]&amp;" "&amp;Master[[#This Row],[Accession Number -Assigned]]&amp;" **"</f>
        <v>W6  **</v>
      </c>
      <c r="C28" s="33" t="e">
        <f>#REF!</f>
        <v>#REF!</v>
      </c>
      <c r="E28" s="8"/>
      <c r="I28" s="8"/>
    </row>
    <row r="29" spans="2:9" x14ac:dyDescent="0.35">
      <c r="B29" s="17" t="str">
        <f>Master[[#This Row],[Accession Prefix (NPGS)]]&amp;" "&amp;Master[[#This Row],[Accession Number -Assigned]]&amp;" **"</f>
        <v>W6  **</v>
      </c>
      <c r="C29" s="33" t="e">
        <f>#REF!</f>
        <v>#REF!</v>
      </c>
      <c r="E29" s="8"/>
      <c r="I29" s="8"/>
    </row>
    <row r="30" spans="2:9" x14ac:dyDescent="0.35">
      <c r="B30" s="17" t="str">
        <f>Master[[#This Row],[Accession Prefix (NPGS)]]&amp;" "&amp;Master[[#This Row],[Accession Number -Assigned]]&amp;" **"</f>
        <v>W6  **</v>
      </c>
      <c r="C30" s="33" t="e">
        <f>#REF!</f>
        <v>#REF!</v>
      </c>
      <c r="E30" s="8"/>
      <c r="I30" s="8"/>
    </row>
    <row r="31" spans="2:9" x14ac:dyDescent="0.35">
      <c r="B31" s="17" t="str">
        <f>Master[[#This Row],[Accession Prefix (NPGS)]]&amp;" "&amp;Master[[#This Row],[Accession Number -Assigned]]&amp;" **"</f>
        <v>W6  **</v>
      </c>
      <c r="C31" s="33" t="e">
        <f>#REF!</f>
        <v>#REF!</v>
      </c>
      <c r="E31" s="8"/>
      <c r="I31" s="8"/>
    </row>
    <row r="32" spans="2:9" x14ac:dyDescent="0.35">
      <c r="B32" s="17" t="str">
        <f>Master[[#This Row],[Accession Prefix (NPGS)]]&amp;" "&amp;Master[[#This Row],[Accession Number -Assigned]]&amp;" **"</f>
        <v>W6  **</v>
      </c>
      <c r="C32" s="33" t="e">
        <f>#REF!</f>
        <v>#REF!</v>
      </c>
      <c r="E32" s="8"/>
      <c r="I32" s="8"/>
    </row>
    <row r="33" spans="2:9" x14ac:dyDescent="0.35">
      <c r="B33" s="17" t="str">
        <f>Master[[#This Row],[Accession Prefix (NPGS)]]&amp;" "&amp;Master[[#This Row],[Accession Number -Assigned]]&amp;" **"</f>
        <v>W6  **</v>
      </c>
      <c r="C33" s="33" t="e">
        <f>#REF!</f>
        <v>#REF!</v>
      </c>
      <c r="E33" s="8"/>
      <c r="I33" s="8"/>
    </row>
    <row r="34" spans="2:9" x14ac:dyDescent="0.35">
      <c r="B34" s="17" t="str">
        <f>Master[[#This Row],[Accession Prefix (NPGS)]]&amp;" "&amp;Master[[#This Row],[Accession Number -Assigned]]&amp;" **"</f>
        <v>W6  **</v>
      </c>
      <c r="C34" s="33" t="e">
        <f>#REF!</f>
        <v>#REF!</v>
      </c>
      <c r="E34" s="8"/>
      <c r="I34" s="8"/>
    </row>
    <row r="35" spans="2:9" x14ac:dyDescent="0.35">
      <c r="B35" s="17" t="str">
        <f>Master[[#This Row],[Accession Prefix (NPGS)]]&amp;" "&amp;Master[[#This Row],[Accession Number -Assigned]]&amp;" **"</f>
        <v>W6  **</v>
      </c>
      <c r="C35" s="33" t="e">
        <f>#REF!</f>
        <v>#REF!</v>
      </c>
      <c r="E35" s="8"/>
      <c r="I35" s="8"/>
    </row>
    <row r="36" spans="2:9" x14ac:dyDescent="0.35">
      <c r="B36" s="17" t="str">
        <f>Master[[#This Row],[Accession Prefix (NPGS)]]&amp;" "&amp;Master[[#This Row],[Accession Number -Assigned]]&amp;" **"</f>
        <v>W6  **</v>
      </c>
      <c r="C36" s="33" t="e">
        <f>#REF!</f>
        <v>#REF!</v>
      </c>
      <c r="E36" s="8"/>
      <c r="I36" s="8"/>
    </row>
    <row r="37" spans="2:9" x14ac:dyDescent="0.35">
      <c r="B37" s="17" t="str">
        <f>Master[[#This Row],[Accession Prefix (NPGS)]]&amp;" "&amp;Master[[#This Row],[Accession Number -Assigned]]&amp;" **"</f>
        <v>W6  **</v>
      </c>
      <c r="C37" s="33" t="e">
        <f>#REF!</f>
        <v>#REF!</v>
      </c>
      <c r="E37" s="8"/>
      <c r="I37" s="8"/>
    </row>
    <row r="38" spans="2:9" x14ac:dyDescent="0.35">
      <c r="B38" s="17" t="str">
        <f>Master[[#This Row],[Accession Prefix (NPGS)]]&amp;" "&amp;Master[[#This Row],[Accession Number -Assigned]]&amp;" **"</f>
        <v>W6  **</v>
      </c>
      <c r="C38" s="33" t="e">
        <f>#REF!</f>
        <v>#REF!</v>
      </c>
      <c r="E38" s="8"/>
      <c r="I38" s="8"/>
    </row>
    <row r="39" spans="2:9" x14ac:dyDescent="0.35">
      <c r="B39" s="17" t="str">
        <f>Master[[#This Row],[Accession Prefix (NPGS)]]&amp;" "&amp;Master[[#This Row],[Accession Number -Assigned]]&amp;" **"</f>
        <v>W6  **</v>
      </c>
      <c r="C39" s="33" t="e">
        <f>#REF!</f>
        <v>#REF!</v>
      </c>
      <c r="E39" s="8"/>
      <c r="I39" s="8"/>
    </row>
    <row r="40" spans="2:9" x14ac:dyDescent="0.35">
      <c r="B40" s="17" t="str">
        <f>Master[[#This Row],[Accession Prefix (NPGS)]]&amp;" "&amp;Master[[#This Row],[Accession Number -Assigned]]&amp;" **"</f>
        <v>W6  **</v>
      </c>
      <c r="C40" s="33" t="e">
        <f>#REF!</f>
        <v>#REF!</v>
      </c>
      <c r="E40" s="8"/>
      <c r="I40" s="8"/>
    </row>
    <row r="41" spans="2:9" x14ac:dyDescent="0.35">
      <c r="B41" s="17" t="str">
        <f>Master[[#This Row],[Accession Prefix (NPGS)]]&amp;" "&amp;Master[[#This Row],[Accession Number -Assigned]]&amp;" **"</f>
        <v>W6  **</v>
      </c>
      <c r="C41" s="33" t="e">
        <f>#REF!</f>
        <v>#REF!</v>
      </c>
      <c r="E41" s="8"/>
      <c r="I41" s="8"/>
    </row>
    <row r="42" spans="2:9" x14ac:dyDescent="0.35">
      <c r="B42" s="17" t="str">
        <f>Master[[#This Row],[Accession Prefix (NPGS)]]&amp;" "&amp;Master[[#This Row],[Accession Number -Assigned]]&amp;" **"</f>
        <v>W6  **</v>
      </c>
      <c r="C42" s="33" t="e">
        <f>#REF!</f>
        <v>#REF!</v>
      </c>
      <c r="E42" s="8"/>
      <c r="I42" s="8"/>
    </row>
    <row r="43" spans="2:9" x14ac:dyDescent="0.35">
      <c r="B43" s="17" t="str">
        <f>Master[[#This Row],[Accession Prefix (NPGS)]]&amp;" "&amp;Master[[#This Row],[Accession Number -Assigned]]&amp;" **"</f>
        <v>W6  **</v>
      </c>
      <c r="C43" s="33" t="e">
        <f>#REF!</f>
        <v>#REF!</v>
      </c>
      <c r="E43" s="8"/>
      <c r="I43" s="8"/>
    </row>
    <row r="44" spans="2:9" x14ac:dyDescent="0.35">
      <c r="B44" s="17" t="str">
        <f>Master[[#This Row],[Accession Prefix (NPGS)]]&amp;" "&amp;Master[[#This Row],[Accession Number -Assigned]]&amp;" **"</f>
        <v>W6  **</v>
      </c>
      <c r="C44" s="33" t="e">
        <f>#REF!</f>
        <v>#REF!</v>
      </c>
      <c r="E44" s="8"/>
      <c r="I44" s="8"/>
    </row>
    <row r="45" spans="2:9" x14ac:dyDescent="0.35">
      <c r="B45" s="17" t="str">
        <f>Master[[#This Row],[Accession Prefix (NPGS)]]&amp;" "&amp;Master[[#This Row],[Accession Number -Assigned]]&amp;" **"</f>
        <v>W6  **</v>
      </c>
      <c r="C45" s="33" t="e">
        <f>#REF!</f>
        <v>#REF!</v>
      </c>
      <c r="E45" s="8"/>
      <c r="I45" s="8"/>
    </row>
    <row r="46" spans="2:9" x14ac:dyDescent="0.35">
      <c r="B46" s="17" t="str">
        <f>Master[[#This Row],[Accession Prefix (NPGS)]]&amp;" "&amp;Master[[#This Row],[Accession Number -Assigned]]&amp;" **"</f>
        <v>W6  **</v>
      </c>
      <c r="C46" s="33" t="e">
        <f>#REF!</f>
        <v>#REF!</v>
      </c>
      <c r="E46" s="8"/>
      <c r="I46" s="8"/>
    </row>
    <row r="47" spans="2:9" x14ac:dyDescent="0.35">
      <c r="B47" s="17" t="str">
        <f>Master[[#This Row],[Accession Prefix (NPGS)]]&amp;" "&amp;Master[[#This Row],[Accession Number -Assigned]]&amp;" **"</f>
        <v>W6  **</v>
      </c>
      <c r="C47" s="33" t="e">
        <f>#REF!</f>
        <v>#REF!</v>
      </c>
      <c r="E47" s="8"/>
      <c r="I47" s="8"/>
    </row>
    <row r="48" spans="2:9" x14ac:dyDescent="0.35">
      <c r="B48" s="17" t="str">
        <f>Master[[#This Row],[Accession Prefix (NPGS)]]&amp;" "&amp;Master[[#This Row],[Accession Number -Assigned]]&amp;" **"</f>
        <v>W6  **</v>
      </c>
      <c r="C48" s="33" t="e">
        <f>#REF!</f>
        <v>#REF!</v>
      </c>
      <c r="E48" s="8"/>
      <c r="I48" s="8"/>
    </row>
    <row r="49" spans="2:9" x14ac:dyDescent="0.35">
      <c r="B49" s="17" t="str">
        <f>Master[[#This Row],[Accession Prefix (NPGS)]]&amp;" "&amp;Master[[#This Row],[Accession Number -Assigned]]&amp;" **"</f>
        <v>W6  **</v>
      </c>
      <c r="C49" s="33" t="e">
        <f>#REF!</f>
        <v>#REF!</v>
      </c>
      <c r="E49" s="8"/>
      <c r="I49" s="8"/>
    </row>
    <row r="50" spans="2:9" x14ac:dyDescent="0.35">
      <c r="B50" s="17" t="str">
        <f>Master[[#This Row],[Accession Prefix (NPGS)]]&amp;" "&amp;Master[[#This Row],[Accession Number -Assigned]]&amp;" **"</f>
        <v>W6  **</v>
      </c>
      <c r="C50" s="33" t="e">
        <f>#REF!</f>
        <v>#REF!</v>
      </c>
      <c r="E50" s="8"/>
      <c r="I50" s="8"/>
    </row>
    <row r="51" spans="2:9" x14ac:dyDescent="0.35">
      <c r="B51" s="17" t="str">
        <f>Master[[#This Row],[Accession Prefix (NPGS)]]&amp;" "&amp;Master[[#This Row],[Accession Number -Assigned]]&amp;" **"</f>
        <v>W6  **</v>
      </c>
      <c r="C51" s="33" t="e">
        <f>#REF!</f>
        <v>#REF!</v>
      </c>
      <c r="E51" s="8"/>
      <c r="I51" s="8"/>
    </row>
    <row r="52" spans="2:9" x14ac:dyDescent="0.35">
      <c r="B52" s="17" t="str">
        <f>Master[[#This Row],[Accession Prefix (NPGS)]]&amp;" "&amp;Master[[#This Row],[Accession Number -Assigned]]&amp;" **"</f>
        <v>W6  **</v>
      </c>
      <c r="C52" s="33" t="e">
        <f>#REF!</f>
        <v>#REF!</v>
      </c>
      <c r="E52" s="8"/>
      <c r="I52" s="8"/>
    </row>
    <row r="53" spans="2:9" x14ac:dyDescent="0.35">
      <c r="B53" s="17" t="str">
        <f>Master[[#This Row],[Accession Prefix (NPGS)]]&amp;" "&amp;Master[[#This Row],[Accession Number -Assigned]]&amp;" **"</f>
        <v>W6  **</v>
      </c>
      <c r="C53" s="33" t="e">
        <f>#REF!</f>
        <v>#REF!</v>
      </c>
      <c r="E53" s="8"/>
      <c r="I53" s="8"/>
    </row>
    <row r="54" spans="2:9" x14ac:dyDescent="0.35">
      <c r="B54" s="17" t="str">
        <f>Master[[#This Row],[Accession Prefix (NPGS)]]&amp;" "&amp;Master[[#This Row],[Accession Number -Assigned]]&amp;" **"</f>
        <v>W6  **</v>
      </c>
      <c r="C54" s="33" t="e">
        <f>#REF!</f>
        <v>#REF!</v>
      </c>
      <c r="E54" s="8"/>
      <c r="I54" s="8"/>
    </row>
    <row r="55" spans="2:9" x14ac:dyDescent="0.35">
      <c r="B55" s="17" t="str">
        <f>Master[[#This Row],[Accession Prefix (NPGS)]]&amp;" "&amp;Master[[#This Row],[Accession Number -Assigned]]&amp;" **"</f>
        <v>W6  **</v>
      </c>
      <c r="C55" s="33" t="e">
        <f>#REF!</f>
        <v>#REF!</v>
      </c>
      <c r="E55" s="8"/>
      <c r="I55" s="8"/>
    </row>
    <row r="56" spans="2:9" x14ac:dyDescent="0.35">
      <c r="B56" s="17" t="str">
        <f>Master[[#This Row],[Accession Prefix (NPGS)]]&amp;" "&amp;Master[[#This Row],[Accession Number -Assigned]]&amp;" **"</f>
        <v>W6  **</v>
      </c>
      <c r="C56" s="33" t="e">
        <f>#REF!</f>
        <v>#REF!</v>
      </c>
      <c r="E56" s="8"/>
      <c r="I56" s="8"/>
    </row>
    <row r="57" spans="2:9" x14ac:dyDescent="0.35">
      <c r="B57" s="17" t="str">
        <f>Master[[#This Row],[Accession Prefix (NPGS)]]&amp;" "&amp;Master[[#This Row],[Accession Number -Assigned]]&amp;" **"</f>
        <v>W6  **</v>
      </c>
      <c r="C57" s="33" t="e">
        <f>#REF!</f>
        <v>#REF!</v>
      </c>
      <c r="E57" s="8"/>
      <c r="I57" s="8"/>
    </row>
    <row r="58" spans="2:9" x14ac:dyDescent="0.35">
      <c r="B58" s="17" t="str">
        <f>Master[[#This Row],[Accession Prefix (NPGS)]]&amp;" "&amp;Master[[#This Row],[Accession Number -Assigned]]&amp;" **"</f>
        <v>W6  **</v>
      </c>
      <c r="C58" s="33" t="e">
        <f>#REF!</f>
        <v>#REF!</v>
      </c>
      <c r="E58" s="8"/>
      <c r="I58" s="8"/>
    </row>
    <row r="59" spans="2:9" x14ac:dyDescent="0.35">
      <c r="B59" s="17" t="str">
        <f>Master[[#This Row],[Accession Prefix (NPGS)]]&amp;" "&amp;Master[[#This Row],[Accession Number -Assigned]]&amp;" **"</f>
        <v>W6  **</v>
      </c>
      <c r="C59" s="33" t="e">
        <f>#REF!</f>
        <v>#REF!</v>
      </c>
      <c r="E59" s="8"/>
      <c r="I59" s="8"/>
    </row>
    <row r="60" spans="2:9" x14ac:dyDescent="0.35">
      <c r="B60" s="17" t="str">
        <f>Master[[#This Row],[Accession Prefix (NPGS)]]&amp;" "&amp;Master[[#This Row],[Accession Number -Assigned]]&amp;" **"</f>
        <v>W6  **</v>
      </c>
      <c r="C60" s="33" t="e">
        <f>#REF!</f>
        <v>#REF!</v>
      </c>
      <c r="E60" s="8"/>
      <c r="I60" s="8"/>
    </row>
    <row r="61" spans="2:9" x14ac:dyDescent="0.35">
      <c r="B61" s="17" t="str">
        <f>Master[[#This Row],[Accession Prefix (NPGS)]]&amp;" "&amp;Master[[#This Row],[Accession Number -Assigned]]&amp;" **"</f>
        <v>W6  **</v>
      </c>
      <c r="C61" s="33" t="e">
        <f>#REF!</f>
        <v>#REF!</v>
      </c>
      <c r="E61" s="8"/>
      <c r="I61" s="8"/>
    </row>
    <row r="62" spans="2:9" x14ac:dyDescent="0.35">
      <c r="B62" s="17" t="str">
        <f>Master[[#This Row],[Accession Prefix (NPGS)]]&amp;" "&amp;Master[[#This Row],[Accession Number -Assigned]]&amp;" **"</f>
        <v>W6  **</v>
      </c>
      <c r="C62" s="33" t="e">
        <f>#REF!</f>
        <v>#REF!</v>
      </c>
      <c r="E62" s="8"/>
      <c r="I62" s="8"/>
    </row>
    <row r="63" spans="2:9" x14ac:dyDescent="0.35">
      <c r="B63" s="17" t="str">
        <f>Master[[#This Row],[Accession Prefix (NPGS)]]&amp;" "&amp;Master[[#This Row],[Accession Number -Assigned]]&amp;" **"</f>
        <v>W6  **</v>
      </c>
      <c r="C63" s="33" t="e">
        <f>#REF!</f>
        <v>#REF!</v>
      </c>
      <c r="E63" s="8"/>
      <c r="I63" s="8"/>
    </row>
    <row r="64" spans="2:9" x14ac:dyDescent="0.35">
      <c r="B64" s="17" t="str">
        <f>Master[[#This Row],[Accession Prefix (NPGS)]]&amp;" "&amp;Master[[#This Row],[Accession Number -Assigned]]&amp;" **"</f>
        <v>W6  **</v>
      </c>
      <c r="C64" s="33" t="e">
        <f>#REF!</f>
        <v>#REF!</v>
      </c>
      <c r="E64" s="8"/>
      <c r="I64" s="8"/>
    </row>
    <row r="65" spans="2:9" x14ac:dyDescent="0.35">
      <c r="B65" s="17" t="str">
        <f>Master[[#This Row],[Accession Prefix (NPGS)]]&amp;" "&amp;Master[[#This Row],[Accession Number -Assigned]]&amp;" **"</f>
        <v>W6  **</v>
      </c>
      <c r="C65" s="33" t="e">
        <f>#REF!</f>
        <v>#REF!</v>
      </c>
      <c r="E65" s="8"/>
      <c r="I65" s="8"/>
    </row>
    <row r="66" spans="2:9" x14ac:dyDescent="0.35">
      <c r="B66" s="17" t="str">
        <f>Master[[#This Row],[Accession Prefix (NPGS)]]&amp;" "&amp;Master[[#This Row],[Accession Number -Assigned]]&amp;" **"</f>
        <v>W6  **</v>
      </c>
      <c r="C66" s="33" t="e">
        <f>#REF!</f>
        <v>#REF!</v>
      </c>
      <c r="E66" s="8"/>
      <c r="I66" s="8"/>
    </row>
    <row r="67" spans="2:9" x14ac:dyDescent="0.35">
      <c r="B67" s="17" t="str">
        <f>Master[[#This Row],[Accession Prefix (NPGS)]]&amp;" "&amp;Master[[#This Row],[Accession Number -Assigned]]&amp;" **"</f>
        <v>W6  **</v>
      </c>
      <c r="C67" s="33" t="e">
        <f>#REF!</f>
        <v>#REF!</v>
      </c>
      <c r="E67" s="8"/>
      <c r="I67" s="8"/>
    </row>
    <row r="68" spans="2:9" x14ac:dyDescent="0.35">
      <c r="B68" s="17" t="str">
        <f>Master[[#This Row],[Accession Prefix (NPGS)]]&amp;" "&amp;Master[[#This Row],[Accession Number -Assigned]]&amp;" **"</f>
        <v>W6  **</v>
      </c>
      <c r="C68" s="33" t="e">
        <f>#REF!</f>
        <v>#REF!</v>
      </c>
      <c r="E68" s="8"/>
      <c r="I68" s="8"/>
    </row>
    <row r="69" spans="2:9" x14ac:dyDescent="0.35">
      <c r="B69" s="17" t="str">
        <f>Master[[#This Row],[Accession Prefix (NPGS)]]&amp;" "&amp;Master[[#This Row],[Accession Number -Assigned]]&amp;" **"</f>
        <v>W6  **</v>
      </c>
      <c r="C69" s="33" t="e">
        <f>#REF!</f>
        <v>#REF!</v>
      </c>
      <c r="E69" s="8"/>
      <c r="I69" s="8"/>
    </row>
    <row r="70" spans="2:9" x14ac:dyDescent="0.35">
      <c r="B70" s="17" t="str">
        <f>Master[[#This Row],[Accession Prefix (NPGS)]]&amp;" "&amp;Master[[#This Row],[Accession Number -Assigned]]&amp;" **"</f>
        <v>W6  **</v>
      </c>
      <c r="C70" s="33" t="e">
        <f>#REF!</f>
        <v>#REF!</v>
      </c>
      <c r="E70" s="8"/>
      <c r="I70" s="8"/>
    </row>
    <row r="71" spans="2:9" x14ac:dyDescent="0.35">
      <c r="B71" s="17" t="str">
        <f>Master[[#This Row],[Accession Prefix (NPGS)]]&amp;" "&amp;Master[[#This Row],[Accession Number -Assigned]]&amp;" **"</f>
        <v>W6  **</v>
      </c>
      <c r="C71" s="33" t="e">
        <f>#REF!</f>
        <v>#REF!</v>
      </c>
      <c r="E71" s="8"/>
      <c r="I71" s="8"/>
    </row>
    <row r="72" spans="2:9" x14ac:dyDescent="0.35">
      <c r="B72" s="17" t="str">
        <f>Master[[#This Row],[Accession Prefix (NPGS)]]&amp;" "&amp;Master[[#This Row],[Accession Number -Assigned]]&amp;" **"</f>
        <v>W6  **</v>
      </c>
      <c r="C72" s="33" t="e">
        <f>#REF!</f>
        <v>#REF!</v>
      </c>
      <c r="E72" s="8"/>
      <c r="I72" s="8"/>
    </row>
    <row r="73" spans="2:9" x14ac:dyDescent="0.35">
      <c r="B73" s="17" t="str">
        <f>Master[[#This Row],[Accession Prefix (NPGS)]]&amp;" "&amp;Master[[#This Row],[Accession Number -Assigned]]&amp;" **"</f>
        <v>W6  **</v>
      </c>
      <c r="C73" s="33" t="e">
        <f>#REF!</f>
        <v>#REF!</v>
      </c>
      <c r="E73" s="8"/>
      <c r="I73" s="8"/>
    </row>
    <row r="74" spans="2:9" x14ac:dyDescent="0.35">
      <c r="B74" s="17" t="str">
        <f>Master[[#This Row],[Accession Prefix (NPGS)]]&amp;" "&amp;Master[[#This Row],[Accession Number -Assigned]]&amp;" **"</f>
        <v>W6  **</v>
      </c>
      <c r="C74" s="33" t="e">
        <f>#REF!</f>
        <v>#REF!</v>
      </c>
      <c r="E74" s="8"/>
      <c r="I74" s="8"/>
    </row>
    <row r="75" spans="2:9" x14ac:dyDescent="0.35">
      <c r="B75" s="17" t="str">
        <f>Master[[#This Row],[Accession Prefix (NPGS)]]&amp;" "&amp;Master[[#This Row],[Accession Number -Assigned]]&amp;" **"</f>
        <v>W6  **</v>
      </c>
      <c r="C75" s="33" t="e">
        <f>#REF!</f>
        <v>#REF!</v>
      </c>
      <c r="E75" s="8"/>
      <c r="I75" s="8"/>
    </row>
    <row r="76" spans="2:9" x14ac:dyDescent="0.35">
      <c r="B76" s="17" t="str">
        <f>Master[[#This Row],[Accession Prefix (NPGS)]]&amp;" "&amp;Master[[#This Row],[Accession Number -Assigned]]&amp;" **"</f>
        <v>W6  **</v>
      </c>
      <c r="C76" s="33" t="e">
        <f>#REF!</f>
        <v>#REF!</v>
      </c>
      <c r="E76" s="8"/>
      <c r="I76" s="8"/>
    </row>
    <row r="77" spans="2:9" x14ac:dyDescent="0.35">
      <c r="B77" s="17" t="str">
        <f>Master[[#This Row],[Accession Prefix (NPGS)]]&amp;" "&amp;Master[[#This Row],[Accession Number -Assigned]]&amp;" **"</f>
        <v>W6  **</v>
      </c>
      <c r="C77" s="33" t="e">
        <f>#REF!</f>
        <v>#REF!</v>
      </c>
      <c r="E77" s="8"/>
      <c r="I77" s="8"/>
    </row>
    <row r="78" spans="2:9" x14ac:dyDescent="0.35">
      <c r="B78" s="17" t="str">
        <f>Master[[#This Row],[Accession Prefix (NPGS)]]&amp;" "&amp;Master[[#This Row],[Accession Number -Assigned]]&amp;" **"</f>
        <v>W6  **</v>
      </c>
      <c r="C78" s="33" t="e">
        <f>#REF!</f>
        <v>#REF!</v>
      </c>
      <c r="E78" s="8"/>
      <c r="I78" s="8"/>
    </row>
    <row r="79" spans="2:9" x14ac:dyDescent="0.35">
      <c r="B79" s="17" t="str">
        <f>Master[[#This Row],[Accession Prefix (NPGS)]]&amp;" "&amp;Master[[#This Row],[Accession Number -Assigned]]&amp;" **"</f>
        <v>W6  **</v>
      </c>
      <c r="C79" s="33" t="e">
        <f>#REF!</f>
        <v>#REF!</v>
      </c>
      <c r="E79" s="8"/>
      <c r="I79" s="8"/>
    </row>
    <row r="80" spans="2:9" x14ac:dyDescent="0.35">
      <c r="B80" s="17" t="str">
        <f>Master[[#This Row],[Accession Prefix (NPGS)]]&amp;" "&amp;Master[[#This Row],[Accession Number -Assigned]]&amp;" **"</f>
        <v>W6  **</v>
      </c>
      <c r="C80" s="33" t="e">
        <f>#REF!</f>
        <v>#REF!</v>
      </c>
      <c r="E80" s="8"/>
      <c r="I80" s="8"/>
    </row>
    <row r="81" spans="2:9" x14ac:dyDescent="0.35">
      <c r="B81" s="17" t="str">
        <f>Master[[#This Row],[Accession Prefix (NPGS)]]&amp;" "&amp;Master[[#This Row],[Accession Number -Assigned]]&amp;" **"</f>
        <v>W6  **</v>
      </c>
      <c r="C81" s="33" t="e">
        <f>#REF!</f>
        <v>#REF!</v>
      </c>
      <c r="E81" s="8"/>
      <c r="I81" s="8"/>
    </row>
    <row r="82" spans="2:9" x14ac:dyDescent="0.35">
      <c r="B82" s="17" t="str">
        <f>Master[[#This Row],[Accession Prefix (NPGS)]]&amp;" "&amp;Master[[#This Row],[Accession Number -Assigned]]&amp;" **"</f>
        <v>W6  **</v>
      </c>
      <c r="C82" s="33" t="e">
        <f>#REF!</f>
        <v>#REF!</v>
      </c>
      <c r="E82" s="8"/>
      <c r="I82" s="8"/>
    </row>
    <row r="83" spans="2:9" x14ac:dyDescent="0.35">
      <c r="B83" s="17" t="str">
        <f>Master[[#This Row],[Accession Prefix (NPGS)]]&amp;" "&amp;Master[[#This Row],[Accession Number -Assigned]]&amp;" **"</f>
        <v>W6  **</v>
      </c>
      <c r="C83" s="33" t="e">
        <f>#REF!</f>
        <v>#REF!</v>
      </c>
      <c r="E83" s="8"/>
      <c r="I83" s="8"/>
    </row>
    <row r="84" spans="2:9" x14ac:dyDescent="0.35">
      <c r="B84" s="17" t="str">
        <f>Master[[#This Row],[Accession Prefix (NPGS)]]&amp;" "&amp;Master[[#This Row],[Accession Number -Assigned]]&amp;" **"</f>
        <v>W6  **</v>
      </c>
      <c r="C84" s="33" t="e">
        <f>#REF!</f>
        <v>#REF!</v>
      </c>
      <c r="E84" s="8"/>
      <c r="I84" s="8"/>
    </row>
    <row r="85" spans="2:9" x14ac:dyDescent="0.35">
      <c r="B85" s="17" t="str">
        <f>Master[[#This Row],[Accession Prefix (NPGS)]]&amp;" "&amp;Master[[#This Row],[Accession Number -Assigned]]&amp;" **"</f>
        <v>W6  **</v>
      </c>
      <c r="C85" s="33" t="e">
        <f>#REF!</f>
        <v>#REF!</v>
      </c>
      <c r="E85" s="8"/>
      <c r="I85" s="8"/>
    </row>
    <row r="86" spans="2:9" x14ac:dyDescent="0.35">
      <c r="B86" s="17" t="str">
        <f>Master[[#This Row],[Accession Prefix (NPGS)]]&amp;" "&amp;Master[[#This Row],[Accession Number -Assigned]]&amp;" **"</f>
        <v>W6  **</v>
      </c>
      <c r="C86" s="33" t="e">
        <f>#REF!</f>
        <v>#REF!</v>
      </c>
      <c r="E86" s="8"/>
      <c r="I86" s="8"/>
    </row>
    <row r="87" spans="2:9" x14ac:dyDescent="0.35">
      <c r="B87" s="17" t="str">
        <f>Master[[#This Row],[Accession Prefix (NPGS)]]&amp;" "&amp;Master[[#This Row],[Accession Number -Assigned]]&amp;" **"</f>
        <v>W6  **</v>
      </c>
      <c r="C87" s="33" t="e">
        <f>#REF!</f>
        <v>#REF!</v>
      </c>
      <c r="E87" s="8"/>
      <c r="I87" s="8"/>
    </row>
    <row r="88" spans="2:9" x14ac:dyDescent="0.35">
      <c r="B88" s="17" t="str">
        <f>Master[[#This Row],[Accession Prefix (NPGS)]]&amp;" "&amp;Master[[#This Row],[Accession Number -Assigned]]&amp;" **"</f>
        <v>W6  **</v>
      </c>
      <c r="C88" s="33" t="e">
        <f>#REF!</f>
        <v>#REF!</v>
      </c>
      <c r="E88" s="8"/>
      <c r="I88" s="8"/>
    </row>
    <row r="89" spans="2:9" x14ac:dyDescent="0.35">
      <c r="B89" s="17" t="str">
        <f>Master[[#This Row],[Accession Prefix (NPGS)]]&amp;" "&amp;Master[[#This Row],[Accession Number -Assigned]]&amp;" **"</f>
        <v>W6  **</v>
      </c>
      <c r="C89" s="33" t="e">
        <f>#REF!</f>
        <v>#REF!</v>
      </c>
      <c r="E89" s="8"/>
      <c r="I89" s="8"/>
    </row>
    <row r="90" spans="2:9" x14ac:dyDescent="0.35">
      <c r="B90" s="17" t="str">
        <f>Master[[#This Row],[Accession Prefix (NPGS)]]&amp;" "&amp;Master[[#This Row],[Accession Number -Assigned]]&amp;" **"</f>
        <v>W6  **</v>
      </c>
      <c r="C90" s="33" t="e">
        <f>#REF!</f>
        <v>#REF!</v>
      </c>
      <c r="E90" s="8"/>
      <c r="I90" s="8"/>
    </row>
    <row r="91" spans="2:9" x14ac:dyDescent="0.35">
      <c r="B91" s="17" t="str">
        <f>Master[[#This Row],[Accession Prefix (NPGS)]]&amp;" "&amp;Master[[#This Row],[Accession Number -Assigned]]&amp;" **"</f>
        <v>W6  **</v>
      </c>
      <c r="C91" s="33" t="e">
        <f>#REF!</f>
        <v>#REF!</v>
      </c>
      <c r="E91" s="8"/>
      <c r="I91" s="8"/>
    </row>
    <row r="92" spans="2:9" x14ac:dyDescent="0.35">
      <c r="B92" s="17" t="str">
        <f>Master[[#This Row],[Accession Prefix (NPGS)]]&amp;" "&amp;Master[[#This Row],[Accession Number -Assigned]]&amp;" **"</f>
        <v>W6  **</v>
      </c>
      <c r="C92" s="33" t="e">
        <f>#REF!</f>
        <v>#REF!</v>
      </c>
      <c r="E92" s="8"/>
      <c r="I92" s="8"/>
    </row>
    <row r="93" spans="2:9" x14ac:dyDescent="0.35">
      <c r="B93" s="17" t="str">
        <f>Master[[#This Row],[Accession Prefix (NPGS)]]&amp;" "&amp;Master[[#This Row],[Accession Number -Assigned]]&amp;" **"</f>
        <v>W6  **</v>
      </c>
      <c r="C93" s="33" t="e">
        <f>#REF!</f>
        <v>#REF!</v>
      </c>
      <c r="E93" s="8"/>
      <c r="I93" s="8"/>
    </row>
    <row r="94" spans="2:9" x14ac:dyDescent="0.35">
      <c r="B94" s="17" t="str">
        <f>Master[[#This Row],[Accession Prefix (NPGS)]]&amp;" "&amp;Master[[#This Row],[Accession Number -Assigned]]&amp;" **"</f>
        <v>W6  **</v>
      </c>
      <c r="C94" s="33" t="e">
        <f>#REF!</f>
        <v>#REF!</v>
      </c>
      <c r="E94" s="8"/>
      <c r="I94" s="8"/>
    </row>
    <row r="95" spans="2:9" x14ac:dyDescent="0.35">
      <c r="B95" s="17" t="str">
        <f>Master[[#This Row],[Accession Prefix (NPGS)]]&amp;" "&amp;Master[[#This Row],[Accession Number -Assigned]]&amp;" **"</f>
        <v>W6  **</v>
      </c>
      <c r="C95" s="33" t="e">
        <f>#REF!</f>
        <v>#REF!</v>
      </c>
      <c r="E95" s="8"/>
      <c r="I95" s="8"/>
    </row>
    <row r="96" spans="2:9" x14ac:dyDescent="0.35">
      <c r="B96" s="17" t="str">
        <f>Master[[#This Row],[Accession Prefix (NPGS)]]&amp;" "&amp;Master[[#This Row],[Accession Number -Assigned]]&amp;" **"</f>
        <v>W6  **</v>
      </c>
      <c r="C96" s="33" t="e">
        <f>#REF!</f>
        <v>#REF!</v>
      </c>
      <c r="E96" s="8"/>
      <c r="I96" s="8"/>
    </row>
    <row r="97" spans="2:3" x14ac:dyDescent="0.35">
      <c r="B97" s="17" t="str">
        <f>Master[[#This Row],[Accession Prefix (NPGS)]]&amp;" "&amp;Master[[#This Row],[Accession Number -Assigned]]&amp;" **"</f>
        <v>W6  **</v>
      </c>
      <c r="C97" s="33" t="e">
        <f>#REF!</f>
        <v>#REF!</v>
      </c>
    </row>
    <row r="98" spans="2:3" x14ac:dyDescent="0.35">
      <c r="B98" s="17" t="str">
        <f>Master[[#This Row],[Accession Prefix (NPGS)]]&amp;" "&amp;Master[[#This Row],[Accession Number -Assigned]]&amp;" **"</f>
        <v>W6  **</v>
      </c>
      <c r="C98" s="33" t="e">
        <f>#REF!</f>
        <v>#REF!</v>
      </c>
    </row>
    <row r="99" spans="2:3" x14ac:dyDescent="0.35">
      <c r="B99" s="17" t="str">
        <f>Master[[#This Row],[Accession Prefix (NPGS)]]&amp;" "&amp;Master[[#This Row],[Accession Number -Assigned]]&amp;" **"</f>
        <v>W6  **</v>
      </c>
      <c r="C99" s="33" t="e">
        <f>#REF!</f>
        <v>#REF!</v>
      </c>
    </row>
    <row r="100" spans="2:3" x14ac:dyDescent="0.35">
      <c r="B100" s="17" t="str">
        <f>Master[[#This Row],[Accession Prefix (NPGS)]]&amp;" "&amp;Master[[#This Row],[Accession Number -Assigned]]&amp;" **"</f>
        <v>W6  **</v>
      </c>
      <c r="C100" s="33" t="e">
        <f>#REF!</f>
        <v>#REF!</v>
      </c>
    </row>
    <row r="101" spans="2:3" x14ac:dyDescent="0.35">
      <c r="B101" s="17" t="str">
        <f>Master[[#This Row],[Accession Prefix (NPGS)]]&amp;" "&amp;Master[[#This Row],[Accession Number -Assigned]]&amp;" **"</f>
        <v>W6  **</v>
      </c>
      <c r="C101" s="33" t="e">
        <f>#REF!</f>
        <v>#REF!</v>
      </c>
    </row>
    <row r="102" spans="2:3" x14ac:dyDescent="0.35">
      <c r="B102" s="17" t="str">
        <f>Master[[#This Row],[Accession Prefix (NPGS)]]&amp;" "&amp;Master[[#This Row],[Accession Number -Assigned]]&amp;" **"</f>
        <v>W6  **</v>
      </c>
      <c r="C102" s="33" t="e">
        <f>#REF!</f>
        <v>#REF!</v>
      </c>
    </row>
    <row r="103" spans="2:3" x14ac:dyDescent="0.35">
      <c r="B103" s="17" t="str">
        <f>Master[[#This Row],[Accession Prefix (NPGS)]]&amp;" "&amp;Master[[#This Row],[Accession Number -Assigned]]&amp;" **"</f>
        <v>W6  **</v>
      </c>
      <c r="C103" s="33" t="e">
        <f>#REF!</f>
        <v>#REF!</v>
      </c>
    </row>
    <row r="104" spans="2:3" x14ac:dyDescent="0.35">
      <c r="B104" s="17" t="str">
        <f>Master[[#This Row],[Accession Prefix (NPGS)]]&amp;" "&amp;Master[[#This Row],[Accession Number -Assigned]]&amp;" **"</f>
        <v>W6  **</v>
      </c>
      <c r="C104" s="33" t="e">
        <f>#REF!</f>
        <v>#REF!</v>
      </c>
    </row>
    <row r="105" spans="2:3" x14ac:dyDescent="0.35">
      <c r="B105" s="17" t="str">
        <f>Master[[#This Row],[Accession Prefix (NPGS)]]&amp;" "&amp;Master[[#This Row],[Accession Number -Assigned]]&amp;" **"</f>
        <v>W6  **</v>
      </c>
      <c r="C105" s="33" t="e">
        <f>#REF!</f>
        <v>#REF!</v>
      </c>
    </row>
    <row r="106" spans="2:3" x14ac:dyDescent="0.35">
      <c r="B106" s="17" t="str">
        <f>Master[[#This Row],[Accession Prefix (NPGS)]]&amp;" "&amp;Master[[#This Row],[Accession Number -Assigned]]&amp;" **"</f>
        <v>W6  **</v>
      </c>
      <c r="C106" s="33" t="e">
        <f>#REF!</f>
        <v>#REF!</v>
      </c>
    </row>
    <row r="107" spans="2:3" x14ac:dyDescent="0.35">
      <c r="B107" s="17" t="str">
        <f>Master[[#This Row],[Accession Prefix (NPGS)]]&amp;" "&amp;Master[[#This Row],[Accession Number -Assigned]]&amp;" **"</f>
        <v>W6  **</v>
      </c>
      <c r="C107" s="33" t="e">
        <f>#REF!</f>
        <v>#REF!</v>
      </c>
    </row>
    <row r="108" spans="2:3" x14ac:dyDescent="0.35">
      <c r="B108" s="17" t="str">
        <f>Master[[#This Row],[Accession Prefix (NPGS)]]&amp;" "&amp;Master[[#This Row],[Accession Number -Assigned]]&amp;" **"</f>
        <v>W6  **</v>
      </c>
      <c r="C108" s="33" t="e">
        <f>#REF!</f>
        <v>#REF!</v>
      </c>
    </row>
    <row r="109" spans="2:3" x14ac:dyDescent="0.35">
      <c r="B109" s="17" t="str">
        <f>Master[[#This Row],[Accession Prefix (NPGS)]]&amp;" "&amp;Master[[#This Row],[Accession Number -Assigned]]&amp;" **"</f>
        <v>W6  **</v>
      </c>
      <c r="C109" s="33" t="e">
        <f>#REF!</f>
        <v>#REF!</v>
      </c>
    </row>
    <row r="110" spans="2:3" x14ac:dyDescent="0.35">
      <c r="B110" s="17" t="str">
        <f>Master[[#This Row],[Accession Prefix (NPGS)]]&amp;" "&amp;Master[[#This Row],[Accession Number -Assigned]]&amp;" **"</f>
        <v>W6  **</v>
      </c>
      <c r="C110" s="33" t="e">
        <f>#REF!</f>
        <v>#REF!</v>
      </c>
    </row>
    <row r="111" spans="2:3" x14ac:dyDescent="0.35">
      <c r="B111" s="17" t="str">
        <f>Master[[#This Row],[Accession Prefix (NPGS)]]&amp;" "&amp;Master[[#This Row],[Accession Number -Assigned]]&amp;" **"</f>
        <v>W6  **</v>
      </c>
      <c r="C111" s="33" t="e">
        <f>#REF!</f>
        <v>#REF!</v>
      </c>
    </row>
    <row r="112" spans="2:3" x14ac:dyDescent="0.35">
      <c r="B112" s="17" t="str">
        <f>Master[[#This Row],[Accession Prefix (NPGS)]]&amp;" "&amp;Master[[#This Row],[Accession Number -Assigned]]&amp;" **"</f>
        <v>W6  **</v>
      </c>
      <c r="C112" s="33" t="e">
        <f>#REF!</f>
        <v>#REF!</v>
      </c>
    </row>
    <row r="113" spans="2:3" x14ac:dyDescent="0.35">
      <c r="B113" s="17" t="str">
        <f>Master[[#This Row],[Accession Prefix (NPGS)]]&amp;" "&amp;Master[[#This Row],[Accession Number -Assigned]]&amp;" **"</f>
        <v>W6  **</v>
      </c>
      <c r="C113" s="33" t="e">
        <f>#REF!</f>
        <v>#REF!</v>
      </c>
    </row>
    <row r="114" spans="2:3" x14ac:dyDescent="0.35">
      <c r="B114" s="17" t="str">
        <f>Master[[#This Row],[Accession Prefix (NPGS)]]&amp;" "&amp;Master[[#This Row],[Accession Number -Assigned]]&amp;" **"</f>
        <v>W6  **</v>
      </c>
      <c r="C114" s="33" t="e">
        <f>#REF!</f>
        <v>#REF!</v>
      </c>
    </row>
    <row r="115" spans="2:3" x14ac:dyDescent="0.35">
      <c r="B115" s="17" t="str">
        <f>Master[[#This Row],[Accession Prefix (NPGS)]]&amp;" "&amp;Master[[#This Row],[Accession Number -Assigned]]&amp;" **"</f>
        <v>W6  **</v>
      </c>
      <c r="C115" s="33" t="e">
        <f>#REF!</f>
        <v>#REF!</v>
      </c>
    </row>
    <row r="116" spans="2:3" x14ac:dyDescent="0.35">
      <c r="B116" s="17" t="str">
        <f>Master[[#This Row],[Accession Prefix (NPGS)]]&amp;" "&amp;Master[[#This Row],[Accession Number -Assigned]]&amp;" **"</f>
        <v>W6  **</v>
      </c>
      <c r="C116" s="33" t="e">
        <f>#REF!</f>
        <v>#REF!</v>
      </c>
    </row>
    <row r="117" spans="2:3" x14ac:dyDescent="0.35">
      <c r="B117" s="17" t="str">
        <f>Master[[#This Row],[Accession Prefix (NPGS)]]&amp;" "&amp;Master[[#This Row],[Accession Number -Assigned]]&amp;" **"</f>
        <v>W6  **</v>
      </c>
      <c r="C117" s="33" t="e">
        <f>#REF!</f>
        <v>#REF!</v>
      </c>
    </row>
    <row r="118" spans="2:3" x14ac:dyDescent="0.35">
      <c r="B118" s="17" t="str">
        <f>Master[[#This Row],[Accession Prefix (NPGS)]]&amp;" "&amp;Master[[#This Row],[Accession Number -Assigned]]&amp;" **"</f>
        <v xml:space="preserve">  **</v>
      </c>
      <c r="C118" s="33" t="e">
        <f>#REF!</f>
        <v>#REF!</v>
      </c>
    </row>
    <row r="119" spans="2:3" x14ac:dyDescent="0.35">
      <c r="B119" s="17" t="str">
        <f>Master[[#This Row],[Accession Prefix (NPGS)]]&amp;" "&amp;Master[[#This Row],[Accession Number -Assigned]]&amp;" **"</f>
        <v xml:space="preserve">  **</v>
      </c>
      <c r="C119" s="33" t="e">
        <f>#REF!</f>
        <v>#REF!</v>
      </c>
    </row>
    <row r="120" spans="2:3" x14ac:dyDescent="0.35">
      <c r="B120" s="17" t="str">
        <f>Master[[#This Row],[Accession Prefix (NPGS)]]&amp;" "&amp;Master[[#This Row],[Accession Number -Assigned]]&amp;" **"</f>
        <v xml:space="preserve">  **</v>
      </c>
      <c r="C120" s="33" t="e">
        <f>#REF!</f>
        <v>#REF!</v>
      </c>
    </row>
    <row r="121" spans="2:3" x14ac:dyDescent="0.35">
      <c r="B121" s="17" t="str">
        <f>Master[[#This Row],[Accession Prefix (NPGS)]]&amp;" "&amp;Master[[#This Row],[Accession Number -Assigned]]&amp;" **"</f>
        <v xml:space="preserve">  **</v>
      </c>
      <c r="C121" s="33" t="e">
        <f>#REF!</f>
        <v>#REF!</v>
      </c>
    </row>
    <row r="122" spans="2:3" x14ac:dyDescent="0.35">
      <c r="B122" s="17" t="str">
        <f>Master[[#This Row],[Accession Prefix (NPGS)]]&amp;" "&amp;Master[[#This Row],[Accession Number -Assigned]]&amp;" **"</f>
        <v xml:space="preserve">  **</v>
      </c>
      <c r="C122" s="33" t="e">
        <f>#REF!</f>
        <v>#REF!</v>
      </c>
    </row>
    <row r="123" spans="2:3" x14ac:dyDescent="0.35">
      <c r="B123" s="17" t="str">
        <f>Master[[#This Row],[Accession Prefix (NPGS)]]&amp;" "&amp;Master[[#This Row],[Accession Number -Assigned]]&amp;" **"</f>
        <v xml:space="preserve">  **</v>
      </c>
      <c r="C123" s="33" t="e">
        <f>#REF!</f>
        <v>#REF!</v>
      </c>
    </row>
    <row r="124" spans="2:3" x14ac:dyDescent="0.35">
      <c r="B124" s="17" t="str">
        <f>Master[[#This Row],[Accession Prefix (NPGS)]]&amp;" "&amp;Master[[#This Row],[Accession Number -Assigned]]&amp;" **"</f>
        <v xml:space="preserve">  **</v>
      </c>
      <c r="C124" s="33" t="e">
        <f>#REF!</f>
        <v>#REF!</v>
      </c>
    </row>
    <row r="125" spans="2:3" x14ac:dyDescent="0.35">
      <c r="B125" s="17" t="str">
        <f>Master[[#This Row],[Accession Prefix (NPGS)]]&amp;" "&amp;Master[[#This Row],[Accession Number -Assigned]]&amp;" **"</f>
        <v xml:space="preserve">  **</v>
      </c>
      <c r="C125" s="33" t="e">
        <f>#REF!</f>
        <v>#REF!</v>
      </c>
    </row>
    <row r="126" spans="2:3" x14ac:dyDescent="0.35">
      <c r="B126" s="17" t="str">
        <f>Master[[#This Row],[Accession Prefix (NPGS)]]&amp;" "&amp;Master[[#This Row],[Accession Number -Assigned]]&amp;" **"</f>
        <v xml:space="preserve">  **</v>
      </c>
      <c r="C126" s="33" t="e">
        <f>#REF!</f>
        <v>#REF!</v>
      </c>
    </row>
    <row r="127" spans="2:3" x14ac:dyDescent="0.35">
      <c r="B127" s="17" t="str">
        <f>Master[[#This Row],[Accession Prefix (NPGS)]]&amp;" "&amp;Master[[#This Row],[Accession Number -Assigned]]&amp;" **"</f>
        <v xml:space="preserve">  **</v>
      </c>
      <c r="C127" s="33" t="e">
        <f>#REF!</f>
        <v>#REF!</v>
      </c>
    </row>
    <row r="128" spans="2:3" x14ac:dyDescent="0.35">
      <c r="B128" s="17" t="str">
        <f>Master[[#This Row],[Accession Prefix (NPGS)]]&amp;" "&amp;Master[[#This Row],[Accession Number -Assigned]]&amp;" **"</f>
        <v xml:space="preserve">  **</v>
      </c>
      <c r="C128" s="33" t="e">
        <f>#REF!</f>
        <v>#REF!</v>
      </c>
    </row>
    <row r="129" spans="2:3" x14ac:dyDescent="0.35">
      <c r="B129" s="17" t="str">
        <f>Master[[#This Row],[Accession Prefix (NPGS)]]&amp;" "&amp;Master[[#This Row],[Accession Number -Assigned]]&amp;" **"</f>
        <v xml:space="preserve">  **</v>
      </c>
      <c r="C129" s="33" t="e">
        <f>#REF!</f>
        <v>#REF!</v>
      </c>
    </row>
    <row r="130" spans="2:3" x14ac:dyDescent="0.35">
      <c r="B130" s="17" t="str">
        <f>Master[[#This Row],[Accession Prefix (NPGS)]]&amp;" "&amp;Master[[#This Row],[Accession Number -Assigned]]&amp;" **"</f>
        <v xml:space="preserve">  **</v>
      </c>
      <c r="C130" s="33" t="e">
        <f>#REF!</f>
        <v>#REF!</v>
      </c>
    </row>
    <row r="131" spans="2:3" x14ac:dyDescent="0.35">
      <c r="B131" s="17" t="str">
        <f>Master[[#This Row],[Accession Prefix (NPGS)]]&amp;" "&amp;Master[[#This Row],[Accession Number -Assigned]]&amp;" **"</f>
        <v xml:space="preserve">  **</v>
      </c>
      <c r="C131" s="33" t="e">
        <f>#REF!</f>
        <v>#REF!</v>
      </c>
    </row>
    <row r="132" spans="2:3" x14ac:dyDescent="0.35">
      <c r="B132" s="17" t="str">
        <f>Master[[#This Row],[Accession Prefix (NPGS)]]&amp;" "&amp;Master[[#This Row],[Accession Number -Assigned]]&amp;" **"</f>
        <v xml:space="preserve">  **</v>
      </c>
      <c r="C132" s="33" t="e">
        <f>#REF!</f>
        <v>#REF!</v>
      </c>
    </row>
    <row r="133" spans="2:3" x14ac:dyDescent="0.35">
      <c r="B133" s="17" t="str">
        <f>Master[[#This Row],[Accession Prefix (NPGS)]]&amp;" "&amp;Master[[#This Row],[Accession Number -Assigned]]&amp;" **"</f>
        <v xml:space="preserve">  **</v>
      </c>
      <c r="C133" s="33" t="e">
        <f>#REF!</f>
        <v>#REF!</v>
      </c>
    </row>
    <row r="134" spans="2:3" x14ac:dyDescent="0.35">
      <c r="B134" s="17" t="str">
        <f>Master[[#This Row],[Accession Prefix (NPGS)]]&amp;" "&amp;Master[[#This Row],[Accession Number -Assigned]]&amp;" **"</f>
        <v xml:space="preserve">  **</v>
      </c>
      <c r="C134" s="33" t="e">
        <f>#REF!</f>
        <v>#REF!</v>
      </c>
    </row>
    <row r="135" spans="2:3" x14ac:dyDescent="0.35">
      <c r="B135" s="17" t="str">
        <f>Master[[#This Row],[Accession Prefix (NPGS)]]&amp;" "&amp;Master[[#This Row],[Accession Number -Assigned]]&amp;" **"</f>
        <v xml:space="preserve">  **</v>
      </c>
      <c r="C135" s="33" t="e">
        <f>#REF!</f>
        <v>#REF!</v>
      </c>
    </row>
    <row r="136" spans="2:3" x14ac:dyDescent="0.35">
      <c r="B136" s="17" t="str">
        <f>Master[[#This Row],[Accession Prefix (NPGS)]]&amp;" "&amp;Master[[#This Row],[Accession Number -Assigned]]&amp;" **"</f>
        <v xml:space="preserve">  **</v>
      </c>
      <c r="C136" s="33" t="e">
        <f>#REF!</f>
        <v>#REF!</v>
      </c>
    </row>
    <row r="137" spans="2:3" x14ac:dyDescent="0.35">
      <c r="B137" s="17" t="str">
        <f>Master[[#This Row],[Accession Prefix (NPGS)]]&amp;" "&amp;Master[[#This Row],[Accession Number -Assigned]]&amp;" **"</f>
        <v xml:space="preserve">  **</v>
      </c>
      <c r="C137" s="33" t="e">
        <f>#REF!</f>
        <v>#REF!</v>
      </c>
    </row>
    <row r="138" spans="2:3" x14ac:dyDescent="0.35">
      <c r="B138" s="17" t="str">
        <f>Master[[#This Row],[Accession Prefix (NPGS)]]&amp;" "&amp;Master[[#This Row],[Accession Number -Assigned]]&amp;" **"</f>
        <v xml:space="preserve">  **</v>
      </c>
      <c r="C138" s="33" t="e">
        <f>#REF!</f>
        <v>#REF!</v>
      </c>
    </row>
    <row r="139" spans="2:3" x14ac:dyDescent="0.35">
      <c r="B139" s="17" t="str">
        <f>Master[[#This Row],[Accession Prefix (NPGS)]]&amp;" "&amp;Master[[#This Row],[Accession Number -Assigned]]&amp;" **"</f>
        <v xml:space="preserve">  **</v>
      </c>
      <c r="C139" s="33" t="e">
        <f>#REF!</f>
        <v>#REF!</v>
      </c>
    </row>
    <row r="140" spans="2:3" x14ac:dyDescent="0.35">
      <c r="B140" s="17" t="str">
        <f>Master[[#This Row],[Accession Prefix (NPGS)]]&amp;" "&amp;Master[[#This Row],[Accession Number -Assigned]]&amp;" **"</f>
        <v xml:space="preserve">  **</v>
      </c>
      <c r="C140" s="33" t="e">
        <f>#REF!</f>
        <v>#REF!</v>
      </c>
    </row>
    <row r="141" spans="2:3" x14ac:dyDescent="0.35">
      <c r="B141" s="17" t="str">
        <f>Master[[#This Row],[Accession Prefix (NPGS)]]&amp;" "&amp;Master[[#This Row],[Accession Number -Assigned]]&amp;" **"</f>
        <v xml:space="preserve">  **</v>
      </c>
      <c r="C141" s="33" t="e">
        <f>#REF!</f>
        <v>#REF!</v>
      </c>
    </row>
    <row r="142" spans="2:3" x14ac:dyDescent="0.35">
      <c r="B142" s="17" t="str">
        <f>Master[[#This Row],[Accession Prefix (NPGS)]]&amp;" "&amp;Master[[#This Row],[Accession Number -Assigned]]&amp;" **"</f>
        <v xml:space="preserve">  **</v>
      </c>
      <c r="C142" s="33" t="e">
        <f>#REF!</f>
        <v>#REF!</v>
      </c>
    </row>
    <row r="143" spans="2:3" x14ac:dyDescent="0.35">
      <c r="B143" s="17" t="str">
        <f>Master[[#This Row],[Accession Prefix (NPGS)]]&amp;" "&amp;Master[[#This Row],[Accession Number -Assigned]]&amp;" **"</f>
        <v xml:space="preserve">  **</v>
      </c>
      <c r="C143" s="33" t="e">
        <f>#REF!</f>
        <v>#REF!</v>
      </c>
    </row>
    <row r="144" spans="2:3" x14ac:dyDescent="0.35">
      <c r="B144" s="17" t="str">
        <f>Master[[#This Row],[Accession Prefix (NPGS)]]&amp;" "&amp;Master[[#This Row],[Accession Number -Assigned]]&amp;" **"</f>
        <v xml:space="preserve">  **</v>
      </c>
      <c r="C144" s="33" t="e">
        <f>#REF!</f>
        <v>#REF!</v>
      </c>
    </row>
    <row r="145" spans="2:3" x14ac:dyDescent="0.35">
      <c r="B145" s="17" t="str">
        <f>Master[[#This Row],[Accession Prefix (NPGS)]]&amp;" "&amp;Master[[#This Row],[Accession Number -Assigned]]&amp;" **"</f>
        <v xml:space="preserve">  **</v>
      </c>
      <c r="C145" s="33" t="e">
        <f>#REF!</f>
        <v>#REF!</v>
      </c>
    </row>
    <row r="146" spans="2:3" x14ac:dyDescent="0.35">
      <c r="B146" s="17" t="str">
        <f>Master[[#This Row],[Accession Prefix (NPGS)]]&amp;" "&amp;Master[[#This Row],[Accession Number -Assigned]]&amp;" **"</f>
        <v xml:space="preserve">  **</v>
      </c>
      <c r="C146" s="33" t="e">
        <f>#REF!</f>
        <v>#REF!</v>
      </c>
    </row>
    <row r="147" spans="2:3" x14ac:dyDescent="0.35">
      <c r="B147" s="17" t="str">
        <f>Master[[#This Row],[Accession Prefix (NPGS)]]&amp;" "&amp;Master[[#This Row],[Accession Number -Assigned]]&amp;" **"</f>
        <v xml:space="preserve">  **</v>
      </c>
      <c r="C147" s="33" t="e">
        <f>#REF!</f>
        <v>#REF!</v>
      </c>
    </row>
    <row r="148" spans="2:3" x14ac:dyDescent="0.35">
      <c r="B148" s="17" t="str">
        <f>Master[[#This Row],[Accession Prefix (NPGS)]]&amp;" "&amp;Master[[#This Row],[Accession Number -Assigned]]&amp;" **"</f>
        <v xml:space="preserve">  **</v>
      </c>
      <c r="C148" s="33" t="e">
        <f>#REF!</f>
        <v>#REF!</v>
      </c>
    </row>
    <row r="149" spans="2:3" x14ac:dyDescent="0.35">
      <c r="B149" s="17" t="str">
        <f>Master[[#This Row],[Accession Prefix (NPGS)]]&amp;" "&amp;Master[[#This Row],[Accession Number -Assigned]]&amp;" **"</f>
        <v xml:space="preserve">  **</v>
      </c>
      <c r="C149" s="33" t="e">
        <f>#REF!</f>
        <v>#REF!</v>
      </c>
    </row>
    <row r="150" spans="2:3" x14ac:dyDescent="0.35">
      <c r="B150" s="17" t="str">
        <f>Master[[#This Row],[Accession Prefix (NPGS)]]&amp;" "&amp;Master[[#This Row],[Accession Number -Assigned]]&amp;" **"</f>
        <v xml:space="preserve">  **</v>
      </c>
      <c r="C150" s="33" t="e">
        <f>#REF!</f>
        <v>#REF!</v>
      </c>
    </row>
    <row r="151" spans="2:3" x14ac:dyDescent="0.35">
      <c r="B151" s="17" t="str">
        <f>Master[[#This Row],[Accession Prefix (NPGS)]]&amp;" "&amp;Master[[#This Row],[Accession Number -Assigned]]&amp;" **"</f>
        <v xml:space="preserve">  **</v>
      </c>
      <c r="C151" s="33" t="e">
        <f>#REF!</f>
        <v>#REF!</v>
      </c>
    </row>
    <row r="152" spans="2:3" x14ac:dyDescent="0.35">
      <c r="B152" s="17" t="str">
        <f>Master[[#This Row],[Accession Prefix (NPGS)]]&amp;" "&amp;Master[[#This Row],[Accession Number -Assigned]]&amp;" **"</f>
        <v xml:space="preserve">  **</v>
      </c>
      <c r="C152" s="33" t="e">
        <f>#REF!</f>
        <v>#REF!</v>
      </c>
    </row>
    <row r="153" spans="2:3" x14ac:dyDescent="0.35">
      <c r="B153" s="17" t="str">
        <f>Master[[#This Row],[Accession Prefix (NPGS)]]&amp;" "&amp;Master[[#This Row],[Accession Number -Assigned]]&amp;" **"</f>
        <v xml:space="preserve">  **</v>
      </c>
      <c r="C153" s="33" t="e">
        <f>#REF!</f>
        <v>#REF!</v>
      </c>
    </row>
    <row r="154" spans="2:3" x14ac:dyDescent="0.35">
      <c r="B154" s="17" t="str">
        <f>Master[[#This Row],[Accession Prefix (NPGS)]]&amp;" "&amp;Master[[#This Row],[Accession Number -Assigned]]&amp;" **"</f>
        <v xml:space="preserve">  **</v>
      </c>
      <c r="C154" s="33" t="e">
        <f>#REF!</f>
        <v>#REF!</v>
      </c>
    </row>
    <row r="155" spans="2:3" x14ac:dyDescent="0.35">
      <c r="B155" s="17" t="str">
        <f>Master[[#This Row],[Accession Prefix (NPGS)]]&amp;" "&amp;Master[[#This Row],[Accession Number -Assigned]]&amp;" **"</f>
        <v xml:space="preserve">  **</v>
      </c>
      <c r="C155" s="33" t="e">
        <f>#REF!</f>
        <v>#REF!</v>
      </c>
    </row>
    <row r="156" spans="2:3" x14ac:dyDescent="0.35">
      <c r="B156" s="17" t="str">
        <f>Master[[#This Row],[Accession Prefix (NPGS)]]&amp;" "&amp;Master[[#This Row],[Accession Number -Assigned]]&amp;" **"</f>
        <v xml:space="preserve">  **</v>
      </c>
      <c r="C156" s="33" t="e">
        <f>#REF!</f>
        <v>#REF!</v>
      </c>
    </row>
    <row r="157" spans="2:3" x14ac:dyDescent="0.35">
      <c r="B157" s="17" t="str">
        <f>Master[[#This Row],[Accession Prefix (NPGS)]]&amp;" "&amp;Master[[#This Row],[Accession Number -Assigned]]&amp;" **"</f>
        <v xml:space="preserve">  **</v>
      </c>
      <c r="C157" s="33" t="e">
        <f>#REF!</f>
        <v>#REF!</v>
      </c>
    </row>
    <row r="158" spans="2:3" x14ac:dyDescent="0.35">
      <c r="B158" s="17" t="str">
        <f>Master[[#This Row],[Accession Prefix (NPGS)]]&amp;" "&amp;Master[[#This Row],[Accession Number -Assigned]]&amp;" **"</f>
        <v xml:space="preserve">  **</v>
      </c>
      <c r="C158" s="33" t="e">
        <f>#REF!</f>
        <v>#REF!</v>
      </c>
    </row>
    <row r="159" spans="2:3" x14ac:dyDescent="0.35">
      <c r="B159" s="17" t="str">
        <f>Master[[#This Row],[Accession Prefix (NPGS)]]&amp;" "&amp;Master[[#This Row],[Accession Number -Assigned]]&amp;" **"</f>
        <v xml:space="preserve">  **</v>
      </c>
      <c r="C159" s="33" t="e">
        <f>#REF!</f>
        <v>#REF!</v>
      </c>
    </row>
    <row r="160" spans="2:3" x14ac:dyDescent="0.35">
      <c r="B160" s="17" t="str">
        <f>Master[[#This Row],[Accession Prefix (NPGS)]]&amp;" "&amp;Master[[#This Row],[Accession Number -Assigned]]&amp;" **"</f>
        <v xml:space="preserve">  **</v>
      </c>
      <c r="C160" s="33" t="e">
        <f>#REF!</f>
        <v>#REF!</v>
      </c>
    </row>
    <row r="161" spans="2:3" x14ac:dyDescent="0.35">
      <c r="B161" s="17" t="str">
        <f>Master[[#This Row],[Accession Prefix (NPGS)]]&amp;" "&amp;Master[[#This Row],[Accession Number -Assigned]]&amp;" **"</f>
        <v xml:space="preserve">  **</v>
      </c>
      <c r="C161" s="33" t="e">
        <f>#REF!</f>
        <v>#REF!</v>
      </c>
    </row>
    <row r="162" spans="2:3" x14ac:dyDescent="0.35">
      <c r="B162" s="17" t="str">
        <f>Master[[#This Row],[Accession Prefix (NPGS)]]&amp;" "&amp;Master[[#This Row],[Accession Number -Assigned]]&amp;" **"</f>
        <v xml:space="preserve">  **</v>
      </c>
      <c r="C162" s="33" t="e">
        <f>#REF!</f>
        <v>#REF!</v>
      </c>
    </row>
    <row r="163" spans="2:3" x14ac:dyDescent="0.35">
      <c r="B163" s="17" t="str">
        <f>Master[[#This Row],[Accession Prefix (NPGS)]]&amp;" "&amp;Master[[#This Row],[Accession Number -Assigned]]&amp;" **"</f>
        <v xml:space="preserve">  **</v>
      </c>
      <c r="C163" s="33" t="e">
        <f>#REF!</f>
        <v>#REF!</v>
      </c>
    </row>
    <row r="164" spans="2:3" x14ac:dyDescent="0.35">
      <c r="B164" s="17" t="str">
        <f>Master[[#This Row],[Accession Prefix (NPGS)]]&amp;" "&amp;Master[[#This Row],[Accession Number -Assigned]]&amp;" **"</f>
        <v xml:space="preserve">  **</v>
      </c>
      <c r="C164" s="33" t="e">
        <f>#REF!</f>
        <v>#REF!</v>
      </c>
    </row>
    <row r="165" spans="2:3" x14ac:dyDescent="0.35">
      <c r="B165" s="17" t="str">
        <f>Master[[#This Row],[Accession Prefix (NPGS)]]&amp;" "&amp;Master[[#This Row],[Accession Number -Assigned]]&amp;" **"</f>
        <v xml:space="preserve">  **</v>
      </c>
      <c r="C165" s="33" t="e">
        <f>#REF!</f>
        <v>#REF!</v>
      </c>
    </row>
    <row r="166" spans="2:3" x14ac:dyDescent="0.35">
      <c r="B166" s="17" t="str">
        <f>Master[[#This Row],[Accession Prefix (NPGS)]]&amp;" "&amp;Master[[#This Row],[Accession Number -Assigned]]&amp;" **"</f>
        <v xml:space="preserve">  **</v>
      </c>
      <c r="C166" s="33" t="e">
        <f>#REF!</f>
        <v>#REF!</v>
      </c>
    </row>
    <row r="167" spans="2:3" x14ac:dyDescent="0.35">
      <c r="B167" s="17" t="str">
        <f>Master[[#This Row],[Accession Prefix (NPGS)]]&amp;" "&amp;Master[[#This Row],[Accession Number -Assigned]]&amp;" **"</f>
        <v xml:space="preserve">  **</v>
      </c>
      <c r="C167" s="33" t="e">
        <f>#REF!</f>
        <v>#REF!</v>
      </c>
    </row>
    <row r="168" spans="2:3" x14ac:dyDescent="0.35">
      <c r="B168" s="17" t="str">
        <f>Master[[#This Row],[Accession Prefix (NPGS)]]&amp;" "&amp;Master[[#This Row],[Accession Number -Assigned]]&amp;" **"</f>
        <v xml:space="preserve">  **</v>
      </c>
      <c r="C168" s="33" t="e">
        <f>#REF!</f>
        <v>#REF!</v>
      </c>
    </row>
    <row r="169" spans="2:3" x14ac:dyDescent="0.35">
      <c r="B169" s="17" t="str">
        <f>Master[[#This Row],[Accession Prefix (NPGS)]]&amp;" "&amp;Master[[#This Row],[Accession Number -Assigned]]&amp;" **"</f>
        <v xml:space="preserve">  **</v>
      </c>
      <c r="C169" s="33" t="e">
        <f>#REF!</f>
        <v>#REF!</v>
      </c>
    </row>
    <row r="170" spans="2:3" x14ac:dyDescent="0.35">
      <c r="B170" s="17" t="str">
        <f>Master[[#This Row],[Accession Prefix (NPGS)]]&amp;" "&amp;Master[[#This Row],[Accession Number -Assigned]]&amp;" **"</f>
        <v xml:space="preserve">  **</v>
      </c>
      <c r="C170" s="33" t="e">
        <f>#REF!</f>
        <v>#REF!</v>
      </c>
    </row>
    <row r="171" spans="2:3" x14ac:dyDescent="0.35">
      <c r="B171" s="17" t="str">
        <f>Master[[#This Row],[Accession Prefix (NPGS)]]&amp;" "&amp;Master[[#This Row],[Accession Number -Assigned]]&amp;" **"</f>
        <v xml:space="preserve">  **</v>
      </c>
      <c r="C171" s="33" t="e">
        <f>#REF!</f>
        <v>#REF!</v>
      </c>
    </row>
    <row r="172" spans="2:3" x14ac:dyDescent="0.35">
      <c r="B172" s="17" t="str">
        <f>Master[[#This Row],[Accession Prefix (NPGS)]]&amp;" "&amp;Master[[#This Row],[Accession Number -Assigned]]&amp;" **"</f>
        <v xml:space="preserve">  **</v>
      </c>
      <c r="C172" s="33" t="e">
        <f>#REF!</f>
        <v>#REF!</v>
      </c>
    </row>
    <row r="173" spans="2:3" x14ac:dyDescent="0.35">
      <c r="B173" s="17" t="str">
        <f>Master[[#This Row],[Accession Prefix (NPGS)]]&amp;" "&amp;Master[[#This Row],[Accession Number -Assigned]]&amp;" **"</f>
        <v xml:space="preserve">  **</v>
      </c>
      <c r="C173" s="33" t="e">
        <f>#REF!</f>
        <v>#REF!</v>
      </c>
    </row>
    <row r="174" spans="2:3" x14ac:dyDescent="0.35">
      <c r="B174" s="17" t="str">
        <f>Master[[#This Row],[Accession Prefix (NPGS)]]&amp;" "&amp;Master[[#This Row],[Accession Number -Assigned]]&amp;" **"</f>
        <v xml:space="preserve">  **</v>
      </c>
      <c r="C174" s="33" t="e">
        <f>#REF!</f>
        <v>#REF!</v>
      </c>
    </row>
    <row r="175" spans="2:3" x14ac:dyDescent="0.35">
      <c r="B175" s="17" t="str">
        <f>Master[[#This Row],[Accession Prefix (NPGS)]]&amp;" "&amp;Master[[#This Row],[Accession Number -Assigned]]&amp;" **"</f>
        <v xml:space="preserve">  **</v>
      </c>
      <c r="C175" s="33" t="e">
        <f>#REF!</f>
        <v>#REF!</v>
      </c>
    </row>
    <row r="176" spans="2:3" x14ac:dyDescent="0.35">
      <c r="B176" s="17" t="str">
        <f>Master[[#This Row],[Accession Prefix (NPGS)]]&amp;" "&amp;Master[[#This Row],[Accession Number -Assigned]]&amp;" **"</f>
        <v xml:space="preserve">  **</v>
      </c>
      <c r="C176" s="33" t="e">
        <f>#REF!</f>
        <v>#REF!</v>
      </c>
    </row>
    <row r="177" spans="2:3" x14ac:dyDescent="0.35">
      <c r="B177" s="17" t="str">
        <f>Master[[#This Row],[Accession Prefix (NPGS)]]&amp;" "&amp;Master[[#This Row],[Accession Number -Assigned]]&amp;" **"</f>
        <v xml:space="preserve">  **</v>
      </c>
      <c r="C177" s="33" t="e">
        <f>#REF!</f>
        <v>#REF!</v>
      </c>
    </row>
    <row r="178" spans="2:3" x14ac:dyDescent="0.35">
      <c r="B178" s="17" t="str">
        <f>Master[[#This Row],[Accession Prefix (NPGS)]]&amp;" "&amp;Master[[#This Row],[Accession Number -Assigned]]&amp;" **"</f>
        <v xml:space="preserve">  **</v>
      </c>
      <c r="C178" s="33" t="e">
        <f>#REF!</f>
        <v>#REF!</v>
      </c>
    </row>
    <row r="179" spans="2:3" x14ac:dyDescent="0.35">
      <c r="B179" s="17" t="str">
        <f>Master[[#This Row],[Accession Prefix (NPGS)]]&amp;" "&amp;Master[[#This Row],[Accession Number -Assigned]]&amp;" **"</f>
        <v xml:space="preserve">  **</v>
      </c>
      <c r="C179" s="33" t="e">
        <f>#REF!</f>
        <v>#REF!</v>
      </c>
    </row>
    <row r="180" spans="2:3" x14ac:dyDescent="0.35">
      <c r="B180" s="17" t="str">
        <f>Master[[#This Row],[Accession Prefix (NPGS)]]&amp;" "&amp;Master[[#This Row],[Accession Number -Assigned]]&amp;" **"</f>
        <v xml:space="preserve">  **</v>
      </c>
      <c r="C180" s="33" t="e">
        <f>#REF!</f>
        <v>#REF!</v>
      </c>
    </row>
    <row r="181" spans="2:3" x14ac:dyDescent="0.35">
      <c r="B181" s="17" t="str">
        <f>Master[[#This Row],[Accession Prefix (NPGS)]]&amp;" "&amp;Master[[#This Row],[Accession Number -Assigned]]&amp;" **"</f>
        <v xml:space="preserve">  **</v>
      </c>
      <c r="C181" s="33" t="e">
        <f>#REF!</f>
        <v>#REF!</v>
      </c>
    </row>
    <row r="182" spans="2:3" x14ac:dyDescent="0.35">
      <c r="B182" s="17" t="str">
        <f>Master[[#This Row],[Accession Prefix (NPGS)]]&amp;" "&amp;Master[[#This Row],[Accession Number -Assigned]]&amp;" **"</f>
        <v xml:space="preserve">  **</v>
      </c>
      <c r="C182" s="33" t="e">
        <f>#REF!</f>
        <v>#REF!</v>
      </c>
    </row>
    <row r="183" spans="2:3" x14ac:dyDescent="0.35">
      <c r="B183" s="17" t="str">
        <f>Master[[#This Row],[Accession Prefix (NPGS)]]&amp;" "&amp;Master[[#This Row],[Accession Number -Assigned]]&amp;" **"</f>
        <v xml:space="preserve">  **</v>
      </c>
      <c r="C183" s="33" t="e">
        <f>#REF!</f>
        <v>#REF!</v>
      </c>
    </row>
    <row r="184" spans="2:3" x14ac:dyDescent="0.35">
      <c r="B184" s="17" t="str">
        <f>Master[[#This Row],[Accession Prefix (NPGS)]]&amp;" "&amp;Master[[#This Row],[Accession Number -Assigned]]&amp;" **"</f>
        <v xml:space="preserve">  **</v>
      </c>
      <c r="C184" s="33" t="e">
        <f>#REF!</f>
        <v>#REF!</v>
      </c>
    </row>
    <row r="185" spans="2:3" x14ac:dyDescent="0.35">
      <c r="B185" s="17" t="str">
        <f>Master[[#This Row],[Accession Prefix (NPGS)]]&amp;" "&amp;Master[[#This Row],[Accession Number -Assigned]]&amp;" **"</f>
        <v xml:space="preserve">  **</v>
      </c>
      <c r="C185" s="33" t="e">
        <f>#REF!</f>
        <v>#REF!</v>
      </c>
    </row>
    <row r="186" spans="2:3" x14ac:dyDescent="0.35">
      <c r="B186" s="17" t="str">
        <f>Master[[#This Row],[Accession Prefix (NPGS)]]&amp;" "&amp;Master[[#This Row],[Accession Number -Assigned]]&amp;" **"</f>
        <v xml:space="preserve">  **</v>
      </c>
      <c r="C186" s="33" t="e">
        <f>#REF!</f>
        <v>#REF!</v>
      </c>
    </row>
    <row r="187" spans="2:3" x14ac:dyDescent="0.35">
      <c r="B187" s="17" t="str">
        <f>Master[[#This Row],[Accession Prefix (NPGS)]]&amp;" "&amp;Master[[#This Row],[Accession Number -Assigned]]&amp;" **"</f>
        <v xml:space="preserve">  **</v>
      </c>
      <c r="C187" s="33" t="e">
        <f>#REF!</f>
        <v>#REF!</v>
      </c>
    </row>
    <row r="188" spans="2:3" x14ac:dyDescent="0.35">
      <c r="B188" s="17" t="str">
        <f>Master[[#This Row],[Accession Prefix (NPGS)]]&amp;" "&amp;Master[[#This Row],[Accession Number -Assigned]]&amp;" **"</f>
        <v xml:space="preserve">  **</v>
      </c>
      <c r="C188" s="33" t="e">
        <f>#REF!</f>
        <v>#REF!</v>
      </c>
    </row>
    <row r="189" spans="2:3" x14ac:dyDescent="0.35">
      <c r="B189" s="17" t="str">
        <f>Master[[#This Row],[Accession Prefix (NPGS)]]&amp;" "&amp;Master[[#This Row],[Accession Number -Assigned]]&amp;" **"</f>
        <v xml:space="preserve">  **</v>
      </c>
      <c r="C189" s="33" t="e">
        <f>#REF!</f>
        <v>#REF!</v>
      </c>
    </row>
    <row r="190" spans="2:3" x14ac:dyDescent="0.35">
      <c r="B190" s="17" t="str">
        <f>Master[[#This Row],[Accession Prefix (NPGS)]]&amp;" "&amp;Master[[#This Row],[Accession Number -Assigned]]&amp;" **"</f>
        <v xml:space="preserve">  **</v>
      </c>
      <c r="C190" s="33" t="e">
        <f>#REF!</f>
        <v>#REF!</v>
      </c>
    </row>
    <row r="191" spans="2:3" x14ac:dyDescent="0.35">
      <c r="B191" s="17" t="str">
        <f>Master[[#This Row],[Accession Prefix (NPGS)]]&amp;" "&amp;Master[[#This Row],[Accession Number -Assigned]]&amp;" **"</f>
        <v xml:space="preserve">  **</v>
      </c>
      <c r="C191" s="33" t="e">
        <f>#REF!</f>
        <v>#REF!</v>
      </c>
    </row>
    <row r="192" spans="2:3" x14ac:dyDescent="0.35">
      <c r="B192" s="17" t="str">
        <f>Master[[#This Row],[Accession Prefix (NPGS)]]&amp;" "&amp;Master[[#This Row],[Accession Number -Assigned]]&amp;" **"</f>
        <v xml:space="preserve">  **</v>
      </c>
      <c r="C192" s="33" t="e">
        <f>#REF!</f>
        <v>#REF!</v>
      </c>
    </row>
    <row r="193" spans="2:3" x14ac:dyDescent="0.35">
      <c r="B193" s="17" t="str">
        <f>Master[[#This Row],[Accession Prefix (NPGS)]]&amp;" "&amp;Master[[#This Row],[Accession Number -Assigned]]&amp;" **"</f>
        <v xml:space="preserve">  **</v>
      </c>
      <c r="C193" s="33" t="e">
        <f>#REF!</f>
        <v>#REF!</v>
      </c>
    </row>
    <row r="194" spans="2:3" x14ac:dyDescent="0.35">
      <c r="B194" s="17" t="str">
        <f>Master[[#This Row],[Accession Prefix (NPGS)]]&amp;" "&amp;Master[[#This Row],[Accession Number -Assigned]]&amp;" **"</f>
        <v xml:space="preserve">  **</v>
      </c>
      <c r="C194" s="33" t="e">
        <f>#REF!</f>
        <v>#REF!</v>
      </c>
    </row>
    <row r="195" spans="2:3" x14ac:dyDescent="0.35">
      <c r="B195" s="17" t="str">
        <f>Master[[#This Row],[Accession Prefix (NPGS)]]&amp;" "&amp;Master[[#This Row],[Accession Number -Assigned]]&amp;" **"</f>
        <v xml:space="preserve">  **</v>
      </c>
      <c r="C195" s="33" t="e">
        <f>#REF!</f>
        <v>#REF!</v>
      </c>
    </row>
    <row r="196" spans="2:3" x14ac:dyDescent="0.35">
      <c r="B196" s="17" t="str">
        <f>Master[[#This Row],[Accession Prefix (NPGS)]]&amp;" "&amp;Master[[#This Row],[Accession Number -Assigned]]&amp;" **"</f>
        <v xml:space="preserve">  **</v>
      </c>
      <c r="C196" s="33" t="e">
        <f>#REF!</f>
        <v>#REF!</v>
      </c>
    </row>
    <row r="197" spans="2:3" x14ac:dyDescent="0.35">
      <c r="B197" s="17" t="str">
        <f>Master[[#This Row],[Accession Prefix (NPGS)]]&amp;" "&amp;Master[[#This Row],[Accession Number -Assigned]]&amp;" **"</f>
        <v xml:space="preserve">  **</v>
      </c>
      <c r="C197" s="33" t="e">
        <f>#REF!</f>
        <v>#REF!</v>
      </c>
    </row>
    <row r="198" spans="2:3" x14ac:dyDescent="0.35">
      <c r="B198" s="17" t="str">
        <f>Master[[#This Row],[Accession Prefix (NPGS)]]&amp;" "&amp;Master[[#This Row],[Accession Number -Assigned]]&amp;" **"</f>
        <v xml:space="preserve">  **</v>
      </c>
      <c r="C198" s="33" t="e">
        <f>#REF!</f>
        <v>#REF!</v>
      </c>
    </row>
    <row r="199" spans="2:3" x14ac:dyDescent="0.35">
      <c r="B199" s="17" t="str">
        <f>Master[[#This Row],[Accession Prefix (NPGS)]]&amp;" "&amp;Master[[#This Row],[Accession Number -Assigned]]&amp;" **"</f>
        <v xml:space="preserve">  **</v>
      </c>
      <c r="C199" s="33" t="e">
        <f>#REF!</f>
        <v>#REF!</v>
      </c>
    </row>
    <row r="200" spans="2:3" x14ac:dyDescent="0.35">
      <c r="B200" s="17" t="str">
        <f>Master[[#This Row],[Accession Prefix (NPGS)]]&amp;" "&amp;Master[[#This Row],[Accession Number -Assigned]]&amp;" **"</f>
        <v xml:space="preserve">  **</v>
      </c>
      <c r="C200" s="33" t="e">
        <f>#REF!</f>
        <v>#REF!</v>
      </c>
    </row>
    <row r="201" spans="2:3" x14ac:dyDescent="0.35">
      <c r="B201" s="17" t="str">
        <f>Master[[#This Row],[Accession Prefix (NPGS)]]&amp;" "&amp;Master[[#This Row],[Accession Number -Assigned]]&amp;" **"</f>
        <v xml:space="preserve">  **</v>
      </c>
      <c r="C201" s="33" t="e">
        <f>#REF!</f>
        <v>#REF!</v>
      </c>
    </row>
  </sheetData>
  <pageMargins left="0.7" right="0.7" top="0.75" bottom="0.75" header="0.3" footer="0.3"/>
  <legacyDrawing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0" tint="-0.249977111117893"/>
  </sheetPr>
  <dimension ref="A1:I201"/>
  <sheetViews>
    <sheetView workbookViewId="0">
      <selection activeCell="B24" sqref="B24"/>
    </sheetView>
  </sheetViews>
  <sheetFormatPr defaultRowHeight="14.5" x14ac:dyDescent="0.35"/>
  <cols>
    <col min="1" max="1" width="14" customWidth="1"/>
    <col min="2" max="2" width="23.1796875" bestFit="1" customWidth="1"/>
    <col min="3" max="3" width="20" style="10" customWidth="1"/>
    <col min="4" max="4" width="12.453125" customWidth="1"/>
    <col min="5" max="5" width="14.81640625" bestFit="1" customWidth="1"/>
    <col min="6" max="6" width="31.1796875" bestFit="1" customWidth="1"/>
    <col min="7" max="7" width="13.81640625" bestFit="1" customWidth="1"/>
    <col min="8" max="8" width="11.7265625" bestFit="1" customWidth="1"/>
    <col min="9" max="9" width="14.81640625" bestFit="1" customWidth="1"/>
    <col min="10" max="10" width="23.54296875" bestFit="1" customWidth="1"/>
  </cols>
  <sheetData>
    <row r="1" spans="1:9" s="121" customFormat="1" ht="46.5" customHeight="1" x14ac:dyDescent="0.35">
      <c r="A1" s="82" t="s">
        <v>72</v>
      </c>
      <c r="B1" s="120" t="s">
        <v>31</v>
      </c>
      <c r="C1" s="120" t="s">
        <v>39</v>
      </c>
      <c r="D1" s="82" t="s">
        <v>9</v>
      </c>
    </row>
    <row r="2" spans="1:9" ht="15.5" x14ac:dyDescent="0.35">
      <c r="A2" s="1"/>
      <c r="B2" s="17" t="str">
        <f>Master[[#This Row],[Accession Prefix (NPGS)]]&amp;" "&amp;Master[[#This Row],[Accession Number -Assigned]]&amp;" "&amp;Master[[#This Row],[Inventory Suffix]]&amp;" "&amp;Master[[#This Row],[Inventory Type - Lookup Picker]]</f>
        <v>W6 57036 2019o SD</v>
      </c>
      <c r="C2" s="33" t="str">
        <f>""</f>
        <v/>
      </c>
      <c r="E2" s="3"/>
      <c r="I2" s="3"/>
    </row>
    <row r="3" spans="1:9" x14ac:dyDescent="0.35">
      <c r="A3" s="7"/>
      <c r="B3" s="17" t="str">
        <f>Master[[#This Row],[Accession Prefix (NPGS)]]&amp;" "&amp;Master[[#This Row],[Accession Number -Assigned]]&amp;" "&amp;Master[[#This Row],[Inventory Suffix]]&amp;" "&amp;Master[[#This Row],[Inventory Type - Lookup Picker]]</f>
        <v>W6   SD</v>
      </c>
      <c r="C3" s="33" t="str">
        <f>""</f>
        <v/>
      </c>
      <c r="E3" s="3"/>
      <c r="I3" s="3"/>
    </row>
    <row r="4" spans="1:9" x14ac:dyDescent="0.35">
      <c r="A4" s="7"/>
      <c r="B4" s="17" t="str">
        <f>Master[[#This Row],[Accession Prefix (NPGS)]]&amp;" "&amp;Master[[#This Row],[Accession Number -Assigned]]&amp;" "&amp;Master[[#This Row],[Inventory Suffix]]&amp;" "&amp;Master[[#This Row],[Inventory Type - Lookup Picker]]</f>
        <v>W6   SD</v>
      </c>
      <c r="C4" s="33" t="str">
        <f>""</f>
        <v/>
      </c>
      <c r="E4" s="3"/>
      <c r="I4" s="3"/>
    </row>
    <row r="5" spans="1:9" x14ac:dyDescent="0.35">
      <c r="A5" s="7"/>
      <c r="B5" s="17" t="str">
        <f>Master[[#This Row],[Accession Prefix (NPGS)]]&amp;" "&amp;Master[[#This Row],[Accession Number -Assigned]]&amp;" "&amp;Master[[#This Row],[Inventory Suffix]]&amp;" "&amp;Master[[#This Row],[Inventory Type - Lookup Picker]]</f>
        <v>W6   SD</v>
      </c>
      <c r="C5" s="33" t="str">
        <f>""</f>
        <v/>
      </c>
      <c r="E5" s="3"/>
      <c r="I5" s="3"/>
    </row>
    <row r="6" spans="1:9" x14ac:dyDescent="0.35">
      <c r="A6" s="7"/>
      <c r="B6" s="17" t="str">
        <f>Master[[#This Row],[Accession Prefix (NPGS)]]&amp;" "&amp;Master[[#This Row],[Accession Number -Assigned]]&amp;" "&amp;Master[[#This Row],[Inventory Suffix]]&amp;" "&amp;Master[[#This Row],[Inventory Type - Lookup Picker]]</f>
        <v>W6   SD</v>
      </c>
      <c r="C6" s="33" t="str">
        <f>""</f>
        <v/>
      </c>
      <c r="E6" s="3"/>
      <c r="I6" s="3"/>
    </row>
    <row r="7" spans="1:9" x14ac:dyDescent="0.35">
      <c r="A7" s="7"/>
      <c r="B7" s="17" t="str">
        <f>Master[[#This Row],[Accession Prefix (NPGS)]]&amp;" "&amp;Master[[#This Row],[Accession Number -Assigned]]&amp;" "&amp;Master[[#This Row],[Inventory Suffix]]&amp;" "&amp;Master[[#This Row],[Inventory Type - Lookup Picker]]</f>
        <v>W6   SD</v>
      </c>
      <c r="C7" s="33" t="str">
        <f>""</f>
        <v/>
      </c>
      <c r="E7" s="3"/>
      <c r="I7" s="3"/>
    </row>
    <row r="8" spans="1:9" x14ac:dyDescent="0.35">
      <c r="A8" s="7"/>
      <c r="B8" s="17" t="str">
        <f>Master[[#This Row],[Accession Prefix (NPGS)]]&amp;" "&amp;Master[[#This Row],[Accession Number -Assigned]]&amp;" "&amp;Master[[#This Row],[Inventory Suffix]]&amp;" "&amp;Master[[#This Row],[Inventory Type - Lookup Picker]]</f>
        <v>W6   SD</v>
      </c>
      <c r="C8" s="33" t="str">
        <f>""</f>
        <v/>
      </c>
      <c r="E8" s="3"/>
      <c r="I8" s="3"/>
    </row>
    <row r="9" spans="1:9" x14ac:dyDescent="0.35">
      <c r="A9" s="7"/>
      <c r="B9" s="17" t="str">
        <f>Master[[#This Row],[Accession Prefix (NPGS)]]&amp;" "&amp;Master[[#This Row],[Accession Number -Assigned]]&amp;" "&amp;Master[[#This Row],[Inventory Suffix]]&amp;" "&amp;Master[[#This Row],[Inventory Type - Lookup Picker]]</f>
        <v>W6   SD</v>
      </c>
      <c r="C9" s="33" t="str">
        <f>""</f>
        <v/>
      </c>
      <c r="E9" s="3"/>
      <c r="I9" s="3"/>
    </row>
    <row r="10" spans="1:9" x14ac:dyDescent="0.35">
      <c r="A10" s="7"/>
      <c r="B10" s="17" t="str">
        <f>Master[[#This Row],[Accession Prefix (NPGS)]]&amp;" "&amp;Master[[#This Row],[Accession Number -Assigned]]&amp;" "&amp;Master[[#This Row],[Inventory Suffix]]&amp;" "&amp;Master[[#This Row],[Inventory Type - Lookup Picker]]</f>
        <v>W6   SD</v>
      </c>
      <c r="C10" s="33" t="str">
        <f>""</f>
        <v/>
      </c>
      <c r="E10" s="3"/>
      <c r="I10" s="3"/>
    </row>
    <row r="11" spans="1:9" x14ac:dyDescent="0.35">
      <c r="A11" s="7"/>
      <c r="B11" s="17" t="str">
        <f>Master[[#This Row],[Accession Prefix (NPGS)]]&amp;" "&amp;Master[[#This Row],[Accession Number -Assigned]]&amp;" "&amp;Master[[#This Row],[Inventory Suffix]]&amp;" "&amp;Master[[#This Row],[Inventory Type - Lookup Picker]]</f>
        <v>W6   SD</v>
      </c>
      <c r="C11" s="33" t="str">
        <f>""</f>
        <v/>
      </c>
      <c r="E11" s="3"/>
      <c r="I11" s="3"/>
    </row>
    <row r="12" spans="1:9" x14ac:dyDescent="0.35">
      <c r="A12" s="7"/>
      <c r="B12" s="17" t="str">
        <f>Master[[#This Row],[Accession Prefix (NPGS)]]&amp;" "&amp;Master[[#This Row],[Accession Number -Assigned]]&amp;" "&amp;Master[[#This Row],[Inventory Suffix]]&amp;" "&amp;Master[[#This Row],[Inventory Type - Lookup Picker]]</f>
        <v>W6   SD</v>
      </c>
      <c r="C12" s="33" t="str">
        <f>""</f>
        <v/>
      </c>
      <c r="E12" s="3"/>
      <c r="I12" s="3"/>
    </row>
    <row r="13" spans="1:9" x14ac:dyDescent="0.35">
      <c r="A13" s="7"/>
      <c r="B13" s="17" t="str">
        <f>Master[[#This Row],[Accession Prefix (NPGS)]]&amp;" "&amp;Master[[#This Row],[Accession Number -Assigned]]&amp;" "&amp;Master[[#This Row],[Inventory Suffix]]&amp;" "&amp;Master[[#This Row],[Inventory Type - Lookup Picker]]</f>
        <v>W6   SD</v>
      </c>
      <c r="C13" s="33" t="str">
        <f>""</f>
        <v/>
      </c>
      <c r="E13" s="3"/>
      <c r="I13" s="3"/>
    </row>
    <row r="14" spans="1:9" x14ac:dyDescent="0.35">
      <c r="A14" s="7"/>
      <c r="B14" s="17" t="str">
        <f>Master[[#This Row],[Accession Prefix (NPGS)]]&amp;" "&amp;Master[[#This Row],[Accession Number -Assigned]]&amp;" "&amp;Master[[#This Row],[Inventory Suffix]]&amp;" "&amp;Master[[#This Row],[Inventory Type - Lookup Picker]]</f>
        <v>W6   SD</v>
      </c>
      <c r="C14" s="33" t="str">
        <f>""</f>
        <v/>
      </c>
      <c r="E14" s="3"/>
      <c r="I14" s="3"/>
    </row>
    <row r="15" spans="1:9" x14ac:dyDescent="0.35">
      <c r="A15" s="7"/>
      <c r="B15" s="17" t="str">
        <f>Master[[#This Row],[Accession Prefix (NPGS)]]&amp;" "&amp;Master[[#This Row],[Accession Number -Assigned]]&amp;" "&amp;Master[[#This Row],[Inventory Suffix]]&amp;" "&amp;Master[[#This Row],[Inventory Type - Lookup Picker]]</f>
        <v>W6   SD</v>
      </c>
      <c r="C15" s="33" t="str">
        <f>""</f>
        <v/>
      </c>
      <c r="E15" s="3"/>
      <c r="I15" s="3"/>
    </row>
    <row r="16" spans="1:9" x14ac:dyDescent="0.35">
      <c r="A16" s="7"/>
      <c r="B16" s="17" t="str">
        <f>Master[[#This Row],[Accession Prefix (NPGS)]]&amp;" "&amp;Master[[#This Row],[Accession Number -Assigned]]&amp;" "&amp;Master[[#This Row],[Inventory Suffix]]&amp;" "&amp;Master[[#This Row],[Inventory Type - Lookup Picker]]</f>
        <v>W6   SD</v>
      </c>
      <c r="C16" s="33" t="str">
        <f>""</f>
        <v/>
      </c>
      <c r="E16" s="3"/>
      <c r="I16" s="3"/>
    </row>
    <row r="17" spans="1:9" x14ac:dyDescent="0.35">
      <c r="A17" s="7"/>
      <c r="B17" s="17" t="str">
        <f>Master[[#This Row],[Accession Prefix (NPGS)]]&amp;" "&amp;Master[[#This Row],[Accession Number -Assigned]]&amp;" "&amp;Master[[#This Row],[Inventory Suffix]]&amp;" "&amp;Master[[#This Row],[Inventory Type - Lookup Picker]]</f>
        <v>W6   SD</v>
      </c>
      <c r="C17" s="33" t="str">
        <f>""</f>
        <v/>
      </c>
      <c r="E17" s="3"/>
      <c r="I17" s="3"/>
    </row>
    <row r="18" spans="1:9" x14ac:dyDescent="0.35">
      <c r="A18" s="7"/>
      <c r="B18" s="17" t="str">
        <f>Master[[#This Row],[Accession Prefix (NPGS)]]&amp;" "&amp;Master[[#This Row],[Accession Number -Assigned]]&amp;" "&amp;Master[[#This Row],[Inventory Suffix]]&amp;" "&amp;Master[[#This Row],[Inventory Type - Lookup Picker]]</f>
        <v>W6   SD</v>
      </c>
      <c r="C18" s="33" t="str">
        <f>""</f>
        <v/>
      </c>
      <c r="E18" s="3"/>
      <c r="I18" s="3"/>
    </row>
    <row r="19" spans="1:9" x14ac:dyDescent="0.35">
      <c r="A19" s="7"/>
      <c r="B19" s="17" t="str">
        <f>Master[[#This Row],[Accession Prefix (NPGS)]]&amp;" "&amp;Master[[#This Row],[Accession Number -Assigned]]&amp;" "&amp;Master[[#This Row],[Inventory Suffix]]&amp;" "&amp;Master[[#This Row],[Inventory Type - Lookup Picker]]</f>
        <v>W6   SD</v>
      </c>
      <c r="C19" s="33" t="str">
        <f>""</f>
        <v/>
      </c>
      <c r="E19" s="3"/>
      <c r="I19" s="3"/>
    </row>
    <row r="20" spans="1:9" x14ac:dyDescent="0.35">
      <c r="A20" s="7"/>
      <c r="B20" s="17" t="str">
        <f>Master[[#This Row],[Accession Prefix (NPGS)]]&amp;" "&amp;Master[[#This Row],[Accession Number -Assigned]]&amp;" "&amp;Master[[#This Row],[Inventory Suffix]]&amp;" "&amp;Master[[#This Row],[Inventory Type - Lookup Picker]]</f>
        <v>W6   SD</v>
      </c>
      <c r="C20" s="33" t="str">
        <f>""</f>
        <v/>
      </c>
      <c r="E20" s="3"/>
      <c r="I20" s="3"/>
    </row>
    <row r="21" spans="1:9" x14ac:dyDescent="0.35">
      <c r="A21" s="7"/>
      <c r="B21" s="17" t="str">
        <f>Master[[#This Row],[Accession Prefix (NPGS)]]&amp;" "&amp;Master[[#This Row],[Accession Number -Assigned]]&amp;" "&amp;Master[[#This Row],[Inventory Suffix]]&amp;" "&amp;Master[[#This Row],[Inventory Type - Lookup Picker]]</f>
        <v>W6   SD</v>
      </c>
      <c r="C21" s="33" t="str">
        <f>""</f>
        <v/>
      </c>
      <c r="E21" s="3"/>
      <c r="I21" s="3"/>
    </row>
    <row r="22" spans="1:9" x14ac:dyDescent="0.35">
      <c r="B22" s="17" t="str">
        <f>Master[[#This Row],[Accession Prefix (NPGS)]]&amp;" "&amp;Master[[#This Row],[Accession Number -Assigned]]&amp;" "&amp;Master[[#This Row],[Inventory Suffix]]&amp;" "&amp;Master[[#This Row],[Inventory Type - Lookup Picker]]</f>
        <v>W6   SD</v>
      </c>
      <c r="C22" s="33" t="str">
        <f>""</f>
        <v/>
      </c>
      <c r="E22" s="3"/>
      <c r="I22" s="3"/>
    </row>
    <row r="23" spans="1:9" x14ac:dyDescent="0.35">
      <c r="B23" s="17" t="str">
        <f>Master[[#This Row],[Accession Prefix (NPGS)]]&amp;" "&amp;Master[[#This Row],[Accession Number -Assigned]]&amp;" "&amp;Master[[#This Row],[Inventory Suffix]]&amp;" "&amp;Master[[#This Row],[Inventory Type - Lookup Picker]]</f>
        <v>W6   SD</v>
      </c>
      <c r="C23" s="33" t="str">
        <f>""</f>
        <v/>
      </c>
      <c r="E23" s="3"/>
      <c r="I23" s="3"/>
    </row>
    <row r="24" spans="1:9" x14ac:dyDescent="0.35">
      <c r="B24" s="17" t="str">
        <f>Master[[#This Row],[Accession Prefix (NPGS)]]&amp;" "&amp;Master[[#This Row],[Accession Number -Assigned]]&amp;" "&amp;Master[[#This Row],[Inventory Suffix]]&amp;" "&amp;Master[[#This Row],[Inventory Type - Lookup Picker]]</f>
        <v>W6   SD</v>
      </c>
      <c r="C24" s="33" t="str">
        <f>""</f>
        <v/>
      </c>
      <c r="E24" s="3"/>
      <c r="I24" s="3"/>
    </row>
    <row r="25" spans="1:9" x14ac:dyDescent="0.35">
      <c r="B25" s="17" t="str">
        <f>Master[[#This Row],[Accession Prefix (NPGS)]]&amp;" "&amp;Master[[#This Row],[Accession Number -Assigned]]&amp;" "&amp;Master[[#This Row],[Inventory Suffix]]&amp;" "&amp;Master[[#This Row],[Inventory Type - Lookup Picker]]</f>
        <v>W6   SD</v>
      </c>
      <c r="C25" s="33" t="str">
        <f>""</f>
        <v/>
      </c>
      <c r="E25" s="3"/>
      <c r="I25" s="3"/>
    </row>
    <row r="26" spans="1:9" x14ac:dyDescent="0.35">
      <c r="B26" s="17" t="str">
        <f>Master[[#This Row],[Accession Prefix (NPGS)]]&amp;" "&amp;Master[[#This Row],[Accession Number -Assigned]]&amp;" "&amp;Master[[#This Row],[Inventory Suffix]]&amp;" "&amp;Master[[#This Row],[Inventory Type - Lookup Picker]]</f>
        <v>W6   SD</v>
      </c>
      <c r="C26" s="33" t="str">
        <f>""</f>
        <v/>
      </c>
      <c r="E26" s="3"/>
      <c r="I26" s="3"/>
    </row>
    <row r="27" spans="1:9" x14ac:dyDescent="0.35">
      <c r="B27" s="17" t="str">
        <f>Master[[#This Row],[Accession Prefix (NPGS)]]&amp;" "&amp;Master[[#This Row],[Accession Number -Assigned]]&amp;" "&amp;Master[[#This Row],[Inventory Suffix]]&amp;" "&amp;Master[[#This Row],[Inventory Type - Lookup Picker]]</f>
        <v>W6   SD</v>
      </c>
      <c r="C27" s="33" t="str">
        <f>""</f>
        <v/>
      </c>
      <c r="E27" s="3"/>
      <c r="I27" s="3"/>
    </row>
    <row r="28" spans="1:9" x14ac:dyDescent="0.35">
      <c r="B28" s="17" t="str">
        <f>Master[[#This Row],[Accession Prefix (NPGS)]]&amp;" "&amp;Master[[#This Row],[Accession Number -Assigned]]&amp;" "&amp;Master[[#This Row],[Inventory Suffix]]&amp;" "&amp;Master[[#This Row],[Inventory Type - Lookup Picker]]</f>
        <v>W6   SD</v>
      </c>
      <c r="C28" s="33" t="str">
        <f>""</f>
        <v/>
      </c>
      <c r="E28" s="3"/>
      <c r="I28" s="3"/>
    </row>
    <row r="29" spans="1:9" x14ac:dyDescent="0.35">
      <c r="B29" s="17" t="str">
        <f>Master[[#This Row],[Accession Prefix (NPGS)]]&amp;" "&amp;Master[[#This Row],[Accession Number -Assigned]]&amp;" "&amp;Master[[#This Row],[Inventory Suffix]]&amp;" "&amp;Master[[#This Row],[Inventory Type - Lookup Picker]]</f>
        <v>W6   SD</v>
      </c>
      <c r="C29" s="33" t="str">
        <f>""</f>
        <v/>
      </c>
      <c r="E29" s="3"/>
      <c r="I29" s="3"/>
    </row>
    <row r="30" spans="1:9" x14ac:dyDescent="0.35">
      <c r="B30" s="17" t="str">
        <f>Master[[#This Row],[Accession Prefix (NPGS)]]&amp;" "&amp;Master[[#This Row],[Accession Number -Assigned]]&amp;" "&amp;Master[[#This Row],[Inventory Suffix]]&amp;" "&amp;Master[[#This Row],[Inventory Type - Lookup Picker]]</f>
        <v>W6   SD</v>
      </c>
      <c r="C30" s="33" t="str">
        <f>""</f>
        <v/>
      </c>
      <c r="E30" s="3"/>
      <c r="I30" s="3"/>
    </row>
    <row r="31" spans="1:9" x14ac:dyDescent="0.35">
      <c r="B31" s="17" t="str">
        <f>Master[[#This Row],[Accession Prefix (NPGS)]]&amp;" "&amp;Master[[#This Row],[Accession Number -Assigned]]&amp;" "&amp;Master[[#This Row],[Inventory Suffix]]&amp;" "&amp;Master[[#This Row],[Inventory Type - Lookup Picker]]</f>
        <v>W6   SD</v>
      </c>
      <c r="C31" s="33" t="str">
        <f>""</f>
        <v/>
      </c>
      <c r="E31" s="3"/>
      <c r="I31" s="3"/>
    </row>
    <row r="32" spans="1:9" x14ac:dyDescent="0.35">
      <c r="B32" s="17" t="str">
        <f>Master[[#This Row],[Accession Prefix (NPGS)]]&amp;" "&amp;Master[[#This Row],[Accession Number -Assigned]]&amp;" "&amp;Master[[#This Row],[Inventory Suffix]]&amp;" "&amp;Master[[#This Row],[Inventory Type - Lookup Picker]]</f>
        <v>W6   SD</v>
      </c>
      <c r="C32" s="33" t="str">
        <f>""</f>
        <v/>
      </c>
      <c r="E32" s="3"/>
      <c r="I32" s="3"/>
    </row>
    <row r="33" spans="2:9" x14ac:dyDescent="0.35">
      <c r="B33" s="17" t="str">
        <f>Master[[#This Row],[Accession Prefix (NPGS)]]&amp;" "&amp;Master[[#This Row],[Accession Number -Assigned]]&amp;" "&amp;Master[[#This Row],[Inventory Suffix]]&amp;" "&amp;Master[[#This Row],[Inventory Type - Lookup Picker]]</f>
        <v>W6   SD</v>
      </c>
      <c r="C33" s="33" t="str">
        <f>""</f>
        <v/>
      </c>
      <c r="E33" s="3"/>
      <c r="I33" s="3"/>
    </row>
    <row r="34" spans="2:9" x14ac:dyDescent="0.35">
      <c r="B34" s="17" t="str">
        <f>Master[[#This Row],[Accession Prefix (NPGS)]]&amp;" "&amp;Master[[#This Row],[Accession Number -Assigned]]&amp;" "&amp;Master[[#This Row],[Inventory Suffix]]&amp;" "&amp;Master[[#This Row],[Inventory Type - Lookup Picker]]</f>
        <v>W6   SD</v>
      </c>
      <c r="C34" s="33" t="str">
        <f>""</f>
        <v/>
      </c>
      <c r="E34" s="3"/>
      <c r="I34" s="3"/>
    </row>
    <row r="35" spans="2:9" x14ac:dyDescent="0.35">
      <c r="B35" s="17" t="str">
        <f>Master[[#This Row],[Accession Prefix (NPGS)]]&amp;" "&amp;Master[[#This Row],[Accession Number -Assigned]]&amp;" "&amp;Master[[#This Row],[Inventory Suffix]]&amp;" "&amp;Master[[#This Row],[Inventory Type - Lookup Picker]]</f>
        <v>W6   SD</v>
      </c>
      <c r="C35" s="33" t="str">
        <f>""</f>
        <v/>
      </c>
      <c r="E35" s="3"/>
      <c r="I35" s="3"/>
    </row>
    <row r="36" spans="2:9" x14ac:dyDescent="0.35">
      <c r="B36" s="17" t="str">
        <f>Master[[#This Row],[Accession Prefix (NPGS)]]&amp;" "&amp;Master[[#This Row],[Accession Number -Assigned]]&amp;" "&amp;Master[[#This Row],[Inventory Suffix]]&amp;" "&amp;Master[[#This Row],[Inventory Type - Lookup Picker]]</f>
        <v>W6   SD</v>
      </c>
      <c r="C36" s="33" t="str">
        <f>""</f>
        <v/>
      </c>
      <c r="E36" s="3"/>
      <c r="I36" s="3"/>
    </row>
    <row r="37" spans="2:9" x14ac:dyDescent="0.35">
      <c r="B37" s="17" t="str">
        <f>Master[[#This Row],[Accession Prefix (NPGS)]]&amp;" "&amp;Master[[#This Row],[Accession Number -Assigned]]&amp;" "&amp;Master[[#This Row],[Inventory Suffix]]&amp;" "&amp;Master[[#This Row],[Inventory Type - Lookup Picker]]</f>
        <v>W6   SD</v>
      </c>
      <c r="C37" s="33" t="str">
        <f>""</f>
        <v/>
      </c>
      <c r="E37" s="3"/>
      <c r="I37" s="3"/>
    </row>
    <row r="38" spans="2:9" x14ac:dyDescent="0.35">
      <c r="B38" s="17" t="str">
        <f>Master[[#This Row],[Accession Prefix (NPGS)]]&amp;" "&amp;Master[[#This Row],[Accession Number -Assigned]]&amp;" "&amp;Master[[#This Row],[Inventory Suffix]]&amp;" "&amp;Master[[#This Row],[Inventory Type - Lookup Picker]]</f>
        <v>W6   SD</v>
      </c>
      <c r="C38" s="33" t="str">
        <f>""</f>
        <v/>
      </c>
      <c r="E38" s="3"/>
      <c r="I38" s="3"/>
    </row>
    <row r="39" spans="2:9" x14ac:dyDescent="0.35">
      <c r="B39" s="17" t="str">
        <f>Master[[#This Row],[Accession Prefix (NPGS)]]&amp;" "&amp;Master[[#This Row],[Accession Number -Assigned]]&amp;" "&amp;Master[[#This Row],[Inventory Suffix]]&amp;" "&amp;Master[[#This Row],[Inventory Type - Lookup Picker]]</f>
        <v>W6   SD</v>
      </c>
      <c r="C39" s="33" t="str">
        <f>""</f>
        <v/>
      </c>
      <c r="E39" s="3"/>
      <c r="I39" s="3"/>
    </row>
    <row r="40" spans="2:9" x14ac:dyDescent="0.35">
      <c r="B40" s="17" t="str">
        <f>Master[[#This Row],[Accession Prefix (NPGS)]]&amp;" "&amp;Master[[#This Row],[Accession Number -Assigned]]&amp;" "&amp;Master[[#This Row],[Inventory Suffix]]&amp;" "&amp;Master[[#This Row],[Inventory Type - Lookup Picker]]</f>
        <v>W6   SD</v>
      </c>
      <c r="C40" s="33" t="str">
        <f>""</f>
        <v/>
      </c>
      <c r="E40" s="3"/>
      <c r="I40" s="3"/>
    </row>
    <row r="41" spans="2:9" x14ac:dyDescent="0.35">
      <c r="B41" s="17" t="str">
        <f>Master[[#This Row],[Accession Prefix (NPGS)]]&amp;" "&amp;Master[[#This Row],[Accession Number -Assigned]]&amp;" "&amp;Master[[#This Row],[Inventory Suffix]]&amp;" "&amp;Master[[#This Row],[Inventory Type - Lookup Picker]]</f>
        <v>W6   SD</v>
      </c>
      <c r="C41" s="33" t="str">
        <f>""</f>
        <v/>
      </c>
      <c r="E41" s="3"/>
      <c r="I41" s="3"/>
    </row>
    <row r="42" spans="2:9" x14ac:dyDescent="0.35">
      <c r="B42" s="17" t="str">
        <f>Master[[#This Row],[Accession Prefix (NPGS)]]&amp;" "&amp;Master[[#This Row],[Accession Number -Assigned]]&amp;" "&amp;Master[[#This Row],[Inventory Suffix]]&amp;" "&amp;Master[[#This Row],[Inventory Type - Lookup Picker]]</f>
        <v>W6   SD</v>
      </c>
      <c r="C42" s="33" t="str">
        <f>""</f>
        <v/>
      </c>
      <c r="E42" s="3"/>
      <c r="I42" s="3"/>
    </row>
    <row r="43" spans="2:9" x14ac:dyDescent="0.35">
      <c r="B43" s="17" t="str">
        <f>Master[[#This Row],[Accession Prefix (NPGS)]]&amp;" "&amp;Master[[#This Row],[Accession Number -Assigned]]&amp;" "&amp;Master[[#This Row],[Inventory Suffix]]&amp;" "&amp;Master[[#This Row],[Inventory Type - Lookup Picker]]</f>
        <v>W6   SD</v>
      </c>
      <c r="C43" s="33" t="str">
        <f>""</f>
        <v/>
      </c>
      <c r="E43" s="3"/>
      <c r="I43" s="3"/>
    </row>
    <row r="44" spans="2:9" x14ac:dyDescent="0.35">
      <c r="B44" s="17" t="str">
        <f>Master[[#This Row],[Accession Prefix (NPGS)]]&amp;" "&amp;Master[[#This Row],[Accession Number -Assigned]]&amp;" "&amp;Master[[#This Row],[Inventory Suffix]]&amp;" "&amp;Master[[#This Row],[Inventory Type - Lookup Picker]]</f>
        <v>W6   SD</v>
      </c>
      <c r="C44" s="33" t="str">
        <f>""</f>
        <v/>
      </c>
      <c r="E44" s="3"/>
      <c r="I44" s="3"/>
    </row>
    <row r="45" spans="2:9" x14ac:dyDescent="0.35">
      <c r="B45" s="17" t="str">
        <f>Master[[#This Row],[Accession Prefix (NPGS)]]&amp;" "&amp;Master[[#This Row],[Accession Number -Assigned]]&amp;" "&amp;Master[[#This Row],[Inventory Suffix]]&amp;" "&amp;Master[[#This Row],[Inventory Type - Lookup Picker]]</f>
        <v>W6   SD</v>
      </c>
      <c r="C45" s="33" t="str">
        <f>""</f>
        <v/>
      </c>
      <c r="E45" s="3"/>
      <c r="I45" s="3"/>
    </row>
    <row r="46" spans="2:9" x14ac:dyDescent="0.35">
      <c r="B46" s="17" t="str">
        <f>Master[[#This Row],[Accession Prefix (NPGS)]]&amp;" "&amp;Master[[#This Row],[Accession Number -Assigned]]&amp;" "&amp;Master[[#This Row],[Inventory Suffix]]&amp;" "&amp;Master[[#This Row],[Inventory Type - Lookup Picker]]</f>
        <v>W6   SD</v>
      </c>
      <c r="C46" s="33" t="str">
        <f>""</f>
        <v/>
      </c>
      <c r="E46" s="3"/>
      <c r="I46" s="3"/>
    </row>
    <row r="47" spans="2:9" x14ac:dyDescent="0.35">
      <c r="B47" s="17" t="str">
        <f>Master[[#This Row],[Accession Prefix (NPGS)]]&amp;" "&amp;Master[[#This Row],[Accession Number -Assigned]]&amp;" "&amp;Master[[#This Row],[Inventory Suffix]]&amp;" "&amp;Master[[#This Row],[Inventory Type - Lookup Picker]]</f>
        <v>W6   SD</v>
      </c>
      <c r="C47" s="33" t="str">
        <f>""</f>
        <v/>
      </c>
      <c r="E47" s="3"/>
      <c r="I47" s="3"/>
    </row>
    <row r="48" spans="2:9" x14ac:dyDescent="0.35">
      <c r="B48" s="17" t="str">
        <f>Master[[#This Row],[Accession Prefix (NPGS)]]&amp;" "&amp;Master[[#This Row],[Accession Number -Assigned]]&amp;" "&amp;Master[[#This Row],[Inventory Suffix]]&amp;" "&amp;Master[[#This Row],[Inventory Type - Lookup Picker]]</f>
        <v>W6   SD</v>
      </c>
      <c r="C48" s="33" t="str">
        <f>""</f>
        <v/>
      </c>
      <c r="E48" s="3"/>
      <c r="I48" s="3"/>
    </row>
    <row r="49" spans="2:9" x14ac:dyDescent="0.35">
      <c r="B49" s="17" t="str">
        <f>Master[[#This Row],[Accession Prefix (NPGS)]]&amp;" "&amp;Master[[#This Row],[Accession Number -Assigned]]&amp;" "&amp;Master[[#This Row],[Inventory Suffix]]&amp;" "&amp;Master[[#This Row],[Inventory Type - Lookup Picker]]</f>
        <v>W6   SD</v>
      </c>
      <c r="C49" s="33" t="str">
        <f>""</f>
        <v/>
      </c>
      <c r="E49" s="3"/>
      <c r="I49" s="3"/>
    </row>
    <row r="50" spans="2:9" x14ac:dyDescent="0.35">
      <c r="B50" s="17" t="str">
        <f>Master[[#This Row],[Accession Prefix (NPGS)]]&amp;" "&amp;Master[[#This Row],[Accession Number -Assigned]]&amp;" "&amp;Master[[#This Row],[Inventory Suffix]]&amp;" "&amp;Master[[#This Row],[Inventory Type - Lookup Picker]]</f>
        <v>W6   SD</v>
      </c>
      <c r="C50" s="33" t="str">
        <f>""</f>
        <v/>
      </c>
      <c r="E50" s="3"/>
      <c r="I50" s="3"/>
    </row>
    <row r="51" spans="2:9" x14ac:dyDescent="0.35">
      <c r="B51" s="17" t="str">
        <f>Master[[#This Row],[Accession Prefix (NPGS)]]&amp;" "&amp;Master[[#This Row],[Accession Number -Assigned]]&amp;" "&amp;Master[[#This Row],[Inventory Suffix]]&amp;" "&amp;Master[[#This Row],[Inventory Type - Lookup Picker]]</f>
        <v>W6   SD</v>
      </c>
      <c r="C51" s="33" t="str">
        <f>""</f>
        <v/>
      </c>
      <c r="E51" s="3"/>
      <c r="I51" s="3"/>
    </row>
    <row r="52" spans="2:9" x14ac:dyDescent="0.35">
      <c r="B52" s="17" t="str">
        <f>Master[[#This Row],[Accession Prefix (NPGS)]]&amp;" "&amp;Master[[#This Row],[Accession Number -Assigned]]&amp;" "&amp;Master[[#This Row],[Inventory Suffix]]&amp;" "&amp;Master[[#This Row],[Inventory Type - Lookup Picker]]</f>
        <v>W6   SD</v>
      </c>
      <c r="C52" s="33" t="str">
        <f>""</f>
        <v/>
      </c>
      <c r="E52" s="3"/>
      <c r="I52" s="3"/>
    </row>
    <row r="53" spans="2:9" x14ac:dyDescent="0.35">
      <c r="B53" s="17" t="str">
        <f>Master[[#This Row],[Accession Prefix (NPGS)]]&amp;" "&amp;Master[[#This Row],[Accession Number -Assigned]]&amp;" "&amp;Master[[#This Row],[Inventory Suffix]]&amp;" "&amp;Master[[#This Row],[Inventory Type - Lookup Picker]]</f>
        <v>W6   SD</v>
      </c>
      <c r="C53" s="33" t="str">
        <f>""</f>
        <v/>
      </c>
      <c r="E53" s="3"/>
      <c r="I53" s="3"/>
    </row>
    <row r="54" spans="2:9" x14ac:dyDescent="0.35">
      <c r="B54" s="17" t="str">
        <f>Master[[#This Row],[Accession Prefix (NPGS)]]&amp;" "&amp;Master[[#This Row],[Accession Number -Assigned]]&amp;" "&amp;Master[[#This Row],[Inventory Suffix]]&amp;" "&amp;Master[[#This Row],[Inventory Type - Lookup Picker]]</f>
        <v>W6   SD</v>
      </c>
      <c r="C54" s="33" t="str">
        <f>""</f>
        <v/>
      </c>
      <c r="E54" s="3"/>
      <c r="I54" s="3"/>
    </row>
    <row r="55" spans="2:9" x14ac:dyDescent="0.35">
      <c r="B55" s="17" t="str">
        <f>Master[[#This Row],[Accession Prefix (NPGS)]]&amp;" "&amp;Master[[#This Row],[Accession Number -Assigned]]&amp;" "&amp;Master[[#This Row],[Inventory Suffix]]&amp;" "&amp;Master[[#This Row],[Inventory Type - Lookup Picker]]</f>
        <v>W6   SD</v>
      </c>
      <c r="C55" s="33" t="str">
        <f>""</f>
        <v/>
      </c>
      <c r="E55" s="3"/>
      <c r="I55" s="3"/>
    </row>
    <row r="56" spans="2:9" x14ac:dyDescent="0.35">
      <c r="B56" s="17" t="str">
        <f>Master[[#This Row],[Accession Prefix (NPGS)]]&amp;" "&amp;Master[[#This Row],[Accession Number -Assigned]]&amp;" "&amp;Master[[#This Row],[Inventory Suffix]]&amp;" "&amp;Master[[#This Row],[Inventory Type - Lookup Picker]]</f>
        <v>W6   SD</v>
      </c>
      <c r="C56" s="33" t="str">
        <f>""</f>
        <v/>
      </c>
      <c r="E56" s="3"/>
      <c r="I56" s="3"/>
    </row>
    <row r="57" spans="2:9" x14ac:dyDescent="0.35">
      <c r="B57" s="17" t="str">
        <f>Master[[#This Row],[Accession Prefix (NPGS)]]&amp;" "&amp;Master[[#This Row],[Accession Number -Assigned]]&amp;" "&amp;Master[[#This Row],[Inventory Suffix]]&amp;" "&amp;Master[[#This Row],[Inventory Type - Lookup Picker]]</f>
        <v>W6   SD</v>
      </c>
      <c r="C57" s="33" t="str">
        <f>""</f>
        <v/>
      </c>
      <c r="E57" s="3"/>
      <c r="I57" s="3"/>
    </row>
    <row r="58" spans="2:9" x14ac:dyDescent="0.35">
      <c r="B58" s="17" t="str">
        <f>Master[[#This Row],[Accession Prefix (NPGS)]]&amp;" "&amp;Master[[#This Row],[Accession Number -Assigned]]&amp;" "&amp;Master[[#This Row],[Inventory Suffix]]&amp;" "&amp;Master[[#This Row],[Inventory Type - Lookup Picker]]</f>
        <v>W6   SD</v>
      </c>
      <c r="C58" s="33" t="str">
        <f>""</f>
        <v/>
      </c>
      <c r="E58" s="3"/>
      <c r="I58" s="3"/>
    </row>
    <row r="59" spans="2:9" x14ac:dyDescent="0.35">
      <c r="B59" s="17" t="str">
        <f>Master[[#This Row],[Accession Prefix (NPGS)]]&amp;" "&amp;Master[[#This Row],[Accession Number -Assigned]]&amp;" "&amp;Master[[#This Row],[Inventory Suffix]]&amp;" "&amp;Master[[#This Row],[Inventory Type - Lookup Picker]]</f>
        <v>W6   SD</v>
      </c>
      <c r="C59" s="33" t="str">
        <f>""</f>
        <v/>
      </c>
      <c r="E59" s="3"/>
      <c r="I59" s="3"/>
    </row>
    <row r="60" spans="2:9" x14ac:dyDescent="0.35">
      <c r="B60" s="17" t="str">
        <f>Master[[#This Row],[Accession Prefix (NPGS)]]&amp;" "&amp;Master[[#This Row],[Accession Number -Assigned]]&amp;" "&amp;Master[[#This Row],[Inventory Suffix]]&amp;" "&amp;Master[[#This Row],[Inventory Type - Lookup Picker]]</f>
        <v>W6   SD</v>
      </c>
      <c r="C60" s="33" t="str">
        <f>""</f>
        <v/>
      </c>
      <c r="E60" s="3"/>
      <c r="I60" s="3"/>
    </row>
    <row r="61" spans="2:9" x14ac:dyDescent="0.35">
      <c r="B61" s="17" t="str">
        <f>Master[[#This Row],[Accession Prefix (NPGS)]]&amp;" "&amp;Master[[#This Row],[Accession Number -Assigned]]&amp;" "&amp;Master[[#This Row],[Inventory Suffix]]&amp;" "&amp;Master[[#This Row],[Inventory Type - Lookup Picker]]</f>
        <v>W6   SD</v>
      </c>
      <c r="C61" s="33" t="str">
        <f>""</f>
        <v/>
      </c>
      <c r="E61" s="3"/>
      <c r="I61" s="3"/>
    </row>
    <row r="62" spans="2:9" x14ac:dyDescent="0.35">
      <c r="B62" s="17" t="str">
        <f>Master[[#This Row],[Accession Prefix (NPGS)]]&amp;" "&amp;Master[[#This Row],[Accession Number -Assigned]]&amp;" "&amp;Master[[#This Row],[Inventory Suffix]]&amp;" "&amp;Master[[#This Row],[Inventory Type - Lookup Picker]]</f>
        <v>W6   SD</v>
      </c>
      <c r="C62" s="33" t="str">
        <f>""</f>
        <v/>
      </c>
      <c r="E62" s="3"/>
      <c r="I62" s="3"/>
    </row>
    <row r="63" spans="2:9" x14ac:dyDescent="0.35">
      <c r="B63" s="17" t="str">
        <f>Master[[#This Row],[Accession Prefix (NPGS)]]&amp;" "&amp;Master[[#This Row],[Accession Number -Assigned]]&amp;" "&amp;Master[[#This Row],[Inventory Suffix]]&amp;" "&amp;Master[[#This Row],[Inventory Type - Lookup Picker]]</f>
        <v>W6   SD</v>
      </c>
      <c r="C63" s="33" t="str">
        <f>""</f>
        <v/>
      </c>
      <c r="E63" s="3"/>
      <c r="I63" s="3"/>
    </row>
    <row r="64" spans="2:9" x14ac:dyDescent="0.35">
      <c r="B64" s="17" t="str">
        <f>Master[[#This Row],[Accession Prefix (NPGS)]]&amp;" "&amp;Master[[#This Row],[Accession Number -Assigned]]&amp;" "&amp;Master[[#This Row],[Inventory Suffix]]&amp;" "&amp;Master[[#This Row],[Inventory Type - Lookup Picker]]</f>
        <v>W6   SD</v>
      </c>
      <c r="C64" s="33" t="str">
        <f>""</f>
        <v/>
      </c>
      <c r="E64" s="3"/>
      <c r="I64" s="3"/>
    </row>
    <row r="65" spans="2:9" x14ac:dyDescent="0.35">
      <c r="B65" s="17" t="str">
        <f>Master[[#This Row],[Accession Prefix (NPGS)]]&amp;" "&amp;Master[[#This Row],[Accession Number -Assigned]]&amp;" "&amp;Master[[#This Row],[Inventory Suffix]]&amp;" "&amp;Master[[#This Row],[Inventory Type - Lookup Picker]]</f>
        <v>W6   SD</v>
      </c>
      <c r="C65" s="33" t="str">
        <f>""</f>
        <v/>
      </c>
      <c r="E65" s="3"/>
      <c r="I65" s="3"/>
    </row>
    <row r="66" spans="2:9" x14ac:dyDescent="0.35">
      <c r="B66" s="17" t="str">
        <f>Master[[#This Row],[Accession Prefix (NPGS)]]&amp;" "&amp;Master[[#This Row],[Accession Number -Assigned]]&amp;" "&amp;Master[[#This Row],[Inventory Suffix]]&amp;" "&amp;Master[[#This Row],[Inventory Type - Lookup Picker]]</f>
        <v>W6   SD</v>
      </c>
      <c r="C66" s="33" t="str">
        <f>""</f>
        <v/>
      </c>
      <c r="E66" s="3"/>
      <c r="I66" s="3"/>
    </row>
    <row r="67" spans="2:9" x14ac:dyDescent="0.35">
      <c r="B67" s="17" t="str">
        <f>Master[[#This Row],[Accession Prefix (NPGS)]]&amp;" "&amp;Master[[#This Row],[Accession Number -Assigned]]&amp;" "&amp;Master[[#This Row],[Inventory Suffix]]&amp;" "&amp;Master[[#This Row],[Inventory Type - Lookup Picker]]</f>
        <v>W6   SD</v>
      </c>
      <c r="C67" s="33" t="str">
        <f>""</f>
        <v/>
      </c>
      <c r="E67" s="3"/>
      <c r="I67" s="3"/>
    </row>
    <row r="68" spans="2:9" x14ac:dyDescent="0.35">
      <c r="B68" s="17" t="str">
        <f>Master[[#This Row],[Accession Prefix (NPGS)]]&amp;" "&amp;Master[[#This Row],[Accession Number -Assigned]]&amp;" "&amp;Master[[#This Row],[Inventory Suffix]]&amp;" "&amp;Master[[#This Row],[Inventory Type - Lookup Picker]]</f>
        <v>W6   SD</v>
      </c>
      <c r="C68" s="33" t="str">
        <f>""</f>
        <v/>
      </c>
      <c r="E68" s="3"/>
      <c r="I68" s="3"/>
    </row>
    <row r="69" spans="2:9" x14ac:dyDescent="0.35">
      <c r="B69" s="17" t="str">
        <f>Master[[#This Row],[Accession Prefix (NPGS)]]&amp;" "&amp;Master[[#This Row],[Accession Number -Assigned]]&amp;" "&amp;Master[[#This Row],[Inventory Suffix]]&amp;" "&amp;Master[[#This Row],[Inventory Type - Lookup Picker]]</f>
        <v>W6   SD</v>
      </c>
      <c r="C69" s="33" t="str">
        <f>""</f>
        <v/>
      </c>
      <c r="E69" s="3"/>
      <c r="I69" s="3"/>
    </row>
    <row r="70" spans="2:9" x14ac:dyDescent="0.35">
      <c r="B70" s="17" t="str">
        <f>Master[[#This Row],[Accession Prefix (NPGS)]]&amp;" "&amp;Master[[#This Row],[Accession Number -Assigned]]&amp;" "&amp;Master[[#This Row],[Inventory Suffix]]&amp;" "&amp;Master[[#This Row],[Inventory Type - Lookup Picker]]</f>
        <v>W6   SD</v>
      </c>
      <c r="C70" s="33" t="str">
        <f>""</f>
        <v/>
      </c>
      <c r="E70" s="3"/>
      <c r="I70" s="3"/>
    </row>
    <row r="71" spans="2:9" x14ac:dyDescent="0.35">
      <c r="B71" s="17" t="str">
        <f>Master[[#This Row],[Accession Prefix (NPGS)]]&amp;" "&amp;Master[[#This Row],[Accession Number -Assigned]]&amp;" "&amp;Master[[#This Row],[Inventory Suffix]]&amp;" "&amp;Master[[#This Row],[Inventory Type - Lookup Picker]]</f>
        <v>W6   SD</v>
      </c>
      <c r="C71" s="33" t="str">
        <f>""</f>
        <v/>
      </c>
      <c r="E71" s="3"/>
      <c r="I71" s="3"/>
    </row>
    <row r="72" spans="2:9" x14ac:dyDescent="0.35">
      <c r="B72" s="17" t="str">
        <f>Master[[#This Row],[Accession Prefix (NPGS)]]&amp;" "&amp;Master[[#This Row],[Accession Number -Assigned]]&amp;" "&amp;Master[[#This Row],[Inventory Suffix]]&amp;" "&amp;Master[[#This Row],[Inventory Type - Lookup Picker]]</f>
        <v>W6   SD</v>
      </c>
      <c r="C72" s="33" t="str">
        <f>""</f>
        <v/>
      </c>
      <c r="E72" s="3"/>
      <c r="I72" s="3"/>
    </row>
    <row r="73" spans="2:9" x14ac:dyDescent="0.35">
      <c r="B73" s="17" t="str">
        <f>Master[[#This Row],[Accession Prefix (NPGS)]]&amp;" "&amp;Master[[#This Row],[Accession Number -Assigned]]&amp;" "&amp;Master[[#This Row],[Inventory Suffix]]&amp;" "&amp;Master[[#This Row],[Inventory Type - Lookup Picker]]</f>
        <v>W6   SD</v>
      </c>
      <c r="C73" s="33" t="str">
        <f>""</f>
        <v/>
      </c>
      <c r="E73" s="3"/>
      <c r="I73" s="3"/>
    </row>
    <row r="74" spans="2:9" x14ac:dyDescent="0.35">
      <c r="B74" s="17" t="str">
        <f>Master[[#This Row],[Accession Prefix (NPGS)]]&amp;" "&amp;Master[[#This Row],[Accession Number -Assigned]]&amp;" "&amp;Master[[#This Row],[Inventory Suffix]]&amp;" "&amp;Master[[#This Row],[Inventory Type - Lookup Picker]]</f>
        <v>W6   SD</v>
      </c>
      <c r="C74" s="33" t="str">
        <f>""</f>
        <v/>
      </c>
      <c r="E74" s="3"/>
      <c r="I74" s="3"/>
    </row>
    <row r="75" spans="2:9" x14ac:dyDescent="0.35">
      <c r="B75" s="17" t="str">
        <f>Master[[#This Row],[Accession Prefix (NPGS)]]&amp;" "&amp;Master[[#This Row],[Accession Number -Assigned]]&amp;" "&amp;Master[[#This Row],[Inventory Suffix]]&amp;" "&amp;Master[[#This Row],[Inventory Type - Lookup Picker]]</f>
        <v>W6   SD</v>
      </c>
      <c r="C75" s="33" t="str">
        <f>""</f>
        <v/>
      </c>
      <c r="E75" s="3"/>
      <c r="I75" s="3"/>
    </row>
    <row r="76" spans="2:9" x14ac:dyDescent="0.35">
      <c r="B76" s="17" t="str">
        <f>Master[[#This Row],[Accession Prefix (NPGS)]]&amp;" "&amp;Master[[#This Row],[Accession Number -Assigned]]&amp;" "&amp;Master[[#This Row],[Inventory Suffix]]&amp;" "&amp;Master[[#This Row],[Inventory Type - Lookup Picker]]</f>
        <v>W6   SD</v>
      </c>
      <c r="C76" s="33" t="str">
        <f>""</f>
        <v/>
      </c>
      <c r="E76" s="3"/>
      <c r="I76" s="3"/>
    </row>
    <row r="77" spans="2:9" x14ac:dyDescent="0.35">
      <c r="B77" s="17" t="str">
        <f>Master[[#This Row],[Accession Prefix (NPGS)]]&amp;" "&amp;Master[[#This Row],[Accession Number -Assigned]]&amp;" "&amp;Master[[#This Row],[Inventory Suffix]]&amp;" "&amp;Master[[#This Row],[Inventory Type - Lookup Picker]]</f>
        <v>W6   SD</v>
      </c>
      <c r="C77" s="33" t="str">
        <f>""</f>
        <v/>
      </c>
      <c r="E77" s="3"/>
      <c r="I77" s="3"/>
    </row>
    <row r="78" spans="2:9" x14ac:dyDescent="0.35">
      <c r="B78" s="17" t="str">
        <f>Master[[#This Row],[Accession Prefix (NPGS)]]&amp;" "&amp;Master[[#This Row],[Accession Number -Assigned]]&amp;" "&amp;Master[[#This Row],[Inventory Suffix]]&amp;" "&amp;Master[[#This Row],[Inventory Type - Lookup Picker]]</f>
        <v>W6   SD</v>
      </c>
      <c r="C78" s="33" t="str">
        <f>""</f>
        <v/>
      </c>
      <c r="E78" s="3"/>
      <c r="I78" s="3"/>
    </row>
    <row r="79" spans="2:9" x14ac:dyDescent="0.35">
      <c r="B79" s="17" t="str">
        <f>Master[[#This Row],[Accession Prefix (NPGS)]]&amp;" "&amp;Master[[#This Row],[Accession Number -Assigned]]&amp;" "&amp;Master[[#This Row],[Inventory Suffix]]&amp;" "&amp;Master[[#This Row],[Inventory Type - Lookup Picker]]</f>
        <v>W6   SD</v>
      </c>
      <c r="C79" s="33" t="str">
        <f>""</f>
        <v/>
      </c>
      <c r="E79" s="3"/>
      <c r="I79" s="3"/>
    </row>
    <row r="80" spans="2:9" x14ac:dyDescent="0.35">
      <c r="B80" s="17" t="str">
        <f>Master[[#This Row],[Accession Prefix (NPGS)]]&amp;" "&amp;Master[[#This Row],[Accession Number -Assigned]]&amp;" "&amp;Master[[#This Row],[Inventory Suffix]]&amp;" "&amp;Master[[#This Row],[Inventory Type - Lookup Picker]]</f>
        <v>W6   SD</v>
      </c>
      <c r="C80" s="33" t="str">
        <f>""</f>
        <v/>
      </c>
      <c r="E80" s="3"/>
      <c r="I80" s="3"/>
    </row>
    <row r="81" spans="2:9" x14ac:dyDescent="0.35">
      <c r="B81" s="17" t="str">
        <f>Master[[#This Row],[Accession Prefix (NPGS)]]&amp;" "&amp;Master[[#This Row],[Accession Number -Assigned]]&amp;" "&amp;Master[[#This Row],[Inventory Suffix]]&amp;" "&amp;Master[[#This Row],[Inventory Type - Lookup Picker]]</f>
        <v>W6   SD</v>
      </c>
      <c r="C81" s="33" t="str">
        <f>""</f>
        <v/>
      </c>
      <c r="E81" s="3"/>
      <c r="I81" s="3"/>
    </row>
    <row r="82" spans="2:9" x14ac:dyDescent="0.35">
      <c r="B82" s="17" t="str">
        <f>Master[[#This Row],[Accession Prefix (NPGS)]]&amp;" "&amp;Master[[#This Row],[Accession Number -Assigned]]&amp;" "&amp;Master[[#This Row],[Inventory Suffix]]&amp;" "&amp;Master[[#This Row],[Inventory Type - Lookup Picker]]</f>
        <v>W6   SD</v>
      </c>
      <c r="C82" s="33" t="str">
        <f>""</f>
        <v/>
      </c>
      <c r="E82" s="3"/>
      <c r="I82" s="3"/>
    </row>
    <row r="83" spans="2:9" x14ac:dyDescent="0.35">
      <c r="B83" s="17" t="str">
        <f>Master[[#This Row],[Accession Prefix (NPGS)]]&amp;" "&amp;Master[[#This Row],[Accession Number -Assigned]]&amp;" "&amp;Master[[#This Row],[Inventory Suffix]]&amp;" "&amp;Master[[#This Row],[Inventory Type - Lookup Picker]]</f>
        <v>W6   SD</v>
      </c>
      <c r="C83" s="33" t="str">
        <f>""</f>
        <v/>
      </c>
      <c r="E83" s="3"/>
      <c r="I83" s="3"/>
    </row>
    <row r="84" spans="2:9" x14ac:dyDescent="0.35">
      <c r="B84" s="17" t="str">
        <f>Master[[#This Row],[Accession Prefix (NPGS)]]&amp;" "&amp;Master[[#This Row],[Accession Number -Assigned]]&amp;" "&amp;Master[[#This Row],[Inventory Suffix]]&amp;" "&amp;Master[[#This Row],[Inventory Type - Lookup Picker]]</f>
        <v>W6   SD</v>
      </c>
      <c r="C84" s="33" t="str">
        <f>""</f>
        <v/>
      </c>
      <c r="E84" s="3"/>
      <c r="I84" s="3"/>
    </row>
    <row r="85" spans="2:9" x14ac:dyDescent="0.35">
      <c r="B85" s="17" t="str">
        <f>Master[[#This Row],[Accession Prefix (NPGS)]]&amp;" "&amp;Master[[#This Row],[Accession Number -Assigned]]&amp;" "&amp;Master[[#This Row],[Inventory Suffix]]&amp;" "&amp;Master[[#This Row],[Inventory Type - Lookup Picker]]</f>
        <v>W6   SD</v>
      </c>
      <c r="C85" s="33" t="str">
        <f>""</f>
        <v/>
      </c>
      <c r="E85" s="3"/>
      <c r="I85" s="3"/>
    </row>
    <row r="86" spans="2:9" x14ac:dyDescent="0.35">
      <c r="B86" s="17" t="str">
        <f>Master[[#This Row],[Accession Prefix (NPGS)]]&amp;" "&amp;Master[[#This Row],[Accession Number -Assigned]]&amp;" "&amp;Master[[#This Row],[Inventory Suffix]]&amp;" "&amp;Master[[#This Row],[Inventory Type - Lookup Picker]]</f>
        <v>W6   SD</v>
      </c>
      <c r="C86" s="33" t="str">
        <f>""</f>
        <v/>
      </c>
      <c r="E86" s="3"/>
      <c r="I86" s="3"/>
    </row>
    <row r="87" spans="2:9" x14ac:dyDescent="0.35">
      <c r="B87" s="17" t="str">
        <f>Master[[#This Row],[Accession Prefix (NPGS)]]&amp;" "&amp;Master[[#This Row],[Accession Number -Assigned]]&amp;" "&amp;Master[[#This Row],[Inventory Suffix]]&amp;" "&amp;Master[[#This Row],[Inventory Type - Lookup Picker]]</f>
        <v>W6   SD</v>
      </c>
      <c r="C87" s="33" t="str">
        <f>""</f>
        <v/>
      </c>
      <c r="E87" s="3"/>
      <c r="I87" s="3"/>
    </row>
    <row r="88" spans="2:9" x14ac:dyDescent="0.35">
      <c r="B88" s="17" t="str">
        <f>Master[[#This Row],[Accession Prefix (NPGS)]]&amp;" "&amp;Master[[#This Row],[Accession Number -Assigned]]&amp;" "&amp;Master[[#This Row],[Inventory Suffix]]&amp;" "&amp;Master[[#This Row],[Inventory Type - Lookup Picker]]</f>
        <v>W6   SD</v>
      </c>
      <c r="C88" s="33" t="str">
        <f>""</f>
        <v/>
      </c>
      <c r="E88" s="3"/>
      <c r="I88" s="3"/>
    </row>
    <row r="89" spans="2:9" x14ac:dyDescent="0.35">
      <c r="B89" s="17" t="str">
        <f>Master[[#This Row],[Accession Prefix (NPGS)]]&amp;" "&amp;Master[[#This Row],[Accession Number -Assigned]]&amp;" "&amp;Master[[#This Row],[Inventory Suffix]]&amp;" "&amp;Master[[#This Row],[Inventory Type - Lookup Picker]]</f>
        <v>W6   SD</v>
      </c>
      <c r="C89" s="33" t="str">
        <f>""</f>
        <v/>
      </c>
      <c r="E89" s="3"/>
      <c r="I89" s="3"/>
    </row>
    <row r="90" spans="2:9" x14ac:dyDescent="0.35">
      <c r="B90" s="17" t="str">
        <f>Master[[#This Row],[Accession Prefix (NPGS)]]&amp;" "&amp;Master[[#This Row],[Accession Number -Assigned]]&amp;" "&amp;Master[[#This Row],[Inventory Suffix]]&amp;" "&amp;Master[[#This Row],[Inventory Type - Lookup Picker]]</f>
        <v>W6   SD</v>
      </c>
      <c r="C90" s="33" t="str">
        <f>""</f>
        <v/>
      </c>
      <c r="E90" s="3"/>
      <c r="I90" s="3"/>
    </row>
    <row r="91" spans="2:9" x14ac:dyDescent="0.35">
      <c r="B91" s="17" t="str">
        <f>Master[[#This Row],[Accession Prefix (NPGS)]]&amp;" "&amp;Master[[#This Row],[Accession Number -Assigned]]&amp;" "&amp;Master[[#This Row],[Inventory Suffix]]&amp;" "&amp;Master[[#This Row],[Inventory Type - Lookup Picker]]</f>
        <v>W6   SD</v>
      </c>
      <c r="C91" s="33" t="str">
        <f>""</f>
        <v/>
      </c>
      <c r="E91" s="3"/>
      <c r="I91" s="3"/>
    </row>
    <row r="92" spans="2:9" x14ac:dyDescent="0.35">
      <c r="B92" s="17" t="str">
        <f>Master[[#This Row],[Accession Prefix (NPGS)]]&amp;" "&amp;Master[[#This Row],[Accession Number -Assigned]]&amp;" "&amp;Master[[#This Row],[Inventory Suffix]]&amp;" "&amp;Master[[#This Row],[Inventory Type - Lookup Picker]]</f>
        <v>W6   SD</v>
      </c>
      <c r="C92" s="33" t="str">
        <f>""</f>
        <v/>
      </c>
      <c r="E92" s="3"/>
      <c r="I92" s="3"/>
    </row>
    <row r="93" spans="2:9" x14ac:dyDescent="0.35">
      <c r="B93" s="17" t="str">
        <f>Master[[#This Row],[Accession Prefix (NPGS)]]&amp;" "&amp;Master[[#This Row],[Accession Number -Assigned]]&amp;" "&amp;Master[[#This Row],[Inventory Suffix]]&amp;" "&amp;Master[[#This Row],[Inventory Type - Lookup Picker]]</f>
        <v>W6   SD</v>
      </c>
      <c r="C93" s="33" t="str">
        <f>""</f>
        <v/>
      </c>
      <c r="E93" s="3"/>
      <c r="I93" s="3"/>
    </row>
    <row r="94" spans="2:9" x14ac:dyDescent="0.35">
      <c r="B94" s="17" t="str">
        <f>Master[[#This Row],[Accession Prefix (NPGS)]]&amp;" "&amp;Master[[#This Row],[Accession Number -Assigned]]&amp;" "&amp;Master[[#This Row],[Inventory Suffix]]&amp;" "&amp;Master[[#This Row],[Inventory Type - Lookup Picker]]</f>
        <v>W6   SD</v>
      </c>
      <c r="C94" s="33" t="str">
        <f>""</f>
        <v/>
      </c>
      <c r="E94" s="3"/>
      <c r="I94" s="3"/>
    </row>
    <row r="95" spans="2:9" x14ac:dyDescent="0.35">
      <c r="B95" s="17" t="str">
        <f>Master[[#This Row],[Accession Prefix (NPGS)]]&amp;" "&amp;Master[[#This Row],[Accession Number -Assigned]]&amp;" "&amp;Master[[#This Row],[Inventory Suffix]]&amp;" "&amp;Master[[#This Row],[Inventory Type - Lookup Picker]]</f>
        <v>W6   SD</v>
      </c>
      <c r="C95" s="33" t="str">
        <f>""</f>
        <v/>
      </c>
      <c r="E95" s="3"/>
      <c r="I95" s="3"/>
    </row>
    <row r="96" spans="2:9" x14ac:dyDescent="0.35">
      <c r="B96" s="17" t="str">
        <f>Master[[#This Row],[Accession Prefix (NPGS)]]&amp;" "&amp;Master[[#This Row],[Accession Number -Assigned]]&amp;" "&amp;Master[[#This Row],[Inventory Suffix]]&amp;" "&amp;Master[[#This Row],[Inventory Type - Lookup Picker]]</f>
        <v>W6   SD</v>
      </c>
      <c r="C96" s="33" t="str">
        <f>""</f>
        <v/>
      </c>
      <c r="E96" s="3"/>
      <c r="I96" s="3"/>
    </row>
    <row r="97" spans="2:3" x14ac:dyDescent="0.35">
      <c r="B97" s="17" t="str">
        <f>Master[[#This Row],[Accession Prefix (NPGS)]]&amp;" "&amp;Master[[#This Row],[Accession Number -Assigned]]&amp;" "&amp;Master[[#This Row],[Inventory Suffix]]&amp;" "&amp;Master[[#This Row],[Inventory Type - Lookup Picker]]</f>
        <v>W6   SD</v>
      </c>
      <c r="C97" s="33" t="str">
        <f>""</f>
        <v/>
      </c>
    </row>
    <row r="98" spans="2:3" x14ac:dyDescent="0.35">
      <c r="B98" s="17" t="str">
        <f>Master[[#This Row],[Accession Prefix (NPGS)]]&amp;" "&amp;Master[[#This Row],[Accession Number -Assigned]]&amp;" "&amp;Master[[#This Row],[Inventory Suffix]]&amp;" "&amp;Master[[#This Row],[Inventory Type - Lookup Picker]]</f>
        <v>W6   SD</v>
      </c>
      <c r="C98" s="33" t="str">
        <f>""</f>
        <v/>
      </c>
    </row>
    <row r="99" spans="2:3" x14ac:dyDescent="0.35">
      <c r="B99" s="17" t="str">
        <f>Master[[#This Row],[Accession Prefix (NPGS)]]&amp;" "&amp;Master[[#This Row],[Accession Number -Assigned]]&amp;" "&amp;Master[[#This Row],[Inventory Suffix]]&amp;" "&amp;Master[[#This Row],[Inventory Type - Lookup Picker]]</f>
        <v>W6   SD</v>
      </c>
      <c r="C99" s="33" t="str">
        <f>""</f>
        <v/>
      </c>
    </row>
    <row r="100" spans="2:3" x14ac:dyDescent="0.35">
      <c r="B100" s="17" t="str">
        <f>Master[[#This Row],[Accession Prefix (NPGS)]]&amp;" "&amp;Master[[#This Row],[Accession Number -Assigned]]&amp;" "&amp;Master[[#This Row],[Inventory Suffix]]&amp;" "&amp;Master[[#This Row],[Inventory Type - Lookup Picker]]</f>
        <v>W6   SD</v>
      </c>
      <c r="C100" s="33" t="str">
        <f>""</f>
        <v/>
      </c>
    </row>
    <row r="101" spans="2:3" x14ac:dyDescent="0.35">
      <c r="B101" s="17" t="str">
        <f>Master[[#This Row],[Accession Prefix (NPGS)]]&amp;" "&amp;Master[[#This Row],[Accession Number -Assigned]]&amp;" "&amp;Master[[#This Row],[Inventory Suffix]]&amp;" "&amp;Master[[#This Row],[Inventory Type - Lookup Picker]]</f>
        <v>W6   SD</v>
      </c>
      <c r="C101" s="33" t="str">
        <f>""</f>
        <v/>
      </c>
    </row>
    <row r="102" spans="2:3" x14ac:dyDescent="0.35">
      <c r="B102" s="17" t="str">
        <f>Master[[#This Row],[Accession Prefix (NPGS)]]&amp;" "&amp;Master[[#This Row],[Accession Number -Assigned]]&amp;" "&amp;Master[[#This Row],[Inventory Suffix]]&amp;" "&amp;Master[[#This Row],[Inventory Type - Lookup Picker]]</f>
        <v>W6   SD</v>
      </c>
      <c r="C102" s="33" t="str">
        <f>""</f>
        <v/>
      </c>
    </row>
    <row r="103" spans="2:3" x14ac:dyDescent="0.35">
      <c r="B103" s="17" t="str">
        <f>Master[[#This Row],[Accession Prefix (NPGS)]]&amp;" "&amp;Master[[#This Row],[Accession Number -Assigned]]&amp;" "&amp;Master[[#This Row],[Inventory Suffix]]&amp;" "&amp;Master[[#This Row],[Inventory Type - Lookup Picker]]</f>
        <v>W6   SD</v>
      </c>
      <c r="C103" s="33" t="str">
        <f>""</f>
        <v/>
      </c>
    </row>
    <row r="104" spans="2:3" x14ac:dyDescent="0.35">
      <c r="B104" s="17" t="str">
        <f>Master[[#This Row],[Accession Prefix (NPGS)]]&amp;" "&amp;Master[[#This Row],[Accession Number -Assigned]]&amp;" "&amp;Master[[#This Row],[Inventory Suffix]]&amp;" "&amp;Master[[#This Row],[Inventory Type - Lookup Picker]]</f>
        <v>W6   SD</v>
      </c>
      <c r="C104" s="33" t="str">
        <f>""</f>
        <v/>
      </c>
    </row>
    <row r="105" spans="2:3" x14ac:dyDescent="0.35">
      <c r="B105" s="17" t="str">
        <f>Master[[#This Row],[Accession Prefix (NPGS)]]&amp;" "&amp;Master[[#This Row],[Accession Number -Assigned]]&amp;" "&amp;Master[[#This Row],[Inventory Suffix]]&amp;" "&amp;Master[[#This Row],[Inventory Type - Lookup Picker]]</f>
        <v>W6   SD</v>
      </c>
      <c r="C105" s="33" t="str">
        <f>""</f>
        <v/>
      </c>
    </row>
    <row r="106" spans="2:3" x14ac:dyDescent="0.35">
      <c r="B106" s="17" t="str">
        <f>Master[[#This Row],[Accession Prefix (NPGS)]]&amp;" "&amp;Master[[#This Row],[Accession Number -Assigned]]&amp;" "&amp;Master[[#This Row],[Inventory Suffix]]&amp;" "&amp;Master[[#This Row],[Inventory Type - Lookup Picker]]</f>
        <v>W6   SD</v>
      </c>
      <c r="C106" s="33" t="str">
        <f>""</f>
        <v/>
      </c>
    </row>
    <row r="107" spans="2:3" x14ac:dyDescent="0.35">
      <c r="B107" s="17" t="str">
        <f>Master[[#This Row],[Accession Prefix (NPGS)]]&amp;" "&amp;Master[[#This Row],[Accession Number -Assigned]]&amp;" "&amp;Master[[#This Row],[Inventory Suffix]]&amp;" "&amp;Master[[#This Row],[Inventory Type - Lookup Picker]]</f>
        <v>W6   SD</v>
      </c>
      <c r="C107" s="33" t="str">
        <f>""</f>
        <v/>
      </c>
    </row>
    <row r="108" spans="2:3" x14ac:dyDescent="0.35">
      <c r="B108" s="17" t="str">
        <f>Master[[#This Row],[Accession Prefix (NPGS)]]&amp;" "&amp;Master[[#This Row],[Accession Number -Assigned]]&amp;" "&amp;Master[[#This Row],[Inventory Suffix]]&amp;" "&amp;Master[[#This Row],[Inventory Type - Lookup Picker]]</f>
        <v>W6   SD</v>
      </c>
      <c r="C108" s="33" t="str">
        <f>""</f>
        <v/>
      </c>
    </row>
    <row r="109" spans="2:3" x14ac:dyDescent="0.35">
      <c r="B109" s="17" t="str">
        <f>Master[[#This Row],[Accession Prefix (NPGS)]]&amp;" "&amp;Master[[#This Row],[Accession Number -Assigned]]&amp;" "&amp;Master[[#This Row],[Inventory Suffix]]&amp;" "&amp;Master[[#This Row],[Inventory Type - Lookup Picker]]</f>
        <v>W6   SD</v>
      </c>
      <c r="C109" s="33" t="str">
        <f>""</f>
        <v/>
      </c>
    </row>
    <row r="110" spans="2:3" x14ac:dyDescent="0.35">
      <c r="B110" s="17" t="str">
        <f>Master[[#This Row],[Accession Prefix (NPGS)]]&amp;" "&amp;Master[[#This Row],[Accession Number -Assigned]]&amp;" "&amp;Master[[#This Row],[Inventory Suffix]]&amp;" "&amp;Master[[#This Row],[Inventory Type - Lookup Picker]]</f>
        <v>W6   SD</v>
      </c>
      <c r="C110" s="33" t="str">
        <f>""</f>
        <v/>
      </c>
    </row>
    <row r="111" spans="2:3" x14ac:dyDescent="0.35">
      <c r="B111" s="17" t="str">
        <f>Master[[#This Row],[Accession Prefix (NPGS)]]&amp;" "&amp;Master[[#This Row],[Accession Number -Assigned]]&amp;" "&amp;Master[[#This Row],[Inventory Suffix]]&amp;" "&amp;Master[[#This Row],[Inventory Type - Lookup Picker]]</f>
        <v>W6   SD</v>
      </c>
      <c r="C111" s="33" t="str">
        <f>""</f>
        <v/>
      </c>
    </row>
    <row r="112" spans="2:3" x14ac:dyDescent="0.35">
      <c r="B112" s="17" t="str">
        <f>Master[[#This Row],[Accession Prefix (NPGS)]]&amp;" "&amp;Master[[#This Row],[Accession Number -Assigned]]&amp;" "&amp;Master[[#This Row],[Inventory Suffix]]&amp;" "&amp;Master[[#This Row],[Inventory Type - Lookup Picker]]</f>
        <v>W6   SD</v>
      </c>
      <c r="C112" s="33" t="str">
        <f>""</f>
        <v/>
      </c>
    </row>
    <row r="113" spans="2:3" x14ac:dyDescent="0.35">
      <c r="B113" s="17" t="str">
        <f>Master[[#This Row],[Accession Prefix (NPGS)]]&amp;" "&amp;Master[[#This Row],[Accession Number -Assigned]]&amp;" "&amp;Master[[#This Row],[Inventory Suffix]]&amp;" "&amp;Master[[#This Row],[Inventory Type - Lookup Picker]]</f>
        <v>W6   SD</v>
      </c>
      <c r="C113" s="33" t="str">
        <f>""</f>
        <v/>
      </c>
    </row>
    <row r="114" spans="2:3" x14ac:dyDescent="0.35">
      <c r="B114" s="17" t="str">
        <f>Master[[#This Row],[Accession Prefix (NPGS)]]&amp;" "&amp;Master[[#This Row],[Accession Number -Assigned]]&amp;" "&amp;Master[[#This Row],[Inventory Suffix]]&amp;" "&amp;Master[[#This Row],[Inventory Type - Lookup Picker]]</f>
        <v>W6   SD</v>
      </c>
      <c r="C114" s="33" t="str">
        <f>""</f>
        <v/>
      </c>
    </row>
    <row r="115" spans="2:3" x14ac:dyDescent="0.35">
      <c r="B115" s="17" t="str">
        <f>Master[[#This Row],[Accession Prefix (NPGS)]]&amp;" "&amp;Master[[#This Row],[Accession Number -Assigned]]&amp;" "&amp;Master[[#This Row],[Inventory Suffix]]&amp;" "&amp;Master[[#This Row],[Inventory Type - Lookup Picker]]</f>
        <v>W6   SD</v>
      </c>
      <c r="C115" s="33" t="str">
        <f>""</f>
        <v/>
      </c>
    </row>
    <row r="116" spans="2:3" x14ac:dyDescent="0.35">
      <c r="B116" s="17" t="str">
        <f>Master[[#This Row],[Accession Prefix (NPGS)]]&amp;" "&amp;Master[[#This Row],[Accession Number -Assigned]]&amp;" "&amp;Master[[#This Row],[Inventory Suffix]]&amp;" "&amp;Master[[#This Row],[Inventory Type - Lookup Picker]]</f>
        <v>W6   SD</v>
      </c>
      <c r="C116" s="33" t="str">
        <f>""</f>
        <v/>
      </c>
    </row>
    <row r="117" spans="2:3" x14ac:dyDescent="0.35">
      <c r="B117" s="17" t="str">
        <f>Master[[#This Row],[Accession Prefix (NPGS)]]&amp;" "&amp;Master[[#This Row],[Accession Number -Assigned]]&amp;" "&amp;Master[[#This Row],[Inventory Suffix]]&amp;" "&amp;Master[[#This Row],[Inventory Type - Lookup Picker]]</f>
        <v>W6   SD</v>
      </c>
      <c r="C117" s="33" t="str">
        <f>""</f>
        <v/>
      </c>
    </row>
    <row r="118" spans="2:3" x14ac:dyDescent="0.35">
      <c r="B118" s="17" t="str">
        <f>Master[[#This Row],[Accession Prefix (NPGS)]]&amp;" "&amp;Master[[#This Row],[Accession Number -Assigned]]&amp;" "&amp;Master[[#This Row],[Inventory Suffix]]&amp;" "&amp;Master[[#This Row],[Inventory Type - Lookup Picker]]</f>
        <v xml:space="preserve">   </v>
      </c>
      <c r="C118" s="33" t="str">
        <f>""</f>
        <v/>
      </c>
    </row>
    <row r="119" spans="2:3" x14ac:dyDescent="0.35">
      <c r="B119" s="17" t="str">
        <f>Master[[#This Row],[Accession Prefix (NPGS)]]&amp;" "&amp;Master[[#This Row],[Accession Number -Assigned]]&amp;" "&amp;Master[[#This Row],[Inventory Suffix]]&amp;" "&amp;Master[[#This Row],[Inventory Type - Lookup Picker]]</f>
        <v xml:space="preserve">   </v>
      </c>
      <c r="C119" s="33" t="str">
        <f>""</f>
        <v/>
      </c>
    </row>
    <row r="120" spans="2:3" x14ac:dyDescent="0.35">
      <c r="B120" s="17" t="str">
        <f>Master[[#This Row],[Accession Prefix (NPGS)]]&amp;" "&amp;Master[[#This Row],[Accession Number -Assigned]]&amp;" "&amp;Master[[#This Row],[Inventory Suffix]]&amp;" "&amp;Master[[#This Row],[Inventory Type - Lookup Picker]]</f>
        <v xml:space="preserve">   </v>
      </c>
      <c r="C120" s="33" t="str">
        <f>""</f>
        <v/>
      </c>
    </row>
    <row r="121" spans="2:3" x14ac:dyDescent="0.35">
      <c r="B121" s="17" t="str">
        <f>Master[[#This Row],[Accession Prefix (NPGS)]]&amp;" "&amp;Master[[#This Row],[Accession Number -Assigned]]&amp;" "&amp;Master[[#This Row],[Inventory Suffix]]&amp;" "&amp;Master[[#This Row],[Inventory Type - Lookup Picker]]</f>
        <v xml:space="preserve">   </v>
      </c>
      <c r="C121" s="33" t="str">
        <f>""</f>
        <v/>
      </c>
    </row>
    <row r="122" spans="2:3" x14ac:dyDescent="0.35">
      <c r="B122" s="17" t="str">
        <f>Master[[#This Row],[Accession Prefix (NPGS)]]&amp;" "&amp;Master[[#This Row],[Accession Number -Assigned]]&amp;" "&amp;Master[[#This Row],[Inventory Suffix]]&amp;" "&amp;Master[[#This Row],[Inventory Type - Lookup Picker]]</f>
        <v xml:space="preserve">   </v>
      </c>
      <c r="C122" s="33" t="str">
        <f>""</f>
        <v/>
      </c>
    </row>
    <row r="123" spans="2:3" x14ac:dyDescent="0.35">
      <c r="B123" s="17" t="str">
        <f>Master[[#This Row],[Accession Prefix (NPGS)]]&amp;" "&amp;Master[[#This Row],[Accession Number -Assigned]]&amp;" "&amp;Master[[#This Row],[Inventory Suffix]]&amp;" "&amp;Master[[#This Row],[Inventory Type - Lookup Picker]]</f>
        <v xml:space="preserve">   </v>
      </c>
      <c r="C123" s="33" t="str">
        <f>""</f>
        <v/>
      </c>
    </row>
    <row r="124" spans="2:3" x14ac:dyDescent="0.35">
      <c r="B124" s="17" t="str">
        <f>Master[[#This Row],[Accession Prefix (NPGS)]]&amp;" "&amp;Master[[#This Row],[Accession Number -Assigned]]&amp;" "&amp;Master[[#This Row],[Inventory Suffix]]&amp;" "&amp;Master[[#This Row],[Inventory Type - Lookup Picker]]</f>
        <v xml:space="preserve">   </v>
      </c>
      <c r="C124" s="33" t="str">
        <f>""</f>
        <v/>
      </c>
    </row>
    <row r="125" spans="2:3" x14ac:dyDescent="0.35">
      <c r="B125" s="17" t="str">
        <f>Master[[#This Row],[Accession Prefix (NPGS)]]&amp;" "&amp;Master[[#This Row],[Accession Number -Assigned]]&amp;" "&amp;Master[[#This Row],[Inventory Suffix]]&amp;" "&amp;Master[[#This Row],[Inventory Type - Lookup Picker]]</f>
        <v xml:space="preserve">   </v>
      </c>
      <c r="C125" s="33" t="str">
        <f>""</f>
        <v/>
      </c>
    </row>
    <row r="126" spans="2:3" x14ac:dyDescent="0.35">
      <c r="B126" s="17" t="str">
        <f>Master[[#This Row],[Accession Prefix (NPGS)]]&amp;" "&amp;Master[[#This Row],[Accession Number -Assigned]]&amp;" "&amp;Master[[#This Row],[Inventory Suffix]]&amp;" "&amp;Master[[#This Row],[Inventory Type - Lookup Picker]]</f>
        <v xml:space="preserve">   </v>
      </c>
      <c r="C126" s="33" t="str">
        <f>""</f>
        <v/>
      </c>
    </row>
    <row r="127" spans="2:3" x14ac:dyDescent="0.35">
      <c r="B127" s="17" t="str">
        <f>Master[[#This Row],[Accession Prefix (NPGS)]]&amp;" "&amp;Master[[#This Row],[Accession Number -Assigned]]&amp;" "&amp;Master[[#This Row],[Inventory Suffix]]&amp;" "&amp;Master[[#This Row],[Inventory Type - Lookup Picker]]</f>
        <v xml:space="preserve">   </v>
      </c>
      <c r="C127" s="33" t="str">
        <f>""</f>
        <v/>
      </c>
    </row>
    <row r="128" spans="2:3" x14ac:dyDescent="0.35">
      <c r="B128" s="17" t="str">
        <f>Master[[#This Row],[Accession Prefix (NPGS)]]&amp;" "&amp;Master[[#This Row],[Accession Number -Assigned]]&amp;" "&amp;Master[[#This Row],[Inventory Suffix]]&amp;" "&amp;Master[[#This Row],[Inventory Type - Lookup Picker]]</f>
        <v xml:space="preserve">   </v>
      </c>
      <c r="C128" s="33" t="str">
        <f>""</f>
        <v/>
      </c>
    </row>
    <row r="129" spans="2:3" x14ac:dyDescent="0.35">
      <c r="B129" s="17" t="str">
        <f>Master[[#This Row],[Accession Prefix (NPGS)]]&amp;" "&amp;Master[[#This Row],[Accession Number -Assigned]]&amp;" "&amp;Master[[#This Row],[Inventory Suffix]]&amp;" "&amp;Master[[#This Row],[Inventory Type - Lookup Picker]]</f>
        <v xml:space="preserve">   </v>
      </c>
      <c r="C129" s="33" t="str">
        <f>""</f>
        <v/>
      </c>
    </row>
    <row r="130" spans="2:3" x14ac:dyDescent="0.35">
      <c r="B130" s="17" t="str">
        <f>Master[[#This Row],[Accession Prefix (NPGS)]]&amp;" "&amp;Master[[#This Row],[Accession Number -Assigned]]&amp;" "&amp;Master[[#This Row],[Inventory Suffix]]&amp;" "&amp;Master[[#This Row],[Inventory Type - Lookup Picker]]</f>
        <v xml:space="preserve">   </v>
      </c>
      <c r="C130" s="33" t="str">
        <f>""</f>
        <v/>
      </c>
    </row>
    <row r="131" spans="2:3" x14ac:dyDescent="0.35">
      <c r="B131" s="17" t="str">
        <f>Master[[#This Row],[Accession Prefix (NPGS)]]&amp;" "&amp;Master[[#This Row],[Accession Number -Assigned]]&amp;" "&amp;Master[[#This Row],[Inventory Suffix]]&amp;" "&amp;Master[[#This Row],[Inventory Type - Lookup Picker]]</f>
        <v xml:space="preserve">   </v>
      </c>
      <c r="C131" s="33" t="str">
        <f>""</f>
        <v/>
      </c>
    </row>
    <row r="132" spans="2:3" x14ac:dyDescent="0.35">
      <c r="B132" s="17" t="str">
        <f>Master[[#This Row],[Accession Prefix (NPGS)]]&amp;" "&amp;Master[[#This Row],[Accession Number -Assigned]]&amp;" "&amp;Master[[#This Row],[Inventory Suffix]]&amp;" "&amp;Master[[#This Row],[Inventory Type - Lookup Picker]]</f>
        <v xml:space="preserve">   </v>
      </c>
      <c r="C132" s="33" t="str">
        <f>""</f>
        <v/>
      </c>
    </row>
    <row r="133" spans="2:3" x14ac:dyDescent="0.35">
      <c r="B133" s="17" t="str">
        <f>Master[[#This Row],[Accession Prefix (NPGS)]]&amp;" "&amp;Master[[#This Row],[Accession Number -Assigned]]&amp;" "&amp;Master[[#This Row],[Inventory Suffix]]&amp;" "&amp;Master[[#This Row],[Inventory Type - Lookup Picker]]</f>
        <v xml:space="preserve">   </v>
      </c>
      <c r="C133" s="33" t="str">
        <f>""</f>
        <v/>
      </c>
    </row>
    <row r="134" spans="2:3" x14ac:dyDescent="0.35">
      <c r="B134" s="17" t="str">
        <f>Master[[#This Row],[Accession Prefix (NPGS)]]&amp;" "&amp;Master[[#This Row],[Accession Number -Assigned]]&amp;" "&amp;Master[[#This Row],[Inventory Suffix]]&amp;" "&amp;Master[[#This Row],[Inventory Type - Lookup Picker]]</f>
        <v xml:space="preserve">   </v>
      </c>
      <c r="C134" s="33" t="str">
        <f>""</f>
        <v/>
      </c>
    </row>
    <row r="135" spans="2:3" x14ac:dyDescent="0.35">
      <c r="B135" s="17" t="str">
        <f>Master[[#This Row],[Accession Prefix (NPGS)]]&amp;" "&amp;Master[[#This Row],[Accession Number -Assigned]]&amp;" "&amp;Master[[#This Row],[Inventory Suffix]]&amp;" "&amp;Master[[#This Row],[Inventory Type - Lookup Picker]]</f>
        <v xml:space="preserve">   </v>
      </c>
      <c r="C135" s="33" t="str">
        <f>""</f>
        <v/>
      </c>
    </row>
    <row r="136" spans="2:3" x14ac:dyDescent="0.35">
      <c r="B136" s="17" t="str">
        <f>Master[[#This Row],[Accession Prefix (NPGS)]]&amp;" "&amp;Master[[#This Row],[Accession Number -Assigned]]&amp;" "&amp;Master[[#This Row],[Inventory Suffix]]&amp;" "&amp;Master[[#This Row],[Inventory Type - Lookup Picker]]</f>
        <v xml:space="preserve">   </v>
      </c>
      <c r="C136" s="33" t="str">
        <f>""</f>
        <v/>
      </c>
    </row>
    <row r="137" spans="2:3" x14ac:dyDescent="0.35">
      <c r="B137" s="17" t="str">
        <f>Master[[#This Row],[Accession Prefix (NPGS)]]&amp;" "&amp;Master[[#This Row],[Accession Number -Assigned]]&amp;" "&amp;Master[[#This Row],[Inventory Suffix]]&amp;" "&amp;Master[[#This Row],[Inventory Type - Lookup Picker]]</f>
        <v xml:space="preserve">   </v>
      </c>
      <c r="C137" s="33" t="str">
        <f>""</f>
        <v/>
      </c>
    </row>
    <row r="138" spans="2:3" x14ac:dyDescent="0.35">
      <c r="B138" s="17" t="str">
        <f>Master[[#This Row],[Accession Prefix (NPGS)]]&amp;" "&amp;Master[[#This Row],[Accession Number -Assigned]]&amp;" "&amp;Master[[#This Row],[Inventory Suffix]]&amp;" "&amp;Master[[#This Row],[Inventory Type - Lookup Picker]]</f>
        <v xml:space="preserve">   </v>
      </c>
      <c r="C138" s="33" t="str">
        <f>""</f>
        <v/>
      </c>
    </row>
    <row r="139" spans="2:3" x14ac:dyDescent="0.35">
      <c r="B139" s="17" t="str">
        <f>Master[[#This Row],[Accession Prefix (NPGS)]]&amp;" "&amp;Master[[#This Row],[Accession Number -Assigned]]&amp;" "&amp;Master[[#This Row],[Inventory Suffix]]&amp;" "&amp;Master[[#This Row],[Inventory Type - Lookup Picker]]</f>
        <v xml:space="preserve">   </v>
      </c>
      <c r="C139" s="33" t="str">
        <f>""</f>
        <v/>
      </c>
    </row>
    <row r="140" spans="2:3" x14ac:dyDescent="0.35">
      <c r="B140" s="17" t="str">
        <f>Master[[#This Row],[Accession Prefix (NPGS)]]&amp;" "&amp;Master[[#This Row],[Accession Number -Assigned]]&amp;" "&amp;Master[[#This Row],[Inventory Suffix]]&amp;" "&amp;Master[[#This Row],[Inventory Type - Lookup Picker]]</f>
        <v xml:space="preserve">   </v>
      </c>
      <c r="C140" s="33" t="str">
        <f>""</f>
        <v/>
      </c>
    </row>
    <row r="141" spans="2:3" x14ac:dyDescent="0.35">
      <c r="B141" s="17" t="str">
        <f>Master[[#This Row],[Accession Prefix (NPGS)]]&amp;" "&amp;Master[[#This Row],[Accession Number -Assigned]]&amp;" "&amp;Master[[#This Row],[Inventory Suffix]]&amp;" "&amp;Master[[#This Row],[Inventory Type - Lookup Picker]]</f>
        <v xml:space="preserve">   </v>
      </c>
      <c r="C141" s="33" t="str">
        <f>""</f>
        <v/>
      </c>
    </row>
    <row r="142" spans="2:3" x14ac:dyDescent="0.35">
      <c r="B142" s="17" t="str">
        <f>Master[[#This Row],[Accession Prefix (NPGS)]]&amp;" "&amp;Master[[#This Row],[Accession Number -Assigned]]&amp;" "&amp;Master[[#This Row],[Inventory Suffix]]&amp;" "&amp;Master[[#This Row],[Inventory Type - Lookup Picker]]</f>
        <v xml:space="preserve">   </v>
      </c>
      <c r="C142" s="33" t="str">
        <f>""</f>
        <v/>
      </c>
    </row>
    <row r="143" spans="2:3" x14ac:dyDescent="0.35">
      <c r="B143" s="17" t="str">
        <f>Master[[#This Row],[Accession Prefix (NPGS)]]&amp;" "&amp;Master[[#This Row],[Accession Number -Assigned]]&amp;" "&amp;Master[[#This Row],[Inventory Suffix]]&amp;" "&amp;Master[[#This Row],[Inventory Type - Lookup Picker]]</f>
        <v xml:space="preserve">   </v>
      </c>
      <c r="C143" s="33" t="str">
        <f>""</f>
        <v/>
      </c>
    </row>
    <row r="144" spans="2:3" x14ac:dyDescent="0.35">
      <c r="B144" s="17" t="str">
        <f>Master[[#This Row],[Accession Prefix (NPGS)]]&amp;" "&amp;Master[[#This Row],[Accession Number -Assigned]]&amp;" "&amp;Master[[#This Row],[Inventory Suffix]]&amp;" "&amp;Master[[#This Row],[Inventory Type - Lookup Picker]]</f>
        <v xml:space="preserve">   </v>
      </c>
      <c r="C144" s="33" t="str">
        <f>""</f>
        <v/>
      </c>
    </row>
    <row r="145" spans="2:3" x14ac:dyDescent="0.35">
      <c r="B145" s="17" t="str">
        <f>Master[[#This Row],[Accession Prefix (NPGS)]]&amp;" "&amp;Master[[#This Row],[Accession Number -Assigned]]&amp;" "&amp;Master[[#This Row],[Inventory Suffix]]&amp;" "&amp;Master[[#This Row],[Inventory Type - Lookup Picker]]</f>
        <v xml:space="preserve">   </v>
      </c>
      <c r="C145" s="33" t="str">
        <f>""</f>
        <v/>
      </c>
    </row>
    <row r="146" spans="2:3" x14ac:dyDescent="0.35">
      <c r="B146" s="17" t="str">
        <f>Master[[#This Row],[Accession Prefix (NPGS)]]&amp;" "&amp;Master[[#This Row],[Accession Number -Assigned]]&amp;" "&amp;Master[[#This Row],[Inventory Suffix]]&amp;" "&amp;Master[[#This Row],[Inventory Type - Lookup Picker]]</f>
        <v xml:space="preserve">   </v>
      </c>
      <c r="C146" s="33" t="str">
        <f>""</f>
        <v/>
      </c>
    </row>
    <row r="147" spans="2:3" x14ac:dyDescent="0.35">
      <c r="B147" s="17" t="str">
        <f>Master[[#This Row],[Accession Prefix (NPGS)]]&amp;" "&amp;Master[[#This Row],[Accession Number -Assigned]]&amp;" "&amp;Master[[#This Row],[Inventory Suffix]]&amp;" "&amp;Master[[#This Row],[Inventory Type - Lookup Picker]]</f>
        <v xml:space="preserve">   </v>
      </c>
      <c r="C147" s="33" t="str">
        <f>""</f>
        <v/>
      </c>
    </row>
    <row r="148" spans="2:3" x14ac:dyDescent="0.35">
      <c r="B148" s="17" t="str">
        <f>Master[[#This Row],[Accession Prefix (NPGS)]]&amp;" "&amp;Master[[#This Row],[Accession Number -Assigned]]&amp;" "&amp;Master[[#This Row],[Inventory Suffix]]&amp;" "&amp;Master[[#This Row],[Inventory Type - Lookup Picker]]</f>
        <v xml:space="preserve">   </v>
      </c>
      <c r="C148" s="33" t="str">
        <f>""</f>
        <v/>
      </c>
    </row>
    <row r="149" spans="2:3" x14ac:dyDescent="0.35">
      <c r="B149" s="17" t="str">
        <f>Master[[#This Row],[Accession Prefix (NPGS)]]&amp;" "&amp;Master[[#This Row],[Accession Number -Assigned]]&amp;" "&amp;Master[[#This Row],[Inventory Suffix]]&amp;" "&amp;Master[[#This Row],[Inventory Type - Lookup Picker]]</f>
        <v xml:space="preserve">   </v>
      </c>
      <c r="C149" s="33" t="str">
        <f>""</f>
        <v/>
      </c>
    </row>
    <row r="150" spans="2:3" x14ac:dyDescent="0.35">
      <c r="B150" s="17" t="str">
        <f>Master[[#This Row],[Accession Prefix (NPGS)]]&amp;" "&amp;Master[[#This Row],[Accession Number -Assigned]]&amp;" "&amp;Master[[#This Row],[Inventory Suffix]]&amp;" "&amp;Master[[#This Row],[Inventory Type - Lookup Picker]]</f>
        <v xml:space="preserve">   </v>
      </c>
      <c r="C150" s="33" t="str">
        <f>""</f>
        <v/>
      </c>
    </row>
    <row r="151" spans="2:3" x14ac:dyDescent="0.35">
      <c r="B151" s="17" t="str">
        <f>Master[[#This Row],[Accession Prefix (NPGS)]]&amp;" "&amp;Master[[#This Row],[Accession Number -Assigned]]&amp;" "&amp;Master[[#This Row],[Inventory Suffix]]&amp;" "&amp;Master[[#This Row],[Inventory Type - Lookup Picker]]</f>
        <v xml:space="preserve">   </v>
      </c>
      <c r="C151" s="33" t="str">
        <f>""</f>
        <v/>
      </c>
    </row>
    <row r="152" spans="2:3" x14ac:dyDescent="0.35">
      <c r="B152" s="17" t="str">
        <f>Master[[#This Row],[Accession Prefix (NPGS)]]&amp;" "&amp;Master[[#This Row],[Accession Number -Assigned]]&amp;" "&amp;Master[[#This Row],[Inventory Suffix]]&amp;" "&amp;Master[[#This Row],[Inventory Type - Lookup Picker]]</f>
        <v xml:space="preserve">   </v>
      </c>
      <c r="C152" s="33" t="str">
        <f>""</f>
        <v/>
      </c>
    </row>
    <row r="153" spans="2:3" x14ac:dyDescent="0.35">
      <c r="B153" s="17" t="str">
        <f>Master[[#This Row],[Accession Prefix (NPGS)]]&amp;" "&amp;Master[[#This Row],[Accession Number -Assigned]]&amp;" "&amp;Master[[#This Row],[Inventory Suffix]]&amp;" "&amp;Master[[#This Row],[Inventory Type - Lookup Picker]]</f>
        <v xml:space="preserve">   </v>
      </c>
      <c r="C153" s="33" t="str">
        <f>""</f>
        <v/>
      </c>
    </row>
    <row r="154" spans="2:3" x14ac:dyDescent="0.35">
      <c r="B154" s="17" t="str">
        <f>Master[[#This Row],[Accession Prefix (NPGS)]]&amp;" "&amp;Master[[#This Row],[Accession Number -Assigned]]&amp;" "&amp;Master[[#This Row],[Inventory Suffix]]&amp;" "&amp;Master[[#This Row],[Inventory Type - Lookup Picker]]</f>
        <v xml:space="preserve">   </v>
      </c>
      <c r="C154" s="33" t="str">
        <f>""</f>
        <v/>
      </c>
    </row>
    <row r="155" spans="2:3" x14ac:dyDescent="0.35">
      <c r="B155" s="17" t="str">
        <f>Master[[#This Row],[Accession Prefix (NPGS)]]&amp;" "&amp;Master[[#This Row],[Accession Number -Assigned]]&amp;" "&amp;Master[[#This Row],[Inventory Suffix]]&amp;" "&amp;Master[[#This Row],[Inventory Type - Lookup Picker]]</f>
        <v xml:space="preserve">   </v>
      </c>
      <c r="C155" s="33" t="str">
        <f>""</f>
        <v/>
      </c>
    </row>
    <row r="156" spans="2:3" x14ac:dyDescent="0.35">
      <c r="B156" s="17" t="str">
        <f>Master[[#This Row],[Accession Prefix (NPGS)]]&amp;" "&amp;Master[[#This Row],[Accession Number -Assigned]]&amp;" "&amp;Master[[#This Row],[Inventory Suffix]]&amp;" "&amp;Master[[#This Row],[Inventory Type - Lookup Picker]]</f>
        <v xml:space="preserve">   </v>
      </c>
      <c r="C156" s="33" t="str">
        <f>""</f>
        <v/>
      </c>
    </row>
    <row r="157" spans="2:3" x14ac:dyDescent="0.35">
      <c r="B157" s="17" t="str">
        <f>Master[[#This Row],[Accession Prefix (NPGS)]]&amp;" "&amp;Master[[#This Row],[Accession Number -Assigned]]&amp;" "&amp;Master[[#This Row],[Inventory Suffix]]&amp;" "&amp;Master[[#This Row],[Inventory Type - Lookup Picker]]</f>
        <v xml:space="preserve">   </v>
      </c>
      <c r="C157" s="33" t="str">
        <f>""</f>
        <v/>
      </c>
    </row>
    <row r="158" spans="2:3" x14ac:dyDescent="0.35">
      <c r="B158" s="17" t="str">
        <f>Master[[#This Row],[Accession Prefix (NPGS)]]&amp;" "&amp;Master[[#This Row],[Accession Number -Assigned]]&amp;" "&amp;Master[[#This Row],[Inventory Suffix]]&amp;" "&amp;Master[[#This Row],[Inventory Type - Lookup Picker]]</f>
        <v xml:space="preserve">   </v>
      </c>
      <c r="C158" s="33" t="str">
        <f>""</f>
        <v/>
      </c>
    </row>
    <row r="159" spans="2:3" x14ac:dyDescent="0.35">
      <c r="B159" s="17" t="str">
        <f>Master[[#This Row],[Accession Prefix (NPGS)]]&amp;" "&amp;Master[[#This Row],[Accession Number -Assigned]]&amp;" "&amp;Master[[#This Row],[Inventory Suffix]]&amp;" "&amp;Master[[#This Row],[Inventory Type - Lookup Picker]]</f>
        <v xml:space="preserve">   </v>
      </c>
      <c r="C159" s="33" t="str">
        <f>""</f>
        <v/>
      </c>
    </row>
    <row r="160" spans="2:3" x14ac:dyDescent="0.35">
      <c r="B160" s="17" t="str">
        <f>Master[[#This Row],[Accession Prefix (NPGS)]]&amp;" "&amp;Master[[#This Row],[Accession Number -Assigned]]&amp;" "&amp;Master[[#This Row],[Inventory Suffix]]&amp;" "&amp;Master[[#This Row],[Inventory Type - Lookup Picker]]</f>
        <v xml:space="preserve">   </v>
      </c>
      <c r="C160" s="33" t="str">
        <f>""</f>
        <v/>
      </c>
    </row>
    <row r="161" spans="2:3" x14ac:dyDescent="0.35">
      <c r="B161" s="17" t="str">
        <f>Master[[#This Row],[Accession Prefix (NPGS)]]&amp;" "&amp;Master[[#This Row],[Accession Number -Assigned]]&amp;" "&amp;Master[[#This Row],[Inventory Suffix]]&amp;" "&amp;Master[[#This Row],[Inventory Type - Lookup Picker]]</f>
        <v xml:space="preserve">   </v>
      </c>
      <c r="C161" s="33" t="str">
        <f>""</f>
        <v/>
      </c>
    </row>
    <row r="162" spans="2:3" x14ac:dyDescent="0.35">
      <c r="B162" s="17" t="str">
        <f>Master[[#This Row],[Accession Prefix (NPGS)]]&amp;" "&amp;Master[[#This Row],[Accession Number -Assigned]]&amp;" "&amp;Master[[#This Row],[Inventory Suffix]]&amp;" "&amp;Master[[#This Row],[Inventory Type - Lookup Picker]]</f>
        <v xml:space="preserve">   </v>
      </c>
      <c r="C162" s="33" t="str">
        <f>""</f>
        <v/>
      </c>
    </row>
    <row r="163" spans="2:3" x14ac:dyDescent="0.35">
      <c r="B163" s="17" t="str">
        <f>Master[[#This Row],[Accession Prefix (NPGS)]]&amp;" "&amp;Master[[#This Row],[Accession Number -Assigned]]&amp;" "&amp;Master[[#This Row],[Inventory Suffix]]&amp;" "&amp;Master[[#This Row],[Inventory Type - Lookup Picker]]</f>
        <v xml:space="preserve">   </v>
      </c>
      <c r="C163" s="33" t="str">
        <f>""</f>
        <v/>
      </c>
    </row>
    <row r="164" spans="2:3" x14ac:dyDescent="0.35">
      <c r="B164" s="17" t="str">
        <f>Master[[#This Row],[Accession Prefix (NPGS)]]&amp;" "&amp;Master[[#This Row],[Accession Number -Assigned]]&amp;" "&amp;Master[[#This Row],[Inventory Suffix]]&amp;" "&amp;Master[[#This Row],[Inventory Type - Lookup Picker]]</f>
        <v xml:space="preserve">   </v>
      </c>
      <c r="C164" s="33" t="str">
        <f>""</f>
        <v/>
      </c>
    </row>
    <row r="165" spans="2:3" x14ac:dyDescent="0.35">
      <c r="B165" s="17" t="str">
        <f>Master[[#This Row],[Accession Prefix (NPGS)]]&amp;" "&amp;Master[[#This Row],[Accession Number -Assigned]]&amp;" "&amp;Master[[#This Row],[Inventory Suffix]]&amp;" "&amp;Master[[#This Row],[Inventory Type - Lookup Picker]]</f>
        <v xml:space="preserve">   </v>
      </c>
      <c r="C165" s="33" t="str">
        <f>""</f>
        <v/>
      </c>
    </row>
    <row r="166" spans="2:3" x14ac:dyDescent="0.35">
      <c r="B166" s="17" t="str">
        <f>Master[[#This Row],[Accession Prefix (NPGS)]]&amp;" "&amp;Master[[#This Row],[Accession Number -Assigned]]&amp;" "&amp;Master[[#This Row],[Inventory Suffix]]&amp;" "&amp;Master[[#This Row],[Inventory Type - Lookup Picker]]</f>
        <v xml:space="preserve">   </v>
      </c>
      <c r="C166" s="33" t="str">
        <f>""</f>
        <v/>
      </c>
    </row>
    <row r="167" spans="2:3" x14ac:dyDescent="0.35">
      <c r="B167" s="17" t="str">
        <f>Master[[#This Row],[Accession Prefix (NPGS)]]&amp;" "&amp;Master[[#This Row],[Accession Number -Assigned]]&amp;" "&amp;Master[[#This Row],[Inventory Suffix]]&amp;" "&amp;Master[[#This Row],[Inventory Type - Lookup Picker]]</f>
        <v xml:space="preserve">   </v>
      </c>
      <c r="C167" s="33" t="str">
        <f>""</f>
        <v/>
      </c>
    </row>
    <row r="168" spans="2:3" x14ac:dyDescent="0.35">
      <c r="B168" s="17" t="str">
        <f>Master[[#This Row],[Accession Prefix (NPGS)]]&amp;" "&amp;Master[[#This Row],[Accession Number -Assigned]]&amp;" "&amp;Master[[#This Row],[Inventory Suffix]]&amp;" "&amp;Master[[#This Row],[Inventory Type - Lookup Picker]]</f>
        <v xml:space="preserve">   </v>
      </c>
      <c r="C168" s="33" t="str">
        <f>""</f>
        <v/>
      </c>
    </row>
    <row r="169" spans="2:3" x14ac:dyDescent="0.35">
      <c r="B169" s="17" t="str">
        <f>Master[[#This Row],[Accession Prefix (NPGS)]]&amp;" "&amp;Master[[#This Row],[Accession Number -Assigned]]&amp;" "&amp;Master[[#This Row],[Inventory Suffix]]&amp;" "&amp;Master[[#This Row],[Inventory Type - Lookup Picker]]</f>
        <v xml:space="preserve">   </v>
      </c>
      <c r="C169" s="33" t="str">
        <f>""</f>
        <v/>
      </c>
    </row>
    <row r="170" spans="2:3" x14ac:dyDescent="0.35">
      <c r="B170" s="17" t="str">
        <f>Master[[#This Row],[Accession Prefix (NPGS)]]&amp;" "&amp;Master[[#This Row],[Accession Number -Assigned]]&amp;" "&amp;Master[[#This Row],[Inventory Suffix]]&amp;" "&amp;Master[[#This Row],[Inventory Type - Lookup Picker]]</f>
        <v xml:space="preserve">   </v>
      </c>
      <c r="C170" s="33" t="str">
        <f>""</f>
        <v/>
      </c>
    </row>
    <row r="171" spans="2:3" x14ac:dyDescent="0.35">
      <c r="B171" s="17" t="str">
        <f>Master[[#This Row],[Accession Prefix (NPGS)]]&amp;" "&amp;Master[[#This Row],[Accession Number -Assigned]]&amp;" "&amp;Master[[#This Row],[Inventory Suffix]]&amp;" "&amp;Master[[#This Row],[Inventory Type - Lookup Picker]]</f>
        <v xml:space="preserve">   </v>
      </c>
      <c r="C171" s="33" t="str">
        <f>""</f>
        <v/>
      </c>
    </row>
    <row r="172" spans="2:3" x14ac:dyDescent="0.35">
      <c r="B172" s="17" t="str">
        <f>Master[[#This Row],[Accession Prefix (NPGS)]]&amp;" "&amp;Master[[#This Row],[Accession Number -Assigned]]&amp;" "&amp;Master[[#This Row],[Inventory Suffix]]&amp;" "&amp;Master[[#This Row],[Inventory Type - Lookup Picker]]</f>
        <v xml:space="preserve">   </v>
      </c>
      <c r="C172" s="33" t="str">
        <f>""</f>
        <v/>
      </c>
    </row>
    <row r="173" spans="2:3" x14ac:dyDescent="0.35">
      <c r="B173" s="17" t="str">
        <f>Master[[#This Row],[Accession Prefix (NPGS)]]&amp;" "&amp;Master[[#This Row],[Accession Number -Assigned]]&amp;" "&amp;Master[[#This Row],[Inventory Suffix]]&amp;" "&amp;Master[[#This Row],[Inventory Type - Lookup Picker]]</f>
        <v xml:space="preserve">   </v>
      </c>
      <c r="C173" s="33" t="str">
        <f>""</f>
        <v/>
      </c>
    </row>
    <row r="174" spans="2:3" x14ac:dyDescent="0.35">
      <c r="B174" s="17" t="str">
        <f>Master[[#This Row],[Accession Prefix (NPGS)]]&amp;" "&amp;Master[[#This Row],[Accession Number -Assigned]]&amp;" "&amp;Master[[#This Row],[Inventory Suffix]]&amp;" "&amp;Master[[#This Row],[Inventory Type - Lookup Picker]]</f>
        <v xml:space="preserve">   </v>
      </c>
      <c r="C174" s="33" t="str">
        <f>""</f>
        <v/>
      </c>
    </row>
    <row r="175" spans="2:3" x14ac:dyDescent="0.35">
      <c r="B175" s="17" t="str">
        <f>Master[[#This Row],[Accession Prefix (NPGS)]]&amp;" "&amp;Master[[#This Row],[Accession Number -Assigned]]&amp;" "&amp;Master[[#This Row],[Inventory Suffix]]&amp;" "&amp;Master[[#This Row],[Inventory Type - Lookup Picker]]</f>
        <v xml:space="preserve">   </v>
      </c>
      <c r="C175" s="33" t="str">
        <f>""</f>
        <v/>
      </c>
    </row>
    <row r="176" spans="2:3" x14ac:dyDescent="0.35">
      <c r="B176" s="17" t="str">
        <f>Master[[#This Row],[Accession Prefix (NPGS)]]&amp;" "&amp;Master[[#This Row],[Accession Number -Assigned]]&amp;" "&amp;Master[[#This Row],[Inventory Suffix]]&amp;" "&amp;Master[[#This Row],[Inventory Type - Lookup Picker]]</f>
        <v xml:space="preserve">   </v>
      </c>
      <c r="C176" s="33" t="str">
        <f>""</f>
        <v/>
      </c>
    </row>
    <row r="177" spans="2:3" x14ac:dyDescent="0.35">
      <c r="B177" s="17" t="str">
        <f>Master[[#This Row],[Accession Prefix (NPGS)]]&amp;" "&amp;Master[[#This Row],[Accession Number -Assigned]]&amp;" "&amp;Master[[#This Row],[Inventory Suffix]]&amp;" "&amp;Master[[#This Row],[Inventory Type - Lookup Picker]]</f>
        <v xml:space="preserve">   </v>
      </c>
      <c r="C177" s="33" t="str">
        <f>""</f>
        <v/>
      </c>
    </row>
    <row r="178" spans="2:3" x14ac:dyDescent="0.35">
      <c r="B178" s="17" t="str">
        <f>Master[[#This Row],[Accession Prefix (NPGS)]]&amp;" "&amp;Master[[#This Row],[Accession Number -Assigned]]&amp;" "&amp;Master[[#This Row],[Inventory Suffix]]&amp;" "&amp;Master[[#This Row],[Inventory Type - Lookup Picker]]</f>
        <v xml:space="preserve">   </v>
      </c>
      <c r="C178" s="33" t="str">
        <f>""</f>
        <v/>
      </c>
    </row>
    <row r="179" spans="2:3" x14ac:dyDescent="0.35">
      <c r="B179" s="17" t="str">
        <f>Master[[#This Row],[Accession Prefix (NPGS)]]&amp;" "&amp;Master[[#This Row],[Accession Number -Assigned]]&amp;" "&amp;Master[[#This Row],[Inventory Suffix]]&amp;" "&amp;Master[[#This Row],[Inventory Type - Lookup Picker]]</f>
        <v xml:space="preserve">   </v>
      </c>
      <c r="C179" s="33" t="str">
        <f>""</f>
        <v/>
      </c>
    </row>
    <row r="180" spans="2:3" x14ac:dyDescent="0.35">
      <c r="B180" s="17" t="str">
        <f>Master[[#This Row],[Accession Prefix (NPGS)]]&amp;" "&amp;Master[[#This Row],[Accession Number -Assigned]]&amp;" "&amp;Master[[#This Row],[Inventory Suffix]]&amp;" "&amp;Master[[#This Row],[Inventory Type - Lookup Picker]]</f>
        <v xml:space="preserve">   </v>
      </c>
      <c r="C180" s="33" t="str">
        <f>""</f>
        <v/>
      </c>
    </row>
    <row r="181" spans="2:3" x14ac:dyDescent="0.35">
      <c r="B181" s="17" t="str">
        <f>Master[[#This Row],[Accession Prefix (NPGS)]]&amp;" "&amp;Master[[#This Row],[Accession Number -Assigned]]&amp;" "&amp;Master[[#This Row],[Inventory Suffix]]&amp;" "&amp;Master[[#This Row],[Inventory Type - Lookup Picker]]</f>
        <v xml:space="preserve">   </v>
      </c>
      <c r="C181" s="33" t="str">
        <f>""</f>
        <v/>
      </c>
    </row>
    <row r="182" spans="2:3" x14ac:dyDescent="0.35">
      <c r="B182" s="17" t="str">
        <f>Master[[#This Row],[Accession Prefix (NPGS)]]&amp;" "&amp;Master[[#This Row],[Accession Number -Assigned]]&amp;" "&amp;Master[[#This Row],[Inventory Suffix]]&amp;" "&amp;Master[[#This Row],[Inventory Type - Lookup Picker]]</f>
        <v xml:space="preserve">   </v>
      </c>
      <c r="C182" s="33" t="str">
        <f>""</f>
        <v/>
      </c>
    </row>
    <row r="183" spans="2:3" x14ac:dyDescent="0.35">
      <c r="B183" s="17" t="str">
        <f>Master[[#This Row],[Accession Prefix (NPGS)]]&amp;" "&amp;Master[[#This Row],[Accession Number -Assigned]]&amp;" "&amp;Master[[#This Row],[Inventory Suffix]]&amp;" "&amp;Master[[#This Row],[Inventory Type - Lookup Picker]]</f>
        <v xml:space="preserve">   </v>
      </c>
      <c r="C183" s="33" t="str">
        <f>""</f>
        <v/>
      </c>
    </row>
    <row r="184" spans="2:3" x14ac:dyDescent="0.35">
      <c r="B184" s="17" t="str">
        <f>Master[[#This Row],[Accession Prefix (NPGS)]]&amp;" "&amp;Master[[#This Row],[Accession Number -Assigned]]&amp;" "&amp;Master[[#This Row],[Inventory Suffix]]&amp;" "&amp;Master[[#This Row],[Inventory Type - Lookup Picker]]</f>
        <v xml:space="preserve">   </v>
      </c>
      <c r="C184" s="33" t="str">
        <f>""</f>
        <v/>
      </c>
    </row>
    <row r="185" spans="2:3" x14ac:dyDescent="0.35">
      <c r="B185" s="17" t="str">
        <f>Master[[#This Row],[Accession Prefix (NPGS)]]&amp;" "&amp;Master[[#This Row],[Accession Number -Assigned]]&amp;" "&amp;Master[[#This Row],[Inventory Suffix]]&amp;" "&amp;Master[[#This Row],[Inventory Type - Lookup Picker]]</f>
        <v xml:space="preserve">   </v>
      </c>
      <c r="C185" s="33" t="str">
        <f>""</f>
        <v/>
      </c>
    </row>
    <row r="186" spans="2:3" x14ac:dyDescent="0.35">
      <c r="B186" s="17" t="str">
        <f>Master[[#This Row],[Accession Prefix (NPGS)]]&amp;" "&amp;Master[[#This Row],[Accession Number -Assigned]]&amp;" "&amp;Master[[#This Row],[Inventory Suffix]]&amp;" "&amp;Master[[#This Row],[Inventory Type - Lookup Picker]]</f>
        <v xml:space="preserve">   </v>
      </c>
      <c r="C186" s="33" t="str">
        <f>""</f>
        <v/>
      </c>
    </row>
    <row r="187" spans="2:3" x14ac:dyDescent="0.35">
      <c r="B187" s="17" t="str">
        <f>Master[[#This Row],[Accession Prefix (NPGS)]]&amp;" "&amp;Master[[#This Row],[Accession Number -Assigned]]&amp;" "&amp;Master[[#This Row],[Inventory Suffix]]&amp;" "&amp;Master[[#This Row],[Inventory Type - Lookup Picker]]</f>
        <v xml:space="preserve">   </v>
      </c>
      <c r="C187" s="33" t="str">
        <f>""</f>
        <v/>
      </c>
    </row>
    <row r="188" spans="2:3" x14ac:dyDescent="0.35">
      <c r="B188" s="17" t="str">
        <f>Master[[#This Row],[Accession Prefix (NPGS)]]&amp;" "&amp;Master[[#This Row],[Accession Number -Assigned]]&amp;" "&amp;Master[[#This Row],[Inventory Suffix]]&amp;" "&amp;Master[[#This Row],[Inventory Type - Lookup Picker]]</f>
        <v xml:space="preserve">   </v>
      </c>
      <c r="C188" s="33" t="str">
        <f>""</f>
        <v/>
      </c>
    </row>
    <row r="189" spans="2:3" x14ac:dyDescent="0.35">
      <c r="B189" s="17" t="str">
        <f>Master[[#This Row],[Accession Prefix (NPGS)]]&amp;" "&amp;Master[[#This Row],[Accession Number -Assigned]]&amp;" "&amp;Master[[#This Row],[Inventory Suffix]]&amp;" "&amp;Master[[#This Row],[Inventory Type - Lookup Picker]]</f>
        <v xml:space="preserve">   </v>
      </c>
      <c r="C189" s="33" t="str">
        <f>""</f>
        <v/>
      </c>
    </row>
    <row r="190" spans="2:3" x14ac:dyDescent="0.35">
      <c r="B190" s="17" t="str">
        <f>Master[[#This Row],[Accession Prefix (NPGS)]]&amp;" "&amp;Master[[#This Row],[Accession Number -Assigned]]&amp;" "&amp;Master[[#This Row],[Inventory Suffix]]&amp;" "&amp;Master[[#This Row],[Inventory Type - Lookup Picker]]</f>
        <v xml:space="preserve">   </v>
      </c>
      <c r="C190" s="33" t="str">
        <f>""</f>
        <v/>
      </c>
    </row>
    <row r="191" spans="2:3" x14ac:dyDescent="0.35">
      <c r="B191" s="17" t="str">
        <f>Master[[#This Row],[Accession Prefix (NPGS)]]&amp;" "&amp;Master[[#This Row],[Accession Number -Assigned]]&amp;" "&amp;Master[[#This Row],[Inventory Suffix]]&amp;" "&amp;Master[[#This Row],[Inventory Type - Lookup Picker]]</f>
        <v xml:space="preserve">   </v>
      </c>
      <c r="C191" s="33" t="str">
        <f>""</f>
        <v/>
      </c>
    </row>
    <row r="192" spans="2:3" x14ac:dyDescent="0.35">
      <c r="B192" s="17" t="str">
        <f>Master[[#This Row],[Accession Prefix (NPGS)]]&amp;" "&amp;Master[[#This Row],[Accession Number -Assigned]]&amp;" "&amp;Master[[#This Row],[Inventory Suffix]]&amp;" "&amp;Master[[#This Row],[Inventory Type - Lookup Picker]]</f>
        <v xml:space="preserve">   </v>
      </c>
      <c r="C192" s="33" t="str">
        <f>""</f>
        <v/>
      </c>
    </row>
    <row r="193" spans="2:3" x14ac:dyDescent="0.35">
      <c r="B193" s="17" t="str">
        <f>Master[[#This Row],[Accession Prefix (NPGS)]]&amp;" "&amp;Master[[#This Row],[Accession Number -Assigned]]&amp;" "&amp;Master[[#This Row],[Inventory Suffix]]&amp;" "&amp;Master[[#This Row],[Inventory Type - Lookup Picker]]</f>
        <v xml:space="preserve">   </v>
      </c>
      <c r="C193" s="33" t="str">
        <f>""</f>
        <v/>
      </c>
    </row>
    <row r="194" spans="2:3" x14ac:dyDescent="0.35">
      <c r="B194" s="17" t="str">
        <f>Master[[#This Row],[Accession Prefix (NPGS)]]&amp;" "&amp;Master[[#This Row],[Accession Number -Assigned]]&amp;" "&amp;Master[[#This Row],[Inventory Suffix]]&amp;" "&amp;Master[[#This Row],[Inventory Type - Lookup Picker]]</f>
        <v xml:space="preserve">   </v>
      </c>
      <c r="C194" s="33" t="str">
        <f>""</f>
        <v/>
      </c>
    </row>
    <row r="195" spans="2:3" x14ac:dyDescent="0.35">
      <c r="B195" s="17" t="str">
        <f>Master[[#This Row],[Accession Prefix (NPGS)]]&amp;" "&amp;Master[[#This Row],[Accession Number -Assigned]]&amp;" "&amp;Master[[#This Row],[Inventory Suffix]]&amp;" "&amp;Master[[#This Row],[Inventory Type - Lookup Picker]]</f>
        <v xml:space="preserve">   </v>
      </c>
      <c r="C195" s="33" t="str">
        <f>""</f>
        <v/>
      </c>
    </row>
    <row r="196" spans="2:3" x14ac:dyDescent="0.35">
      <c r="B196" s="17" t="str">
        <f>Master[[#This Row],[Accession Prefix (NPGS)]]&amp;" "&amp;Master[[#This Row],[Accession Number -Assigned]]&amp;" "&amp;Master[[#This Row],[Inventory Suffix]]&amp;" "&amp;Master[[#This Row],[Inventory Type - Lookup Picker]]</f>
        <v xml:space="preserve">   </v>
      </c>
      <c r="C196" s="33" t="str">
        <f>""</f>
        <v/>
      </c>
    </row>
    <row r="197" spans="2:3" x14ac:dyDescent="0.35">
      <c r="B197" s="17" t="str">
        <f>Master[[#This Row],[Accession Prefix (NPGS)]]&amp;" "&amp;Master[[#This Row],[Accession Number -Assigned]]&amp;" "&amp;Master[[#This Row],[Inventory Suffix]]&amp;" "&amp;Master[[#This Row],[Inventory Type - Lookup Picker]]</f>
        <v xml:space="preserve">   </v>
      </c>
      <c r="C197" s="33" t="str">
        <f>""</f>
        <v/>
      </c>
    </row>
    <row r="198" spans="2:3" x14ac:dyDescent="0.35">
      <c r="B198" s="17" t="str">
        <f>Master[[#This Row],[Accession Prefix (NPGS)]]&amp;" "&amp;Master[[#This Row],[Accession Number -Assigned]]&amp;" "&amp;Master[[#This Row],[Inventory Suffix]]&amp;" "&amp;Master[[#This Row],[Inventory Type - Lookup Picker]]</f>
        <v xml:space="preserve">   </v>
      </c>
      <c r="C198" s="33" t="str">
        <f>""</f>
        <v/>
      </c>
    </row>
    <row r="199" spans="2:3" x14ac:dyDescent="0.35">
      <c r="B199" s="17" t="str">
        <f>Master[[#This Row],[Accession Prefix (NPGS)]]&amp;" "&amp;Master[[#This Row],[Accession Number -Assigned]]&amp;" "&amp;Master[[#This Row],[Inventory Suffix]]&amp;" "&amp;Master[[#This Row],[Inventory Type - Lookup Picker]]</f>
        <v xml:space="preserve">   </v>
      </c>
      <c r="C199" s="33" t="str">
        <f>""</f>
        <v/>
      </c>
    </row>
    <row r="200" spans="2:3" x14ac:dyDescent="0.35">
      <c r="B200" s="17" t="str">
        <f>Master[[#This Row],[Accession Prefix (NPGS)]]&amp;" "&amp;Master[[#This Row],[Accession Number -Assigned]]&amp;" "&amp;Master[[#This Row],[Inventory Suffix]]&amp;" "&amp;Master[[#This Row],[Inventory Type - Lookup Picker]]</f>
        <v xml:space="preserve">   </v>
      </c>
      <c r="C200" s="33" t="str">
        <f>""</f>
        <v/>
      </c>
    </row>
    <row r="201" spans="2:3" x14ac:dyDescent="0.35">
      <c r="B201" s="17" t="str">
        <f>Master[[#This Row],[Accession Prefix (NPGS)]]&amp;" "&amp;Master[[#This Row],[Accession Number -Assigned]]&amp;" "&amp;Master[[#This Row],[Inventory Suffix]]&amp;" "&amp;Master[[#This Row],[Inventory Type - Lookup Picker]]</f>
        <v xml:space="preserve">   </v>
      </c>
      <c r="C201" s="33" t="str">
        <f>""</f>
        <v/>
      </c>
    </row>
  </sheetData>
  <pageMargins left="0.7" right="0.7" top="0.75" bottom="0.75" header="0.3" footer="0.3"/>
  <legacy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tint="-0.34998626667073579"/>
  </sheetPr>
  <dimension ref="A1:Y201"/>
  <sheetViews>
    <sheetView workbookViewId="0">
      <selection activeCell="A2" sqref="A2"/>
    </sheetView>
  </sheetViews>
  <sheetFormatPr defaultColWidth="10.7265625" defaultRowHeight="14.5" x14ac:dyDescent="0.35"/>
  <cols>
    <col min="1" max="1" width="11" bestFit="1" customWidth="1"/>
    <col min="2" max="2" width="24.81640625" bestFit="1" customWidth="1"/>
    <col min="3" max="3" width="17.81640625" bestFit="1" customWidth="1"/>
  </cols>
  <sheetData>
    <row r="1" spans="1:25" s="6" customFormat="1" ht="27.75" customHeight="1" x14ac:dyDescent="0.35">
      <c r="A1" s="6" t="s">
        <v>528</v>
      </c>
      <c r="B1" s="6" t="s">
        <v>529</v>
      </c>
      <c r="C1" s="6" t="s">
        <v>31</v>
      </c>
      <c r="D1" s="6" t="s">
        <v>530</v>
      </c>
      <c r="E1" s="6" t="s">
        <v>531</v>
      </c>
      <c r="F1" s="6" t="s">
        <v>532</v>
      </c>
      <c r="G1" s="6" t="s">
        <v>533</v>
      </c>
      <c r="H1" s="6" t="s">
        <v>534</v>
      </c>
      <c r="I1" s="6" t="s">
        <v>535</v>
      </c>
      <c r="J1" s="6" t="s">
        <v>536</v>
      </c>
      <c r="K1" s="6" t="s">
        <v>537</v>
      </c>
      <c r="L1" s="6" t="s">
        <v>538</v>
      </c>
      <c r="M1" s="6" t="s">
        <v>539</v>
      </c>
      <c r="N1" s="6" t="s">
        <v>540</v>
      </c>
      <c r="O1" s="6" t="s">
        <v>541</v>
      </c>
      <c r="P1" s="6" t="s">
        <v>542</v>
      </c>
      <c r="Q1" s="6" t="s">
        <v>543</v>
      </c>
      <c r="R1" s="6" t="s">
        <v>9</v>
      </c>
    </row>
    <row r="2" spans="1:25" x14ac:dyDescent="0.35">
      <c r="B2" t="str">
        <f t="shared" ref="B2:B33" si="0">"W6.GERMS.FROM.DONOR"</f>
        <v>W6.GERMS.FROM.DONOR</v>
      </c>
      <c r="C2" t="str">
        <f>Master[[#This Row],[Inventory Prefix]]&amp;" "&amp;Master[[#This Row],[Inventory Number]]&amp;" "&amp;Master[[#This Row],[Inventory Suffix]]&amp;" "&amp;Master[[#This Row],[Inventory Type - Lookup Picker]]</f>
        <v>W6 57036 2019o SD</v>
      </c>
      <c r="D2" t="str">
        <f>"mm/yyyy"</f>
        <v>mm/yyyy</v>
      </c>
      <c r="E2" s="77" t="str">
        <f>IF(Master[[#This Row],[GERMS from DONOR (test date)]]="","",Master[[#This Row],[GERMS from DONOR (test date)]])</f>
        <v/>
      </c>
      <c r="I2" s="17" t="str">
        <f>IF(Master[[#This Row],[GERMS from DONOR (viability)]]="","",Master[[#This Row],[GERMS from DONOR (viability)]])</f>
        <v/>
      </c>
      <c r="U2" s="8"/>
      <c r="W2" s="8"/>
      <c r="Y2" s="8"/>
    </row>
    <row r="3" spans="1:25" x14ac:dyDescent="0.35">
      <c r="B3" t="str">
        <f t="shared" si="0"/>
        <v>W6.GERMS.FROM.DONOR</v>
      </c>
      <c r="C3" t="str">
        <f>Master[[#This Row],[Inventory Prefix]]&amp;" "&amp;Master[[#This Row],[Inventory Number]]&amp;" "&amp;Master[[#This Row],[Inventory Suffix]]&amp;" "&amp;Master[[#This Row],[Inventory Type - Lookup Picker]]</f>
        <v>W6   SD</v>
      </c>
      <c r="D3" t="str">
        <f>"mm/yyyy"</f>
        <v>mm/yyyy</v>
      </c>
      <c r="E3" s="77" t="str">
        <f>IF(Master[[#This Row],[GERMS from DONOR (test date)]]="","",Master[[#This Row],[GERMS from DONOR (test date)]])</f>
        <v/>
      </c>
      <c r="I3" s="17" t="str">
        <f>IF(Master[[#This Row],[GERMS from DONOR (viability)]]="","",Master[[#This Row],[GERMS from DONOR (viability)]])</f>
        <v/>
      </c>
    </row>
    <row r="4" spans="1:25" x14ac:dyDescent="0.35">
      <c r="B4" t="str">
        <f t="shared" si="0"/>
        <v>W6.GERMS.FROM.DONOR</v>
      </c>
      <c r="C4" s="45" t="str">
        <f>Master[[#This Row],[Inventory Prefix]]&amp;" "&amp;Master[[#This Row],[Inventory Number]]&amp;" "&amp;Master[[#This Row],[Inventory Suffix]]&amp;" "&amp;Master[[#This Row],[Inventory Type - Lookup Picker]]</f>
        <v>W6   SD</v>
      </c>
      <c r="D4" s="45" t="str">
        <f t="shared" ref="D4:D35" si="1">"mm/yyyy"</f>
        <v>mm/yyyy</v>
      </c>
      <c r="E4" s="77" t="str">
        <f>IF(Master[[#This Row],[GERMS from DONOR (test date)]]="","",Master[[#This Row],[GERMS from DONOR (test date)]])</f>
        <v/>
      </c>
      <c r="I4" s="76" t="str">
        <f>IF(Master[[#This Row],[GERMS from DONOR (viability)]]="","",Master[[#This Row],[GERMS from DONOR (viability)]])</f>
        <v/>
      </c>
    </row>
    <row r="5" spans="1:25" x14ac:dyDescent="0.35">
      <c r="B5" t="str">
        <f t="shared" si="0"/>
        <v>W6.GERMS.FROM.DONOR</v>
      </c>
      <c r="C5" s="45" t="str">
        <f>Master[[#This Row],[Inventory Prefix]]&amp;" "&amp;Master[[#This Row],[Inventory Number]]&amp;" "&amp;Master[[#This Row],[Inventory Suffix]]&amp;" "&amp;Master[[#This Row],[Inventory Type - Lookup Picker]]</f>
        <v>W6   SD</v>
      </c>
      <c r="D5" s="45" t="str">
        <f t="shared" si="1"/>
        <v>mm/yyyy</v>
      </c>
      <c r="E5" s="77" t="str">
        <f>IF(Master[[#This Row],[GERMS from DONOR (test date)]]="","",Master[[#This Row],[GERMS from DONOR (test date)]])</f>
        <v/>
      </c>
      <c r="I5" s="76" t="str">
        <f>IF(Master[[#This Row],[GERMS from DONOR (viability)]]="","",Master[[#This Row],[GERMS from DONOR (viability)]])</f>
        <v/>
      </c>
    </row>
    <row r="6" spans="1:25" x14ac:dyDescent="0.35">
      <c r="B6" t="str">
        <f t="shared" si="0"/>
        <v>W6.GERMS.FROM.DONOR</v>
      </c>
      <c r="C6" s="45" t="str">
        <f>Master[[#This Row],[Inventory Prefix]]&amp;" "&amp;Master[[#This Row],[Inventory Number]]&amp;" "&amp;Master[[#This Row],[Inventory Suffix]]&amp;" "&amp;Master[[#This Row],[Inventory Type - Lookup Picker]]</f>
        <v>W6   SD</v>
      </c>
      <c r="D6" s="45" t="str">
        <f t="shared" si="1"/>
        <v>mm/yyyy</v>
      </c>
      <c r="E6" s="77" t="str">
        <f>IF(Master[[#This Row],[GERMS from DONOR (test date)]]="","",Master[[#This Row],[GERMS from DONOR (test date)]])</f>
        <v/>
      </c>
      <c r="I6" s="76" t="str">
        <f>IF(Master[[#This Row],[GERMS from DONOR (viability)]]="","",Master[[#This Row],[GERMS from DONOR (viability)]])</f>
        <v/>
      </c>
    </row>
    <row r="7" spans="1:25" x14ac:dyDescent="0.35">
      <c r="B7" t="str">
        <f t="shared" si="0"/>
        <v>W6.GERMS.FROM.DONOR</v>
      </c>
      <c r="C7" s="45" t="str">
        <f>Master[[#This Row],[Inventory Prefix]]&amp;" "&amp;Master[[#This Row],[Inventory Number]]&amp;" "&amp;Master[[#This Row],[Inventory Suffix]]&amp;" "&amp;Master[[#This Row],[Inventory Type - Lookup Picker]]</f>
        <v>W6   SD</v>
      </c>
      <c r="D7" s="45" t="str">
        <f t="shared" si="1"/>
        <v>mm/yyyy</v>
      </c>
      <c r="E7" s="77" t="str">
        <f>IF(Master[[#This Row],[GERMS from DONOR (test date)]]="","",Master[[#This Row],[GERMS from DONOR (test date)]])</f>
        <v/>
      </c>
      <c r="I7" s="76" t="str">
        <f>IF(Master[[#This Row],[GERMS from DONOR (viability)]]="","",Master[[#This Row],[GERMS from DONOR (viability)]])</f>
        <v/>
      </c>
    </row>
    <row r="8" spans="1:25" x14ac:dyDescent="0.35">
      <c r="B8" t="str">
        <f t="shared" si="0"/>
        <v>W6.GERMS.FROM.DONOR</v>
      </c>
      <c r="C8" s="45" t="str">
        <f>Master[[#This Row],[Inventory Prefix]]&amp;" "&amp;Master[[#This Row],[Inventory Number]]&amp;" "&amp;Master[[#This Row],[Inventory Suffix]]&amp;" "&amp;Master[[#This Row],[Inventory Type - Lookup Picker]]</f>
        <v>W6   SD</v>
      </c>
      <c r="D8" s="45" t="str">
        <f t="shared" si="1"/>
        <v>mm/yyyy</v>
      </c>
      <c r="E8" s="77" t="str">
        <f>IF(Master[[#This Row],[GERMS from DONOR (test date)]]="","",Master[[#This Row],[GERMS from DONOR (test date)]])</f>
        <v/>
      </c>
      <c r="I8" s="76" t="str">
        <f>IF(Master[[#This Row],[GERMS from DONOR (viability)]]="","",Master[[#This Row],[GERMS from DONOR (viability)]])</f>
        <v/>
      </c>
    </row>
    <row r="9" spans="1:25" x14ac:dyDescent="0.35">
      <c r="B9" t="str">
        <f t="shared" si="0"/>
        <v>W6.GERMS.FROM.DONOR</v>
      </c>
      <c r="C9" s="45" t="str">
        <f>Master[[#This Row],[Inventory Prefix]]&amp;" "&amp;Master[[#This Row],[Inventory Number]]&amp;" "&amp;Master[[#This Row],[Inventory Suffix]]&amp;" "&amp;Master[[#This Row],[Inventory Type - Lookup Picker]]</f>
        <v>W6   SD</v>
      </c>
      <c r="D9" s="45" t="str">
        <f t="shared" si="1"/>
        <v>mm/yyyy</v>
      </c>
      <c r="E9" s="77" t="str">
        <f>IF(Master[[#This Row],[GERMS from DONOR (test date)]]="","",Master[[#This Row],[GERMS from DONOR (test date)]])</f>
        <v/>
      </c>
      <c r="I9" s="76" t="str">
        <f>IF(Master[[#This Row],[GERMS from DONOR (viability)]]="","",Master[[#This Row],[GERMS from DONOR (viability)]])</f>
        <v/>
      </c>
    </row>
    <row r="10" spans="1:25" x14ac:dyDescent="0.35">
      <c r="B10" t="str">
        <f t="shared" si="0"/>
        <v>W6.GERMS.FROM.DONOR</v>
      </c>
      <c r="C10" s="45" t="str">
        <f>Master[[#This Row],[Inventory Prefix]]&amp;" "&amp;Master[[#This Row],[Inventory Number]]&amp;" "&amp;Master[[#This Row],[Inventory Suffix]]&amp;" "&amp;Master[[#This Row],[Inventory Type - Lookup Picker]]</f>
        <v>W6   SD</v>
      </c>
      <c r="D10" s="45" t="str">
        <f t="shared" si="1"/>
        <v>mm/yyyy</v>
      </c>
      <c r="E10" s="77" t="str">
        <f>IF(Master[[#This Row],[GERMS from DONOR (test date)]]="","",Master[[#This Row],[GERMS from DONOR (test date)]])</f>
        <v/>
      </c>
      <c r="I10" s="76" t="str">
        <f>IF(Master[[#This Row],[GERMS from DONOR (viability)]]="","",Master[[#This Row],[GERMS from DONOR (viability)]])</f>
        <v/>
      </c>
    </row>
    <row r="11" spans="1:25" x14ac:dyDescent="0.35">
      <c r="B11" t="str">
        <f t="shared" si="0"/>
        <v>W6.GERMS.FROM.DONOR</v>
      </c>
      <c r="C11" s="45" t="str">
        <f>Master[[#This Row],[Inventory Prefix]]&amp;" "&amp;Master[[#This Row],[Inventory Number]]&amp;" "&amp;Master[[#This Row],[Inventory Suffix]]&amp;" "&amp;Master[[#This Row],[Inventory Type - Lookup Picker]]</f>
        <v>W6   SD</v>
      </c>
      <c r="D11" s="45" t="str">
        <f t="shared" si="1"/>
        <v>mm/yyyy</v>
      </c>
      <c r="E11" s="77" t="str">
        <f>IF(Master[[#This Row],[GERMS from DONOR (test date)]]="","",Master[[#This Row],[GERMS from DONOR (test date)]])</f>
        <v/>
      </c>
      <c r="I11" s="76" t="str">
        <f>IF(Master[[#This Row],[GERMS from DONOR (viability)]]="","",Master[[#This Row],[GERMS from DONOR (viability)]])</f>
        <v/>
      </c>
    </row>
    <row r="12" spans="1:25" x14ac:dyDescent="0.35">
      <c r="B12" t="str">
        <f t="shared" si="0"/>
        <v>W6.GERMS.FROM.DONOR</v>
      </c>
      <c r="C12" s="45" t="str">
        <f>Master[[#This Row],[Inventory Prefix]]&amp;" "&amp;Master[[#This Row],[Inventory Number]]&amp;" "&amp;Master[[#This Row],[Inventory Suffix]]&amp;" "&amp;Master[[#This Row],[Inventory Type - Lookup Picker]]</f>
        <v>W6   SD</v>
      </c>
      <c r="D12" s="45" t="str">
        <f t="shared" si="1"/>
        <v>mm/yyyy</v>
      </c>
      <c r="E12" s="77" t="str">
        <f>IF(Master[[#This Row],[GERMS from DONOR (test date)]]="","",Master[[#This Row],[GERMS from DONOR (test date)]])</f>
        <v/>
      </c>
      <c r="I12" s="76" t="str">
        <f>IF(Master[[#This Row],[GERMS from DONOR (viability)]]="","",Master[[#This Row],[GERMS from DONOR (viability)]])</f>
        <v/>
      </c>
    </row>
    <row r="13" spans="1:25" x14ac:dyDescent="0.35">
      <c r="B13" t="str">
        <f t="shared" si="0"/>
        <v>W6.GERMS.FROM.DONOR</v>
      </c>
      <c r="C13" s="45" t="str">
        <f>Master[[#This Row],[Inventory Prefix]]&amp;" "&amp;Master[[#This Row],[Inventory Number]]&amp;" "&amp;Master[[#This Row],[Inventory Suffix]]&amp;" "&amp;Master[[#This Row],[Inventory Type - Lookup Picker]]</f>
        <v>W6   SD</v>
      </c>
      <c r="D13" s="45" t="str">
        <f t="shared" si="1"/>
        <v>mm/yyyy</v>
      </c>
      <c r="E13" s="77" t="str">
        <f>IF(Master[[#This Row],[GERMS from DONOR (test date)]]="","",Master[[#This Row],[GERMS from DONOR (test date)]])</f>
        <v/>
      </c>
      <c r="I13" s="76" t="str">
        <f>IF(Master[[#This Row],[GERMS from DONOR (viability)]]="","",Master[[#This Row],[GERMS from DONOR (viability)]])</f>
        <v/>
      </c>
    </row>
    <row r="14" spans="1:25" x14ac:dyDescent="0.35">
      <c r="B14" t="str">
        <f t="shared" si="0"/>
        <v>W6.GERMS.FROM.DONOR</v>
      </c>
      <c r="C14" s="45" t="str">
        <f>Master[[#This Row],[Inventory Prefix]]&amp;" "&amp;Master[[#This Row],[Inventory Number]]&amp;" "&amp;Master[[#This Row],[Inventory Suffix]]&amp;" "&amp;Master[[#This Row],[Inventory Type - Lookup Picker]]</f>
        <v>W6   SD</v>
      </c>
      <c r="D14" s="45" t="str">
        <f t="shared" si="1"/>
        <v>mm/yyyy</v>
      </c>
      <c r="E14" s="77" t="str">
        <f>IF(Master[[#This Row],[GERMS from DONOR (test date)]]="","",Master[[#This Row],[GERMS from DONOR (test date)]])</f>
        <v/>
      </c>
      <c r="I14" s="76" t="str">
        <f>IF(Master[[#This Row],[GERMS from DONOR (viability)]]="","",Master[[#This Row],[GERMS from DONOR (viability)]])</f>
        <v/>
      </c>
    </row>
    <row r="15" spans="1:25" x14ac:dyDescent="0.35">
      <c r="B15" t="str">
        <f t="shared" si="0"/>
        <v>W6.GERMS.FROM.DONOR</v>
      </c>
      <c r="C15" s="45" t="str">
        <f>Master[[#This Row],[Inventory Prefix]]&amp;" "&amp;Master[[#This Row],[Inventory Number]]&amp;" "&amp;Master[[#This Row],[Inventory Suffix]]&amp;" "&amp;Master[[#This Row],[Inventory Type - Lookup Picker]]</f>
        <v>W6   SD</v>
      </c>
      <c r="D15" s="45" t="str">
        <f t="shared" si="1"/>
        <v>mm/yyyy</v>
      </c>
      <c r="E15" s="77" t="str">
        <f>IF(Master[[#This Row],[GERMS from DONOR (test date)]]="","",Master[[#This Row],[GERMS from DONOR (test date)]])</f>
        <v/>
      </c>
      <c r="I15" s="76" t="str">
        <f>IF(Master[[#This Row],[GERMS from DONOR (viability)]]="","",Master[[#This Row],[GERMS from DONOR (viability)]])</f>
        <v/>
      </c>
    </row>
    <row r="16" spans="1:25" x14ac:dyDescent="0.35">
      <c r="B16" t="str">
        <f t="shared" si="0"/>
        <v>W6.GERMS.FROM.DONOR</v>
      </c>
      <c r="C16" s="45" t="str">
        <f>Master[[#This Row],[Inventory Prefix]]&amp;" "&amp;Master[[#This Row],[Inventory Number]]&amp;" "&amp;Master[[#This Row],[Inventory Suffix]]&amp;" "&amp;Master[[#This Row],[Inventory Type - Lookup Picker]]</f>
        <v>W6   SD</v>
      </c>
      <c r="D16" s="45" t="str">
        <f t="shared" si="1"/>
        <v>mm/yyyy</v>
      </c>
      <c r="E16" s="77" t="str">
        <f>IF(Master[[#This Row],[GERMS from DONOR (test date)]]="","",Master[[#This Row],[GERMS from DONOR (test date)]])</f>
        <v/>
      </c>
      <c r="I16" s="76" t="str">
        <f>IF(Master[[#This Row],[GERMS from DONOR (viability)]]="","",Master[[#This Row],[GERMS from DONOR (viability)]])</f>
        <v/>
      </c>
    </row>
    <row r="17" spans="2:9" x14ac:dyDescent="0.35">
      <c r="B17" t="str">
        <f t="shared" si="0"/>
        <v>W6.GERMS.FROM.DONOR</v>
      </c>
      <c r="C17" s="45" t="str">
        <f>Master[[#This Row],[Inventory Prefix]]&amp;" "&amp;Master[[#This Row],[Inventory Number]]&amp;" "&amp;Master[[#This Row],[Inventory Suffix]]&amp;" "&amp;Master[[#This Row],[Inventory Type - Lookup Picker]]</f>
        <v>W6   SD</v>
      </c>
      <c r="D17" s="45" t="str">
        <f t="shared" si="1"/>
        <v>mm/yyyy</v>
      </c>
      <c r="E17" s="77" t="str">
        <f>IF(Master[[#This Row],[GERMS from DONOR (test date)]]="","",Master[[#This Row],[GERMS from DONOR (test date)]])</f>
        <v/>
      </c>
      <c r="I17" s="76" t="str">
        <f>IF(Master[[#This Row],[GERMS from DONOR (viability)]]="","",Master[[#This Row],[GERMS from DONOR (viability)]])</f>
        <v/>
      </c>
    </row>
    <row r="18" spans="2:9" x14ac:dyDescent="0.35">
      <c r="B18" t="str">
        <f t="shared" si="0"/>
        <v>W6.GERMS.FROM.DONOR</v>
      </c>
      <c r="C18" s="45" t="str">
        <f>Master[[#This Row],[Inventory Prefix]]&amp;" "&amp;Master[[#This Row],[Inventory Number]]&amp;" "&amp;Master[[#This Row],[Inventory Suffix]]&amp;" "&amp;Master[[#This Row],[Inventory Type - Lookup Picker]]</f>
        <v>W6   SD</v>
      </c>
      <c r="D18" s="45" t="str">
        <f t="shared" si="1"/>
        <v>mm/yyyy</v>
      </c>
      <c r="E18" s="77" t="str">
        <f>IF(Master[[#This Row],[GERMS from DONOR (test date)]]="","",Master[[#This Row],[GERMS from DONOR (test date)]])</f>
        <v/>
      </c>
      <c r="I18" s="76" t="str">
        <f>IF(Master[[#This Row],[GERMS from DONOR (viability)]]="","",Master[[#This Row],[GERMS from DONOR (viability)]])</f>
        <v/>
      </c>
    </row>
    <row r="19" spans="2:9" x14ac:dyDescent="0.35">
      <c r="B19" t="str">
        <f t="shared" si="0"/>
        <v>W6.GERMS.FROM.DONOR</v>
      </c>
      <c r="C19" s="45" t="str">
        <f>Master[[#This Row],[Inventory Prefix]]&amp;" "&amp;Master[[#This Row],[Inventory Number]]&amp;" "&amp;Master[[#This Row],[Inventory Suffix]]&amp;" "&amp;Master[[#This Row],[Inventory Type - Lookup Picker]]</f>
        <v>W6   SD</v>
      </c>
      <c r="D19" s="45" t="str">
        <f t="shared" si="1"/>
        <v>mm/yyyy</v>
      </c>
      <c r="E19" s="77" t="str">
        <f>IF(Master[[#This Row],[GERMS from DONOR (test date)]]="","",Master[[#This Row],[GERMS from DONOR (test date)]])</f>
        <v/>
      </c>
      <c r="I19" s="76" t="str">
        <f>IF(Master[[#This Row],[GERMS from DONOR (viability)]]="","",Master[[#This Row],[GERMS from DONOR (viability)]])</f>
        <v/>
      </c>
    </row>
    <row r="20" spans="2:9" x14ac:dyDescent="0.35">
      <c r="B20" t="str">
        <f t="shared" si="0"/>
        <v>W6.GERMS.FROM.DONOR</v>
      </c>
      <c r="C20" s="45" t="str">
        <f>Master[[#This Row],[Inventory Prefix]]&amp;" "&amp;Master[[#This Row],[Inventory Number]]&amp;" "&amp;Master[[#This Row],[Inventory Suffix]]&amp;" "&amp;Master[[#This Row],[Inventory Type - Lookup Picker]]</f>
        <v>W6   SD</v>
      </c>
      <c r="D20" s="45" t="str">
        <f t="shared" si="1"/>
        <v>mm/yyyy</v>
      </c>
      <c r="E20" s="77" t="str">
        <f>IF(Master[[#This Row],[GERMS from DONOR (test date)]]="","",Master[[#This Row],[GERMS from DONOR (test date)]])</f>
        <v/>
      </c>
      <c r="I20" s="76" t="str">
        <f>IF(Master[[#This Row],[GERMS from DONOR (viability)]]="","",Master[[#This Row],[GERMS from DONOR (viability)]])</f>
        <v/>
      </c>
    </row>
    <row r="21" spans="2:9" x14ac:dyDescent="0.35">
      <c r="B21" t="str">
        <f t="shared" si="0"/>
        <v>W6.GERMS.FROM.DONOR</v>
      </c>
      <c r="C21" s="45" t="str">
        <f>Master[[#This Row],[Inventory Prefix]]&amp;" "&amp;Master[[#This Row],[Inventory Number]]&amp;" "&amp;Master[[#This Row],[Inventory Suffix]]&amp;" "&amp;Master[[#This Row],[Inventory Type - Lookup Picker]]</f>
        <v>W6   SD</v>
      </c>
      <c r="D21" s="45" t="str">
        <f t="shared" si="1"/>
        <v>mm/yyyy</v>
      </c>
      <c r="E21" s="77" t="str">
        <f>IF(Master[[#This Row],[GERMS from DONOR (test date)]]="","",Master[[#This Row],[GERMS from DONOR (test date)]])</f>
        <v/>
      </c>
      <c r="I21" s="76" t="str">
        <f>IF(Master[[#This Row],[GERMS from DONOR (viability)]]="","",Master[[#This Row],[GERMS from DONOR (viability)]])</f>
        <v/>
      </c>
    </row>
    <row r="22" spans="2:9" x14ac:dyDescent="0.35">
      <c r="B22" t="str">
        <f t="shared" si="0"/>
        <v>W6.GERMS.FROM.DONOR</v>
      </c>
      <c r="C22" s="45" t="str">
        <f>Master[[#This Row],[Inventory Prefix]]&amp;" "&amp;Master[[#This Row],[Inventory Number]]&amp;" "&amp;Master[[#This Row],[Inventory Suffix]]&amp;" "&amp;Master[[#This Row],[Inventory Type - Lookup Picker]]</f>
        <v>W6   SD</v>
      </c>
      <c r="D22" s="45" t="str">
        <f t="shared" si="1"/>
        <v>mm/yyyy</v>
      </c>
      <c r="E22" s="77" t="str">
        <f>IF(Master[[#This Row],[GERMS from DONOR (test date)]]="","",Master[[#This Row],[GERMS from DONOR (test date)]])</f>
        <v/>
      </c>
      <c r="I22" s="76" t="str">
        <f>IF(Master[[#This Row],[GERMS from DONOR (viability)]]="","",Master[[#This Row],[GERMS from DONOR (viability)]])</f>
        <v/>
      </c>
    </row>
    <row r="23" spans="2:9" x14ac:dyDescent="0.35">
      <c r="B23" t="str">
        <f t="shared" si="0"/>
        <v>W6.GERMS.FROM.DONOR</v>
      </c>
      <c r="C23" s="45" t="str">
        <f>Master[[#This Row],[Inventory Prefix]]&amp;" "&amp;Master[[#This Row],[Inventory Number]]&amp;" "&amp;Master[[#This Row],[Inventory Suffix]]&amp;" "&amp;Master[[#This Row],[Inventory Type - Lookup Picker]]</f>
        <v>W6   SD</v>
      </c>
      <c r="D23" s="45" t="str">
        <f t="shared" si="1"/>
        <v>mm/yyyy</v>
      </c>
      <c r="E23" s="77" t="str">
        <f>IF(Master[[#This Row],[GERMS from DONOR (test date)]]="","",Master[[#This Row],[GERMS from DONOR (test date)]])</f>
        <v/>
      </c>
      <c r="I23" s="76" t="str">
        <f>IF(Master[[#This Row],[GERMS from DONOR (viability)]]="","",Master[[#This Row],[GERMS from DONOR (viability)]])</f>
        <v/>
      </c>
    </row>
    <row r="24" spans="2:9" x14ac:dyDescent="0.35">
      <c r="B24" t="str">
        <f t="shared" si="0"/>
        <v>W6.GERMS.FROM.DONOR</v>
      </c>
      <c r="C24" s="45" t="str">
        <f>Master[[#This Row],[Inventory Prefix]]&amp;" "&amp;Master[[#This Row],[Inventory Number]]&amp;" "&amp;Master[[#This Row],[Inventory Suffix]]&amp;" "&amp;Master[[#This Row],[Inventory Type - Lookup Picker]]</f>
        <v>W6   SD</v>
      </c>
      <c r="D24" s="45" t="str">
        <f t="shared" si="1"/>
        <v>mm/yyyy</v>
      </c>
      <c r="E24" s="77" t="str">
        <f>IF(Master[[#This Row],[GERMS from DONOR (test date)]]="","",Master[[#This Row],[GERMS from DONOR (test date)]])</f>
        <v/>
      </c>
      <c r="I24" s="76" t="str">
        <f>IF(Master[[#This Row],[GERMS from DONOR (viability)]]="","",Master[[#This Row],[GERMS from DONOR (viability)]])</f>
        <v/>
      </c>
    </row>
    <row r="25" spans="2:9" x14ac:dyDescent="0.35">
      <c r="B25" t="str">
        <f t="shared" si="0"/>
        <v>W6.GERMS.FROM.DONOR</v>
      </c>
      <c r="C25" s="45" t="str">
        <f>Master[[#This Row],[Inventory Prefix]]&amp;" "&amp;Master[[#This Row],[Inventory Number]]&amp;" "&amp;Master[[#This Row],[Inventory Suffix]]&amp;" "&amp;Master[[#This Row],[Inventory Type - Lookup Picker]]</f>
        <v>W6   SD</v>
      </c>
      <c r="D25" s="45" t="str">
        <f t="shared" si="1"/>
        <v>mm/yyyy</v>
      </c>
      <c r="E25" s="77" t="str">
        <f>IF(Master[[#This Row],[GERMS from DONOR (test date)]]="","",Master[[#This Row],[GERMS from DONOR (test date)]])</f>
        <v/>
      </c>
      <c r="I25" s="76" t="str">
        <f>IF(Master[[#This Row],[GERMS from DONOR (viability)]]="","",Master[[#This Row],[GERMS from DONOR (viability)]])</f>
        <v/>
      </c>
    </row>
    <row r="26" spans="2:9" x14ac:dyDescent="0.35">
      <c r="B26" t="str">
        <f t="shared" si="0"/>
        <v>W6.GERMS.FROM.DONOR</v>
      </c>
      <c r="C26" s="45" t="str">
        <f>Master[[#This Row],[Inventory Prefix]]&amp;" "&amp;Master[[#This Row],[Inventory Number]]&amp;" "&amp;Master[[#This Row],[Inventory Suffix]]&amp;" "&amp;Master[[#This Row],[Inventory Type - Lookup Picker]]</f>
        <v>W6   SD</v>
      </c>
      <c r="D26" s="45" t="str">
        <f t="shared" si="1"/>
        <v>mm/yyyy</v>
      </c>
      <c r="E26" s="77" t="str">
        <f>IF(Master[[#This Row],[GERMS from DONOR (test date)]]="","",Master[[#This Row],[GERMS from DONOR (test date)]])</f>
        <v/>
      </c>
      <c r="I26" s="76" t="str">
        <f>IF(Master[[#This Row],[GERMS from DONOR (viability)]]="","",Master[[#This Row],[GERMS from DONOR (viability)]])</f>
        <v/>
      </c>
    </row>
    <row r="27" spans="2:9" x14ac:dyDescent="0.35">
      <c r="B27" t="str">
        <f t="shared" si="0"/>
        <v>W6.GERMS.FROM.DONOR</v>
      </c>
      <c r="C27" s="45" t="str">
        <f>Master[[#This Row],[Inventory Prefix]]&amp;" "&amp;Master[[#This Row],[Inventory Number]]&amp;" "&amp;Master[[#This Row],[Inventory Suffix]]&amp;" "&amp;Master[[#This Row],[Inventory Type - Lookup Picker]]</f>
        <v>W6   SD</v>
      </c>
      <c r="D27" s="45" t="str">
        <f t="shared" si="1"/>
        <v>mm/yyyy</v>
      </c>
      <c r="E27" s="77" t="str">
        <f>IF(Master[[#This Row],[GERMS from DONOR (test date)]]="","",Master[[#This Row],[GERMS from DONOR (test date)]])</f>
        <v/>
      </c>
      <c r="I27" s="76" t="str">
        <f>IF(Master[[#This Row],[GERMS from DONOR (viability)]]="","",Master[[#This Row],[GERMS from DONOR (viability)]])</f>
        <v/>
      </c>
    </row>
    <row r="28" spans="2:9" x14ac:dyDescent="0.35">
      <c r="B28" t="str">
        <f t="shared" si="0"/>
        <v>W6.GERMS.FROM.DONOR</v>
      </c>
      <c r="C28" s="45" t="str">
        <f>Master[[#This Row],[Inventory Prefix]]&amp;" "&amp;Master[[#This Row],[Inventory Number]]&amp;" "&amp;Master[[#This Row],[Inventory Suffix]]&amp;" "&amp;Master[[#This Row],[Inventory Type - Lookup Picker]]</f>
        <v>W6   SD</v>
      </c>
      <c r="D28" s="45" t="str">
        <f t="shared" si="1"/>
        <v>mm/yyyy</v>
      </c>
      <c r="E28" s="77" t="str">
        <f>IF(Master[[#This Row],[GERMS from DONOR (test date)]]="","",Master[[#This Row],[GERMS from DONOR (test date)]])</f>
        <v/>
      </c>
      <c r="I28" s="76" t="str">
        <f>IF(Master[[#This Row],[GERMS from DONOR (viability)]]="","",Master[[#This Row],[GERMS from DONOR (viability)]])</f>
        <v/>
      </c>
    </row>
    <row r="29" spans="2:9" x14ac:dyDescent="0.35">
      <c r="B29" t="str">
        <f t="shared" si="0"/>
        <v>W6.GERMS.FROM.DONOR</v>
      </c>
      <c r="C29" s="45" t="str">
        <f>Master[[#This Row],[Inventory Prefix]]&amp;" "&amp;Master[[#This Row],[Inventory Number]]&amp;" "&amp;Master[[#This Row],[Inventory Suffix]]&amp;" "&amp;Master[[#This Row],[Inventory Type - Lookup Picker]]</f>
        <v>W6   SD</v>
      </c>
      <c r="D29" s="45" t="str">
        <f t="shared" si="1"/>
        <v>mm/yyyy</v>
      </c>
      <c r="E29" s="77" t="str">
        <f>IF(Master[[#This Row],[GERMS from DONOR (test date)]]="","",Master[[#This Row],[GERMS from DONOR (test date)]])</f>
        <v/>
      </c>
      <c r="I29" s="76" t="str">
        <f>IF(Master[[#This Row],[GERMS from DONOR (viability)]]="","",Master[[#This Row],[GERMS from DONOR (viability)]])</f>
        <v/>
      </c>
    </row>
    <row r="30" spans="2:9" x14ac:dyDescent="0.35">
      <c r="B30" t="str">
        <f t="shared" si="0"/>
        <v>W6.GERMS.FROM.DONOR</v>
      </c>
      <c r="C30" s="45" t="str">
        <f>Master[[#This Row],[Inventory Prefix]]&amp;" "&amp;Master[[#This Row],[Inventory Number]]&amp;" "&amp;Master[[#This Row],[Inventory Suffix]]&amp;" "&amp;Master[[#This Row],[Inventory Type - Lookup Picker]]</f>
        <v>W6   SD</v>
      </c>
      <c r="D30" s="45" t="str">
        <f t="shared" si="1"/>
        <v>mm/yyyy</v>
      </c>
      <c r="E30" s="77" t="str">
        <f>IF(Master[[#This Row],[GERMS from DONOR (test date)]]="","",Master[[#This Row],[GERMS from DONOR (test date)]])</f>
        <v/>
      </c>
      <c r="I30" s="76" t="str">
        <f>IF(Master[[#This Row],[GERMS from DONOR (viability)]]="","",Master[[#This Row],[GERMS from DONOR (viability)]])</f>
        <v/>
      </c>
    </row>
    <row r="31" spans="2:9" x14ac:dyDescent="0.35">
      <c r="B31" t="str">
        <f t="shared" si="0"/>
        <v>W6.GERMS.FROM.DONOR</v>
      </c>
      <c r="C31" s="45" t="str">
        <f>Master[[#This Row],[Inventory Prefix]]&amp;" "&amp;Master[[#This Row],[Inventory Number]]&amp;" "&amp;Master[[#This Row],[Inventory Suffix]]&amp;" "&amp;Master[[#This Row],[Inventory Type - Lookup Picker]]</f>
        <v>W6   SD</v>
      </c>
      <c r="D31" s="45" t="str">
        <f t="shared" si="1"/>
        <v>mm/yyyy</v>
      </c>
      <c r="E31" s="77" t="str">
        <f>IF(Master[[#This Row],[GERMS from DONOR (test date)]]="","",Master[[#This Row],[GERMS from DONOR (test date)]])</f>
        <v/>
      </c>
      <c r="I31" s="76" t="str">
        <f>IF(Master[[#This Row],[GERMS from DONOR (viability)]]="","",Master[[#This Row],[GERMS from DONOR (viability)]])</f>
        <v/>
      </c>
    </row>
    <row r="32" spans="2:9" x14ac:dyDescent="0.35">
      <c r="B32" t="str">
        <f t="shared" si="0"/>
        <v>W6.GERMS.FROM.DONOR</v>
      </c>
      <c r="C32" s="45" t="str">
        <f>Master[[#This Row],[Inventory Prefix]]&amp;" "&amp;Master[[#This Row],[Inventory Number]]&amp;" "&amp;Master[[#This Row],[Inventory Suffix]]&amp;" "&amp;Master[[#This Row],[Inventory Type - Lookup Picker]]</f>
        <v>W6   SD</v>
      </c>
      <c r="D32" s="45" t="str">
        <f t="shared" si="1"/>
        <v>mm/yyyy</v>
      </c>
      <c r="E32" s="77" t="str">
        <f>IF(Master[[#This Row],[GERMS from DONOR (test date)]]="","",Master[[#This Row],[GERMS from DONOR (test date)]])</f>
        <v/>
      </c>
      <c r="I32" s="76" t="str">
        <f>IF(Master[[#This Row],[GERMS from DONOR (viability)]]="","",Master[[#This Row],[GERMS from DONOR (viability)]])</f>
        <v/>
      </c>
    </row>
    <row r="33" spans="2:9" x14ac:dyDescent="0.35">
      <c r="B33" t="str">
        <f t="shared" si="0"/>
        <v>W6.GERMS.FROM.DONOR</v>
      </c>
      <c r="C33" s="45" t="str">
        <f>Master[[#This Row],[Inventory Prefix]]&amp;" "&amp;Master[[#This Row],[Inventory Number]]&amp;" "&amp;Master[[#This Row],[Inventory Suffix]]&amp;" "&amp;Master[[#This Row],[Inventory Type - Lookup Picker]]</f>
        <v>W6   SD</v>
      </c>
      <c r="D33" s="45" t="str">
        <f t="shared" si="1"/>
        <v>mm/yyyy</v>
      </c>
      <c r="E33" s="77" t="str">
        <f>IF(Master[[#This Row],[GERMS from DONOR (test date)]]="","",Master[[#This Row],[GERMS from DONOR (test date)]])</f>
        <v/>
      </c>
      <c r="I33" s="76" t="str">
        <f>IF(Master[[#This Row],[GERMS from DONOR (viability)]]="","",Master[[#This Row],[GERMS from DONOR (viability)]])</f>
        <v/>
      </c>
    </row>
    <row r="34" spans="2:9" x14ac:dyDescent="0.35">
      <c r="B34" t="str">
        <f t="shared" ref="B34:B65" si="2">"W6.GERMS.FROM.DONOR"</f>
        <v>W6.GERMS.FROM.DONOR</v>
      </c>
      <c r="C34" s="45" t="str">
        <f>Master[[#This Row],[Inventory Prefix]]&amp;" "&amp;Master[[#This Row],[Inventory Number]]&amp;" "&amp;Master[[#This Row],[Inventory Suffix]]&amp;" "&amp;Master[[#This Row],[Inventory Type - Lookup Picker]]</f>
        <v>W6   SD</v>
      </c>
      <c r="D34" s="45" t="str">
        <f t="shared" si="1"/>
        <v>mm/yyyy</v>
      </c>
      <c r="E34" s="77" t="str">
        <f>IF(Master[[#This Row],[GERMS from DONOR (test date)]]="","",Master[[#This Row],[GERMS from DONOR (test date)]])</f>
        <v/>
      </c>
      <c r="I34" s="76" t="str">
        <f>IF(Master[[#This Row],[GERMS from DONOR (viability)]]="","",Master[[#This Row],[GERMS from DONOR (viability)]])</f>
        <v/>
      </c>
    </row>
    <row r="35" spans="2:9" x14ac:dyDescent="0.35">
      <c r="B35" t="str">
        <f t="shared" si="2"/>
        <v>W6.GERMS.FROM.DONOR</v>
      </c>
      <c r="C35" s="45" t="str">
        <f>Master[[#This Row],[Inventory Prefix]]&amp;" "&amp;Master[[#This Row],[Inventory Number]]&amp;" "&amp;Master[[#This Row],[Inventory Suffix]]&amp;" "&amp;Master[[#This Row],[Inventory Type - Lookup Picker]]</f>
        <v>W6   SD</v>
      </c>
      <c r="D35" s="45" t="str">
        <f t="shared" si="1"/>
        <v>mm/yyyy</v>
      </c>
      <c r="E35" s="77" t="str">
        <f>IF(Master[[#This Row],[GERMS from DONOR (test date)]]="","",Master[[#This Row],[GERMS from DONOR (test date)]])</f>
        <v/>
      </c>
      <c r="I35" s="76" t="str">
        <f>IF(Master[[#This Row],[GERMS from DONOR (viability)]]="","",Master[[#This Row],[GERMS from DONOR (viability)]])</f>
        <v/>
      </c>
    </row>
    <row r="36" spans="2:9" x14ac:dyDescent="0.35">
      <c r="B36" t="str">
        <f t="shared" si="2"/>
        <v>W6.GERMS.FROM.DONOR</v>
      </c>
      <c r="C36" s="45" t="str">
        <f>Master[[#This Row],[Inventory Prefix]]&amp;" "&amp;Master[[#This Row],[Inventory Number]]&amp;" "&amp;Master[[#This Row],[Inventory Suffix]]&amp;" "&amp;Master[[#This Row],[Inventory Type - Lookup Picker]]</f>
        <v>W6   SD</v>
      </c>
      <c r="D36" s="45" t="str">
        <f t="shared" ref="D36:D67" si="3">"mm/yyyy"</f>
        <v>mm/yyyy</v>
      </c>
      <c r="E36" s="77" t="str">
        <f>IF(Master[[#This Row],[GERMS from DONOR (test date)]]="","",Master[[#This Row],[GERMS from DONOR (test date)]])</f>
        <v/>
      </c>
      <c r="I36" s="76" t="str">
        <f>IF(Master[[#This Row],[GERMS from DONOR (viability)]]="","",Master[[#This Row],[GERMS from DONOR (viability)]])</f>
        <v/>
      </c>
    </row>
    <row r="37" spans="2:9" x14ac:dyDescent="0.35">
      <c r="B37" t="str">
        <f t="shared" si="2"/>
        <v>W6.GERMS.FROM.DONOR</v>
      </c>
      <c r="C37" s="45" t="str">
        <f>Master[[#This Row],[Inventory Prefix]]&amp;" "&amp;Master[[#This Row],[Inventory Number]]&amp;" "&amp;Master[[#This Row],[Inventory Suffix]]&amp;" "&amp;Master[[#This Row],[Inventory Type - Lookup Picker]]</f>
        <v>W6   SD</v>
      </c>
      <c r="D37" s="45" t="str">
        <f t="shared" si="3"/>
        <v>mm/yyyy</v>
      </c>
      <c r="E37" s="77" t="str">
        <f>IF(Master[[#This Row],[GERMS from DONOR (test date)]]="","",Master[[#This Row],[GERMS from DONOR (test date)]])</f>
        <v/>
      </c>
      <c r="I37" s="76" t="str">
        <f>IF(Master[[#This Row],[GERMS from DONOR (viability)]]="","",Master[[#This Row],[GERMS from DONOR (viability)]])</f>
        <v/>
      </c>
    </row>
    <row r="38" spans="2:9" x14ac:dyDescent="0.35">
      <c r="B38" t="str">
        <f t="shared" si="2"/>
        <v>W6.GERMS.FROM.DONOR</v>
      </c>
      <c r="C38" s="45" t="str">
        <f>Master[[#This Row],[Inventory Prefix]]&amp;" "&amp;Master[[#This Row],[Inventory Number]]&amp;" "&amp;Master[[#This Row],[Inventory Suffix]]&amp;" "&amp;Master[[#This Row],[Inventory Type - Lookup Picker]]</f>
        <v>W6   SD</v>
      </c>
      <c r="D38" s="45" t="str">
        <f t="shared" si="3"/>
        <v>mm/yyyy</v>
      </c>
      <c r="E38" s="77" t="str">
        <f>IF(Master[[#This Row],[GERMS from DONOR (test date)]]="","",Master[[#This Row],[GERMS from DONOR (test date)]])</f>
        <v/>
      </c>
      <c r="I38" s="76" t="str">
        <f>IF(Master[[#This Row],[GERMS from DONOR (viability)]]="","",Master[[#This Row],[GERMS from DONOR (viability)]])</f>
        <v/>
      </c>
    </row>
    <row r="39" spans="2:9" x14ac:dyDescent="0.35">
      <c r="B39" t="str">
        <f t="shared" si="2"/>
        <v>W6.GERMS.FROM.DONOR</v>
      </c>
      <c r="C39" s="45" t="str">
        <f>Master[[#This Row],[Inventory Prefix]]&amp;" "&amp;Master[[#This Row],[Inventory Number]]&amp;" "&amp;Master[[#This Row],[Inventory Suffix]]&amp;" "&amp;Master[[#This Row],[Inventory Type - Lookup Picker]]</f>
        <v>W6   SD</v>
      </c>
      <c r="D39" s="45" t="str">
        <f t="shared" si="3"/>
        <v>mm/yyyy</v>
      </c>
      <c r="E39" s="77" t="str">
        <f>IF(Master[[#This Row],[GERMS from DONOR (test date)]]="","",Master[[#This Row],[GERMS from DONOR (test date)]])</f>
        <v/>
      </c>
      <c r="I39" s="76" t="str">
        <f>IF(Master[[#This Row],[GERMS from DONOR (viability)]]="","",Master[[#This Row],[GERMS from DONOR (viability)]])</f>
        <v/>
      </c>
    </row>
    <row r="40" spans="2:9" x14ac:dyDescent="0.35">
      <c r="B40" t="str">
        <f t="shared" si="2"/>
        <v>W6.GERMS.FROM.DONOR</v>
      </c>
      <c r="C40" s="45" t="str">
        <f>Master[[#This Row],[Inventory Prefix]]&amp;" "&amp;Master[[#This Row],[Inventory Number]]&amp;" "&amp;Master[[#This Row],[Inventory Suffix]]&amp;" "&amp;Master[[#This Row],[Inventory Type - Lookup Picker]]</f>
        <v>W6   SD</v>
      </c>
      <c r="D40" s="45" t="str">
        <f t="shared" si="3"/>
        <v>mm/yyyy</v>
      </c>
      <c r="E40" s="77" t="str">
        <f>IF(Master[[#This Row],[GERMS from DONOR (test date)]]="","",Master[[#This Row],[GERMS from DONOR (test date)]])</f>
        <v/>
      </c>
      <c r="I40" s="76" t="str">
        <f>IF(Master[[#This Row],[GERMS from DONOR (viability)]]="","",Master[[#This Row],[GERMS from DONOR (viability)]])</f>
        <v/>
      </c>
    </row>
    <row r="41" spans="2:9" x14ac:dyDescent="0.35">
      <c r="B41" t="str">
        <f t="shared" si="2"/>
        <v>W6.GERMS.FROM.DONOR</v>
      </c>
      <c r="C41" s="45" t="str">
        <f>Master[[#This Row],[Inventory Prefix]]&amp;" "&amp;Master[[#This Row],[Inventory Number]]&amp;" "&amp;Master[[#This Row],[Inventory Suffix]]&amp;" "&amp;Master[[#This Row],[Inventory Type - Lookup Picker]]</f>
        <v>W6   SD</v>
      </c>
      <c r="D41" s="45" t="str">
        <f t="shared" si="3"/>
        <v>mm/yyyy</v>
      </c>
      <c r="E41" s="77" t="str">
        <f>IF(Master[[#This Row],[GERMS from DONOR (test date)]]="","",Master[[#This Row],[GERMS from DONOR (test date)]])</f>
        <v/>
      </c>
      <c r="I41" s="76" t="str">
        <f>IF(Master[[#This Row],[GERMS from DONOR (viability)]]="","",Master[[#This Row],[GERMS from DONOR (viability)]])</f>
        <v/>
      </c>
    </row>
    <row r="42" spans="2:9" x14ac:dyDescent="0.35">
      <c r="B42" t="str">
        <f t="shared" si="2"/>
        <v>W6.GERMS.FROM.DONOR</v>
      </c>
      <c r="C42" s="45" t="str">
        <f>Master[[#This Row],[Inventory Prefix]]&amp;" "&amp;Master[[#This Row],[Inventory Number]]&amp;" "&amp;Master[[#This Row],[Inventory Suffix]]&amp;" "&amp;Master[[#This Row],[Inventory Type - Lookup Picker]]</f>
        <v>W6   SD</v>
      </c>
      <c r="D42" s="45" t="str">
        <f t="shared" si="3"/>
        <v>mm/yyyy</v>
      </c>
      <c r="E42" s="77" t="str">
        <f>IF(Master[[#This Row],[GERMS from DONOR (test date)]]="","",Master[[#This Row],[GERMS from DONOR (test date)]])</f>
        <v/>
      </c>
      <c r="I42" s="76" t="str">
        <f>IF(Master[[#This Row],[GERMS from DONOR (viability)]]="","",Master[[#This Row],[GERMS from DONOR (viability)]])</f>
        <v/>
      </c>
    </row>
    <row r="43" spans="2:9" x14ac:dyDescent="0.35">
      <c r="B43" t="str">
        <f t="shared" si="2"/>
        <v>W6.GERMS.FROM.DONOR</v>
      </c>
      <c r="C43" s="45" t="str">
        <f>Master[[#This Row],[Inventory Prefix]]&amp;" "&amp;Master[[#This Row],[Inventory Number]]&amp;" "&amp;Master[[#This Row],[Inventory Suffix]]&amp;" "&amp;Master[[#This Row],[Inventory Type - Lookup Picker]]</f>
        <v>W6   SD</v>
      </c>
      <c r="D43" s="45" t="str">
        <f t="shared" si="3"/>
        <v>mm/yyyy</v>
      </c>
      <c r="E43" s="77" t="str">
        <f>IF(Master[[#This Row],[GERMS from DONOR (test date)]]="","",Master[[#This Row],[GERMS from DONOR (test date)]])</f>
        <v/>
      </c>
      <c r="I43" s="76" t="str">
        <f>IF(Master[[#This Row],[GERMS from DONOR (viability)]]="","",Master[[#This Row],[GERMS from DONOR (viability)]])</f>
        <v/>
      </c>
    </row>
    <row r="44" spans="2:9" x14ac:dyDescent="0.35">
      <c r="B44" t="str">
        <f t="shared" si="2"/>
        <v>W6.GERMS.FROM.DONOR</v>
      </c>
      <c r="C44" s="45" t="str">
        <f>Master[[#This Row],[Inventory Prefix]]&amp;" "&amp;Master[[#This Row],[Inventory Number]]&amp;" "&amp;Master[[#This Row],[Inventory Suffix]]&amp;" "&amp;Master[[#This Row],[Inventory Type - Lookup Picker]]</f>
        <v>W6   SD</v>
      </c>
      <c r="D44" s="45" t="str">
        <f t="shared" si="3"/>
        <v>mm/yyyy</v>
      </c>
      <c r="E44" s="77" t="str">
        <f>IF(Master[[#This Row],[GERMS from DONOR (test date)]]="","",Master[[#This Row],[GERMS from DONOR (test date)]])</f>
        <v/>
      </c>
      <c r="I44" s="76" t="str">
        <f>IF(Master[[#This Row],[GERMS from DONOR (viability)]]="","",Master[[#This Row],[GERMS from DONOR (viability)]])</f>
        <v/>
      </c>
    </row>
    <row r="45" spans="2:9" x14ac:dyDescent="0.35">
      <c r="B45" t="str">
        <f t="shared" si="2"/>
        <v>W6.GERMS.FROM.DONOR</v>
      </c>
      <c r="C45" s="45" t="str">
        <f>Master[[#This Row],[Inventory Prefix]]&amp;" "&amp;Master[[#This Row],[Inventory Number]]&amp;" "&amp;Master[[#This Row],[Inventory Suffix]]&amp;" "&amp;Master[[#This Row],[Inventory Type - Lookup Picker]]</f>
        <v>W6   SD</v>
      </c>
      <c r="D45" s="45" t="str">
        <f t="shared" si="3"/>
        <v>mm/yyyy</v>
      </c>
      <c r="E45" s="77" t="str">
        <f>IF(Master[[#This Row],[GERMS from DONOR (test date)]]="","",Master[[#This Row],[GERMS from DONOR (test date)]])</f>
        <v/>
      </c>
      <c r="I45" s="76" t="str">
        <f>IF(Master[[#This Row],[GERMS from DONOR (viability)]]="","",Master[[#This Row],[GERMS from DONOR (viability)]])</f>
        <v/>
      </c>
    </row>
    <row r="46" spans="2:9" x14ac:dyDescent="0.35">
      <c r="B46" t="str">
        <f t="shared" si="2"/>
        <v>W6.GERMS.FROM.DONOR</v>
      </c>
      <c r="C46" s="45" t="str">
        <f>Master[[#This Row],[Inventory Prefix]]&amp;" "&amp;Master[[#This Row],[Inventory Number]]&amp;" "&amp;Master[[#This Row],[Inventory Suffix]]&amp;" "&amp;Master[[#This Row],[Inventory Type - Lookup Picker]]</f>
        <v>W6   SD</v>
      </c>
      <c r="D46" s="45" t="str">
        <f t="shared" si="3"/>
        <v>mm/yyyy</v>
      </c>
      <c r="E46" s="77" t="str">
        <f>IF(Master[[#This Row],[GERMS from DONOR (test date)]]="","",Master[[#This Row],[GERMS from DONOR (test date)]])</f>
        <v/>
      </c>
      <c r="I46" s="76" t="str">
        <f>IF(Master[[#This Row],[GERMS from DONOR (viability)]]="","",Master[[#This Row],[GERMS from DONOR (viability)]])</f>
        <v/>
      </c>
    </row>
    <row r="47" spans="2:9" x14ac:dyDescent="0.35">
      <c r="B47" t="str">
        <f t="shared" si="2"/>
        <v>W6.GERMS.FROM.DONOR</v>
      </c>
      <c r="C47" s="45" t="str">
        <f>Master[[#This Row],[Inventory Prefix]]&amp;" "&amp;Master[[#This Row],[Inventory Number]]&amp;" "&amp;Master[[#This Row],[Inventory Suffix]]&amp;" "&amp;Master[[#This Row],[Inventory Type - Lookup Picker]]</f>
        <v>W6   SD</v>
      </c>
      <c r="D47" s="45" t="str">
        <f t="shared" si="3"/>
        <v>mm/yyyy</v>
      </c>
      <c r="E47" s="77" t="str">
        <f>IF(Master[[#This Row],[GERMS from DONOR (test date)]]="","",Master[[#This Row],[GERMS from DONOR (test date)]])</f>
        <v/>
      </c>
      <c r="I47" s="76" t="str">
        <f>IF(Master[[#This Row],[GERMS from DONOR (viability)]]="","",Master[[#This Row],[GERMS from DONOR (viability)]])</f>
        <v/>
      </c>
    </row>
    <row r="48" spans="2:9" x14ac:dyDescent="0.35">
      <c r="B48" t="str">
        <f t="shared" si="2"/>
        <v>W6.GERMS.FROM.DONOR</v>
      </c>
      <c r="C48" s="45" t="str">
        <f>Master[[#This Row],[Inventory Prefix]]&amp;" "&amp;Master[[#This Row],[Inventory Number]]&amp;" "&amp;Master[[#This Row],[Inventory Suffix]]&amp;" "&amp;Master[[#This Row],[Inventory Type - Lookup Picker]]</f>
        <v>W6   SD</v>
      </c>
      <c r="D48" s="45" t="str">
        <f t="shared" si="3"/>
        <v>mm/yyyy</v>
      </c>
      <c r="E48" s="77" t="str">
        <f>IF(Master[[#This Row],[GERMS from DONOR (test date)]]="","",Master[[#This Row],[GERMS from DONOR (test date)]])</f>
        <v/>
      </c>
      <c r="I48" s="76" t="str">
        <f>IF(Master[[#This Row],[GERMS from DONOR (viability)]]="","",Master[[#This Row],[GERMS from DONOR (viability)]])</f>
        <v/>
      </c>
    </row>
    <row r="49" spans="2:9" x14ac:dyDescent="0.35">
      <c r="B49" t="str">
        <f t="shared" si="2"/>
        <v>W6.GERMS.FROM.DONOR</v>
      </c>
      <c r="C49" s="45" t="str">
        <f>Master[[#This Row],[Inventory Prefix]]&amp;" "&amp;Master[[#This Row],[Inventory Number]]&amp;" "&amp;Master[[#This Row],[Inventory Suffix]]&amp;" "&amp;Master[[#This Row],[Inventory Type - Lookup Picker]]</f>
        <v>W6   SD</v>
      </c>
      <c r="D49" s="45" t="str">
        <f t="shared" si="3"/>
        <v>mm/yyyy</v>
      </c>
      <c r="E49" s="77" t="str">
        <f>IF(Master[[#This Row],[GERMS from DONOR (test date)]]="","",Master[[#This Row],[GERMS from DONOR (test date)]])</f>
        <v/>
      </c>
      <c r="I49" s="76" t="str">
        <f>IF(Master[[#This Row],[GERMS from DONOR (viability)]]="","",Master[[#This Row],[GERMS from DONOR (viability)]])</f>
        <v/>
      </c>
    </row>
    <row r="50" spans="2:9" x14ac:dyDescent="0.35">
      <c r="B50" t="str">
        <f t="shared" si="2"/>
        <v>W6.GERMS.FROM.DONOR</v>
      </c>
      <c r="C50" s="45" t="str">
        <f>Master[[#This Row],[Inventory Prefix]]&amp;" "&amp;Master[[#This Row],[Inventory Number]]&amp;" "&amp;Master[[#This Row],[Inventory Suffix]]&amp;" "&amp;Master[[#This Row],[Inventory Type - Lookup Picker]]</f>
        <v>W6   SD</v>
      </c>
      <c r="D50" s="45" t="str">
        <f t="shared" si="3"/>
        <v>mm/yyyy</v>
      </c>
      <c r="E50" s="77" t="str">
        <f>IF(Master[[#This Row],[GERMS from DONOR (test date)]]="","",Master[[#This Row],[GERMS from DONOR (test date)]])</f>
        <v/>
      </c>
      <c r="I50" s="76" t="str">
        <f>IF(Master[[#This Row],[GERMS from DONOR (viability)]]="","",Master[[#This Row],[GERMS from DONOR (viability)]])</f>
        <v/>
      </c>
    </row>
    <row r="51" spans="2:9" x14ac:dyDescent="0.35">
      <c r="B51" t="str">
        <f t="shared" si="2"/>
        <v>W6.GERMS.FROM.DONOR</v>
      </c>
      <c r="C51" s="45" t="str">
        <f>Master[[#This Row],[Inventory Prefix]]&amp;" "&amp;Master[[#This Row],[Inventory Number]]&amp;" "&amp;Master[[#This Row],[Inventory Suffix]]&amp;" "&amp;Master[[#This Row],[Inventory Type - Lookup Picker]]</f>
        <v>W6   SD</v>
      </c>
      <c r="D51" s="45" t="str">
        <f t="shared" si="3"/>
        <v>mm/yyyy</v>
      </c>
      <c r="E51" s="77" t="str">
        <f>IF(Master[[#This Row],[GERMS from DONOR (test date)]]="","",Master[[#This Row],[GERMS from DONOR (test date)]])</f>
        <v/>
      </c>
      <c r="I51" s="76" t="str">
        <f>IF(Master[[#This Row],[GERMS from DONOR (viability)]]="","",Master[[#This Row],[GERMS from DONOR (viability)]])</f>
        <v/>
      </c>
    </row>
    <row r="52" spans="2:9" x14ac:dyDescent="0.35">
      <c r="B52" t="str">
        <f t="shared" si="2"/>
        <v>W6.GERMS.FROM.DONOR</v>
      </c>
      <c r="C52" s="45" t="str">
        <f>Master[[#This Row],[Inventory Prefix]]&amp;" "&amp;Master[[#This Row],[Inventory Number]]&amp;" "&amp;Master[[#This Row],[Inventory Suffix]]&amp;" "&amp;Master[[#This Row],[Inventory Type - Lookup Picker]]</f>
        <v>W6   SD</v>
      </c>
      <c r="D52" s="45" t="str">
        <f t="shared" si="3"/>
        <v>mm/yyyy</v>
      </c>
      <c r="E52" s="77" t="str">
        <f>IF(Master[[#This Row],[GERMS from DONOR (test date)]]="","",Master[[#This Row],[GERMS from DONOR (test date)]])</f>
        <v/>
      </c>
      <c r="I52" s="76" t="str">
        <f>IF(Master[[#This Row],[GERMS from DONOR (viability)]]="","",Master[[#This Row],[GERMS from DONOR (viability)]])</f>
        <v/>
      </c>
    </row>
    <row r="53" spans="2:9" x14ac:dyDescent="0.35">
      <c r="B53" t="str">
        <f t="shared" si="2"/>
        <v>W6.GERMS.FROM.DONOR</v>
      </c>
      <c r="C53" s="45" t="str">
        <f>Master[[#This Row],[Inventory Prefix]]&amp;" "&amp;Master[[#This Row],[Inventory Number]]&amp;" "&amp;Master[[#This Row],[Inventory Suffix]]&amp;" "&amp;Master[[#This Row],[Inventory Type - Lookup Picker]]</f>
        <v>W6   SD</v>
      </c>
      <c r="D53" s="45" t="str">
        <f t="shared" si="3"/>
        <v>mm/yyyy</v>
      </c>
      <c r="E53" s="77" t="str">
        <f>IF(Master[[#This Row],[GERMS from DONOR (test date)]]="","",Master[[#This Row],[GERMS from DONOR (test date)]])</f>
        <v/>
      </c>
      <c r="I53" s="76" t="str">
        <f>IF(Master[[#This Row],[GERMS from DONOR (viability)]]="","",Master[[#This Row],[GERMS from DONOR (viability)]])</f>
        <v/>
      </c>
    </row>
    <row r="54" spans="2:9" x14ac:dyDescent="0.35">
      <c r="B54" t="str">
        <f t="shared" si="2"/>
        <v>W6.GERMS.FROM.DONOR</v>
      </c>
      <c r="C54" s="45" t="str">
        <f>Master[[#This Row],[Inventory Prefix]]&amp;" "&amp;Master[[#This Row],[Inventory Number]]&amp;" "&amp;Master[[#This Row],[Inventory Suffix]]&amp;" "&amp;Master[[#This Row],[Inventory Type - Lookup Picker]]</f>
        <v>W6   SD</v>
      </c>
      <c r="D54" s="45" t="str">
        <f t="shared" si="3"/>
        <v>mm/yyyy</v>
      </c>
      <c r="E54" s="77" t="str">
        <f>IF(Master[[#This Row],[GERMS from DONOR (test date)]]="","",Master[[#This Row],[GERMS from DONOR (test date)]])</f>
        <v/>
      </c>
      <c r="I54" s="76" t="str">
        <f>IF(Master[[#This Row],[GERMS from DONOR (viability)]]="","",Master[[#This Row],[GERMS from DONOR (viability)]])</f>
        <v/>
      </c>
    </row>
    <row r="55" spans="2:9" x14ac:dyDescent="0.35">
      <c r="B55" t="str">
        <f t="shared" si="2"/>
        <v>W6.GERMS.FROM.DONOR</v>
      </c>
      <c r="C55" s="45" t="str">
        <f>Master[[#This Row],[Inventory Prefix]]&amp;" "&amp;Master[[#This Row],[Inventory Number]]&amp;" "&amp;Master[[#This Row],[Inventory Suffix]]&amp;" "&amp;Master[[#This Row],[Inventory Type - Lookup Picker]]</f>
        <v>W6   SD</v>
      </c>
      <c r="D55" s="45" t="str">
        <f t="shared" si="3"/>
        <v>mm/yyyy</v>
      </c>
      <c r="E55" s="77" t="str">
        <f>IF(Master[[#This Row],[GERMS from DONOR (test date)]]="","",Master[[#This Row],[GERMS from DONOR (test date)]])</f>
        <v/>
      </c>
      <c r="I55" s="76" t="str">
        <f>IF(Master[[#This Row],[GERMS from DONOR (viability)]]="","",Master[[#This Row],[GERMS from DONOR (viability)]])</f>
        <v/>
      </c>
    </row>
    <row r="56" spans="2:9" x14ac:dyDescent="0.35">
      <c r="B56" t="str">
        <f t="shared" si="2"/>
        <v>W6.GERMS.FROM.DONOR</v>
      </c>
      <c r="C56" s="45" t="str">
        <f>Master[[#This Row],[Inventory Prefix]]&amp;" "&amp;Master[[#This Row],[Inventory Number]]&amp;" "&amp;Master[[#This Row],[Inventory Suffix]]&amp;" "&amp;Master[[#This Row],[Inventory Type - Lookup Picker]]</f>
        <v>W6   SD</v>
      </c>
      <c r="D56" s="45" t="str">
        <f t="shared" si="3"/>
        <v>mm/yyyy</v>
      </c>
      <c r="E56" s="77" t="str">
        <f>IF(Master[[#This Row],[GERMS from DONOR (test date)]]="","",Master[[#This Row],[GERMS from DONOR (test date)]])</f>
        <v/>
      </c>
      <c r="I56" s="76" t="str">
        <f>IF(Master[[#This Row],[GERMS from DONOR (viability)]]="","",Master[[#This Row],[GERMS from DONOR (viability)]])</f>
        <v/>
      </c>
    </row>
    <row r="57" spans="2:9" x14ac:dyDescent="0.35">
      <c r="B57" t="str">
        <f t="shared" si="2"/>
        <v>W6.GERMS.FROM.DONOR</v>
      </c>
      <c r="C57" s="45" t="str">
        <f>Master[[#This Row],[Inventory Prefix]]&amp;" "&amp;Master[[#This Row],[Inventory Number]]&amp;" "&amp;Master[[#This Row],[Inventory Suffix]]&amp;" "&amp;Master[[#This Row],[Inventory Type - Lookup Picker]]</f>
        <v>W6   SD</v>
      </c>
      <c r="D57" s="45" t="str">
        <f t="shared" si="3"/>
        <v>mm/yyyy</v>
      </c>
      <c r="E57" s="77" t="str">
        <f>IF(Master[[#This Row],[GERMS from DONOR (test date)]]="","",Master[[#This Row],[GERMS from DONOR (test date)]])</f>
        <v/>
      </c>
      <c r="I57" s="76" t="str">
        <f>IF(Master[[#This Row],[GERMS from DONOR (viability)]]="","",Master[[#This Row],[GERMS from DONOR (viability)]])</f>
        <v/>
      </c>
    </row>
    <row r="58" spans="2:9" x14ac:dyDescent="0.35">
      <c r="B58" t="str">
        <f t="shared" si="2"/>
        <v>W6.GERMS.FROM.DONOR</v>
      </c>
      <c r="C58" s="45" t="str">
        <f>Master[[#This Row],[Inventory Prefix]]&amp;" "&amp;Master[[#This Row],[Inventory Number]]&amp;" "&amp;Master[[#This Row],[Inventory Suffix]]&amp;" "&amp;Master[[#This Row],[Inventory Type - Lookup Picker]]</f>
        <v>W6   SD</v>
      </c>
      <c r="D58" s="45" t="str">
        <f t="shared" si="3"/>
        <v>mm/yyyy</v>
      </c>
      <c r="E58" s="77" t="str">
        <f>IF(Master[[#This Row],[GERMS from DONOR (test date)]]="","",Master[[#This Row],[GERMS from DONOR (test date)]])</f>
        <v/>
      </c>
      <c r="I58" s="76" t="str">
        <f>IF(Master[[#This Row],[GERMS from DONOR (viability)]]="","",Master[[#This Row],[GERMS from DONOR (viability)]])</f>
        <v/>
      </c>
    </row>
    <row r="59" spans="2:9" x14ac:dyDescent="0.35">
      <c r="B59" t="str">
        <f t="shared" si="2"/>
        <v>W6.GERMS.FROM.DONOR</v>
      </c>
      <c r="C59" s="45" t="str">
        <f>Master[[#This Row],[Inventory Prefix]]&amp;" "&amp;Master[[#This Row],[Inventory Number]]&amp;" "&amp;Master[[#This Row],[Inventory Suffix]]&amp;" "&amp;Master[[#This Row],[Inventory Type - Lookup Picker]]</f>
        <v>W6   SD</v>
      </c>
      <c r="D59" s="45" t="str">
        <f t="shared" si="3"/>
        <v>mm/yyyy</v>
      </c>
      <c r="E59" s="77" t="str">
        <f>IF(Master[[#This Row],[GERMS from DONOR (test date)]]="","",Master[[#This Row],[GERMS from DONOR (test date)]])</f>
        <v/>
      </c>
      <c r="I59" s="76" t="str">
        <f>IF(Master[[#This Row],[GERMS from DONOR (viability)]]="","",Master[[#This Row],[GERMS from DONOR (viability)]])</f>
        <v/>
      </c>
    </row>
    <row r="60" spans="2:9" x14ac:dyDescent="0.35">
      <c r="B60" t="str">
        <f t="shared" si="2"/>
        <v>W6.GERMS.FROM.DONOR</v>
      </c>
      <c r="C60" s="45" t="str">
        <f>Master[[#This Row],[Inventory Prefix]]&amp;" "&amp;Master[[#This Row],[Inventory Number]]&amp;" "&amp;Master[[#This Row],[Inventory Suffix]]&amp;" "&amp;Master[[#This Row],[Inventory Type - Lookup Picker]]</f>
        <v>W6   SD</v>
      </c>
      <c r="D60" s="45" t="str">
        <f t="shared" si="3"/>
        <v>mm/yyyy</v>
      </c>
      <c r="E60" s="77" t="str">
        <f>IF(Master[[#This Row],[GERMS from DONOR (test date)]]="","",Master[[#This Row],[GERMS from DONOR (test date)]])</f>
        <v/>
      </c>
      <c r="I60" s="76" t="str">
        <f>IF(Master[[#This Row],[GERMS from DONOR (viability)]]="","",Master[[#This Row],[GERMS from DONOR (viability)]])</f>
        <v/>
      </c>
    </row>
    <row r="61" spans="2:9" x14ac:dyDescent="0.35">
      <c r="B61" t="str">
        <f t="shared" si="2"/>
        <v>W6.GERMS.FROM.DONOR</v>
      </c>
      <c r="C61" s="45" t="str">
        <f>Master[[#This Row],[Inventory Prefix]]&amp;" "&amp;Master[[#This Row],[Inventory Number]]&amp;" "&amp;Master[[#This Row],[Inventory Suffix]]&amp;" "&amp;Master[[#This Row],[Inventory Type - Lookup Picker]]</f>
        <v>W6   SD</v>
      </c>
      <c r="D61" s="45" t="str">
        <f t="shared" si="3"/>
        <v>mm/yyyy</v>
      </c>
      <c r="E61" s="77" t="str">
        <f>IF(Master[[#This Row],[GERMS from DONOR (test date)]]="","",Master[[#This Row],[GERMS from DONOR (test date)]])</f>
        <v/>
      </c>
      <c r="I61" s="76" t="str">
        <f>IF(Master[[#This Row],[GERMS from DONOR (viability)]]="","",Master[[#This Row],[GERMS from DONOR (viability)]])</f>
        <v/>
      </c>
    </row>
    <row r="62" spans="2:9" x14ac:dyDescent="0.35">
      <c r="B62" t="str">
        <f t="shared" si="2"/>
        <v>W6.GERMS.FROM.DONOR</v>
      </c>
      <c r="C62" s="45" t="str">
        <f>Master[[#This Row],[Inventory Prefix]]&amp;" "&amp;Master[[#This Row],[Inventory Number]]&amp;" "&amp;Master[[#This Row],[Inventory Suffix]]&amp;" "&amp;Master[[#This Row],[Inventory Type - Lookup Picker]]</f>
        <v>W6   SD</v>
      </c>
      <c r="D62" s="45" t="str">
        <f t="shared" si="3"/>
        <v>mm/yyyy</v>
      </c>
      <c r="E62" s="77" t="str">
        <f>IF(Master[[#This Row],[GERMS from DONOR (test date)]]="","",Master[[#This Row],[GERMS from DONOR (test date)]])</f>
        <v/>
      </c>
      <c r="I62" s="76" t="str">
        <f>IF(Master[[#This Row],[GERMS from DONOR (viability)]]="","",Master[[#This Row],[GERMS from DONOR (viability)]])</f>
        <v/>
      </c>
    </row>
    <row r="63" spans="2:9" x14ac:dyDescent="0.35">
      <c r="B63" t="str">
        <f t="shared" si="2"/>
        <v>W6.GERMS.FROM.DONOR</v>
      </c>
      <c r="C63" s="45" t="str">
        <f>Master[[#This Row],[Inventory Prefix]]&amp;" "&amp;Master[[#This Row],[Inventory Number]]&amp;" "&amp;Master[[#This Row],[Inventory Suffix]]&amp;" "&amp;Master[[#This Row],[Inventory Type - Lookup Picker]]</f>
        <v>W6   SD</v>
      </c>
      <c r="D63" s="45" t="str">
        <f t="shared" si="3"/>
        <v>mm/yyyy</v>
      </c>
      <c r="E63" s="77" t="str">
        <f>IF(Master[[#This Row],[GERMS from DONOR (test date)]]="","",Master[[#This Row],[GERMS from DONOR (test date)]])</f>
        <v/>
      </c>
      <c r="I63" s="76" t="str">
        <f>IF(Master[[#This Row],[GERMS from DONOR (viability)]]="","",Master[[#This Row],[GERMS from DONOR (viability)]])</f>
        <v/>
      </c>
    </row>
    <row r="64" spans="2:9" x14ac:dyDescent="0.35">
      <c r="B64" t="str">
        <f t="shared" si="2"/>
        <v>W6.GERMS.FROM.DONOR</v>
      </c>
      <c r="C64" s="45" t="str">
        <f>Master[[#This Row],[Inventory Prefix]]&amp;" "&amp;Master[[#This Row],[Inventory Number]]&amp;" "&amp;Master[[#This Row],[Inventory Suffix]]&amp;" "&amp;Master[[#This Row],[Inventory Type - Lookup Picker]]</f>
        <v>W6   SD</v>
      </c>
      <c r="D64" s="45" t="str">
        <f t="shared" si="3"/>
        <v>mm/yyyy</v>
      </c>
      <c r="E64" s="77" t="str">
        <f>IF(Master[[#This Row],[GERMS from DONOR (test date)]]="","",Master[[#This Row],[GERMS from DONOR (test date)]])</f>
        <v/>
      </c>
      <c r="I64" s="76" t="str">
        <f>IF(Master[[#This Row],[GERMS from DONOR (viability)]]="","",Master[[#This Row],[GERMS from DONOR (viability)]])</f>
        <v/>
      </c>
    </row>
    <row r="65" spans="2:9" x14ac:dyDescent="0.35">
      <c r="B65" t="str">
        <f t="shared" si="2"/>
        <v>W6.GERMS.FROM.DONOR</v>
      </c>
      <c r="C65" s="45" t="str">
        <f>Master[[#This Row],[Inventory Prefix]]&amp;" "&amp;Master[[#This Row],[Inventory Number]]&amp;" "&amp;Master[[#This Row],[Inventory Suffix]]&amp;" "&amp;Master[[#This Row],[Inventory Type - Lookup Picker]]</f>
        <v>W6   SD</v>
      </c>
      <c r="D65" s="45" t="str">
        <f t="shared" si="3"/>
        <v>mm/yyyy</v>
      </c>
      <c r="E65" s="77" t="str">
        <f>IF(Master[[#This Row],[GERMS from DONOR (test date)]]="","",Master[[#This Row],[GERMS from DONOR (test date)]])</f>
        <v/>
      </c>
      <c r="I65" s="76" t="str">
        <f>IF(Master[[#This Row],[GERMS from DONOR (viability)]]="","",Master[[#This Row],[GERMS from DONOR (viability)]])</f>
        <v/>
      </c>
    </row>
    <row r="66" spans="2:9" x14ac:dyDescent="0.35">
      <c r="B66" t="str">
        <f t="shared" ref="B66:B97" si="4">"W6.GERMS.FROM.DONOR"</f>
        <v>W6.GERMS.FROM.DONOR</v>
      </c>
      <c r="C66" s="45" t="str">
        <f>Master[[#This Row],[Inventory Prefix]]&amp;" "&amp;Master[[#This Row],[Inventory Number]]&amp;" "&amp;Master[[#This Row],[Inventory Suffix]]&amp;" "&amp;Master[[#This Row],[Inventory Type - Lookup Picker]]</f>
        <v>W6   SD</v>
      </c>
      <c r="D66" s="45" t="str">
        <f t="shared" si="3"/>
        <v>mm/yyyy</v>
      </c>
      <c r="E66" s="77" t="str">
        <f>IF(Master[[#This Row],[GERMS from DONOR (test date)]]="","",Master[[#This Row],[GERMS from DONOR (test date)]])</f>
        <v/>
      </c>
      <c r="I66" s="76" t="str">
        <f>IF(Master[[#This Row],[GERMS from DONOR (viability)]]="","",Master[[#This Row],[GERMS from DONOR (viability)]])</f>
        <v/>
      </c>
    </row>
    <row r="67" spans="2:9" x14ac:dyDescent="0.35">
      <c r="B67" t="str">
        <f t="shared" si="4"/>
        <v>W6.GERMS.FROM.DONOR</v>
      </c>
      <c r="C67" s="45" t="str">
        <f>Master[[#This Row],[Inventory Prefix]]&amp;" "&amp;Master[[#This Row],[Inventory Number]]&amp;" "&amp;Master[[#This Row],[Inventory Suffix]]&amp;" "&amp;Master[[#This Row],[Inventory Type - Lookup Picker]]</f>
        <v>W6   SD</v>
      </c>
      <c r="D67" s="45" t="str">
        <f t="shared" si="3"/>
        <v>mm/yyyy</v>
      </c>
      <c r="E67" s="77" t="str">
        <f>IF(Master[[#This Row],[GERMS from DONOR (test date)]]="","",Master[[#This Row],[GERMS from DONOR (test date)]])</f>
        <v/>
      </c>
      <c r="I67" s="76" t="str">
        <f>IF(Master[[#This Row],[GERMS from DONOR (viability)]]="","",Master[[#This Row],[GERMS from DONOR (viability)]])</f>
        <v/>
      </c>
    </row>
    <row r="68" spans="2:9" x14ac:dyDescent="0.35">
      <c r="B68" t="str">
        <f t="shared" si="4"/>
        <v>W6.GERMS.FROM.DONOR</v>
      </c>
      <c r="C68" s="45" t="str">
        <f>Master[[#This Row],[Inventory Prefix]]&amp;" "&amp;Master[[#This Row],[Inventory Number]]&amp;" "&amp;Master[[#This Row],[Inventory Suffix]]&amp;" "&amp;Master[[#This Row],[Inventory Type - Lookup Picker]]</f>
        <v>W6   SD</v>
      </c>
      <c r="D68" s="45" t="str">
        <f t="shared" ref="D68:D99" si="5">"mm/yyyy"</f>
        <v>mm/yyyy</v>
      </c>
      <c r="E68" s="77" t="str">
        <f>IF(Master[[#This Row],[GERMS from DONOR (test date)]]="","",Master[[#This Row],[GERMS from DONOR (test date)]])</f>
        <v/>
      </c>
      <c r="I68" s="76" t="str">
        <f>IF(Master[[#This Row],[GERMS from DONOR (viability)]]="","",Master[[#This Row],[GERMS from DONOR (viability)]])</f>
        <v/>
      </c>
    </row>
    <row r="69" spans="2:9" x14ac:dyDescent="0.35">
      <c r="B69" t="str">
        <f t="shared" si="4"/>
        <v>W6.GERMS.FROM.DONOR</v>
      </c>
      <c r="C69" s="45" t="str">
        <f>Master[[#This Row],[Inventory Prefix]]&amp;" "&amp;Master[[#This Row],[Inventory Number]]&amp;" "&amp;Master[[#This Row],[Inventory Suffix]]&amp;" "&amp;Master[[#This Row],[Inventory Type - Lookup Picker]]</f>
        <v>W6   SD</v>
      </c>
      <c r="D69" s="45" t="str">
        <f t="shared" si="5"/>
        <v>mm/yyyy</v>
      </c>
      <c r="E69" s="77" t="str">
        <f>IF(Master[[#This Row],[GERMS from DONOR (test date)]]="","",Master[[#This Row],[GERMS from DONOR (test date)]])</f>
        <v/>
      </c>
      <c r="I69" s="76" t="str">
        <f>IF(Master[[#This Row],[GERMS from DONOR (viability)]]="","",Master[[#This Row],[GERMS from DONOR (viability)]])</f>
        <v/>
      </c>
    </row>
    <row r="70" spans="2:9" x14ac:dyDescent="0.35">
      <c r="B70" t="str">
        <f t="shared" si="4"/>
        <v>W6.GERMS.FROM.DONOR</v>
      </c>
      <c r="C70" s="45" t="str">
        <f>Master[[#This Row],[Inventory Prefix]]&amp;" "&amp;Master[[#This Row],[Inventory Number]]&amp;" "&amp;Master[[#This Row],[Inventory Suffix]]&amp;" "&amp;Master[[#This Row],[Inventory Type - Lookup Picker]]</f>
        <v>W6   SD</v>
      </c>
      <c r="D70" s="45" t="str">
        <f t="shared" si="5"/>
        <v>mm/yyyy</v>
      </c>
      <c r="E70" s="77" t="str">
        <f>IF(Master[[#This Row],[GERMS from DONOR (test date)]]="","",Master[[#This Row],[GERMS from DONOR (test date)]])</f>
        <v/>
      </c>
      <c r="I70" s="76" t="str">
        <f>IF(Master[[#This Row],[GERMS from DONOR (viability)]]="","",Master[[#This Row],[GERMS from DONOR (viability)]])</f>
        <v/>
      </c>
    </row>
    <row r="71" spans="2:9" x14ac:dyDescent="0.35">
      <c r="B71" t="str">
        <f t="shared" si="4"/>
        <v>W6.GERMS.FROM.DONOR</v>
      </c>
      <c r="C71" s="45" t="str">
        <f>Master[[#This Row],[Inventory Prefix]]&amp;" "&amp;Master[[#This Row],[Inventory Number]]&amp;" "&amp;Master[[#This Row],[Inventory Suffix]]&amp;" "&amp;Master[[#This Row],[Inventory Type - Lookup Picker]]</f>
        <v>W6   SD</v>
      </c>
      <c r="D71" s="45" t="str">
        <f t="shared" si="5"/>
        <v>mm/yyyy</v>
      </c>
      <c r="E71" s="77" t="str">
        <f>IF(Master[[#This Row],[GERMS from DONOR (test date)]]="","",Master[[#This Row],[GERMS from DONOR (test date)]])</f>
        <v/>
      </c>
      <c r="I71" s="76" t="str">
        <f>IF(Master[[#This Row],[GERMS from DONOR (viability)]]="","",Master[[#This Row],[GERMS from DONOR (viability)]])</f>
        <v/>
      </c>
    </row>
    <row r="72" spans="2:9" x14ac:dyDescent="0.35">
      <c r="B72" t="str">
        <f t="shared" si="4"/>
        <v>W6.GERMS.FROM.DONOR</v>
      </c>
      <c r="C72" s="45" t="str">
        <f>Master[[#This Row],[Inventory Prefix]]&amp;" "&amp;Master[[#This Row],[Inventory Number]]&amp;" "&amp;Master[[#This Row],[Inventory Suffix]]&amp;" "&amp;Master[[#This Row],[Inventory Type - Lookup Picker]]</f>
        <v>W6   SD</v>
      </c>
      <c r="D72" s="45" t="str">
        <f t="shared" si="5"/>
        <v>mm/yyyy</v>
      </c>
      <c r="E72" s="77" t="str">
        <f>IF(Master[[#This Row],[GERMS from DONOR (test date)]]="","",Master[[#This Row],[GERMS from DONOR (test date)]])</f>
        <v/>
      </c>
      <c r="I72" s="76" t="str">
        <f>IF(Master[[#This Row],[GERMS from DONOR (viability)]]="","",Master[[#This Row],[GERMS from DONOR (viability)]])</f>
        <v/>
      </c>
    </row>
    <row r="73" spans="2:9" x14ac:dyDescent="0.35">
      <c r="B73" t="str">
        <f t="shared" si="4"/>
        <v>W6.GERMS.FROM.DONOR</v>
      </c>
      <c r="C73" s="45" t="str">
        <f>Master[[#This Row],[Inventory Prefix]]&amp;" "&amp;Master[[#This Row],[Inventory Number]]&amp;" "&amp;Master[[#This Row],[Inventory Suffix]]&amp;" "&amp;Master[[#This Row],[Inventory Type - Lookup Picker]]</f>
        <v>W6   SD</v>
      </c>
      <c r="D73" s="45" t="str">
        <f t="shared" si="5"/>
        <v>mm/yyyy</v>
      </c>
      <c r="E73" s="77" t="str">
        <f>IF(Master[[#This Row],[GERMS from DONOR (test date)]]="","",Master[[#This Row],[GERMS from DONOR (test date)]])</f>
        <v/>
      </c>
      <c r="I73" s="76" t="str">
        <f>IF(Master[[#This Row],[GERMS from DONOR (viability)]]="","",Master[[#This Row],[GERMS from DONOR (viability)]])</f>
        <v/>
      </c>
    </row>
    <row r="74" spans="2:9" x14ac:dyDescent="0.35">
      <c r="B74" t="str">
        <f t="shared" si="4"/>
        <v>W6.GERMS.FROM.DONOR</v>
      </c>
      <c r="C74" s="45" t="str">
        <f>Master[[#This Row],[Inventory Prefix]]&amp;" "&amp;Master[[#This Row],[Inventory Number]]&amp;" "&amp;Master[[#This Row],[Inventory Suffix]]&amp;" "&amp;Master[[#This Row],[Inventory Type - Lookup Picker]]</f>
        <v>W6   SD</v>
      </c>
      <c r="D74" s="45" t="str">
        <f t="shared" si="5"/>
        <v>mm/yyyy</v>
      </c>
      <c r="E74" s="77" t="str">
        <f>IF(Master[[#This Row],[GERMS from DONOR (test date)]]="","",Master[[#This Row],[GERMS from DONOR (test date)]])</f>
        <v/>
      </c>
      <c r="I74" s="76" t="str">
        <f>IF(Master[[#This Row],[GERMS from DONOR (viability)]]="","",Master[[#This Row],[GERMS from DONOR (viability)]])</f>
        <v/>
      </c>
    </row>
    <row r="75" spans="2:9" x14ac:dyDescent="0.35">
      <c r="B75" t="str">
        <f t="shared" si="4"/>
        <v>W6.GERMS.FROM.DONOR</v>
      </c>
      <c r="C75" s="45" t="str">
        <f>Master[[#This Row],[Inventory Prefix]]&amp;" "&amp;Master[[#This Row],[Inventory Number]]&amp;" "&amp;Master[[#This Row],[Inventory Suffix]]&amp;" "&amp;Master[[#This Row],[Inventory Type - Lookup Picker]]</f>
        <v>W6   SD</v>
      </c>
      <c r="D75" s="45" t="str">
        <f t="shared" si="5"/>
        <v>mm/yyyy</v>
      </c>
      <c r="E75" s="77" t="str">
        <f>IF(Master[[#This Row],[GERMS from DONOR (test date)]]="","",Master[[#This Row],[GERMS from DONOR (test date)]])</f>
        <v/>
      </c>
      <c r="I75" s="76" t="str">
        <f>IF(Master[[#This Row],[GERMS from DONOR (viability)]]="","",Master[[#This Row],[GERMS from DONOR (viability)]])</f>
        <v/>
      </c>
    </row>
    <row r="76" spans="2:9" x14ac:dyDescent="0.35">
      <c r="B76" t="str">
        <f t="shared" si="4"/>
        <v>W6.GERMS.FROM.DONOR</v>
      </c>
      <c r="C76" s="45" t="str">
        <f>Master[[#This Row],[Inventory Prefix]]&amp;" "&amp;Master[[#This Row],[Inventory Number]]&amp;" "&amp;Master[[#This Row],[Inventory Suffix]]&amp;" "&amp;Master[[#This Row],[Inventory Type - Lookup Picker]]</f>
        <v>W6   SD</v>
      </c>
      <c r="D76" s="45" t="str">
        <f t="shared" si="5"/>
        <v>mm/yyyy</v>
      </c>
      <c r="E76" s="77" t="str">
        <f>IF(Master[[#This Row],[GERMS from DONOR (test date)]]="","",Master[[#This Row],[GERMS from DONOR (test date)]])</f>
        <v/>
      </c>
      <c r="I76" s="76" t="str">
        <f>IF(Master[[#This Row],[GERMS from DONOR (viability)]]="","",Master[[#This Row],[GERMS from DONOR (viability)]])</f>
        <v/>
      </c>
    </row>
    <row r="77" spans="2:9" x14ac:dyDescent="0.35">
      <c r="B77" t="str">
        <f t="shared" si="4"/>
        <v>W6.GERMS.FROM.DONOR</v>
      </c>
      <c r="C77" s="45" t="str">
        <f>Master[[#This Row],[Inventory Prefix]]&amp;" "&amp;Master[[#This Row],[Inventory Number]]&amp;" "&amp;Master[[#This Row],[Inventory Suffix]]&amp;" "&amp;Master[[#This Row],[Inventory Type - Lookup Picker]]</f>
        <v>W6   SD</v>
      </c>
      <c r="D77" s="45" t="str">
        <f t="shared" si="5"/>
        <v>mm/yyyy</v>
      </c>
      <c r="E77" s="77" t="str">
        <f>IF(Master[[#This Row],[GERMS from DONOR (test date)]]="","",Master[[#This Row],[GERMS from DONOR (test date)]])</f>
        <v/>
      </c>
      <c r="I77" s="76" t="str">
        <f>IF(Master[[#This Row],[GERMS from DONOR (viability)]]="","",Master[[#This Row],[GERMS from DONOR (viability)]])</f>
        <v/>
      </c>
    </row>
    <row r="78" spans="2:9" x14ac:dyDescent="0.35">
      <c r="B78" t="str">
        <f t="shared" si="4"/>
        <v>W6.GERMS.FROM.DONOR</v>
      </c>
      <c r="C78" s="45" t="str">
        <f>Master[[#This Row],[Inventory Prefix]]&amp;" "&amp;Master[[#This Row],[Inventory Number]]&amp;" "&amp;Master[[#This Row],[Inventory Suffix]]&amp;" "&amp;Master[[#This Row],[Inventory Type - Lookup Picker]]</f>
        <v>W6   SD</v>
      </c>
      <c r="D78" s="45" t="str">
        <f t="shared" si="5"/>
        <v>mm/yyyy</v>
      </c>
      <c r="E78" s="77" t="str">
        <f>IF(Master[[#This Row],[GERMS from DONOR (test date)]]="","",Master[[#This Row],[GERMS from DONOR (test date)]])</f>
        <v/>
      </c>
      <c r="I78" s="76" t="str">
        <f>IF(Master[[#This Row],[GERMS from DONOR (viability)]]="","",Master[[#This Row],[GERMS from DONOR (viability)]])</f>
        <v/>
      </c>
    </row>
    <row r="79" spans="2:9" x14ac:dyDescent="0.35">
      <c r="B79" t="str">
        <f t="shared" si="4"/>
        <v>W6.GERMS.FROM.DONOR</v>
      </c>
      <c r="C79" s="45" t="str">
        <f>Master[[#This Row],[Inventory Prefix]]&amp;" "&amp;Master[[#This Row],[Inventory Number]]&amp;" "&amp;Master[[#This Row],[Inventory Suffix]]&amp;" "&amp;Master[[#This Row],[Inventory Type - Lookup Picker]]</f>
        <v>W6   SD</v>
      </c>
      <c r="D79" s="45" t="str">
        <f t="shared" si="5"/>
        <v>mm/yyyy</v>
      </c>
      <c r="E79" s="77" t="str">
        <f>IF(Master[[#This Row],[GERMS from DONOR (test date)]]="","",Master[[#This Row],[GERMS from DONOR (test date)]])</f>
        <v/>
      </c>
      <c r="I79" s="76" t="str">
        <f>IF(Master[[#This Row],[GERMS from DONOR (viability)]]="","",Master[[#This Row],[GERMS from DONOR (viability)]])</f>
        <v/>
      </c>
    </row>
    <row r="80" spans="2:9" x14ac:dyDescent="0.35">
      <c r="B80" t="str">
        <f t="shared" si="4"/>
        <v>W6.GERMS.FROM.DONOR</v>
      </c>
      <c r="C80" s="45" t="str">
        <f>Master[[#This Row],[Inventory Prefix]]&amp;" "&amp;Master[[#This Row],[Inventory Number]]&amp;" "&amp;Master[[#This Row],[Inventory Suffix]]&amp;" "&amp;Master[[#This Row],[Inventory Type - Lookup Picker]]</f>
        <v>W6   SD</v>
      </c>
      <c r="D80" s="45" t="str">
        <f t="shared" si="5"/>
        <v>mm/yyyy</v>
      </c>
      <c r="E80" s="77" t="str">
        <f>IF(Master[[#This Row],[GERMS from DONOR (test date)]]="","",Master[[#This Row],[GERMS from DONOR (test date)]])</f>
        <v/>
      </c>
      <c r="I80" s="76" t="str">
        <f>IF(Master[[#This Row],[GERMS from DONOR (viability)]]="","",Master[[#This Row],[GERMS from DONOR (viability)]])</f>
        <v/>
      </c>
    </row>
    <row r="81" spans="2:9" x14ac:dyDescent="0.35">
      <c r="B81" t="str">
        <f t="shared" si="4"/>
        <v>W6.GERMS.FROM.DONOR</v>
      </c>
      <c r="C81" s="45" t="str">
        <f>Master[[#This Row],[Inventory Prefix]]&amp;" "&amp;Master[[#This Row],[Inventory Number]]&amp;" "&amp;Master[[#This Row],[Inventory Suffix]]&amp;" "&amp;Master[[#This Row],[Inventory Type - Lookup Picker]]</f>
        <v>W6   SD</v>
      </c>
      <c r="D81" s="45" t="str">
        <f t="shared" si="5"/>
        <v>mm/yyyy</v>
      </c>
      <c r="E81" s="77" t="str">
        <f>IF(Master[[#This Row],[GERMS from DONOR (test date)]]="","",Master[[#This Row],[GERMS from DONOR (test date)]])</f>
        <v/>
      </c>
      <c r="I81" s="76" t="str">
        <f>IF(Master[[#This Row],[GERMS from DONOR (viability)]]="","",Master[[#This Row],[GERMS from DONOR (viability)]])</f>
        <v/>
      </c>
    </row>
    <row r="82" spans="2:9" x14ac:dyDescent="0.35">
      <c r="B82" t="str">
        <f t="shared" si="4"/>
        <v>W6.GERMS.FROM.DONOR</v>
      </c>
      <c r="C82" s="45" t="str">
        <f>Master[[#This Row],[Inventory Prefix]]&amp;" "&amp;Master[[#This Row],[Inventory Number]]&amp;" "&amp;Master[[#This Row],[Inventory Suffix]]&amp;" "&amp;Master[[#This Row],[Inventory Type - Lookup Picker]]</f>
        <v>W6   SD</v>
      </c>
      <c r="D82" s="45" t="str">
        <f t="shared" si="5"/>
        <v>mm/yyyy</v>
      </c>
      <c r="E82" s="77" t="str">
        <f>IF(Master[[#This Row],[GERMS from DONOR (test date)]]="","",Master[[#This Row],[GERMS from DONOR (test date)]])</f>
        <v/>
      </c>
      <c r="I82" s="76" t="str">
        <f>IF(Master[[#This Row],[GERMS from DONOR (viability)]]="","",Master[[#This Row],[GERMS from DONOR (viability)]])</f>
        <v/>
      </c>
    </row>
    <row r="83" spans="2:9" x14ac:dyDescent="0.35">
      <c r="B83" t="str">
        <f t="shared" si="4"/>
        <v>W6.GERMS.FROM.DONOR</v>
      </c>
      <c r="C83" s="45" t="str">
        <f>Master[[#This Row],[Inventory Prefix]]&amp;" "&amp;Master[[#This Row],[Inventory Number]]&amp;" "&amp;Master[[#This Row],[Inventory Suffix]]&amp;" "&amp;Master[[#This Row],[Inventory Type - Lookup Picker]]</f>
        <v>W6   SD</v>
      </c>
      <c r="D83" s="45" t="str">
        <f t="shared" si="5"/>
        <v>mm/yyyy</v>
      </c>
      <c r="E83" s="77" t="str">
        <f>IF(Master[[#This Row],[GERMS from DONOR (test date)]]="","",Master[[#This Row],[GERMS from DONOR (test date)]])</f>
        <v/>
      </c>
      <c r="I83" s="76" t="str">
        <f>IF(Master[[#This Row],[GERMS from DONOR (viability)]]="","",Master[[#This Row],[GERMS from DONOR (viability)]])</f>
        <v/>
      </c>
    </row>
    <row r="84" spans="2:9" x14ac:dyDescent="0.35">
      <c r="B84" t="str">
        <f t="shared" si="4"/>
        <v>W6.GERMS.FROM.DONOR</v>
      </c>
      <c r="C84" s="45" t="str">
        <f>Master[[#This Row],[Inventory Prefix]]&amp;" "&amp;Master[[#This Row],[Inventory Number]]&amp;" "&amp;Master[[#This Row],[Inventory Suffix]]&amp;" "&amp;Master[[#This Row],[Inventory Type - Lookup Picker]]</f>
        <v>W6   SD</v>
      </c>
      <c r="D84" s="45" t="str">
        <f t="shared" si="5"/>
        <v>mm/yyyy</v>
      </c>
      <c r="E84" s="77" t="str">
        <f>IF(Master[[#This Row],[GERMS from DONOR (test date)]]="","",Master[[#This Row],[GERMS from DONOR (test date)]])</f>
        <v/>
      </c>
      <c r="I84" s="76" t="str">
        <f>IF(Master[[#This Row],[GERMS from DONOR (viability)]]="","",Master[[#This Row],[GERMS from DONOR (viability)]])</f>
        <v/>
      </c>
    </row>
    <row r="85" spans="2:9" x14ac:dyDescent="0.35">
      <c r="B85" t="str">
        <f t="shared" si="4"/>
        <v>W6.GERMS.FROM.DONOR</v>
      </c>
      <c r="C85" s="45" t="str">
        <f>Master[[#This Row],[Inventory Prefix]]&amp;" "&amp;Master[[#This Row],[Inventory Number]]&amp;" "&amp;Master[[#This Row],[Inventory Suffix]]&amp;" "&amp;Master[[#This Row],[Inventory Type - Lookup Picker]]</f>
        <v>W6   SD</v>
      </c>
      <c r="D85" s="45" t="str">
        <f t="shared" si="5"/>
        <v>mm/yyyy</v>
      </c>
      <c r="E85" s="77" t="str">
        <f>IF(Master[[#This Row],[GERMS from DONOR (test date)]]="","",Master[[#This Row],[GERMS from DONOR (test date)]])</f>
        <v/>
      </c>
      <c r="I85" s="76" t="str">
        <f>IF(Master[[#This Row],[GERMS from DONOR (viability)]]="","",Master[[#This Row],[GERMS from DONOR (viability)]])</f>
        <v/>
      </c>
    </row>
    <row r="86" spans="2:9" x14ac:dyDescent="0.35">
      <c r="B86" t="str">
        <f t="shared" si="4"/>
        <v>W6.GERMS.FROM.DONOR</v>
      </c>
      <c r="C86" s="45" t="str">
        <f>Master[[#This Row],[Inventory Prefix]]&amp;" "&amp;Master[[#This Row],[Inventory Number]]&amp;" "&amp;Master[[#This Row],[Inventory Suffix]]&amp;" "&amp;Master[[#This Row],[Inventory Type - Lookup Picker]]</f>
        <v>W6   SD</v>
      </c>
      <c r="D86" s="45" t="str">
        <f t="shared" si="5"/>
        <v>mm/yyyy</v>
      </c>
      <c r="E86" s="77" t="str">
        <f>IF(Master[[#This Row],[GERMS from DONOR (test date)]]="","",Master[[#This Row],[GERMS from DONOR (test date)]])</f>
        <v/>
      </c>
      <c r="I86" s="76" t="str">
        <f>IF(Master[[#This Row],[GERMS from DONOR (viability)]]="","",Master[[#This Row],[GERMS from DONOR (viability)]])</f>
        <v/>
      </c>
    </row>
    <row r="87" spans="2:9" x14ac:dyDescent="0.35">
      <c r="B87" t="str">
        <f t="shared" si="4"/>
        <v>W6.GERMS.FROM.DONOR</v>
      </c>
      <c r="C87" s="45" t="str">
        <f>Master[[#This Row],[Inventory Prefix]]&amp;" "&amp;Master[[#This Row],[Inventory Number]]&amp;" "&amp;Master[[#This Row],[Inventory Suffix]]&amp;" "&amp;Master[[#This Row],[Inventory Type - Lookup Picker]]</f>
        <v>W6   SD</v>
      </c>
      <c r="D87" s="45" t="str">
        <f t="shared" si="5"/>
        <v>mm/yyyy</v>
      </c>
      <c r="E87" s="77" t="str">
        <f>IF(Master[[#This Row],[GERMS from DONOR (test date)]]="","",Master[[#This Row],[GERMS from DONOR (test date)]])</f>
        <v/>
      </c>
      <c r="I87" s="76" t="str">
        <f>IF(Master[[#This Row],[GERMS from DONOR (viability)]]="","",Master[[#This Row],[GERMS from DONOR (viability)]])</f>
        <v/>
      </c>
    </row>
    <row r="88" spans="2:9" x14ac:dyDescent="0.35">
      <c r="B88" t="str">
        <f t="shared" si="4"/>
        <v>W6.GERMS.FROM.DONOR</v>
      </c>
      <c r="C88" s="45" t="str">
        <f>Master[[#This Row],[Inventory Prefix]]&amp;" "&amp;Master[[#This Row],[Inventory Number]]&amp;" "&amp;Master[[#This Row],[Inventory Suffix]]&amp;" "&amp;Master[[#This Row],[Inventory Type - Lookup Picker]]</f>
        <v>W6   SD</v>
      </c>
      <c r="D88" s="45" t="str">
        <f t="shared" si="5"/>
        <v>mm/yyyy</v>
      </c>
      <c r="E88" s="77" t="str">
        <f>IF(Master[[#This Row],[GERMS from DONOR (test date)]]="","",Master[[#This Row],[GERMS from DONOR (test date)]])</f>
        <v/>
      </c>
      <c r="I88" s="76" t="str">
        <f>IF(Master[[#This Row],[GERMS from DONOR (viability)]]="","",Master[[#This Row],[GERMS from DONOR (viability)]])</f>
        <v/>
      </c>
    </row>
    <row r="89" spans="2:9" x14ac:dyDescent="0.35">
      <c r="B89" t="str">
        <f t="shared" si="4"/>
        <v>W6.GERMS.FROM.DONOR</v>
      </c>
      <c r="C89" s="45" t="str">
        <f>Master[[#This Row],[Inventory Prefix]]&amp;" "&amp;Master[[#This Row],[Inventory Number]]&amp;" "&amp;Master[[#This Row],[Inventory Suffix]]&amp;" "&amp;Master[[#This Row],[Inventory Type - Lookup Picker]]</f>
        <v>W6   SD</v>
      </c>
      <c r="D89" s="45" t="str">
        <f t="shared" si="5"/>
        <v>mm/yyyy</v>
      </c>
      <c r="E89" s="77" t="str">
        <f>IF(Master[[#This Row],[GERMS from DONOR (test date)]]="","",Master[[#This Row],[GERMS from DONOR (test date)]])</f>
        <v/>
      </c>
      <c r="I89" s="76" t="str">
        <f>IF(Master[[#This Row],[GERMS from DONOR (viability)]]="","",Master[[#This Row],[GERMS from DONOR (viability)]])</f>
        <v/>
      </c>
    </row>
    <row r="90" spans="2:9" x14ac:dyDescent="0.35">
      <c r="B90" t="str">
        <f t="shared" si="4"/>
        <v>W6.GERMS.FROM.DONOR</v>
      </c>
      <c r="C90" s="45" t="str">
        <f>Master[[#This Row],[Inventory Prefix]]&amp;" "&amp;Master[[#This Row],[Inventory Number]]&amp;" "&amp;Master[[#This Row],[Inventory Suffix]]&amp;" "&amp;Master[[#This Row],[Inventory Type - Lookup Picker]]</f>
        <v>W6   SD</v>
      </c>
      <c r="D90" s="45" t="str">
        <f t="shared" si="5"/>
        <v>mm/yyyy</v>
      </c>
      <c r="E90" s="77" t="str">
        <f>IF(Master[[#This Row],[GERMS from DONOR (test date)]]="","",Master[[#This Row],[GERMS from DONOR (test date)]])</f>
        <v/>
      </c>
      <c r="I90" s="76" t="str">
        <f>IF(Master[[#This Row],[GERMS from DONOR (viability)]]="","",Master[[#This Row],[GERMS from DONOR (viability)]])</f>
        <v/>
      </c>
    </row>
    <row r="91" spans="2:9" x14ac:dyDescent="0.35">
      <c r="B91" t="str">
        <f t="shared" si="4"/>
        <v>W6.GERMS.FROM.DONOR</v>
      </c>
      <c r="C91" s="45" t="str">
        <f>Master[[#This Row],[Inventory Prefix]]&amp;" "&amp;Master[[#This Row],[Inventory Number]]&amp;" "&amp;Master[[#This Row],[Inventory Suffix]]&amp;" "&amp;Master[[#This Row],[Inventory Type - Lookup Picker]]</f>
        <v>W6   SD</v>
      </c>
      <c r="D91" s="45" t="str">
        <f t="shared" si="5"/>
        <v>mm/yyyy</v>
      </c>
      <c r="E91" s="77" t="str">
        <f>IF(Master[[#This Row],[GERMS from DONOR (test date)]]="","",Master[[#This Row],[GERMS from DONOR (test date)]])</f>
        <v/>
      </c>
      <c r="I91" s="76" t="str">
        <f>IF(Master[[#This Row],[GERMS from DONOR (viability)]]="","",Master[[#This Row],[GERMS from DONOR (viability)]])</f>
        <v/>
      </c>
    </row>
    <row r="92" spans="2:9" x14ac:dyDescent="0.35">
      <c r="B92" t="str">
        <f t="shared" si="4"/>
        <v>W6.GERMS.FROM.DONOR</v>
      </c>
      <c r="C92" s="45" t="str">
        <f>Master[[#This Row],[Inventory Prefix]]&amp;" "&amp;Master[[#This Row],[Inventory Number]]&amp;" "&amp;Master[[#This Row],[Inventory Suffix]]&amp;" "&amp;Master[[#This Row],[Inventory Type - Lookup Picker]]</f>
        <v>W6   SD</v>
      </c>
      <c r="D92" s="45" t="str">
        <f t="shared" si="5"/>
        <v>mm/yyyy</v>
      </c>
      <c r="E92" s="77" t="str">
        <f>IF(Master[[#This Row],[GERMS from DONOR (test date)]]="","",Master[[#This Row],[GERMS from DONOR (test date)]])</f>
        <v/>
      </c>
      <c r="I92" s="76" t="str">
        <f>IF(Master[[#This Row],[GERMS from DONOR (viability)]]="","",Master[[#This Row],[GERMS from DONOR (viability)]])</f>
        <v/>
      </c>
    </row>
    <row r="93" spans="2:9" x14ac:dyDescent="0.35">
      <c r="B93" t="str">
        <f t="shared" si="4"/>
        <v>W6.GERMS.FROM.DONOR</v>
      </c>
      <c r="C93" s="45" t="str">
        <f>Master[[#This Row],[Inventory Prefix]]&amp;" "&amp;Master[[#This Row],[Inventory Number]]&amp;" "&amp;Master[[#This Row],[Inventory Suffix]]&amp;" "&amp;Master[[#This Row],[Inventory Type - Lookup Picker]]</f>
        <v>W6   SD</v>
      </c>
      <c r="D93" s="45" t="str">
        <f t="shared" si="5"/>
        <v>mm/yyyy</v>
      </c>
      <c r="E93" s="77" t="str">
        <f>IF(Master[[#This Row],[GERMS from DONOR (test date)]]="","",Master[[#This Row],[GERMS from DONOR (test date)]])</f>
        <v/>
      </c>
      <c r="I93" s="76" t="str">
        <f>IF(Master[[#This Row],[GERMS from DONOR (viability)]]="","",Master[[#This Row],[GERMS from DONOR (viability)]])</f>
        <v/>
      </c>
    </row>
    <row r="94" spans="2:9" x14ac:dyDescent="0.35">
      <c r="B94" t="str">
        <f t="shared" si="4"/>
        <v>W6.GERMS.FROM.DONOR</v>
      </c>
      <c r="C94" s="45" t="str">
        <f>Master[[#This Row],[Inventory Prefix]]&amp;" "&amp;Master[[#This Row],[Inventory Number]]&amp;" "&amp;Master[[#This Row],[Inventory Suffix]]&amp;" "&amp;Master[[#This Row],[Inventory Type - Lookup Picker]]</f>
        <v>W6   SD</v>
      </c>
      <c r="D94" s="45" t="str">
        <f t="shared" si="5"/>
        <v>mm/yyyy</v>
      </c>
      <c r="E94" s="77" t="str">
        <f>IF(Master[[#This Row],[GERMS from DONOR (test date)]]="","",Master[[#This Row],[GERMS from DONOR (test date)]])</f>
        <v/>
      </c>
      <c r="I94" s="76" t="str">
        <f>IF(Master[[#This Row],[GERMS from DONOR (viability)]]="","",Master[[#This Row],[GERMS from DONOR (viability)]])</f>
        <v/>
      </c>
    </row>
    <row r="95" spans="2:9" x14ac:dyDescent="0.35">
      <c r="B95" t="str">
        <f t="shared" si="4"/>
        <v>W6.GERMS.FROM.DONOR</v>
      </c>
      <c r="C95" s="45" t="str">
        <f>Master[[#This Row],[Inventory Prefix]]&amp;" "&amp;Master[[#This Row],[Inventory Number]]&amp;" "&amp;Master[[#This Row],[Inventory Suffix]]&amp;" "&amp;Master[[#This Row],[Inventory Type - Lookup Picker]]</f>
        <v>W6   SD</v>
      </c>
      <c r="D95" s="45" t="str">
        <f t="shared" si="5"/>
        <v>mm/yyyy</v>
      </c>
      <c r="E95" s="77" t="str">
        <f>IF(Master[[#This Row],[GERMS from DONOR (test date)]]="","",Master[[#This Row],[GERMS from DONOR (test date)]])</f>
        <v/>
      </c>
      <c r="I95" s="76" t="str">
        <f>IF(Master[[#This Row],[GERMS from DONOR (viability)]]="","",Master[[#This Row],[GERMS from DONOR (viability)]])</f>
        <v/>
      </c>
    </row>
    <row r="96" spans="2:9" x14ac:dyDescent="0.35">
      <c r="B96" t="str">
        <f t="shared" si="4"/>
        <v>W6.GERMS.FROM.DONOR</v>
      </c>
      <c r="C96" s="45" t="str">
        <f>Master[[#This Row],[Inventory Prefix]]&amp;" "&amp;Master[[#This Row],[Inventory Number]]&amp;" "&amp;Master[[#This Row],[Inventory Suffix]]&amp;" "&amp;Master[[#This Row],[Inventory Type - Lookup Picker]]</f>
        <v>W6   SD</v>
      </c>
      <c r="D96" s="45" t="str">
        <f t="shared" si="5"/>
        <v>mm/yyyy</v>
      </c>
      <c r="E96" s="77" t="str">
        <f>IF(Master[[#This Row],[GERMS from DONOR (test date)]]="","",Master[[#This Row],[GERMS from DONOR (test date)]])</f>
        <v/>
      </c>
      <c r="I96" s="76" t="str">
        <f>IF(Master[[#This Row],[GERMS from DONOR (viability)]]="","",Master[[#This Row],[GERMS from DONOR (viability)]])</f>
        <v/>
      </c>
    </row>
    <row r="97" spans="2:9" x14ac:dyDescent="0.35">
      <c r="B97" t="str">
        <f t="shared" si="4"/>
        <v>W6.GERMS.FROM.DONOR</v>
      </c>
      <c r="C97" s="45" t="str">
        <f>Master[[#This Row],[Inventory Prefix]]&amp;" "&amp;Master[[#This Row],[Inventory Number]]&amp;" "&amp;Master[[#This Row],[Inventory Suffix]]&amp;" "&amp;Master[[#This Row],[Inventory Type - Lookup Picker]]</f>
        <v>W6   SD</v>
      </c>
      <c r="D97" s="45" t="str">
        <f t="shared" si="5"/>
        <v>mm/yyyy</v>
      </c>
      <c r="E97" s="77" t="str">
        <f>IF(Master[[#This Row],[GERMS from DONOR (test date)]]="","",Master[[#This Row],[GERMS from DONOR (test date)]])</f>
        <v/>
      </c>
      <c r="I97" s="76" t="str">
        <f>IF(Master[[#This Row],[GERMS from DONOR (viability)]]="","",Master[[#This Row],[GERMS from DONOR (viability)]])</f>
        <v/>
      </c>
    </row>
    <row r="98" spans="2:9" x14ac:dyDescent="0.35">
      <c r="B98" t="str">
        <f t="shared" ref="B98:B129" si="6">"W6.GERMS.FROM.DONOR"</f>
        <v>W6.GERMS.FROM.DONOR</v>
      </c>
      <c r="C98" s="45" t="str">
        <f>Master[[#This Row],[Inventory Prefix]]&amp;" "&amp;Master[[#This Row],[Inventory Number]]&amp;" "&amp;Master[[#This Row],[Inventory Suffix]]&amp;" "&amp;Master[[#This Row],[Inventory Type - Lookup Picker]]</f>
        <v>W6   SD</v>
      </c>
      <c r="D98" s="45" t="str">
        <f t="shared" si="5"/>
        <v>mm/yyyy</v>
      </c>
      <c r="E98" s="77" t="str">
        <f>IF(Master[[#This Row],[GERMS from DONOR (test date)]]="","",Master[[#This Row],[GERMS from DONOR (test date)]])</f>
        <v/>
      </c>
      <c r="I98" s="76" t="str">
        <f>IF(Master[[#This Row],[GERMS from DONOR (viability)]]="","",Master[[#This Row],[GERMS from DONOR (viability)]])</f>
        <v/>
      </c>
    </row>
    <row r="99" spans="2:9" x14ac:dyDescent="0.35">
      <c r="B99" t="str">
        <f t="shared" si="6"/>
        <v>W6.GERMS.FROM.DONOR</v>
      </c>
      <c r="C99" s="45" t="str">
        <f>Master[[#This Row],[Inventory Prefix]]&amp;" "&amp;Master[[#This Row],[Inventory Number]]&amp;" "&amp;Master[[#This Row],[Inventory Suffix]]&amp;" "&amp;Master[[#This Row],[Inventory Type - Lookup Picker]]</f>
        <v>W6   SD</v>
      </c>
      <c r="D99" s="45" t="str">
        <f t="shared" si="5"/>
        <v>mm/yyyy</v>
      </c>
      <c r="E99" s="77" t="str">
        <f>IF(Master[[#This Row],[GERMS from DONOR (test date)]]="","",Master[[#This Row],[GERMS from DONOR (test date)]])</f>
        <v/>
      </c>
      <c r="I99" s="76" t="str">
        <f>IF(Master[[#This Row],[GERMS from DONOR (viability)]]="","",Master[[#This Row],[GERMS from DONOR (viability)]])</f>
        <v/>
      </c>
    </row>
    <row r="100" spans="2:9" x14ac:dyDescent="0.35">
      <c r="B100" t="str">
        <f t="shared" si="6"/>
        <v>W6.GERMS.FROM.DONOR</v>
      </c>
      <c r="C100" s="45" t="str">
        <f>Master[[#This Row],[Inventory Prefix]]&amp;" "&amp;Master[[#This Row],[Inventory Number]]&amp;" "&amp;Master[[#This Row],[Inventory Suffix]]&amp;" "&amp;Master[[#This Row],[Inventory Type - Lookup Picker]]</f>
        <v>W6   SD</v>
      </c>
      <c r="D100" s="45" t="str">
        <f t="shared" ref="D100:D131" si="7">"mm/yyyy"</f>
        <v>mm/yyyy</v>
      </c>
      <c r="E100" s="77" t="str">
        <f>IF(Master[[#This Row],[GERMS from DONOR (test date)]]="","",Master[[#This Row],[GERMS from DONOR (test date)]])</f>
        <v/>
      </c>
      <c r="I100" s="76" t="str">
        <f>IF(Master[[#This Row],[GERMS from DONOR (viability)]]="","",Master[[#This Row],[GERMS from DONOR (viability)]])</f>
        <v/>
      </c>
    </row>
    <row r="101" spans="2:9" x14ac:dyDescent="0.35">
      <c r="B101" t="str">
        <f t="shared" si="6"/>
        <v>W6.GERMS.FROM.DONOR</v>
      </c>
      <c r="C101" s="45" t="str">
        <f>Master[[#This Row],[Inventory Prefix]]&amp;" "&amp;Master[[#This Row],[Inventory Number]]&amp;" "&amp;Master[[#This Row],[Inventory Suffix]]&amp;" "&amp;Master[[#This Row],[Inventory Type - Lookup Picker]]</f>
        <v>W6   SD</v>
      </c>
      <c r="D101" s="45" t="str">
        <f t="shared" si="7"/>
        <v>mm/yyyy</v>
      </c>
      <c r="E101" s="77" t="str">
        <f>IF(Master[[#This Row],[GERMS from DONOR (test date)]]="","",Master[[#This Row],[GERMS from DONOR (test date)]])</f>
        <v/>
      </c>
      <c r="I101" s="76" t="str">
        <f>IF(Master[[#This Row],[GERMS from DONOR (viability)]]="","",Master[[#This Row],[GERMS from DONOR (viability)]])</f>
        <v/>
      </c>
    </row>
    <row r="102" spans="2:9" x14ac:dyDescent="0.35">
      <c r="B102" t="str">
        <f t="shared" si="6"/>
        <v>W6.GERMS.FROM.DONOR</v>
      </c>
      <c r="C102" s="45" t="str">
        <f>Master[[#This Row],[Inventory Prefix]]&amp;" "&amp;Master[[#This Row],[Inventory Number]]&amp;" "&amp;Master[[#This Row],[Inventory Suffix]]&amp;" "&amp;Master[[#This Row],[Inventory Type - Lookup Picker]]</f>
        <v>W6   SD</v>
      </c>
      <c r="D102" s="45" t="str">
        <f t="shared" si="7"/>
        <v>mm/yyyy</v>
      </c>
      <c r="E102" s="77" t="str">
        <f>IF(Master[[#This Row],[GERMS from DONOR (test date)]]="","",Master[[#This Row],[GERMS from DONOR (test date)]])</f>
        <v/>
      </c>
      <c r="I102" s="76" t="str">
        <f>IF(Master[[#This Row],[GERMS from DONOR (viability)]]="","",Master[[#This Row],[GERMS from DONOR (viability)]])</f>
        <v/>
      </c>
    </row>
    <row r="103" spans="2:9" x14ac:dyDescent="0.35">
      <c r="B103" t="str">
        <f t="shared" si="6"/>
        <v>W6.GERMS.FROM.DONOR</v>
      </c>
      <c r="C103" s="45" t="str">
        <f>Master[[#This Row],[Inventory Prefix]]&amp;" "&amp;Master[[#This Row],[Inventory Number]]&amp;" "&amp;Master[[#This Row],[Inventory Suffix]]&amp;" "&amp;Master[[#This Row],[Inventory Type - Lookup Picker]]</f>
        <v>W6   SD</v>
      </c>
      <c r="D103" s="45" t="str">
        <f t="shared" si="7"/>
        <v>mm/yyyy</v>
      </c>
      <c r="E103" s="77" t="str">
        <f>IF(Master[[#This Row],[GERMS from DONOR (test date)]]="","",Master[[#This Row],[GERMS from DONOR (test date)]])</f>
        <v/>
      </c>
      <c r="I103" s="76" t="str">
        <f>IF(Master[[#This Row],[GERMS from DONOR (viability)]]="","",Master[[#This Row],[GERMS from DONOR (viability)]])</f>
        <v/>
      </c>
    </row>
    <row r="104" spans="2:9" x14ac:dyDescent="0.35">
      <c r="B104" t="str">
        <f t="shared" si="6"/>
        <v>W6.GERMS.FROM.DONOR</v>
      </c>
      <c r="C104" s="45" t="str">
        <f>Master[[#This Row],[Inventory Prefix]]&amp;" "&amp;Master[[#This Row],[Inventory Number]]&amp;" "&amp;Master[[#This Row],[Inventory Suffix]]&amp;" "&amp;Master[[#This Row],[Inventory Type - Lookup Picker]]</f>
        <v>W6   SD</v>
      </c>
      <c r="D104" s="45" t="str">
        <f t="shared" si="7"/>
        <v>mm/yyyy</v>
      </c>
      <c r="E104" s="77" t="str">
        <f>IF(Master[[#This Row],[GERMS from DONOR (test date)]]="","",Master[[#This Row],[GERMS from DONOR (test date)]])</f>
        <v/>
      </c>
      <c r="I104" s="76" t="str">
        <f>IF(Master[[#This Row],[GERMS from DONOR (viability)]]="","",Master[[#This Row],[GERMS from DONOR (viability)]])</f>
        <v/>
      </c>
    </row>
    <row r="105" spans="2:9" x14ac:dyDescent="0.35">
      <c r="B105" t="str">
        <f t="shared" si="6"/>
        <v>W6.GERMS.FROM.DONOR</v>
      </c>
      <c r="C105" s="45" t="str">
        <f>Master[[#This Row],[Inventory Prefix]]&amp;" "&amp;Master[[#This Row],[Inventory Number]]&amp;" "&amp;Master[[#This Row],[Inventory Suffix]]&amp;" "&amp;Master[[#This Row],[Inventory Type - Lookup Picker]]</f>
        <v>W6   SD</v>
      </c>
      <c r="D105" s="45" t="str">
        <f t="shared" si="7"/>
        <v>mm/yyyy</v>
      </c>
      <c r="E105" s="77" t="str">
        <f>IF(Master[[#This Row],[GERMS from DONOR (test date)]]="","",Master[[#This Row],[GERMS from DONOR (test date)]])</f>
        <v/>
      </c>
      <c r="I105" s="76" t="str">
        <f>IF(Master[[#This Row],[GERMS from DONOR (viability)]]="","",Master[[#This Row],[GERMS from DONOR (viability)]])</f>
        <v/>
      </c>
    </row>
    <row r="106" spans="2:9" x14ac:dyDescent="0.35">
      <c r="B106" t="str">
        <f t="shared" si="6"/>
        <v>W6.GERMS.FROM.DONOR</v>
      </c>
      <c r="C106" s="45" t="str">
        <f>Master[[#This Row],[Inventory Prefix]]&amp;" "&amp;Master[[#This Row],[Inventory Number]]&amp;" "&amp;Master[[#This Row],[Inventory Suffix]]&amp;" "&amp;Master[[#This Row],[Inventory Type - Lookup Picker]]</f>
        <v>W6   SD</v>
      </c>
      <c r="D106" s="45" t="str">
        <f t="shared" si="7"/>
        <v>mm/yyyy</v>
      </c>
      <c r="E106" s="77" t="str">
        <f>IF(Master[[#This Row],[GERMS from DONOR (test date)]]="","",Master[[#This Row],[GERMS from DONOR (test date)]])</f>
        <v/>
      </c>
      <c r="I106" s="76" t="str">
        <f>IF(Master[[#This Row],[GERMS from DONOR (viability)]]="","",Master[[#This Row],[GERMS from DONOR (viability)]])</f>
        <v/>
      </c>
    </row>
    <row r="107" spans="2:9" x14ac:dyDescent="0.35">
      <c r="B107" t="str">
        <f t="shared" si="6"/>
        <v>W6.GERMS.FROM.DONOR</v>
      </c>
      <c r="C107" s="45" t="str">
        <f>Master[[#This Row],[Inventory Prefix]]&amp;" "&amp;Master[[#This Row],[Inventory Number]]&amp;" "&amp;Master[[#This Row],[Inventory Suffix]]&amp;" "&amp;Master[[#This Row],[Inventory Type - Lookup Picker]]</f>
        <v>W6   SD</v>
      </c>
      <c r="D107" s="45" t="str">
        <f t="shared" si="7"/>
        <v>mm/yyyy</v>
      </c>
      <c r="E107" s="77" t="str">
        <f>IF(Master[[#This Row],[GERMS from DONOR (test date)]]="","",Master[[#This Row],[GERMS from DONOR (test date)]])</f>
        <v/>
      </c>
      <c r="I107" s="76" t="str">
        <f>IF(Master[[#This Row],[GERMS from DONOR (viability)]]="","",Master[[#This Row],[GERMS from DONOR (viability)]])</f>
        <v/>
      </c>
    </row>
    <row r="108" spans="2:9" x14ac:dyDescent="0.35">
      <c r="B108" t="str">
        <f t="shared" si="6"/>
        <v>W6.GERMS.FROM.DONOR</v>
      </c>
      <c r="C108" s="45" t="str">
        <f>Master[[#This Row],[Inventory Prefix]]&amp;" "&amp;Master[[#This Row],[Inventory Number]]&amp;" "&amp;Master[[#This Row],[Inventory Suffix]]&amp;" "&amp;Master[[#This Row],[Inventory Type - Lookup Picker]]</f>
        <v>W6   SD</v>
      </c>
      <c r="D108" s="45" t="str">
        <f t="shared" si="7"/>
        <v>mm/yyyy</v>
      </c>
      <c r="E108" s="77" t="str">
        <f>IF(Master[[#This Row],[GERMS from DONOR (test date)]]="","",Master[[#This Row],[GERMS from DONOR (test date)]])</f>
        <v/>
      </c>
      <c r="I108" s="76" t="str">
        <f>IF(Master[[#This Row],[GERMS from DONOR (viability)]]="","",Master[[#This Row],[GERMS from DONOR (viability)]])</f>
        <v/>
      </c>
    </row>
    <row r="109" spans="2:9" x14ac:dyDescent="0.35">
      <c r="B109" t="str">
        <f t="shared" si="6"/>
        <v>W6.GERMS.FROM.DONOR</v>
      </c>
      <c r="C109" s="45" t="str">
        <f>Master[[#This Row],[Inventory Prefix]]&amp;" "&amp;Master[[#This Row],[Inventory Number]]&amp;" "&amp;Master[[#This Row],[Inventory Suffix]]&amp;" "&amp;Master[[#This Row],[Inventory Type - Lookup Picker]]</f>
        <v>W6   SD</v>
      </c>
      <c r="D109" s="45" t="str">
        <f t="shared" si="7"/>
        <v>mm/yyyy</v>
      </c>
      <c r="E109" s="77" t="str">
        <f>IF(Master[[#This Row],[GERMS from DONOR (test date)]]="","",Master[[#This Row],[GERMS from DONOR (test date)]])</f>
        <v/>
      </c>
      <c r="I109" s="76" t="str">
        <f>IF(Master[[#This Row],[GERMS from DONOR (viability)]]="","",Master[[#This Row],[GERMS from DONOR (viability)]])</f>
        <v/>
      </c>
    </row>
    <row r="110" spans="2:9" x14ac:dyDescent="0.35">
      <c r="B110" t="str">
        <f t="shared" si="6"/>
        <v>W6.GERMS.FROM.DONOR</v>
      </c>
      <c r="C110" s="45" t="str">
        <f>Master[[#This Row],[Inventory Prefix]]&amp;" "&amp;Master[[#This Row],[Inventory Number]]&amp;" "&amp;Master[[#This Row],[Inventory Suffix]]&amp;" "&amp;Master[[#This Row],[Inventory Type - Lookup Picker]]</f>
        <v>W6   SD</v>
      </c>
      <c r="D110" s="45" t="str">
        <f t="shared" si="7"/>
        <v>mm/yyyy</v>
      </c>
      <c r="E110" s="77" t="str">
        <f>IF(Master[[#This Row],[GERMS from DONOR (test date)]]="","",Master[[#This Row],[GERMS from DONOR (test date)]])</f>
        <v/>
      </c>
      <c r="I110" s="76" t="str">
        <f>IF(Master[[#This Row],[GERMS from DONOR (viability)]]="","",Master[[#This Row],[GERMS from DONOR (viability)]])</f>
        <v/>
      </c>
    </row>
    <row r="111" spans="2:9" x14ac:dyDescent="0.35">
      <c r="B111" t="str">
        <f t="shared" si="6"/>
        <v>W6.GERMS.FROM.DONOR</v>
      </c>
      <c r="C111" s="45" t="str">
        <f>Master[[#This Row],[Inventory Prefix]]&amp;" "&amp;Master[[#This Row],[Inventory Number]]&amp;" "&amp;Master[[#This Row],[Inventory Suffix]]&amp;" "&amp;Master[[#This Row],[Inventory Type - Lookup Picker]]</f>
        <v>W6   SD</v>
      </c>
      <c r="D111" s="45" t="str">
        <f t="shared" si="7"/>
        <v>mm/yyyy</v>
      </c>
      <c r="E111" s="77" t="str">
        <f>IF(Master[[#This Row],[GERMS from DONOR (test date)]]="","",Master[[#This Row],[GERMS from DONOR (test date)]])</f>
        <v/>
      </c>
      <c r="I111" s="76" t="str">
        <f>IF(Master[[#This Row],[GERMS from DONOR (viability)]]="","",Master[[#This Row],[GERMS from DONOR (viability)]])</f>
        <v/>
      </c>
    </row>
    <row r="112" spans="2:9" x14ac:dyDescent="0.35">
      <c r="B112" t="str">
        <f t="shared" si="6"/>
        <v>W6.GERMS.FROM.DONOR</v>
      </c>
      <c r="C112" s="45" t="str">
        <f>Master[[#This Row],[Inventory Prefix]]&amp;" "&amp;Master[[#This Row],[Inventory Number]]&amp;" "&amp;Master[[#This Row],[Inventory Suffix]]&amp;" "&amp;Master[[#This Row],[Inventory Type - Lookup Picker]]</f>
        <v>W6   SD</v>
      </c>
      <c r="D112" s="45" t="str">
        <f t="shared" si="7"/>
        <v>mm/yyyy</v>
      </c>
      <c r="E112" s="77" t="str">
        <f>IF(Master[[#This Row],[GERMS from DONOR (test date)]]="","",Master[[#This Row],[GERMS from DONOR (test date)]])</f>
        <v/>
      </c>
      <c r="I112" s="76" t="str">
        <f>IF(Master[[#This Row],[GERMS from DONOR (viability)]]="","",Master[[#This Row],[GERMS from DONOR (viability)]])</f>
        <v/>
      </c>
    </row>
    <row r="113" spans="2:9" x14ac:dyDescent="0.35">
      <c r="B113" t="str">
        <f t="shared" si="6"/>
        <v>W6.GERMS.FROM.DONOR</v>
      </c>
      <c r="C113" s="45" t="str">
        <f>Master[[#This Row],[Inventory Prefix]]&amp;" "&amp;Master[[#This Row],[Inventory Number]]&amp;" "&amp;Master[[#This Row],[Inventory Suffix]]&amp;" "&amp;Master[[#This Row],[Inventory Type - Lookup Picker]]</f>
        <v>W6   SD</v>
      </c>
      <c r="D113" s="45" t="str">
        <f t="shared" si="7"/>
        <v>mm/yyyy</v>
      </c>
      <c r="E113" s="77" t="str">
        <f>IF(Master[[#This Row],[GERMS from DONOR (test date)]]="","",Master[[#This Row],[GERMS from DONOR (test date)]])</f>
        <v/>
      </c>
      <c r="I113" s="76" t="str">
        <f>IF(Master[[#This Row],[GERMS from DONOR (viability)]]="","",Master[[#This Row],[GERMS from DONOR (viability)]])</f>
        <v/>
      </c>
    </row>
    <row r="114" spans="2:9" x14ac:dyDescent="0.35">
      <c r="B114" t="str">
        <f t="shared" si="6"/>
        <v>W6.GERMS.FROM.DONOR</v>
      </c>
      <c r="C114" s="45" t="str">
        <f>Master[[#This Row],[Inventory Prefix]]&amp;" "&amp;Master[[#This Row],[Inventory Number]]&amp;" "&amp;Master[[#This Row],[Inventory Suffix]]&amp;" "&amp;Master[[#This Row],[Inventory Type - Lookup Picker]]</f>
        <v>W6   SD</v>
      </c>
      <c r="D114" s="45" t="str">
        <f t="shared" si="7"/>
        <v>mm/yyyy</v>
      </c>
      <c r="E114" s="77" t="str">
        <f>IF(Master[[#This Row],[GERMS from DONOR (test date)]]="","",Master[[#This Row],[GERMS from DONOR (test date)]])</f>
        <v/>
      </c>
      <c r="I114" s="76" t="str">
        <f>IF(Master[[#This Row],[GERMS from DONOR (viability)]]="","",Master[[#This Row],[GERMS from DONOR (viability)]])</f>
        <v/>
      </c>
    </row>
    <row r="115" spans="2:9" x14ac:dyDescent="0.35">
      <c r="B115" t="str">
        <f t="shared" si="6"/>
        <v>W6.GERMS.FROM.DONOR</v>
      </c>
      <c r="C115" s="45" t="str">
        <f>Master[[#This Row],[Inventory Prefix]]&amp;" "&amp;Master[[#This Row],[Inventory Number]]&amp;" "&amp;Master[[#This Row],[Inventory Suffix]]&amp;" "&amp;Master[[#This Row],[Inventory Type - Lookup Picker]]</f>
        <v>W6   SD</v>
      </c>
      <c r="D115" s="45" t="str">
        <f t="shared" si="7"/>
        <v>mm/yyyy</v>
      </c>
      <c r="E115" s="77" t="str">
        <f>IF(Master[[#This Row],[GERMS from DONOR (test date)]]="","",Master[[#This Row],[GERMS from DONOR (test date)]])</f>
        <v/>
      </c>
      <c r="I115" s="76" t="str">
        <f>IF(Master[[#This Row],[GERMS from DONOR (viability)]]="","",Master[[#This Row],[GERMS from DONOR (viability)]])</f>
        <v/>
      </c>
    </row>
    <row r="116" spans="2:9" x14ac:dyDescent="0.35">
      <c r="B116" t="str">
        <f t="shared" si="6"/>
        <v>W6.GERMS.FROM.DONOR</v>
      </c>
      <c r="C116" s="45" t="str">
        <f>Master[[#This Row],[Inventory Prefix]]&amp;" "&amp;Master[[#This Row],[Inventory Number]]&amp;" "&amp;Master[[#This Row],[Inventory Suffix]]&amp;" "&amp;Master[[#This Row],[Inventory Type - Lookup Picker]]</f>
        <v>W6   SD</v>
      </c>
      <c r="D116" s="45" t="str">
        <f t="shared" si="7"/>
        <v>mm/yyyy</v>
      </c>
      <c r="E116" s="77" t="str">
        <f>IF(Master[[#This Row],[GERMS from DONOR (test date)]]="","",Master[[#This Row],[GERMS from DONOR (test date)]])</f>
        <v/>
      </c>
      <c r="I116" s="76" t="str">
        <f>IF(Master[[#This Row],[GERMS from DONOR (viability)]]="","",Master[[#This Row],[GERMS from DONOR (viability)]])</f>
        <v/>
      </c>
    </row>
    <row r="117" spans="2:9" x14ac:dyDescent="0.35">
      <c r="B117" t="str">
        <f t="shared" si="6"/>
        <v>W6.GERMS.FROM.DONOR</v>
      </c>
      <c r="C117" s="45" t="str">
        <f>Master[[#This Row],[Inventory Prefix]]&amp;" "&amp;Master[[#This Row],[Inventory Number]]&amp;" "&amp;Master[[#This Row],[Inventory Suffix]]&amp;" "&amp;Master[[#This Row],[Inventory Type - Lookup Picker]]</f>
        <v>W6   SD</v>
      </c>
      <c r="D117" s="45" t="str">
        <f t="shared" si="7"/>
        <v>mm/yyyy</v>
      </c>
      <c r="E117" s="77" t="str">
        <f>IF(Master[[#This Row],[GERMS from DONOR (test date)]]="","",Master[[#This Row],[GERMS from DONOR (test date)]])</f>
        <v/>
      </c>
      <c r="I117" s="76" t="str">
        <f>IF(Master[[#This Row],[GERMS from DONOR (viability)]]="","",Master[[#This Row],[GERMS from DONOR (viability)]])</f>
        <v/>
      </c>
    </row>
    <row r="118" spans="2:9" x14ac:dyDescent="0.35">
      <c r="B118" t="str">
        <f t="shared" si="6"/>
        <v>W6.GERMS.FROM.DONOR</v>
      </c>
      <c r="C118" s="45" t="str">
        <f>Master[[#This Row],[Inventory Prefix]]&amp;" "&amp;Master[[#This Row],[Inventory Number]]&amp;" "&amp;Master[[#This Row],[Inventory Suffix]]&amp;" "&amp;Master[[#This Row],[Inventory Type - Lookup Picker]]</f>
        <v xml:space="preserve">   </v>
      </c>
      <c r="D118" s="45" t="str">
        <f t="shared" si="7"/>
        <v>mm/yyyy</v>
      </c>
      <c r="E118" s="77" t="str">
        <f>IF(Master[[#This Row],[GERMS from DONOR (test date)]]="","",Master[[#This Row],[GERMS from DONOR (test date)]])</f>
        <v/>
      </c>
      <c r="I118" s="76" t="str">
        <f>IF(Master[[#This Row],[GERMS from DONOR (viability)]]="","",Master[[#This Row],[GERMS from DONOR (viability)]])</f>
        <v/>
      </c>
    </row>
    <row r="119" spans="2:9" x14ac:dyDescent="0.35">
      <c r="B119" t="str">
        <f t="shared" si="6"/>
        <v>W6.GERMS.FROM.DONOR</v>
      </c>
      <c r="C119" s="45" t="str">
        <f>Master[[#This Row],[Inventory Prefix]]&amp;" "&amp;Master[[#This Row],[Inventory Number]]&amp;" "&amp;Master[[#This Row],[Inventory Suffix]]&amp;" "&amp;Master[[#This Row],[Inventory Type - Lookup Picker]]</f>
        <v xml:space="preserve">   </v>
      </c>
      <c r="D119" s="45" t="str">
        <f t="shared" si="7"/>
        <v>mm/yyyy</v>
      </c>
      <c r="E119" s="77" t="str">
        <f>IF(Master[[#This Row],[GERMS from DONOR (test date)]]="","",Master[[#This Row],[GERMS from DONOR (test date)]])</f>
        <v/>
      </c>
      <c r="I119" s="76" t="str">
        <f>IF(Master[[#This Row],[GERMS from DONOR (viability)]]="","",Master[[#This Row],[GERMS from DONOR (viability)]])</f>
        <v/>
      </c>
    </row>
    <row r="120" spans="2:9" x14ac:dyDescent="0.35">
      <c r="B120" t="str">
        <f t="shared" si="6"/>
        <v>W6.GERMS.FROM.DONOR</v>
      </c>
      <c r="C120" s="45" t="str">
        <f>Master[[#This Row],[Inventory Prefix]]&amp;" "&amp;Master[[#This Row],[Inventory Number]]&amp;" "&amp;Master[[#This Row],[Inventory Suffix]]&amp;" "&amp;Master[[#This Row],[Inventory Type - Lookup Picker]]</f>
        <v xml:space="preserve">   </v>
      </c>
      <c r="D120" s="45" t="str">
        <f t="shared" si="7"/>
        <v>mm/yyyy</v>
      </c>
      <c r="E120" s="77" t="str">
        <f>IF(Master[[#This Row],[GERMS from DONOR (test date)]]="","",Master[[#This Row],[GERMS from DONOR (test date)]])</f>
        <v/>
      </c>
      <c r="I120" s="76" t="str">
        <f>IF(Master[[#This Row],[GERMS from DONOR (viability)]]="","",Master[[#This Row],[GERMS from DONOR (viability)]])</f>
        <v/>
      </c>
    </row>
    <row r="121" spans="2:9" x14ac:dyDescent="0.35">
      <c r="B121" t="str">
        <f t="shared" si="6"/>
        <v>W6.GERMS.FROM.DONOR</v>
      </c>
      <c r="C121" s="45" t="str">
        <f>Master[[#This Row],[Inventory Prefix]]&amp;" "&amp;Master[[#This Row],[Inventory Number]]&amp;" "&amp;Master[[#This Row],[Inventory Suffix]]&amp;" "&amp;Master[[#This Row],[Inventory Type - Lookup Picker]]</f>
        <v xml:space="preserve">   </v>
      </c>
      <c r="D121" s="45" t="str">
        <f t="shared" si="7"/>
        <v>mm/yyyy</v>
      </c>
      <c r="E121" s="77" t="str">
        <f>IF(Master[[#This Row],[GERMS from DONOR (test date)]]="","",Master[[#This Row],[GERMS from DONOR (test date)]])</f>
        <v/>
      </c>
      <c r="I121" s="76" t="str">
        <f>IF(Master[[#This Row],[GERMS from DONOR (viability)]]="","",Master[[#This Row],[GERMS from DONOR (viability)]])</f>
        <v/>
      </c>
    </row>
    <row r="122" spans="2:9" x14ac:dyDescent="0.35">
      <c r="B122" t="str">
        <f t="shared" si="6"/>
        <v>W6.GERMS.FROM.DONOR</v>
      </c>
      <c r="C122" s="45" t="str">
        <f>Master[[#This Row],[Inventory Prefix]]&amp;" "&amp;Master[[#This Row],[Inventory Number]]&amp;" "&amp;Master[[#This Row],[Inventory Suffix]]&amp;" "&amp;Master[[#This Row],[Inventory Type - Lookup Picker]]</f>
        <v xml:space="preserve">   </v>
      </c>
      <c r="D122" s="45" t="str">
        <f t="shared" si="7"/>
        <v>mm/yyyy</v>
      </c>
      <c r="E122" s="77" t="str">
        <f>IF(Master[[#This Row],[GERMS from DONOR (test date)]]="","",Master[[#This Row],[GERMS from DONOR (test date)]])</f>
        <v/>
      </c>
      <c r="I122" s="76" t="str">
        <f>IF(Master[[#This Row],[GERMS from DONOR (viability)]]="","",Master[[#This Row],[GERMS from DONOR (viability)]])</f>
        <v/>
      </c>
    </row>
    <row r="123" spans="2:9" x14ac:dyDescent="0.35">
      <c r="B123" t="str">
        <f t="shared" si="6"/>
        <v>W6.GERMS.FROM.DONOR</v>
      </c>
      <c r="C123" s="45" t="str">
        <f>Master[[#This Row],[Inventory Prefix]]&amp;" "&amp;Master[[#This Row],[Inventory Number]]&amp;" "&amp;Master[[#This Row],[Inventory Suffix]]&amp;" "&amp;Master[[#This Row],[Inventory Type - Lookup Picker]]</f>
        <v xml:space="preserve">   </v>
      </c>
      <c r="D123" s="45" t="str">
        <f t="shared" si="7"/>
        <v>mm/yyyy</v>
      </c>
      <c r="E123" s="77" t="str">
        <f>IF(Master[[#This Row],[GERMS from DONOR (test date)]]="","",Master[[#This Row],[GERMS from DONOR (test date)]])</f>
        <v/>
      </c>
      <c r="I123" s="76" t="str">
        <f>IF(Master[[#This Row],[GERMS from DONOR (viability)]]="","",Master[[#This Row],[GERMS from DONOR (viability)]])</f>
        <v/>
      </c>
    </row>
    <row r="124" spans="2:9" x14ac:dyDescent="0.35">
      <c r="B124" t="str">
        <f t="shared" si="6"/>
        <v>W6.GERMS.FROM.DONOR</v>
      </c>
      <c r="C124" s="45" t="str">
        <f>Master[[#This Row],[Inventory Prefix]]&amp;" "&amp;Master[[#This Row],[Inventory Number]]&amp;" "&amp;Master[[#This Row],[Inventory Suffix]]&amp;" "&amp;Master[[#This Row],[Inventory Type - Lookup Picker]]</f>
        <v xml:space="preserve">   </v>
      </c>
      <c r="D124" s="45" t="str">
        <f t="shared" si="7"/>
        <v>mm/yyyy</v>
      </c>
      <c r="E124" s="77" t="str">
        <f>IF(Master[[#This Row],[GERMS from DONOR (test date)]]="","",Master[[#This Row],[GERMS from DONOR (test date)]])</f>
        <v/>
      </c>
      <c r="I124" s="76" t="str">
        <f>IF(Master[[#This Row],[GERMS from DONOR (viability)]]="","",Master[[#This Row],[GERMS from DONOR (viability)]])</f>
        <v/>
      </c>
    </row>
    <row r="125" spans="2:9" x14ac:dyDescent="0.35">
      <c r="B125" t="str">
        <f t="shared" si="6"/>
        <v>W6.GERMS.FROM.DONOR</v>
      </c>
      <c r="C125" s="45" t="str">
        <f>Master[[#This Row],[Inventory Prefix]]&amp;" "&amp;Master[[#This Row],[Inventory Number]]&amp;" "&amp;Master[[#This Row],[Inventory Suffix]]&amp;" "&amp;Master[[#This Row],[Inventory Type - Lookup Picker]]</f>
        <v xml:space="preserve">   </v>
      </c>
      <c r="D125" s="45" t="str">
        <f t="shared" si="7"/>
        <v>mm/yyyy</v>
      </c>
      <c r="E125" s="77" t="str">
        <f>IF(Master[[#This Row],[GERMS from DONOR (test date)]]="","",Master[[#This Row],[GERMS from DONOR (test date)]])</f>
        <v/>
      </c>
      <c r="I125" s="76" t="str">
        <f>IF(Master[[#This Row],[GERMS from DONOR (viability)]]="","",Master[[#This Row],[GERMS from DONOR (viability)]])</f>
        <v/>
      </c>
    </row>
    <row r="126" spans="2:9" x14ac:dyDescent="0.35">
      <c r="B126" t="str">
        <f t="shared" si="6"/>
        <v>W6.GERMS.FROM.DONOR</v>
      </c>
      <c r="C126" s="45" t="str">
        <f>Master[[#This Row],[Inventory Prefix]]&amp;" "&amp;Master[[#This Row],[Inventory Number]]&amp;" "&amp;Master[[#This Row],[Inventory Suffix]]&amp;" "&amp;Master[[#This Row],[Inventory Type - Lookup Picker]]</f>
        <v xml:space="preserve">   </v>
      </c>
      <c r="D126" s="45" t="str">
        <f t="shared" si="7"/>
        <v>mm/yyyy</v>
      </c>
      <c r="E126" s="77" t="str">
        <f>IF(Master[[#This Row],[GERMS from DONOR (test date)]]="","",Master[[#This Row],[GERMS from DONOR (test date)]])</f>
        <v/>
      </c>
      <c r="I126" s="76" t="str">
        <f>IF(Master[[#This Row],[GERMS from DONOR (viability)]]="","",Master[[#This Row],[GERMS from DONOR (viability)]])</f>
        <v/>
      </c>
    </row>
    <row r="127" spans="2:9" x14ac:dyDescent="0.35">
      <c r="B127" t="str">
        <f t="shared" si="6"/>
        <v>W6.GERMS.FROM.DONOR</v>
      </c>
      <c r="C127" s="45" t="str">
        <f>Master[[#This Row],[Inventory Prefix]]&amp;" "&amp;Master[[#This Row],[Inventory Number]]&amp;" "&amp;Master[[#This Row],[Inventory Suffix]]&amp;" "&amp;Master[[#This Row],[Inventory Type - Lookup Picker]]</f>
        <v xml:space="preserve">   </v>
      </c>
      <c r="D127" s="45" t="str">
        <f t="shared" si="7"/>
        <v>mm/yyyy</v>
      </c>
      <c r="E127" s="77" t="str">
        <f>IF(Master[[#This Row],[GERMS from DONOR (test date)]]="","",Master[[#This Row],[GERMS from DONOR (test date)]])</f>
        <v/>
      </c>
      <c r="I127" s="76" t="str">
        <f>IF(Master[[#This Row],[GERMS from DONOR (viability)]]="","",Master[[#This Row],[GERMS from DONOR (viability)]])</f>
        <v/>
      </c>
    </row>
    <row r="128" spans="2:9" x14ac:dyDescent="0.35">
      <c r="B128" t="str">
        <f t="shared" si="6"/>
        <v>W6.GERMS.FROM.DONOR</v>
      </c>
      <c r="C128" s="45" t="str">
        <f>Master[[#This Row],[Inventory Prefix]]&amp;" "&amp;Master[[#This Row],[Inventory Number]]&amp;" "&amp;Master[[#This Row],[Inventory Suffix]]&amp;" "&amp;Master[[#This Row],[Inventory Type - Lookup Picker]]</f>
        <v xml:space="preserve">   </v>
      </c>
      <c r="D128" s="45" t="str">
        <f t="shared" si="7"/>
        <v>mm/yyyy</v>
      </c>
      <c r="E128" s="77" t="str">
        <f>IF(Master[[#This Row],[GERMS from DONOR (test date)]]="","",Master[[#This Row],[GERMS from DONOR (test date)]])</f>
        <v/>
      </c>
      <c r="I128" s="76" t="str">
        <f>IF(Master[[#This Row],[GERMS from DONOR (viability)]]="","",Master[[#This Row],[GERMS from DONOR (viability)]])</f>
        <v/>
      </c>
    </row>
    <row r="129" spans="2:9" x14ac:dyDescent="0.35">
      <c r="B129" t="str">
        <f t="shared" si="6"/>
        <v>W6.GERMS.FROM.DONOR</v>
      </c>
      <c r="C129" s="45" t="str">
        <f>Master[[#This Row],[Inventory Prefix]]&amp;" "&amp;Master[[#This Row],[Inventory Number]]&amp;" "&amp;Master[[#This Row],[Inventory Suffix]]&amp;" "&amp;Master[[#This Row],[Inventory Type - Lookup Picker]]</f>
        <v xml:space="preserve">   </v>
      </c>
      <c r="D129" s="45" t="str">
        <f t="shared" si="7"/>
        <v>mm/yyyy</v>
      </c>
      <c r="E129" s="77" t="str">
        <f>IF(Master[[#This Row],[GERMS from DONOR (test date)]]="","",Master[[#This Row],[GERMS from DONOR (test date)]])</f>
        <v/>
      </c>
      <c r="I129" s="76" t="str">
        <f>IF(Master[[#This Row],[GERMS from DONOR (viability)]]="","",Master[[#This Row],[GERMS from DONOR (viability)]])</f>
        <v/>
      </c>
    </row>
    <row r="130" spans="2:9" x14ac:dyDescent="0.35">
      <c r="B130" t="str">
        <f t="shared" ref="B130:B161" si="8">"W6.GERMS.FROM.DONOR"</f>
        <v>W6.GERMS.FROM.DONOR</v>
      </c>
      <c r="C130" s="45" t="str">
        <f>Master[[#This Row],[Inventory Prefix]]&amp;" "&amp;Master[[#This Row],[Inventory Number]]&amp;" "&amp;Master[[#This Row],[Inventory Suffix]]&amp;" "&amp;Master[[#This Row],[Inventory Type - Lookup Picker]]</f>
        <v xml:space="preserve">   </v>
      </c>
      <c r="D130" s="45" t="str">
        <f t="shared" si="7"/>
        <v>mm/yyyy</v>
      </c>
      <c r="E130" s="77" t="str">
        <f>IF(Master[[#This Row],[GERMS from DONOR (test date)]]="","",Master[[#This Row],[GERMS from DONOR (test date)]])</f>
        <v/>
      </c>
      <c r="I130" s="76" t="str">
        <f>IF(Master[[#This Row],[GERMS from DONOR (viability)]]="","",Master[[#This Row],[GERMS from DONOR (viability)]])</f>
        <v/>
      </c>
    </row>
    <row r="131" spans="2:9" x14ac:dyDescent="0.35">
      <c r="B131" t="str">
        <f t="shared" si="8"/>
        <v>W6.GERMS.FROM.DONOR</v>
      </c>
      <c r="C131" s="45" t="str">
        <f>Master[[#This Row],[Inventory Prefix]]&amp;" "&amp;Master[[#This Row],[Inventory Number]]&amp;" "&amp;Master[[#This Row],[Inventory Suffix]]&amp;" "&amp;Master[[#This Row],[Inventory Type - Lookup Picker]]</f>
        <v xml:space="preserve">   </v>
      </c>
      <c r="D131" s="45" t="str">
        <f t="shared" si="7"/>
        <v>mm/yyyy</v>
      </c>
      <c r="E131" s="77" t="str">
        <f>IF(Master[[#This Row],[GERMS from DONOR (test date)]]="","",Master[[#This Row],[GERMS from DONOR (test date)]])</f>
        <v/>
      </c>
      <c r="I131" s="76" t="str">
        <f>IF(Master[[#This Row],[GERMS from DONOR (viability)]]="","",Master[[#This Row],[GERMS from DONOR (viability)]])</f>
        <v/>
      </c>
    </row>
    <row r="132" spans="2:9" x14ac:dyDescent="0.35">
      <c r="B132" t="str">
        <f t="shared" si="8"/>
        <v>W6.GERMS.FROM.DONOR</v>
      </c>
      <c r="C132" s="45" t="str">
        <f>Master[[#This Row],[Inventory Prefix]]&amp;" "&amp;Master[[#This Row],[Inventory Number]]&amp;" "&amp;Master[[#This Row],[Inventory Suffix]]&amp;" "&amp;Master[[#This Row],[Inventory Type - Lookup Picker]]</f>
        <v xml:space="preserve">   </v>
      </c>
      <c r="D132" s="45" t="str">
        <f t="shared" ref="D132:D163" si="9">"mm/yyyy"</f>
        <v>mm/yyyy</v>
      </c>
      <c r="E132" s="77" t="str">
        <f>IF(Master[[#This Row],[GERMS from DONOR (test date)]]="","",Master[[#This Row],[GERMS from DONOR (test date)]])</f>
        <v/>
      </c>
      <c r="I132" s="76" t="str">
        <f>IF(Master[[#This Row],[GERMS from DONOR (viability)]]="","",Master[[#This Row],[GERMS from DONOR (viability)]])</f>
        <v/>
      </c>
    </row>
    <row r="133" spans="2:9" x14ac:dyDescent="0.35">
      <c r="B133" t="str">
        <f t="shared" si="8"/>
        <v>W6.GERMS.FROM.DONOR</v>
      </c>
      <c r="C133" s="45" t="str">
        <f>Master[[#This Row],[Inventory Prefix]]&amp;" "&amp;Master[[#This Row],[Inventory Number]]&amp;" "&amp;Master[[#This Row],[Inventory Suffix]]&amp;" "&amp;Master[[#This Row],[Inventory Type - Lookup Picker]]</f>
        <v xml:space="preserve">   </v>
      </c>
      <c r="D133" s="45" t="str">
        <f t="shared" si="9"/>
        <v>mm/yyyy</v>
      </c>
      <c r="E133" s="77" t="str">
        <f>IF(Master[[#This Row],[GERMS from DONOR (test date)]]="","",Master[[#This Row],[GERMS from DONOR (test date)]])</f>
        <v/>
      </c>
      <c r="I133" s="76" t="str">
        <f>IF(Master[[#This Row],[GERMS from DONOR (viability)]]="","",Master[[#This Row],[GERMS from DONOR (viability)]])</f>
        <v/>
      </c>
    </row>
    <row r="134" spans="2:9" x14ac:dyDescent="0.35">
      <c r="B134" t="str">
        <f t="shared" si="8"/>
        <v>W6.GERMS.FROM.DONOR</v>
      </c>
      <c r="C134" s="45" t="str">
        <f>Master[[#This Row],[Inventory Prefix]]&amp;" "&amp;Master[[#This Row],[Inventory Number]]&amp;" "&amp;Master[[#This Row],[Inventory Suffix]]&amp;" "&amp;Master[[#This Row],[Inventory Type - Lookup Picker]]</f>
        <v xml:space="preserve">   </v>
      </c>
      <c r="D134" s="45" t="str">
        <f t="shared" si="9"/>
        <v>mm/yyyy</v>
      </c>
      <c r="E134" s="77" t="str">
        <f>IF(Master[[#This Row],[GERMS from DONOR (test date)]]="","",Master[[#This Row],[GERMS from DONOR (test date)]])</f>
        <v/>
      </c>
      <c r="I134" s="76" t="str">
        <f>IF(Master[[#This Row],[GERMS from DONOR (viability)]]="","",Master[[#This Row],[GERMS from DONOR (viability)]])</f>
        <v/>
      </c>
    </row>
    <row r="135" spans="2:9" x14ac:dyDescent="0.35">
      <c r="B135" t="str">
        <f t="shared" si="8"/>
        <v>W6.GERMS.FROM.DONOR</v>
      </c>
      <c r="C135" s="45" t="str">
        <f>Master[[#This Row],[Inventory Prefix]]&amp;" "&amp;Master[[#This Row],[Inventory Number]]&amp;" "&amp;Master[[#This Row],[Inventory Suffix]]&amp;" "&amp;Master[[#This Row],[Inventory Type - Lookup Picker]]</f>
        <v xml:space="preserve">   </v>
      </c>
      <c r="D135" s="45" t="str">
        <f t="shared" si="9"/>
        <v>mm/yyyy</v>
      </c>
      <c r="E135" s="77" t="str">
        <f>IF(Master[[#This Row],[GERMS from DONOR (test date)]]="","",Master[[#This Row],[GERMS from DONOR (test date)]])</f>
        <v/>
      </c>
      <c r="I135" s="76" t="str">
        <f>IF(Master[[#This Row],[GERMS from DONOR (viability)]]="","",Master[[#This Row],[GERMS from DONOR (viability)]])</f>
        <v/>
      </c>
    </row>
    <row r="136" spans="2:9" x14ac:dyDescent="0.35">
      <c r="B136" t="str">
        <f t="shared" si="8"/>
        <v>W6.GERMS.FROM.DONOR</v>
      </c>
      <c r="C136" s="45" t="str">
        <f>Master[[#This Row],[Inventory Prefix]]&amp;" "&amp;Master[[#This Row],[Inventory Number]]&amp;" "&amp;Master[[#This Row],[Inventory Suffix]]&amp;" "&amp;Master[[#This Row],[Inventory Type - Lookup Picker]]</f>
        <v xml:space="preserve">   </v>
      </c>
      <c r="D136" s="45" t="str">
        <f t="shared" si="9"/>
        <v>mm/yyyy</v>
      </c>
      <c r="E136" s="77" t="str">
        <f>IF(Master[[#This Row],[GERMS from DONOR (test date)]]="","",Master[[#This Row],[GERMS from DONOR (test date)]])</f>
        <v/>
      </c>
      <c r="I136" s="76" t="str">
        <f>IF(Master[[#This Row],[GERMS from DONOR (viability)]]="","",Master[[#This Row],[GERMS from DONOR (viability)]])</f>
        <v/>
      </c>
    </row>
    <row r="137" spans="2:9" x14ac:dyDescent="0.35">
      <c r="B137" t="str">
        <f t="shared" si="8"/>
        <v>W6.GERMS.FROM.DONOR</v>
      </c>
      <c r="C137" s="45" t="str">
        <f>Master[[#This Row],[Inventory Prefix]]&amp;" "&amp;Master[[#This Row],[Inventory Number]]&amp;" "&amp;Master[[#This Row],[Inventory Suffix]]&amp;" "&amp;Master[[#This Row],[Inventory Type - Lookup Picker]]</f>
        <v xml:space="preserve">   </v>
      </c>
      <c r="D137" s="45" t="str">
        <f t="shared" si="9"/>
        <v>mm/yyyy</v>
      </c>
      <c r="E137" s="77" t="str">
        <f>IF(Master[[#This Row],[GERMS from DONOR (test date)]]="","",Master[[#This Row],[GERMS from DONOR (test date)]])</f>
        <v/>
      </c>
      <c r="I137" s="76" t="str">
        <f>IF(Master[[#This Row],[GERMS from DONOR (viability)]]="","",Master[[#This Row],[GERMS from DONOR (viability)]])</f>
        <v/>
      </c>
    </row>
    <row r="138" spans="2:9" x14ac:dyDescent="0.35">
      <c r="B138" t="str">
        <f t="shared" si="8"/>
        <v>W6.GERMS.FROM.DONOR</v>
      </c>
      <c r="C138" s="45" t="str">
        <f>Master[[#This Row],[Inventory Prefix]]&amp;" "&amp;Master[[#This Row],[Inventory Number]]&amp;" "&amp;Master[[#This Row],[Inventory Suffix]]&amp;" "&amp;Master[[#This Row],[Inventory Type - Lookup Picker]]</f>
        <v xml:space="preserve">   </v>
      </c>
      <c r="D138" s="45" t="str">
        <f t="shared" si="9"/>
        <v>mm/yyyy</v>
      </c>
      <c r="E138" s="77" t="str">
        <f>IF(Master[[#This Row],[GERMS from DONOR (test date)]]="","",Master[[#This Row],[GERMS from DONOR (test date)]])</f>
        <v/>
      </c>
      <c r="I138" s="76" t="str">
        <f>IF(Master[[#This Row],[GERMS from DONOR (viability)]]="","",Master[[#This Row],[GERMS from DONOR (viability)]])</f>
        <v/>
      </c>
    </row>
    <row r="139" spans="2:9" x14ac:dyDescent="0.35">
      <c r="B139" t="str">
        <f t="shared" si="8"/>
        <v>W6.GERMS.FROM.DONOR</v>
      </c>
      <c r="C139" s="45" t="str">
        <f>Master[[#This Row],[Inventory Prefix]]&amp;" "&amp;Master[[#This Row],[Inventory Number]]&amp;" "&amp;Master[[#This Row],[Inventory Suffix]]&amp;" "&amp;Master[[#This Row],[Inventory Type - Lookup Picker]]</f>
        <v xml:space="preserve">   </v>
      </c>
      <c r="D139" s="45" t="str">
        <f t="shared" si="9"/>
        <v>mm/yyyy</v>
      </c>
      <c r="E139" s="77" t="str">
        <f>IF(Master[[#This Row],[GERMS from DONOR (test date)]]="","",Master[[#This Row],[GERMS from DONOR (test date)]])</f>
        <v/>
      </c>
      <c r="I139" s="76" t="str">
        <f>IF(Master[[#This Row],[GERMS from DONOR (viability)]]="","",Master[[#This Row],[GERMS from DONOR (viability)]])</f>
        <v/>
      </c>
    </row>
    <row r="140" spans="2:9" x14ac:dyDescent="0.35">
      <c r="B140" t="str">
        <f t="shared" si="8"/>
        <v>W6.GERMS.FROM.DONOR</v>
      </c>
      <c r="C140" s="45" t="str">
        <f>Master[[#This Row],[Inventory Prefix]]&amp;" "&amp;Master[[#This Row],[Inventory Number]]&amp;" "&amp;Master[[#This Row],[Inventory Suffix]]&amp;" "&amp;Master[[#This Row],[Inventory Type - Lookup Picker]]</f>
        <v xml:space="preserve">   </v>
      </c>
      <c r="D140" s="45" t="str">
        <f t="shared" si="9"/>
        <v>mm/yyyy</v>
      </c>
      <c r="E140" s="77" t="str">
        <f>IF(Master[[#This Row],[GERMS from DONOR (test date)]]="","",Master[[#This Row],[GERMS from DONOR (test date)]])</f>
        <v/>
      </c>
      <c r="I140" s="76" t="str">
        <f>IF(Master[[#This Row],[GERMS from DONOR (viability)]]="","",Master[[#This Row],[GERMS from DONOR (viability)]])</f>
        <v/>
      </c>
    </row>
    <row r="141" spans="2:9" x14ac:dyDescent="0.35">
      <c r="B141" t="str">
        <f t="shared" si="8"/>
        <v>W6.GERMS.FROM.DONOR</v>
      </c>
      <c r="C141" s="45" t="str">
        <f>Master[[#This Row],[Inventory Prefix]]&amp;" "&amp;Master[[#This Row],[Inventory Number]]&amp;" "&amp;Master[[#This Row],[Inventory Suffix]]&amp;" "&amp;Master[[#This Row],[Inventory Type - Lookup Picker]]</f>
        <v xml:space="preserve">   </v>
      </c>
      <c r="D141" s="45" t="str">
        <f t="shared" si="9"/>
        <v>mm/yyyy</v>
      </c>
      <c r="E141" s="77" t="str">
        <f>IF(Master[[#This Row],[GERMS from DONOR (test date)]]="","",Master[[#This Row],[GERMS from DONOR (test date)]])</f>
        <v/>
      </c>
      <c r="I141" s="76" t="str">
        <f>IF(Master[[#This Row],[GERMS from DONOR (viability)]]="","",Master[[#This Row],[GERMS from DONOR (viability)]])</f>
        <v/>
      </c>
    </row>
    <row r="142" spans="2:9" x14ac:dyDescent="0.35">
      <c r="B142" t="str">
        <f t="shared" si="8"/>
        <v>W6.GERMS.FROM.DONOR</v>
      </c>
      <c r="C142" s="45" t="str">
        <f>Master[[#This Row],[Inventory Prefix]]&amp;" "&amp;Master[[#This Row],[Inventory Number]]&amp;" "&amp;Master[[#This Row],[Inventory Suffix]]&amp;" "&amp;Master[[#This Row],[Inventory Type - Lookup Picker]]</f>
        <v xml:space="preserve">   </v>
      </c>
      <c r="D142" s="45" t="str">
        <f t="shared" si="9"/>
        <v>mm/yyyy</v>
      </c>
      <c r="E142" s="77" t="str">
        <f>IF(Master[[#This Row],[GERMS from DONOR (test date)]]="","",Master[[#This Row],[GERMS from DONOR (test date)]])</f>
        <v/>
      </c>
      <c r="I142" s="76" t="str">
        <f>IF(Master[[#This Row],[GERMS from DONOR (viability)]]="","",Master[[#This Row],[GERMS from DONOR (viability)]])</f>
        <v/>
      </c>
    </row>
    <row r="143" spans="2:9" x14ac:dyDescent="0.35">
      <c r="B143" t="str">
        <f t="shared" si="8"/>
        <v>W6.GERMS.FROM.DONOR</v>
      </c>
      <c r="C143" s="45" t="str">
        <f>Master[[#This Row],[Inventory Prefix]]&amp;" "&amp;Master[[#This Row],[Inventory Number]]&amp;" "&amp;Master[[#This Row],[Inventory Suffix]]&amp;" "&amp;Master[[#This Row],[Inventory Type - Lookup Picker]]</f>
        <v xml:space="preserve">   </v>
      </c>
      <c r="D143" s="45" t="str">
        <f t="shared" si="9"/>
        <v>mm/yyyy</v>
      </c>
      <c r="E143" s="77" t="str">
        <f>IF(Master[[#This Row],[GERMS from DONOR (test date)]]="","",Master[[#This Row],[GERMS from DONOR (test date)]])</f>
        <v/>
      </c>
      <c r="I143" s="76" t="str">
        <f>IF(Master[[#This Row],[GERMS from DONOR (viability)]]="","",Master[[#This Row],[GERMS from DONOR (viability)]])</f>
        <v/>
      </c>
    </row>
    <row r="144" spans="2:9" x14ac:dyDescent="0.35">
      <c r="B144" t="str">
        <f t="shared" si="8"/>
        <v>W6.GERMS.FROM.DONOR</v>
      </c>
      <c r="C144" s="45" t="str">
        <f>Master[[#This Row],[Inventory Prefix]]&amp;" "&amp;Master[[#This Row],[Inventory Number]]&amp;" "&amp;Master[[#This Row],[Inventory Suffix]]&amp;" "&amp;Master[[#This Row],[Inventory Type - Lookup Picker]]</f>
        <v xml:space="preserve">   </v>
      </c>
      <c r="D144" s="45" t="str">
        <f t="shared" si="9"/>
        <v>mm/yyyy</v>
      </c>
      <c r="E144" s="77" t="str">
        <f>IF(Master[[#This Row],[GERMS from DONOR (test date)]]="","",Master[[#This Row],[GERMS from DONOR (test date)]])</f>
        <v/>
      </c>
      <c r="I144" s="76" t="str">
        <f>IF(Master[[#This Row],[GERMS from DONOR (viability)]]="","",Master[[#This Row],[GERMS from DONOR (viability)]])</f>
        <v/>
      </c>
    </row>
    <row r="145" spans="2:9" x14ac:dyDescent="0.35">
      <c r="B145" t="str">
        <f t="shared" si="8"/>
        <v>W6.GERMS.FROM.DONOR</v>
      </c>
      <c r="C145" s="45" t="str">
        <f>Master[[#This Row],[Inventory Prefix]]&amp;" "&amp;Master[[#This Row],[Inventory Number]]&amp;" "&amp;Master[[#This Row],[Inventory Suffix]]&amp;" "&amp;Master[[#This Row],[Inventory Type - Lookup Picker]]</f>
        <v xml:space="preserve">   </v>
      </c>
      <c r="D145" s="45" t="str">
        <f t="shared" si="9"/>
        <v>mm/yyyy</v>
      </c>
      <c r="E145" s="77" t="str">
        <f>IF(Master[[#This Row],[GERMS from DONOR (test date)]]="","",Master[[#This Row],[GERMS from DONOR (test date)]])</f>
        <v/>
      </c>
      <c r="I145" s="76" t="str">
        <f>IF(Master[[#This Row],[GERMS from DONOR (viability)]]="","",Master[[#This Row],[GERMS from DONOR (viability)]])</f>
        <v/>
      </c>
    </row>
    <row r="146" spans="2:9" x14ac:dyDescent="0.35">
      <c r="B146" t="str">
        <f t="shared" si="8"/>
        <v>W6.GERMS.FROM.DONOR</v>
      </c>
      <c r="C146" s="45" t="str">
        <f>Master[[#This Row],[Inventory Prefix]]&amp;" "&amp;Master[[#This Row],[Inventory Number]]&amp;" "&amp;Master[[#This Row],[Inventory Suffix]]&amp;" "&amp;Master[[#This Row],[Inventory Type - Lookup Picker]]</f>
        <v xml:space="preserve">   </v>
      </c>
      <c r="D146" s="45" t="str">
        <f t="shared" si="9"/>
        <v>mm/yyyy</v>
      </c>
      <c r="E146" s="77" t="str">
        <f>IF(Master[[#This Row],[GERMS from DONOR (test date)]]="","",Master[[#This Row],[GERMS from DONOR (test date)]])</f>
        <v/>
      </c>
      <c r="I146" s="76" t="str">
        <f>IF(Master[[#This Row],[GERMS from DONOR (viability)]]="","",Master[[#This Row],[GERMS from DONOR (viability)]])</f>
        <v/>
      </c>
    </row>
    <row r="147" spans="2:9" x14ac:dyDescent="0.35">
      <c r="B147" t="str">
        <f t="shared" si="8"/>
        <v>W6.GERMS.FROM.DONOR</v>
      </c>
      <c r="C147" s="45" t="str">
        <f>Master[[#This Row],[Inventory Prefix]]&amp;" "&amp;Master[[#This Row],[Inventory Number]]&amp;" "&amp;Master[[#This Row],[Inventory Suffix]]&amp;" "&amp;Master[[#This Row],[Inventory Type - Lookup Picker]]</f>
        <v xml:space="preserve">   </v>
      </c>
      <c r="D147" s="45" t="str">
        <f t="shared" si="9"/>
        <v>mm/yyyy</v>
      </c>
      <c r="E147" s="77" t="str">
        <f>IF(Master[[#This Row],[GERMS from DONOR (test date)]]="","",Master[[#This Row],[GERMS from DONOR (test date)]])</f>
        <v/>
      </c>
      <c r="I147" s="76" t="str">
        <f>IF(Master[[#This Row],[GERMS from DONOR (viability)]]="","",Master[[#This Row],[GERMS from DONOR (viability)]])</f>
        <v/>
      </c>
    </row>
    <row r="148" spans="2:9" x14ac:dyDescent="0.35">
      <c r="B148" t="str">
        <f t="shared" si="8"/>
        <v>W6.GERMS.FROM.DONOR</v>
      </c>
      <c r="C148" s="45" t="str">
        <f>Master[[#This Row],[Inventory Prefix]]&amp;" "&amp;Master[[#This Row],[Inventory Number]]&amp;" "&amp;Master[[#This Row],[Inventory Suffix]]&amp;" "&amp;Master[[#This Row],[Inventory Type - Lookup Picker]]</f>
        <v xml:space="preserve">   </v>
      </c>
      <c r="D148" s="45" t="str">
        <f t="shared" si="9"/>
        <v>mm/yyyy</v>
      </c>
      <c r="E148" s="77" t="str">
        <f>IF(Master[[#This Row],[GERMS from DONOR (test date)]]="","",Master[[#This Row],[GERMS from DONOR (test date)]])</f>
        <v/>
      </c>
      <c r="I148" s="76" t="str">
        <f>IF(Master[[#This Row],[GERMS from DONOR (viability)]]="","",Master[[#This Row],[GERMS from DONOR (viability)]])</f>
        <v/>
      </c>
    </row>
    <row r="149" spans="2:9" x14ac:dyDescent="0.35">
      <c r="B149" t="str">
        <f t="shared" si="8"/>
        <v>W6.GERMS.FROM.DONOR</v>
      </c>
      <c r="C149" s="45" t="str">
        <f>Master[[#This Row],[Inventory Prefix]]&amp;" "&amp;Master[[#This Row],[Inventory Number]]&amp;" "&amp;Master[[#This Row],[Inventory Suffix]]&amp;" "&amp;Master[[#This Row],[Inventory Type - Lookup Picker]]</f>
        <v xml:space="preserve">   </v>
      </c>
      <c r="D149" s="45" t="str">
        <f t="shared" si="9"/>
        <v>mm/yyyy</v>
      </c>
      <c r="E149" s="77" t="str">
        <f>IF(Master[[#This Row],[GERMS from DONOR (test date)]]="","",Master[[#This Row],[GERMS from DONOR (test date)]])</f>
        <v/>
      </c>
      <c r="I149" s="76" t="str">
        <f>IF(Master[[#This Row],[GERMS from DONOR (viability)]]="","",Master[[#This Row],[GERMS from DONOR (viability)]])</f>
        <v/>
      </c>
    </row>
    <row r="150" spans="2:9" x14ac:dyDescent="0.35">
      <c r="B150" t="str">
        <f t="shared" si="8"/>
        <v>W6.GERMS.FROM.DONOR</v>
      </c>
      <c r="C150" s="45" t="str">
        <f>Master[[#This Row],[Inventory Prefix]]&amp;" "&amp;Master[[#This Row],[Inventory Number]]&amp;" "&amp;Master[[#This Row],[Inventory Suffix]]&amp;" "&amp;Master[[#This Row],[Inventory Type - Lookup Picker]]</f>
        <v xml:space="preserve">   </v>
      </c>
      <c r="D150" s="45" t="str">
        <f t="shared" si="9"/>
        <v>mm/yyyy</v>
      </c>
      <c r="E150" s="77" t="str">
        <f>IF(Master[[#This Row],[GERMS from DONOR (test date)]]="","",Master[[#This Row],[GERMS from DONOR (test date)]])</f>
        <v/>
      </c>
      <c r="I150" s="76" t="str">
        <f>IF(Master[[#This Row],[GERMS from DONOR (viability)]]="","",Master[[#This Row],[GERMS from DONOR (viability)]])</f>
        <v/>
      </c>
    </row>
    <row r="151" spans="2:9" x14ac:dyDescent="0.35">
      <c r="B151" t="str">
        <f t="shared" si="8"/>
        <v>W6.GERMS.FROM.DONOR</v>
      </c>
      <c r="C151" s="45" t="str">
        <f>Master[[#This Row],[Inventory Prefix]]&amp;" "&amp;Master[[#This Row],[Inventory Number]]&amp;" "&amp;Master[[#This Row],[Inventory Suffix]]&amp;" "&amp;Master[[#This Row],[Inventory Type - Lookup Picker]]</f>
        <v xml:space="preserve">   </v>
      </c>
      <c r="D151" s="45" t="str">
        <f t="shared" si="9"/>
        <v>mm/yyyy</v>
      </c>
      <c r="E151" s="77" t="str">
        <f>IF(Master[[#This Row],[GERMS from DONOR (test date)]]="","",Master[[#This Row],[GERMS from DONOR (test date)]])</f>
        <v/>
      </c>
      <c r="I151" s="76" t="str">
        <f>IF(Master[[#This Row],[GERMS from DONOR (viability)]]="","",Master[[#This Row],[GERMS from DONOR (viability)]])</f>
        <v/>
      </c>
    </row>
    <row r="152" spans="2:9" x14ac:dyDescent="0.35">
      <c r="B152" t="str">
        <f t="shared" si="8"/>
        <v>W6.GERMS.FROM.DONOR</v>
      </c>
      <c r="C152" s="45" t="str">
        <f>Master[[#This Row],[Inventory Prefix]]&amp;" "&amp;Master[[#This Row],[Inventory Number]]&amp;" "&amp;Master[[#This Row],[Inventory Suffix]]&amp;" "&amp;Master[[#This Row],[Inventory Type - Lookup Picker]]</f>
        <v xml:space="preserve">   </v>
      </c>
      <c r="D152" s="45" t="str">
        <f t="shared" si="9"/>
        <v>mm/yyyy</v>
      </c>
      <c r="E152" s="77" t="str">
        <f>IF(Master[[#This Row],[GERMS from DONOR (test date)]]="","",Master[[#This Row],[GERMS from DONOR (test date)]])</f>
        <v/>
      </c>
      <c r="I152" s="76" t="str">
        <f>IF(Master[[#This Row],[GERMS from DONOR (viability)]]="","",Master[[#This Row],[GERMS from DONOR (viability)]])</f>
        <v/>
      </c>
    </row>
    <row r="153" spans="2:9" x14ac:dyDescent="0.35">
      <c r="B153" t="str">
        <f t="shared" si="8"/>
        <v>W6.GERMS.FROM.DONOR</v>
      </c>
      <c r="C153" s="45" t="str">
        <f>Master[[#This Row],[Inventory Prefix]]&amp;" "&amp;Master[[#This Row],[Inventory Number]]&amp;" "&amp;Master[[#This Row],[Inventory Suffix]]&amp;" "&amp;Master[[#This Row],[Inventory Type - Lookup Picker]]</f>
        <v xml:space="preserve">   </v>
      </c>
      <c r="D153" s="45" t="str">
        <f t="shared" si="9"/>
        <v>mm/yyyy</v>
      </c>
      <c r="E153" s="77" t="str">
        <f>IF(Master[[#This Row],[GERMS from DONOR (test date)]]="","",Master[[#This Row],[GERMS from DONOR (test date)]])</f>
        <v/>
      </c>
      <c r="I153" s="76" t="str">
        <f>IF(Master[[#This Row],[GERMS from DONOR (viability)]]="","",Master[[#This Row],[GERMS from DONOR (viability)]])</f>
        <v/>
      </c>
    </row>
    <row r="154" spans="2:9" x14ac:dyDescent="0.35">
      <c r="B154" t="str">
        <f t="shared" si="8"/>
        <v>W6.GERMS.FROM.DONOR</v>
      </c>
      <c r="C154" s="45" t="str">
        <f>Master[[#This Row],[Inventory Prefix]]&amp;" "&amp;Master[[#This Row],[Inventory Number]]&amp;" "&amp;Master[[#This Row],[Inventory Suffix]]&amp;" "&amp;Master[[#This Row],[Inventory Type - Lookup Picker]]</f>
        <v xml:space="preserve">   </v>
      </c>
      <c r="D154" s="45" t="str">
        <f t="shared" si="9"/>
        <v>mm/yyyy</v>
      </c>
      <c r="E154" s="77" t="str">
        <f>IF(Master[[#This Row],[GERMS from DONOR (test date)]]="","",Master[[#This Row],[GERMS from DONOR (test date)]])</f>
        <v/>
      </c>
      <c r="I154" s="76" t="str">
        <f>IF(Master[[#This Row],[GERMS from DONOR (viability)]]="","",Master[[#This Row],[GERMS from DONOR (viability)]])</f>
        <v/>
      </c>
    </row>
    <row r="155" spans="2:9" x14ac:dyDescent="0.35">
      <c r="B155" t="str">
        <f t="shared" si="8"/>
        <v>W6.GERMS.FROM.DONOR</v>
      </c>
      <c r="C155" s="45" t="str">
        <f>Master[[#This Row],[Inventory Prefix]]&amp;" "&amp;Master[[#This Row],[Inventory Number]]&amp;" "&amp;Master[[#This Row],[Inventory Suffix]]&amp;" "&amp;Master[[#This Row],[Inventory Type - Lookup Picker]]</f>
        <v xml:space="preserve">   </v>
      </c>
      <c r="D155" s="45" t="str">
        <f t="shared" si="9"/>
        <v>mm/yyyy</v>
      </c>
      <c r="E155" s="77" t="str">
        <f>IF(Master[[#This Row],[GERMS from DONOR (test date)]]="","",Master[[#This Row],[GERMS from DONOR (test date)]])</f>
        <v/>
      </c>
      <c r="I155" s="76" t="str">
        <f>IF(Master[[#This Row],[GERMS from DONOR (viability)]]="","",Master[[#This Row],[GERMS from DONOR (viability)]])</f>
        <v/>
      </c>
    </row>
    <row r="156" spans="2:9" x14ac:dyDescent="0.35">
      <c r="B156" t="str">
        <f t="shared" si="8"/>
        <v>W6.GERMS.FROM.DONOR</v>
      </c>
      <c r="C156" s="45" t="str">
        <f>Master[[#This Row],[Inventory Prefix]]&amp;" "&amp;Master[[#This Row],[Inventory Number]]&amp;" "&amp;Master[[#This Row],[Inventory Suffix]]&amp;" "&amp;Master[[#This Row],[Inventory Type - Lookup Picker]]</f>
        <v xml:space="preserve">   </v>
      </c>
      <c r="D156" s="45" t="str">
        <f t="shared" si="9"/>
        <v>mm/yyyy</v>
      </c>
      <c r="E156" s="77" t="str">
        <f>IF(Master[[#This Row],[GERMS from DONOR (test date)]]="","",Master[[#This Row],[GERMS from DONOR (test date)]])</f>
        <v/>
      </c>
      <c r="I156" s="76" t="str">
        <f>IF(Master[[#This Row],[GERMS from DONOR (viability)]]="","",Master[[#This Row],[GERMS from DONOR (viability)]])</f>
        <v/>
      </c>
    </row>
    <row r="157" spans="2:9" x14ac:dyDescent="0.35">
      <c r="B157" t="str">
        <f t="shared" si="8"/>
        <v>W6.GERMS.FROM.DONOR</v>
      </c>
      <c r="C157" s="45" t="str">
        <f>Master[[#This Row],[Inventory Prefix]]&amp;" "&amp;Master[[#This Row],[Inventory Number]]&amp;" "&amp;Master[[#This Row],[Inventory Suffix]]&amp;" "&amp;Master[[#This Row],[Inventory Type - Lookup Picker]]</f>
        <v xml:space="preserve">   </v>
      </c>
      <c r="D157" s="45" t="str">
        <f t="shared" si="9"/>
        <v>mm/yyyy</v>
      </c>
      <c r="E157" s="77" t="str">
        <f>IF(Master[[#This Row],[GERMS from DONOR (test date)]]="","",Master[[#This Row],[GERMS from DONOR (test date)]])</f>
        <v/>
      </c>
      <c r="I157" s="76" t="str">
        <f>IF(Master[[#This Row],[GERMS from DONOR (viability)]]="","",Master[[#This Row],[GERMS from DONOR (viability)]])</f>
        <v/>
      </c>
    </row>
    <row r="158" spans="2:9" x14ac:dyDescent="0.35">
      <c r="B158" t="str">
        <f t="shared" si="8"/>
        <v>W6.GERMS.FROM.DONOR</v>
      </c>
      <c r="C158" s="45" t="str">
        <f>Master[[#This Row],[Inventory Prefix]]&amp;" "&amp;Master[[#This Row],[Inventory Number]]&amp;" "&amp;Master[[#This Row],[Inventory Suffix]]&amp;" "&amp;Master[[#This Row],[Inventory Type - Lookup Picker]]</f>
        <v xml:space="preserve">   </v>
      </c>
      <c r="D158" s="45" t="str">
        <f t="shared" si="9"/>
        <v>mm/yyyy</v>
      </c>
      <c r="E158" s="77" t="str">
        <f>IF(Master[[#This Row],[GERMS from DONOR (test date)]]="","",Master[[#This Row],[GERMS from DONOR (test date)]])</f>
        <v/>
      </c>
      <c r="I158" s="76" t="str">
        <f>IF(Master[[#This Row],[GERMS from DONOR (viability)]]="","",Master[[#This Row],[GERMS from DONOR (viability)]])</f>
        <v/>
      </c>
    </row>
    <row r="159" spans="2:9" x14ac:dyDescent="0.35">
      <c r="B159" t="str">
        <f t="shared" si="8"/>
        <v>W6.GERMS.FROM.DONOR</v>
      </c>
      <c r="C159" s="45" t="str">
        <f>Master[[#This Row],[Inventory Prefix]]&amp;" "&amp;Master[[#This Row],[Inventory Number]]&amp;" "&amp;Master[[#This Row],[Inventory Suffix]]&amp;" "&amp;Master[[#This Row],[Inventory Type - Lookup Picker]]</f>
        <v xml:space="preserve">   </v>
      </c>
      <c r="D159" s="45" t="str">
        <f t="shared" si="9"/>
        <v>mm/yyyy</v>
      </c>
      <c r="E159" s="77" t="str">
        <f>IF(Master[[#This Row],[GERMS from DONOR (test date)]]="","",Master[[#This Row],[GERMS from DONOR (test date)]])</f>
        <v/>
      </c>
      <c r="I159" s="76" t="str">
        <f>IF(Master[[#This Row],[GERMS from DONOR (viability)]]="","",Master[[#This Row],[GERMS from DONOR (viability)]])</f>
        <v/>
      </c>
    </row>
    <row r="160" spans="2:9" x14ac:dyDescent="0.35">
      <c r="B160" t="str">
        <f t="shared" si="8"/>
        <v>W6.GERMS.FROM.DONOR</v>
      </c>
      <c r="C160" s="45" t="str">
        <f>Master[[#This Row],[Inventory Prefix]]&amp;" "&amp;Master[[#This Row],[Inventory Number]]&amp;" "&amp;Master[[#This Row],[Inventory Suffix]]&amp;" "&amp;Master[[#This Row],[Inventory Type - Lookup Picker]]</f>
        <v xml:space="preserve">   </v>
      </c>
      <c r="D160" s="45" t="str">
        <f t="shared" si="9"/>
        <v>mm/yyyy</v>
      </c>
      <c r="E160" s="77" t="str">
        <f>IF(Master[[#This Row],[GERMS from DONOR (test date)]]="","",Master[[#This Row],[GERMS from DONOR (test date)]])</f>
        <v/>
      </c>
      <c r="I160" s="76" t="str">
        <f>IF(Master[[#This Row],[GERMS from DONOR (viability)]]="","",Master[[#This Row],[GERMS from DONOR (viability)]])</f>
        <v/>
      </c>
    </row>
    <row r="161" spans="2:9" x14ac:dyDescent="0.35">
      <c r="B161" t="str">
        <f t="shared" si="8"/>
        <v>W6.GERMS.FROM.DONOR</v>
      </c>
      <c r="C161" s="45" t="str">
        <f>Master[[#This Row],[Inventory Prefix]]&amp;" "&amp;Master[[#This Row],[Inventory Number]]&amp;" "&amp;Master[[#This Row],[Inventory Suffix]]&amp;" "&amp;Master[[#This Row],[Inventory Type - Lookup Picker]]</f>
        <v xml:space="preserve">   </v>
      </c>
      <c r="D161" s="45" t="str">
        <f t="shared" si="9"/>
        <v>mm/yyyy</v>
      </c>
      <c r="E161" s="77" t="str">
        <f>IF(Master[[#This Row],[GERMS from DONOR (test date)]]="","",Master[[#This Row],[GERMS from DONOR (test date)]])</f>
        <v/>
      </c>
      <c r="I161" s="76" t="str">
        <f>IF(Master[[#This Row],[GERMS from DONOR (viability)]]="","",Master[[#This Row],[GERMS from DONOR (viability)]])</f>
        <v/>
      </c>
    </row>
    <row r="162" spans="2:9" x14ac:dyDescent="0.35">
      <c r="B162" t="str">
        <f t="shared" ref="B162:B193" si="10">"W6.GERMS.FROM.DONOR"</f>
        <v>W6.GERMS.FROM.DONOR</v>
      </c>
      <c r="C162" s="45" t="str">
        <f>Master[[#This Row],[Inventory Prefix]]&amp;" "&amp;Master[[#This Row],[Inventory Number]]&amp;" "&amp;Master[[#This Row],[Inventory Suffix]]&amp;" "&amp;Master[[#This Row],[Inventory Type - Lookup Picker]]</f>
        <v xml:space="preserve">   </v>
      </c>
      <c r="D162" s="45" t="str">
        <f t="shared" si="9"/>
        <v>mm/yyyy</v>
      </c>
      <c r="E162" s="77" t="str">
        <f>IF(Master[[#This Row],[GERMS from DONOR (test date)]]="","",Master[[#This Row],[GERMS from DONOR (test date)]])</f>
        <v/>
      </c>
      <c r="I162" s="76" t="str">
        <f>IF(Master[[#This Row],[GERMS from DONOR (viability)]]="","",Master[[#This Row],[GERMS from DONOR (viability)]])</f>
        <v/>
      </c>
    </row>
    <row r="163" spans="2:9" x14ac:dyDescent="0.35">
      <c r="B163" t="str">
        <f t="shared" si="10"/>
        <v>W6.GERMS.FROM.DONOR</v>
      </c>
      <c r="C163" s="45" t="str">
        <f>Master[[#This Row],[Inventory Prefix]]&amp;" "&amp;Master[[#This Row],[Inventory Number]]&amp;" "&amp;Master[[#This Row],[Inventory Suffix]]&amp;" "&amp;Master[[#This Row],[Inventory Type - Lookup Picker]]</f>
        <v xml:space="preserve">   </v>
      </c>
      <c r="D163" s="45" t="str">
        <f t="shared" si="9"/>
        <v>mm/yyyy</v>
      </c>
      <c r="E163" s="77" t="str">
        <f>IF(Master[[#This Row],[GERMS from DONOR (test date)]]="","",Master[[#This Row],[GERMS from DONOR (test date)]])</f>
        <v/>
      </c>
      <c r="I163" s="76" t="str">
        <f>IF(Master[[#This Row],[GERMS from DONOR (viability)]]="","",Master[[#This Row],[GERMS from DONOR (viability)]])</f>
        <v/>
      </c>
    </row>
    <row r="164" spans="2:9" x14ac:dyDescent="0.35">
      <c r="B164" t="str">
        <f t="shared" si="10"/>
        <v>W6.GERMS.FROM.DONOR</v>
      </c>
      <c r="C164" s="45" t="str">
        <f>Master[[#This Row],[Inventory Prefix]]&amp;" "&amp;Master[[#This Row],[Inventory Number]]&amp;" "&amp;Master[[#This Row],[Inventory Suffix]]&amp;" "&amp;Master[[#This Row],[Inventory Type - Lookup Picker]]</f>
        <v xml:space="preserve">   </v>
      </c>
      <c r="D164" s="45" t="str">
        <f t="shared" ref="D164:D195" si="11">"mm/yyyy"</f>
        <v>mm/yyyy</v>
      </c>
      <c r="E164" s="77" t="str">
        <f>IF(Master[[#This Row],[GERMS from DONOR (test date)]]="","",Master[[#This Row],[GERMS from DONOR (test date)]])</f>
        <v/>
      </c>
      <c r="I164" s="76" t="str">
        <f>IF(Master[[#This Row],[GERMS from DONOR (viability)]]="","",Master[[#This Row],[GERMS from DONOR (viability)]])</f>
        <v/>
      </c>
    </row>
    <row r="165" spans="2:9" x14ac:dyDescent="0.35">
      <c r="B165" t="str">
        <f t="shared" si="10"/>
        <v>W6.GERMS.FROM.DONOR</v>
      </c>
      <c r="C165" s="45" t="str">
        <f>Master[[#This Row],[Inventory Prefix]]&amp;" "&amp;Master[[#This Row],[Inventory Number]]&amp;" "&amp;Master[[#This Row],[Inventory Suffix]]&amp;" "&amp;Master[[#This Row],[Inventory Type - Lookup Picker]]</f>
        <v xml:space="preserve">   </v>
      </c>
      <c r="D165" s="45" t="str">
        <f t="shared" si="11"/>
        <v>mm/yyyy</v>
      </c>
      <c r="E165" s="77" t="str">
        <f>IF(Master[[#This Row],[GERMS from DONOR (test date)]]="","",Master[[#This Row],[GERMS from DONOR (test date)]])</f>
        <v/>
      </c>
      <c r="I165" s="76" t="str">
        <f>IF(Master[[#This Row],[GERMS from DONOR (viability)]]="","",Master[[#This Row],[GERMS from DONOR (viability)]])</f>
        <v/>
      </c>
    </row>
    <row r="166" spans="2:9" x14ac:dyDescent="0.35">
      <c r="B166" t="str">
        <f t="shared" si="10"/>
        <v>W6.GERMS.FROM.DONOR</v>
      </c>
      <c r="C166" s="45" t="str">
        <f>Master[[#This Row],[Inventory Prefix]]&amp;" "&amp;Master[[#This Row],[Inventory Number]]&amp;" "&amp;Master[[#This Row],[Inventory Suffix]]&amp;" "&amp;Master[[#This Row],[Inventory Type - Lookup Picker]]</f>
        <v xml:space="preserve">   </v>
      </c>
      <c r="D166" s="45" t="str">
        <f t="shared" si="11"/>
        <v>mm/yyyy</v>
      </c>
      <c r="E166" s="77" t="str">
        <f>IF(Master[[#This Row],[GERMS from DONOR (test date)]]="","",Master[[#This Row],[GERMS from DONOR (test date)]])</f>
        <v/>
      </c>
      <c r="I166" s="76" t="str">
        <f>IF(Master[[#This Row],[GERMS from DONOR (viability)]]="","",Master[[#This Row],[GERMS from DONOR (viability)]])</f>
        <v/>
      </c>
    </row>
    <row r="167" spans="2:9" x14ac:dyDescent="0.35">
      <c r="B167" t="str">
        <f t="shared" si="10"/>
        <v>W6.GERMS.FROM.DONOR</v>
      </c>
      <c r="C167" s="45" t="str">
        <f>Master[[#This Row],[Inventory Prefix]]&amp;" "&amp;Master[[#This Row],[Inventory Number]]&amp;" "&amp;Master[[#This Row],[Inventory Suffix]]&amp;" "&amp;Master[[#This Row],[Inventory Type - Lookup Picker]]</f>
        <v xml:space="preserve">   </v>
      </c>
      <c r="D167" s="45" t="str">
        <f t="shared" si="11"/>
        <v>mm/yyyy</v>
      </c>
      <c r="E167" s="77" t="str">
        <f>IF(Master[[#This Row],[GERMS from DONOR (test date)]]="","",Master[[#This Row],[GERMS from DONOR (test date)]])</f>
        <v/>
      </c>
      <c r="I167" s="76" t="str">
        <f>IF(Master[[#This Row],[GERMS from DONOR (viability)]]="","",Master[[#This Row],[GERMS from DONOR (viability)]])</f>
        <v/>
      </c>
    </row>
    <row r="168" spans="2:9" x14ac:dyDescent="0.35">
      <c r="B168" t="str">
        <f t="shared" si="10"/>
        <v>W6.GERMS.FROM.DONOR</v>
      </c>
      <c r="C168" s="45" t="str">
        <f>Master[[#This Row],[Inventory Prefix]]&amp;" "&amp;Master[[#This Row],[Inventory Number]]&amp;" "&amp;Master[[#This Row],[Inventory Suffix]]&amp;" "&amp;Master[[#This Row],[Inventory Type - Lookup Picker]]</f>
        <v xml:space="preserve">   </v>
      </c>
      <c r="D168" s="45" t="str">
        <f t="shared" si="11"/>
        <v>mm/yyyy</v>
      </c>
      <c r="E168" s="77" t="str">
        <f>IF(Master[[#This Row],[GERMS from DONOR (test date)]]="","",Master[[#This Row],[GERMS from DONOR (test date)]])</f>
        <v/>
      </c>
      <c r="I168" s="76" t="str">
        <f>IF(Master[[#This Row],[GERMS from DONOR (viability)]]="","",Master[[#This Row],[GERMS from DONOR (viability)]])</f>
        <v/>
      </c>
    </row>
    <row r="169" spans="2:9" x14ac:dyDescent="0.35">
      <c r="B169" t="str">
        <f t="shared" si="10"/>
        <v>W6.GERMS.FROM.DONOR</v>
      </c>
      <c r="C169" s="45" t="str">
        <f>Master[[#This Row],[Inventory Prefix]]&amp;" "&amp;Master[[#This Row],[Inventory Number]]&amp;" "&amp;Master[[#This Row],[Inventory Suffix]]&amp;" "&amp;Master[[#This Row],[Inventory Type - Lookup Picker]]</f>
        <v xml:space="preserve">   </v>
      </c>
      <c r="D169" s="45" t="str">
        <f t="shared" si="11"/>
        <v>mm/yyyy</v>
      </c>
      <c r="E169" s="77" t="str">
        <f>IF(Master[[#This Row],[GERMS from DONOR (test date)]]="","",Master[[#This Row],[GERMS from DONOR (test date)]])</f>
        <v/>
      </c>
      <c r="I169" s="76" t="str">
        <f>IF(Master[[#This Row],[GERMS from DONOR (viability)]]="","",Master[[#This Row],[GERMS from DONOR (viability)]])</f>
        <v/>
      </c>
    </row>
    <row r="170" spans="2:9" x14ac:dyDescent="0.35">
      <c r="B170" t="str">
        <f t="shared" si="10"/>
        <v>W6.GERMS.FROM.DONOR</v>
      </c>
      <c r="C170" s="45" t="str">
        <f>Master[[#This Row],[Inventory Prefix]]&amp;" "&amp;Master[[#This Row],[Inventory Number]]&amp;" "&amp;Master[[#This Row],[Inventory Suffix]]&amp;" "&amp;Master[[#This Row],[Inventory Type - Lookup Picker]]</f>
        <v xml:space="preserve">   </v>
      </c>
      <c r="D170" s="45" t="str">
        <f t="shared" si="11"/>
        <v>mm/yyyy</v>
      </c>
      <c r="E170" s="77" t="str">
        <f>IF(Master[[#This Row],[GERMS from DONOR (test date)]]="","",Master[[#This Row],[GERMS from DONOR (test date)]])</f>
        <v/>
      </c>
      <c r="I170" s="76" t="str">
        <f>IF(Master[[#This Row],[GERMS from DONOR (viability)]]="","",Master[[#This Row],[GERMS from DONOR (viability)]])</f>
        <v/>
      </c>
    </row>
    <row r="171" spans="2:9" x14ac:dyDescent="0.35">
      <c r="B171" t="str">
        <f t="shared" si="10"/>
        <v>W6.GERMS.FROM.DONOR</v>
      </c>
      <c r="C171" s="45" t="str">
        <f>Master[[#This Row],[Inventory Prefix]]&amp;" "&amp;Master[[#This Row],[Inventory Number]]&amp;" "&amp;Master[[#This Row],[Inventory Suffix]]&amp;" "&amp;Master[[#This Row],[Inventory Type - Lookup Picker]]</f>
        <v xml:space="preserve">   </v>
      </c>
      <c r="D171" s="45" t="str">
        <f t="shared" si="11"/>
        <v>mm/yyyy</v>
      </c>
      <c r="E171" s="77" t="str">
        <f>IF(Master[[#This Row],[GERMS from DONOR (test date)]]="","",Master[[#This Row],[GERMS from DONOR (test date)]])</f>
        <v/>
      </c>
      <c r="I171" s="76" t="str">
        <f>IF(Master[[#This Row],[GERMS from DONOR (viability)]]="","",Master[[#This Row],[GERMS from DONOR (viability)]])</f>
        <v/>
      </c>
    </row>
    <row r="172" spans="2:9" x14ac:dyDescent="0.35">
      <c r="B172" t="str">
        <f t="shared" si="10"/>
        <v>W6.GERMS.FROM.DONOR</v>
      </c>
      <c r="C172" s="45" t="str">
        <f>Master[[#This Row],[Inventory Prefix]]&amp;" "&amp;Master[[#This Row],[Inventory Number]]&amp;" "&amp;Master[[#This Row],[Inventory Suffix]]&amp;" "&amp;Master[[#This Row],[Inventory Type - Lookup Picker]]</f>
        <v xml:space="preserve">   </v>
      </c>
      <c r="D172" s="45" t="str">
        <f t="shared" si="11"/>
        <v>mm/yyyy</v>
      </c>
      <c r="E172" s="77" t="str">
        <f>IF(Master[[#This Row],[GERMS from DONOR (test date)]]="","",Master[[#This Row],[GERMS from DONOR (test date)]])</f>
        <v/>
      </c>
      <c r="I172" s="76" t="str">
        <f>IF(Master[[#This Row],[GERMS from DONOR (viability)]]="","",Master[[#This Row],[GERMS from DONOR (viability)]])</f>
        <v/>
      </c>
    </row>
    <row r="173" spans="2:9" x14ac:dyDescent="0.35">
      <c r="B173" t="str">
        <f t="shared" si="10"/>
        <v>W6.GERMS.FROM.DONOR</v>
      </c>
      <c r="C173" s="45" t="str">
        <f>Master[[#This Row],[Inventory Prefix]]&amp;" "&amp;Master[[#This Row],[Inventory Number]]&amp;" "&amp;Master[[#This Row],[Inventory Suffix]]&amp;" "&amp;Master[[#This Row],[Inventory Type - Lookup Picker]]</f>
        <v xml:space="preserve">   </v>
      </c>
      <c r="D173" s="45" t="str">
        <f t="shared" si="11"/>
        <v>mm/yyyy</v>
      </c>
      <c r="E173" s="77" t="str">
        <f>IF(Master[[#This Row],[GERMS from DONOR (test date)]]="","",Master[[#This Row],[GERMS from DONOR (test date)]])</f>
        <v/>
      </c>
      <c r="I173" s="76" t="str">
        <f>IF(Master[[#This Row],[GERMS from DONOR (viability)]]="","",Master[[#This Row],[GERMS from DONOR (viability)]])</f>
        <v/>
      </c>
    </row>
    <row r="174" spans="2:9" x14ac:dyDescent="0.35">
      <c r="B174" t="str">
        <f t="shared" si="10"/>
        <v>W6.GERMS.FROM.DONOR</v>
      </c>
      <c r="C174" s="45" t="str">
        <f>Master[[#This Row],[Inventory Prefix]]&amp;" "&amp;Master[[#This Row],[Inventory Number]]&amp;" "&amp;Master[[#This Row],[Inventory Suffix]]&amp;" "&amp;Master[[#This Row],[Inventory Type - Lookup Picker]]</f>
        <v xml:space="preserve">   </v>
      </c>
      <c r="D174" s="45" t="str">
        <f t="shared" si="11"/>
        <v>mm/yyyy</v>
      </c>
      <c r="E174" s="77" t="str">
        <f>IF(Master[[#This Row],[GERMS from DONOR (test date)]]="","",Master[[#This Row],[GERMS from DONOR (test date)]])</f>
        <v/>
      </c>
      <c r="I174" s="76" t="str">
        <f>IF(Master[[#This Row],[GERMS from DONOR (viability)]]="","",Master[[#This Row],[GERMS from DONOR (viability)]])</f>
        <v/>
      </c>
    </row>
    <row r="175" spans="2:9" x14ac:dyDescent="0.35">
      <c r="B175" t="str">
        <f t="shared" si="10"/>
        <v>W6.GERMS.FROM.DONOR</v>
      </c>
      <c r="C175" s="45" t="str">
        <f>Master[[#This Row],[Inventory Prefix]]&amp;" "&amp;Master[[#This Row],[Inventory Number]]&amp;" "&amp;Master[[#This Row],[Inventory Suffix]]&amp;" "&amp;Master[[#This Row],[Inventory Type - Lookup Picker]]</f>
        <v xml:space="preserve">   </v>
      </c>
      <c r="D175" s="45" t="str">
        <f t="shared" si="11"/>
        <v>mm/yyyy</v>
      </c>
      <c r="E175" s="77" t="str">
        <f>IF(Master[[#This Row],[GERMS from DONOR (test date)]]="","",Master[[#This Row],[GERMS from DONOR (test date)]])</f>
        <v/>
      </c>
      <c r="I175" s="76" t="str">
        <f>IF(Master[[#This Row],[GERMS from DONOR (viability)]]="","",Master[[#This Row],[GERMS from DONOR (viability)]])</f>
        <v/>
      </c>
    </row>
    <row r="176" spans="2:9" x14ac:dyDescent="0.35">
      <c r="B176" t="str">
        <f t="shared" si="10"/>
        <v>W6.GERMS.FROM.DONOR</v>
      </c>
      <c r="C176" s="45" t="str">
        <f>Master[[#This Row],[Inventory Prefix]]&amp;" "&amp;Master[[#This Row],[Inventory Number]]&amp;" "&amp;Master[[#This Row],[Inventory Suffix]]&amp;" "&amp;Master[[#This Row],[Inventory Type - Lookup Picker]]</f>
        <v xml:space="preserve">   </v>
      </c>
      <c r="D176" s="45" t="str">
        <f t="shared" si="11"/>
        <v>mm/yyyy</v>
      </c>
      <c r="E176" s="77" t="str">
        <f>IF(Master[[#This Row],[GERMS from DONOR (test date)]]="","",Master[[#This Row],[GERMS from DONOR (test date)]])</f>
        <v/>
      </c>
      <c r="I176" s="76" t="str">
        <f>IF(Master[[#This Row],[GERMS from DONOR (viability)]]="","",Master[[#This Row],[GERMS from DONOR (viability)]])</f>
        <v/>
      </c>
    </row>
    <row r="177" spans="2:9" x14ac:dyDescent="0.35">
      <c r="B177" t="str">
        <f t="shared" si="10"/>
        <v>W6.GERMS.FROM.DONOR</v>
      </c>
      <c r="C177" s="45" t="str">
        <f>Master[[#This Row],[Inventory Prefix]]&amp;" "&amp;Master[[#This Row],[Inventory Number]]&amp;" "&amp;Master[[#This Row],[Inventory Suffix]]&amp;" "&amp;Master[[#This Row],[Inventory Type - Lookup Picker]]</f>
        <v xml:space="preserve">   </v>
      </c>
      <c r="D177" s="45" t="str">
        <f t="shared" si="11"/>
        <v>mm/yyyy</v>
      </c>
      <c r="E177" s="77" t="str">
        <f>IF(Master[[#This Row],[GERMS from DONOR (test date)]]="","",Master[[#This Row],[GERMS from DONOR (test date)]])</f>
        <v/>
      </c>
      <c r="I177" s="76" t="str">
        <f>IF(Master[[#This Row],[GERMS from DONOR (viability)]]="","",Master[[#This Row],[GERMS from DONOR (viability)]])</f>
        <v/>
      </c>
    </row>
    <row r="178" spans="2:9" x14ac:dyDescent="0.35">
      <c r="B178" t="str">
        <f t="shared" si="10"/>
        <v>W6.GERMS.FROM.DONOR</v>
      </c>
      <c r="C178" s="45" t="str">
        <f>Master[[#This Row],[Inventory Prefix]]&amp;" "&amp;Master[[#This Row],[Inventory Number]]&amp;" "&amp;Master[[#This Row],[Inventory Suffix]]&amp;" "&amp;Master[[#This Row],[Inventory Type - Lookup Picker]]</f>
        <v xml:space="preserve">   </v>
      </c>
      <c r="D178" s="45" t="str">
        <f t="shared" si="11"/>
        <v>mm/yyyy</v>
      </c>
      <c r="E178" s="77" t="str">
        <f>IF(Master[[#This Row],[GERMS from DONOR (test date)]]="","",Master[[#This Row],[GERMS from DONOR (test date)]])</f>
        <v/>
      </c>
      <c r="I178" s="76" t="str">
        <f>IF(Master[[#This Row],[GERMS from DONOR (viability)]]="","",Master[[#This Row],[GERMS from DONOR (viability)]])</f>
        <v/>
      </c>
    </row>
    <row r="179" spans="2:9" x14ac:dyDescent="0.35">
      <c r="B179" t="str">
        <f t="shared" si="10"/>
        <v>W6.GERMS.FROM.DONOR</v>
      </c>
      <c r="C179" s="45" t="str">
        <f>Master[[#This Row],[Inventory Prefix]]&amp;" "&amp;Master[[#This Row],[Inventory Number]]&amp;" "&amp;Master[[#This Row],[Inventory Suffix]]&amp;" "&amp;Master[[#This Row],[Inventory Type - Lookup Picker]]</f>
        <v xml:space="preserve">   </v>
      </c>
      <c r="D179" s="45" t="str">
        <f t="shared" si="11"/>
        <v>mm/yyyy</v>
      </c>
      <c r="E179" s="77" t="str">
        <f>IF(Master[[#This Row],[GERMS from DONOR (test date)]]="","",Master[[#This Row],[GERMS from DONOR (test date)]])</f>
        <v/>
      </c>
      <c r="I179" s="76" t="str">
        <f>IF(Master[[#This Row],[GERMS from DONOR (viability)]]="","",Master[[#This Row],[GERMS from DONOR (viability)]])</f>
        <v/>
      </c>
    </row>
    <row r="180" spans="2:9" x14ac:dyDescent="0.35">
      <c r="B180" t="str">
        <f t="shared" si="10"/>
        <v>W6.GERMS.FROM.DONOR</v>
      </c>
      <c r="C180" s="45" t="str">
        <f>Master[[#This Row],[Inventory Prefix]]&amp;" "&amp;Master[[#This Row],[Inventory Number]]&amp;" "&amp;Master[[#This Row],[Inventory Suffix]]&amp;" "&amp;Master[[#This Row],[Inventory Type - Lookup Picker]]</f>
        <v xml:space="preserve">   </v>
      </c>
      <c r="D180" s="45" t="str">
        <f t="shared" si="11"/>
        <v>mm/yyyy</v>
      </c>
      <c r="E180" s="77" t="str">
        <f>IF(Master[[#This Row],[GERMS from DONOR (test date)]]="","",Master[[#This Row],[GERMS from DONOR (test date)]])</f>
        <v/>
      </c>
      <c r="I180" s="76" t="str">
        <f>IF(Master[[#This Row],[GERMS from DONOR (viability)]]="","",Master[[#This Row],[GERMS from DONOR (viability)]])</f>
        <v/>
      </c>
    </row>
    <row r="181" spans="2:9" x14ac:dyDescent="0.35">
      <c r="B181" t="str">
        <f t="shared" si="10"/>
        <v>W6.GERMS.FROM.DONOR</v>
      </c>
      <c r="C181" s="45" t="str">
        <f>Master[[#This Row],[Inventory Prefix]]&amp;" "&amp;Master[[#This Row],[Inventory Number]]&amp;" "&amp;Master[[#This Row],[Inventory Suffix]]&amp;" "&amp;Master[[#This Row],[Inventory Type - Lookup Picker]]</f>
        <v xml:space="preserve">   </v>
      </c>
      <c r="D181" s="45" t="str">
        <f t="shared" si="11"/>
        <v>mm/yyyy</v>
      </c>
      <c r="E181" s="77" t="str">
        <f>IF(Master[[#This Row],[GERMS from DONOR (test date)]]="","",Master[[#This Row],[GERMS from DONOR (test date)]])</f>
        <v/>
      </c>
      <c r="I181" s="76" t="str">
        <f>IF(Master[[#This Row],[GERMS from DONOR (viability)]]="","",Master[[#This Row],[GERMS from DONOR (viability)]])</f>
        <v/>
      </c>
    </row>
    <row r="182" spans="2:9" x14ac:dyDescent="0.35">
      <c r="B182" t="str">
        <f t="shared" si="10"/>
        <v>W6.GERMS.FROM.DONOR</v>
      </c>
      <c r="C182" s="45" t="str">
        <f>Master[[#This Row],[Inventory Prefix]]&amp;" "&amp;Master[[#This Row],[Inventory Number]]&amp;" "&amp;Master[[#This Row],[Inventory Suffix]]&amp;" "&amp;Master[[#This Row],[Inventory Type - Lookup Picker]]</f>
        <v xml:space="preserve">   </v>
      </c>
      <c r="D182" s="45" t="str">
        <f t="shared" si="11"/>
        <v>mm/yyyy</v>
      </c>
      <c r="E182" s="77" t="str">
        <f>IF(Master[[#This Row],[GERMS from DONOR (test date)]]="","",Master[[#This Row],[GERMS from DONOR (test date)]])</f>
        <v/>
      </c>
      <c r="I182" s="76" t="str">
        <f>IF(Master[[#This Row],[GERMS from DONOR (viability)]]="","",Master[[#This Row],[GERMS from DONOR (viability)]])</f>
        <v/>
      </c>
    </row>
    <row r="183" spans="2:9" x14ac:dyDescent="0.35">
      <c r="B183" t="str">
        <f t="shared" si="10"/>
        <v>W6.GERMS.FROM.DONOR</v>
      </c>
      <c r="C183" s="45" t="str">
        <f>Master[[#This Row],[Inventory Prefix]]&amp;" "&amp;Master[[#This Row],[Inventory Number]]&amp;" "&amp;Master[[#This Row],[Inventory Suffix]]&amp;" "&amp;Master[[#This Row],[Inventory Type - Lookup Picker]]</f>
        <v xml:space="preserve">   </v>
      </c>
      <c r="D183" s="45" t="str">
        <f t="shared" si="11"/>
        <v>mm/yyyy</v>
      </c>
      <c r="E183" s="77" t="str">
        <f>IF(Master[[#This Row],[GERMS from DONOR (test date)]]="","",Master[[#This Row],[GERMS from DONOR (test date)]])</f>
        <v/>
      </c>
      <c r="I183" s="76" t="str">
        <f>IF(Master[[#This Row],[GERMS from DONOR (viability)]]="","",Master[[#This Row],[GERMS from DONOR (viability)]])</f>
        <v/>
      </c>
    </row>
    <row r="184" spans="2:9" x14ac:dyDescent="0.35">
      <c r="B184" t="str">
        <f t="shared" si="10"/>
        <v>W6.GERMS.FROM.DONOR</v>
      </c>
      <c r="C184" s="45" t="str">
        <f>Master[[#This Row],[Inventory Prefix]]&amp;" "&amp;Master[[#This Row],[Inventory Number]]&amp;" "&amp;Master[[#This Row],[Inventory Suffix]]&amp;" "&amp;Master[[#This Row],[Inventory Type - Lookup Picker]]</f>
        <v xml:space="preserve">   </v>
      </c>
      <c r="D184" s="45" t="str">
        <f t="shared" si="11"/>
        <v>mm/yyyy</v>
      </c>
      <c r="E184" s="77" t="str">
        <f>IF(Master[[#This Row],[GERMS from DONOR (test date)]]="","",Master[[#This Row],[GERMS from DONOR (test date)]])</f>
        <v/>
      </c>
      <c r="I184" s="76" t="str">
        <f>IF(Master[[#This Row],[GERMS from DONOR (viability)]]="","",Master[[#This Row],[GERMS from DONOR (viability)]])</f>
        <v/>
      </c>
    </row>
    <row r="185" spans="2:9" x14ac:dyDescent="0.35">
      <c r="B185" t="str">
        <f t="shared" si="10"/>
        <v>W6.GERMS.FROM.DONOR</v>
      </c>
      <c r="C185" s="45" t="str">
        <f>Master[[#This Row],[Inventory Prefix]]&amp;" "&amp;Master[[#This Row],[Inventory Number]]&amp;" "&amp;Master[[#This Row],[Inventory Suffix]]&amp;" "&amp;Master[[#This Row],[Inventory Type - Lookup Picker]]</f>
        <v xml:space="preserve">   </v>
      </c>
      <c r="D185" s="45" t="str">
        <f t="shared" si="11"/>
        <v>mm/yyyy</v>
      </c>
      <c r="E185" s="77" t="str">
        <f>IF(Master[[#This Row],[GERMS from DONOR (test date)]]="","",Master[[#This Row],[GERMS from DONOR (test date)]])</f>
        <v/>
      </c>
      <c r="I185" s="76" t="str">
        <f>IF(Master[[#This Row],[GERMS from DONOR (viability)]]="","",Master[[#This Row],[GERMS from DONOR (viability)]])</f>
        <v/>
      </c>
    </row>
    <row r="186" spans="2:9" x14ac:dyDescent="0.35">
      <c r="B186" t="str">
        <f t="shared" si="10"/>
        <v>W6.GERMS.FROM.DONOR</v>
      </c>
      <c r="C186" s="45" t="str">
        <f>Master[[#This Row],[Inventory Prefix]]&amp;" "&amp;Master[[#This Row],[Inventory Number]]&amp;" "&amp;Master[[#This Row],[Inventory Suffix]]&amp;" "&amp;Master[[#This Row],[Inventory Type - Lookup Picker]]</f>
        <v xml:space="preserve">   </v>
      </c>
      <c r="D186" s="45" t="str">
        <f t="shared" si="11"/>
        <v>mm/yyyy</v>
      </c>
      <c r="E186" s="77" t="str">
        <f>IF(Master[[#This Row],[GERMS from DONOR (test date)]]="","",Master[[#This Row],[GERMS from DONOR (test date)]])</f>
        <v/>
      </c>
      <c r="I186" s="76" t="str">
        <f>IF(Master[[#This Row],[GERMS from DONOR (viability)]]="","",Master[[#This Row],[GERMS from DONOR (viability)]])</f>
        <v/>
      </c>
    </row>
    <row r="187" spans="2:9" x14ac:dyDescent="0.35">
      <c r="B187" t="str">
        <f t="shared" si="10"/>
        <v>W6.GERMS.FROM.DONOR</v>
      </c>
      <c r="C187" s="45" t="str">
        <f>Master[[#This Row],[Inventory Prefix]]&amp;" "&amp;Master[[#This Row],[Inventory Number]]&amp;" "&amp;Master[[#This Row],[Inventory Suffix]]&amp;" "&amp;Master[[#This Row],[Inventory Type - Lookup Picker]]</f>
        <v xml:space="preserve">   </v>
      </c>
      <c r="D187" s="45" t="str">
        <f t="shared" si="11"/>
        <v>mm/yyyy</v>
      </c>
      <c r="E187" s="77" t="str">
        <f>IF(Master[[#This Row],[GERMS from DONOR (test date)]]="","",Master[[#This Row],[GERMS from DONOR (test date)]])</f>
        <v/>
      </c>
      <c r="I187" s="76" t="str">
        <f>IF(Master[[#This Row],[GERMS from DONOR (viability)]]="","",Master[[#This Row],[GERMS from DONOR (viability)]])</f>
        <v/>
      </c>
    </row>
    <row r="188" spans="2:9" x14ac:dyDescent="0.35">
      <c r="B188" t="str">
        <f t="shared" si="10"/>
        <v>W6.GERMS.FROM.DONOR</v>
      </c>
      <c r="C188" s="45" t="str">
        <f>Master[[#This Row],[Inventory Prefix]]&amp;" "&amp;Master[[#This Row],[Inventory Number]]&amp;" "&amp;Master[[#This Row],[Inventory Suffix]]&amp;" "&amp;Master[[#This Row],[Inventory Type - Lookup Picker]]</f>
        <v xml:space="preserve">   </v>
      </c>
      <c r="D188" s="45" t="str">
        <f t="shared" si="11"/>
        <v>mm/yyyy</v>
      </c>
      <c r="E188" s="77" t="str">
        <f>IF(Master[[#This Row],[GERMS from DONOR (test date)]]="","",Master[[#This Row],[GERMS from DONOR (test date)]])</f>
        <v/>
      </c>
      <c r="I188" s="76" t="str">
        <f>IF(Master[[#This Row],[GERMS from DONOR (viability)]]="","",Master[[#This Row],[GERMS from DONOR (viability)]])</f>
        <v/>
      </c>
    </row>
    <row r="189" spans="2:9" x14ac:dyDescent="0.35">
      <c r="B189" t="str">
        <f t="shared" si="10"/>
        <v>W6.GERMS.FROM.DONOR</v>
      </c>
      <c r="C189" s="45" t="str">
        <f>Master[[#This Row],[Inventory Prefix]]&amp;" "&amp;Master[[#This Row],[Inventory Number]]&amp;" "&amp;Master[[#This Row],[Inventory Suffix]]&amp;" "&amp;Master[[#This Row],[Inventory Type - Lookup Picker]]</f>
        <v xml:space="preserve">   </v>
      </c>
      <c r="D189" s="45" t="str">
        <f t="shared" si="11"/>
        <v>mm/yyyy</v>
      </c>
      <c r="E189" s="77" t="str">
        <f>IF(Master[[#This Row],[GERMS from DONOR (test date)]]="","",Master[[#This Row],[GERMS from DONOR (test date)]])</f>
        <v/>
      </c>
      <c r="I189" s="76" t="str">
        <f>IF(Master[[#This Row],[GERMS from DONOR (viability)]]="","",Master[[#This Row],[GERMS from DONOR (viability)]])</f>
        <v/>
      </c>
    </row>
    <row r="190" spans="2:9" x14ac:dyDescent="0.35">
      <c r="B190" t="str">
        <f t="shared" si="10"/>
        <v>W6.GERMS.FROM.DONOR</v>
      </c>
      <c r="C190" s="45" t="str">
        <f>Master[[#This Row],[Inventory Prefix]]&amp;" "&amp;Master[[#This Row],[Inventory Number]]&amp;" "&amp;Master[[#This Row],[Inventory Suffix]]&amp;" "&amp;Master[[#This Row],[Inventory Type - Lookup Picker]]</f>
        <v xml:space="preserve">   </v>
      </c>
      <c r="D190" s="45" t="str">
        <f t="shared" si="11"/>
        <v>mm/yyyy</v>
      </c>
      <c r="E190" s="77" t="str">
        <f>IF(Master[[#This Row],[GERMS from DONOR (test date)]]="","",Master[[#This Row],[GERMS from DONOR (test date)]])</f>
        <v/>
      </c>
      <c r="I190" s="76" t="str">
        <f>IF(Master[[#This Row],[GERMS from DONOR (viability)]]="","",Master[[#This Row],[GERMS from DONOR (viability)]])</f>
        <v/>
      </c>
    </row>
    <row r="191" spans="2:9" x14ac:dyDescent="0.35">
      <c r="B191" t="str">
        <f t="shared" si="10"/>
        <v>W6.GERMS.FROM.DONOR</v>
      </c>
      <c r="C191" s="45" t="str">
        <f>Master[[#This Row],[Inventory Prefix]]&amp;" "&amp;Master[[#This Row],[Inventory Number]]&amp;" "&amp;Master[[#This Row],[Inventory Suffix]]&amp;" "&amp;Master[[#This Row],[Inventory Type - Lookup Picker]]</f>
        <v xml:space="preserve">   </v>
      </c>
      <c r="D191" s="45" t="str">
        <f t="shared" si="11"/>
        <v>mm/yyyy</v>
      </c>
      <c r="E191" s="77" t="str">
        <f>IF(Master[[#This Row],[GERMS from DONOR (test date)]]="","",Master[[#This Row],[GERMS from DONOR (test date)]])</f>
        <v/>
      </c>
      <c r="I191" s="76" t="str">
        <f>IF(Master[[#This Row],[GERMS from DONOR (viability)]]="","",Master[[#This Row],[GERMS from DONOR (viability)]])</f>
        <v/>
      </c>
    </row>
    <row r="192" spans="2:9" x14ac:dyDescent="0.35">
      <c r="B192" t="str">
        <f t="shared" si="10"/>
        <v>W6.GERMS.FROM.DONOR</v>
      </c>
      <c r="C192" s="45" t="str">
        <f>Master[[#This Row],[Inventory Prefix]]&amp;" "&amp;Master[[#This Row],[Inventory Number]]&amp;" "&amp;Master[[#This Row],[Inventory Suffix]]&amp;" "&amp;Master[[#This Row],[Inventory Type - Lookup Picker]]</f>
        <v xml:space="preserve">   </v>
      </c>
      <c r="D192" s="45" t="str">
        <f t="shared" si="11"/>
        <v>mm/yyyy</v>
      </c>
      <c r="E192" s="77" t="str">
        <f>IF(Master[[#This Row],[GERMS from DONOR (test date)]]="","",Master[[#This Row],[GERMS from DONOR (test date)]])</f>
        <v/>
      </c>
      <c r="I192" s="76" t="str">
        <f>IF(Master[[#This Row],[GERMS from DONOR (viability)]]="","",Master[[#This Row],[GERMS from DONOR (viability)]])</f>
        <v/>
      </c>
    </row>
    <row r="193" spans="2:9" x14ac:dyDescent="0.35">
      <c r="B193" t="str">
        <f t="shared" si="10"/>
        <v>W6.GERMS.FROM.DONOR</v>
      </c>
      <c r="C193" s="45" t="str">
        <f>Master[[#This Row],[Inventory Prefix]]&amp;" "&amp;Master[[#This Row],[Inventory Number]]&amp;" "&amp;Master[[#This Row],[Inventory Suffix]]&amp;" "&amp;Master[[#This Row],[Inventory Type - Lookup Picker]]</f>
        <v xml:space="preserve">   </v>
      </c>
      <c r="D193" s="45" t="str">
        <f t="shared" si="11"/>
        <v>mm/yyyy</v>
      </c>
      <c r="E193" s="77" t="str">
        <f>IF(Master[[#This Row],[GERMS from DONOR (test date)]]="","",Master[[#This Row],[GERMS from DONOR (test date)]])</f>
        <v/>
      </c>
      <c r="I193" s="76" t="str">
        <f>IF(Master[[#This Row],[GERMS from DONOR (viability)]]="","",Master[[#This Row],[GERMS from DONOR (viability)]])</f>
        <v/>
      </c>
    </row>
    <row r="194" spans="2:9" x14ac:dyDescent="0.35">
      <c r="B194" t="str">
        <f t="shared" ref="B194:B201" si="12">"W6.GERMS.FROM.DONOR"</f>
        <v>W6.GERMS.FROM.DONOR</v>
      </c>
      <c r="C194" s="45" t="str">
        <f>Master[[#This Row],[Inventory Prefix]]&amp;" "&amp;Master[[#This Row],[Inventory Number]]&amp;" "&amp;Master[[#This Row],[Inventory Suffix]]&amp;" "&amp;Master[[#This Row],[Inventory Type - Lookup Picker]]</f>
        <v xml:space="preserve">   </v>
      </c>
      <c r="D194" s="45" t="str">
        <f t="shared" si="11"/>
        <v>mm/yyyy</v>
      </c>
      <c r="E194" s="77" t="str">
        <f>IF(Master[[#This Row],[GERMS from DONOR (test date)]]="","",Master[[#This Row],[GERMS from DONOR (test date)]])</f>
        <v/>
      </c>
      <c r="I194" s="76" t="str">
        <f>IF(Master[[#This Row],[GERMS from DONOR (viability)]]="","",Master[[#This Row],[GERMS from DONOR (viability)]])</f>
        <v/>
      </c>
    </row>
    <row r="195" spans="2:9" x14ac:dyDescent="0.35">
      <c r="B195" t="str">
        <f t="shared" si="12"/>
        <v>W6.GERMS.FROM.DONOR</v>
      </c>
      <c r="C195" s="45" t="str">
        <f>Master[[#This Row],[Inventory Prefix]]&amp;" "&amp;Master[[#This Row],[Inventory Number]]&amp;" "&amp;Master[[#This Row],[Inventory Suffix]]&amp;" "&amp;Master[[#This Row],[Inventory Type - Lookup Picker]]</f>
        <v xml:space="preserve">   </v>
      </c>
      <c r="D195" s="45" t="str">
        <f t="shared" si="11"/>
        <v>mm/yyyy</v>
      </c>
      <c r="E195" s="77" t="str">
        <f>IF(Master[[#This Row],[GERMS from DONOR (test date)]]="","",Master[[#This Row],[GERMS from DONOR (test date)]])</f>
        <v/>
      </c>
      <c r="I195" s="76" t="str">
        <f>IF(Master[[#This Row],[GERMS from DONOR (viability)]]="","",Master[[#This Row],[GERMS from DONOR (viability)]])</f>
        <v/>
      </c>
    </row>
    <row r="196" spans="2:9" x14ac:dyDescent="0.35">
      <c r="B196" t="str">
        <f t="shared" si="12"/>
        <v>W6.GERMS.FROM.DONOR</v>
      </c>
      <c r="C196" s="45" t="str">
        <f>Master[[#This Row],[Inventory Prefix]]&amp;" "&amp;Master[[#This Row],[Inventory Number]]&amp;" "&amp;Master[[#This Row],[Inventory Suffix]]&amp;" "&amp;Master[[#This Row],[Inventory Type - Lookup Picker]]</f>
        <v xml:space="preserve">   </v>
      </c>
      <c r="D196" s="45" t="str">
        <f t="shared" ref="D196:D201" si="13">"mm/yyyy"</f>
        <v>mm/yyyy</v>
      </c>
      <c r="E196" s="77" t="str">
        <f>IF(Master[[#This Row],[GERMS from DONOR (test date)]]="","",Master[[#This Row],[GERMS from DONOR (test date)]])</f>
        <v/>
      </c>
      <c r="I196" s="76" t="str">
        <f>IF(Master[[#This Row],[GERMS from DONOR (viability)]]="","",Master[[#This Row],[GERMS from DONOR (viability)]])</f>
        <v/>
      </c>
    </row>
    <row r="197" spans="2:9" x14ac:dyDescent="0.35">
      <c r="B197" t="str">
        <f t="shared" si="12"/>
        <v>W6.GERMS.FROM.DONOR</v>
      </c>
      <c r="C197" s="45" t="str">
        <f>Master[[#This Row],[Inventory Prefix]]&amp;" "&amp;Master[[#This Row],[Inventory Number]]&amp;" "&amp;Master[[#This Row],[Inventory Suffix]]&amp;" "&amp;Master[[#This Row],[Inventory Type - Lookup Picker]]</f>
        <v xml:space="preserve">   </v>
      </c>
      <c r="D197" s="45" t="str">
        <f t="shared" si="13"/>
        <v>mm/yyyy</v>
      </c>
      <c r="E197" s="77" t="str">
        <f>IF(Master[[#This Row],[GERMS from DONOR (test date)]]="","",Master[[#This Row],[GERMS from DONOR (test date)]])</f>
        <v/>
      </c>
      <c r="I197" s="76" t="str">
        <f>IF(Master[[#This Row],[GERMS from DONOR (viability)]]="","",Master[[#This Row],[GERMS from DONOR (viability)]])</f>
        <v/>
      </c>
    </row>
    <row r="198" spans="2:9" x14ac:dyDescent="0.35">
      <c r="B198" t="str">
        <f t="shared" si="12"/>
        <v>W6.GERMS.FROM.DONOR</v>
      </c>
      <c r="C198" s="45" t="str">
        <f>Master[[#This Row],[Inventory Prefix]]&amp;" "&amp;Master[[#This Row],[Inventory Number]]&amp;" "&amp;Master[[#This Row],[Inventory Suffix]]&amp;" "&amp;Master[[#This Row],[Inventory Type - Lookup Picker]]</f>
        <v xml:space="preserve">   </v>
      </c>
      <c r="D198" s="45" t="str">
        <f t="shared" si="13"/>
        <v>mm/yyyy</v>
      </c>
      <c r="E198" s="77" t="str">
        <f>IF(Master[[#This Row],[GERMS from DONOR (test date)]]="","",Master[[#This Row],[GERMS from DONOR (test date)]])</f>
        <v/>
      </c>
      <c r="I198" s="76" t="str">
        <f>IF(Master[[#This Row],[GERMS from DONOR (viability)]]="","",Master[[#This Row],[GERMS from DONOR (viability)]])</f>
        <v/>
      </c>
    </row>
    <row r="199" spans="2:9" x14ac:dyDescent="0.35">
      <c r="B199" t="str">
        <f t="shared" si="12"/>
        <v>W6.GERMS.FROM.DONOR</v>
      </c>
      <c r="C199" s="45" t="str">
        <f>Master[[#This Row],[Inventory Prefix]]&amp;" "&amp;Master[[#This Row],[Inventory Number]]&amp;" "&amp;Master[[#This Row],[Inventory Suffix]]&amp;" "&amp;Master[[#This Row],[Inventory Type - Lookup Picker]]</f>
        <v xml:space="preserve">   </v>
      </c>
      <c r="D199" s="45" t="str">
        <f t="shared" si="13"/>
        <v>mm/yyyy</v>
      </c>
      <c r="E199" s="77" t="str">
        <f>IF(Master[[#This Row],[GERMS from DONOR (test date)]]="","",Master[[#This Row],[GERMS from DONOR (test date)]])</f>
        <v/>
      </c>
      <c r="I199" s="76" t="str">
        <f>IF(Master[[#This Row],[GERMS from DONOR (viability)]]="","",Master[[#This Row],[GERMS from DONOR (viability)]])</f>
        <v/>
      </c>
    </row>
    <row r="200" spans="2:9" x14ac:dyDescent="0.35">
      <c r="B200" t="str">
        <f t="shared" si="12"/>
        <v>W6.GERMS.FROM.DONOR</v>
      </c>
      <c r="C200" s="45" t="str">
        <f>Master[[#This Row],[Inventory Prefix]]&amp;" "&amp;Master[[#This Row],[Inventory Number]]&amp;" "&amp;Master[[#This Row],[Inventory Suffix]]&amp;" "&amp;Master[[#This Row],[Inventory Type - Lookup Picker]]</f>
        <v xml:space="preserve">   </v>
      </c>
      <c r="D200" s="45" t="str">
        <f t="shared" si="13"/>
        <v>mm/yyyy</v>
      </c>
      <c r="E200" s="77" t="str">
        <f>IF(Master[[#This Row],[GERMS from DONOR (test date)]]="","",Master[[#This Row],[GERMS from DONOR (test date)]])</f>
        <v/>
      </c>
      <c r="I200" s="76" t="str">
        <f>IF(Master[[#This Row],[GERMS from DONOR (viability)]]="","",Master[[#This Row],[GERMS from DONOR (viability)]])</f>
        <v/>
      </c>
    </row>
    <row r="201" spans="2:9" x14ac:dyDescent="0.35">
      <c r="B201" t="str">
        <f t="shared" si="12"/>
        <v>W6.GERMS.FROM.DONOR</v>
      </c>
      <c r="C201" s="45" t="str">
        <f>Master[[#This Row],[Inventory Prefix]]&amp;" "&amp;Master[[#This Row],[Inventory Number]]&amp;" "&amp;Master[[#This Row],[Inventory Suffix]]&amp;" "&amp;Master[[#This Row],[Inventory Type - Lookup Picker]]</f>
        <v xml:space="preserve">   </v>
      </c>
      <c r="D201" s="45" t="str">
        <f t="shared" si="13"/>
        <v>mm/yyyy</v>
      </c>
      <c r="E201" s="77" t="str">
        <f>IF(Master[[#This Row],[GERMS from DONOR (test date)]]="","",Master[[#This Row],[GERMS from DONOR (test date)]])</f>
        <v/>
      </c>
      <c r="I201" s="76" t="str">
        <f>IF(Master[[#This Row],[GERMS from DONOR (viability)]]="","",Master[[#This Row],[GERMS from DONOR (viability)]])</f>
        <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tabColor theme="0" tint="-0.249977111117893"/>
  </sheetPr>
  <dimension ref="A1:J201"/>
  <sheetViews>
    <sheetView workbookViewId="0">
      <selection activeCell="A2" sqref="A2"/>
    </sheetView>
  </sheetViews>
  <sheetFormatPr defaultRowHeight="14.5" x14ac:dyDescent="0.35"/>
  <cols>
    <col min="1" max="1" width="9.81640625" customWidth="1"/>
    <col min="2" max="2" width="25.7265625" customWidth="1"/>
    <col min="3" max="3" width="14.54296875" customWidth="1"/>
    <col min="4" max="4" width="13.7265625" customWidth="1"/>
    <col min="5" max="6" width="13.81640625" customWidth="1"/>
    <col min="7" max="7" width="10.26953125" customWidth="1"/>
    <col min="8" max="8" width="13.453125" customWidth="1"/>
    <col min="9" max="9" width="19.26953125" customWidth="1"/>
    <col min="10" max="10" width="7.7265625" bestFit="1" customWidth="1"/>
  </cols>
  <sheetData>
    <row r="1" spans="1:10" s="116" customFormat="1" ht="29" x14ac:dyDescent="0.35">
      <c r="A1" s="116" t="s">
        <v>57</v>
      </c>
      <c r="B1" s="118" t="s">
        <v>31</v>
      </c>
      <c r="C1" s="118" t="s">
        <v>49</v>
      </c>
      <c r="D1" s="116" t="s">
        <v>52</v>
      </c>
      <c r="E1" s="116" t="s">
        <v>53</v>
      </c>
      <c r="F1" s="116" t="s">
        <v>58</v>
      </c>
      <c r="G1" s="116" t="s">
        <v>59</v>
      </c>
      <c r="H1" s="116" t="s">
        <v>60</v>
      </c>
      <c r="I1" s="116" t="s">
        <v>55</v>
      </c>
      <c r="J1" s="116" t="s">
        <v>9</v>
      </c>
    </row>
    <row r="2" spans="1:10" ht="15.5" x14ac:dyDescent="0.35">
      <c r="A2" s="1"/>
      <c r="B2" t="str">
        <f>Master[[#This Row],[Inventory Prefix]]&amp;" "&amp;Master[[#This Row],[Inventory Number]]&amp;" "&amp;Master[[#This Row],[Inventory Suffix]]&amp;" "&amp;Master[[#This Row],[Inventory Type - Lookup Picker]]</f>
        <v>W6 57036 2019o SD</v>
      </c>
      <c r="C2" t="str">
        <f>"Received"</f>
        <v>Received</v>
      </c>
      <c r="D2" t="str">
        <f>"mm/dd/yyyy"</f>
        <v>mm/dd/yyyy</v>
      </c>
      <c r="E2" s="77">
        <f>Master[[#This Row],[Received Date -received by site]]</f>
        <v>43734</v>
      </c>
      <c r="F2" s="17">
        <f>IF(Master[[#This Row],[Total Weight -gram (if unknown, leave blank)]]="","1",Master[[#This Row],[Total Weight -gram (if unknown, leave blank)]])</f>
        <v>4.87</v>
      </c>
      <c r="G2" s="17" t="str">
        <f>IF(InvActionRecd[[#This Row],[Quantity]]="1","packet","gram")</f>
        <v>gram</v>
      </c>
      <c r="H2" t="str">
        <f>IF(Master[[#This Row],[Inventory Type - Lookup Picker]]="","",Master[[#This Row],[Inventory Type - Lookup Picker]])</f>
        <v>SD</v>
      </c>
      <c r="I2" t="str">
        <f>IF(Master[[#This Row],[Cooperator (Donor) 1 -full record]]="","",Master[[#This Row],[Cooperator (Donor) 1 -full record]])</f>
        <v>United States Forest Service (Bend)</v>
      </c>
    </row>
    <row r="3" spans="1:10" x14ac:dyDescent="0.35">
      <c r="A3" s="7"/>
      <c r="B3" t="str">
        <f>Master[[#This Row],[Inventory Prefix]]&amp;" "&amp;Master[[#This Row],[Inventory Number]]&amp;" "&amp;Master[[#This Row],[Inventory Suffix]]&amp;" "&amp;Master[[#This Row],[Inventory Type - Lookup Picker]]</f>
        <v>W6   SD</v>
      </c>
      <c r="C3" t="str">
        <f t="shared" ref="C3:C21" si="0">"Received"</f>
        <v>Received</v>
      </c>
      <c r="D3" t="str">
        <f t="shared" ref="D3:D21" si="1">"mm/dd/yyyy"</f>
        <v>mm/dd/yyyy</v>
      </c>
      <c r="E3" s="77">
        <f>Master[[#This Row],[Received Date -received by site]]</f>
        <v>0</v>
      </c>
      <c r="F3" s="17" t="str">
        <f>IF(Master[[#This Row],[Total Weight -gram (if unknown, leave blank)]]="","1",Master[[#This Row],[Total Weight -gram (if unknown, leave blank)]])</f>
        <v>1</v>
      </c>
      <c r="G3" s="17" t="str">
        <f>IF(InvActionRecd[[#This Row],[Quantity]]="1","packet","gram")</f>
        <v>packet</v>
      </c>
      <c r="H3" t="str">
        <f>IF(Master[[#This Row],[Inventory Type - Lookup Picker]]="","",Master[[#This Row],[Inventory Type - Lookup Picker]])</f>
        <v>SD</v>
      </c>
      <c r="I3" t="str">
        <f>IF(Master[[#This Row],[Cooperator (Donor) 1 -full record]]="","",Master[[#This Row],[Cooperator (Donor) 1 -full record]])</f>
        <v>Bureau of Land Management, SOS project</v>
      </c>
    </row>
    <row r="4" spans="1:10" x14ac:dyDescent="0.35">
      <c r="A4" s="7"/>
      <c r="B4" t="str">
        <f>Master[[#This Row],[Inventory Prefix]]&amp;" "&amp;Master[[#This Row],[Inventory Number]]&amp;" "&amp;Master[[#This Row],[Inventory Suffix]]&amp;" "&amp;Master[[#This Row],[Inventory Type - Lookup Picker]]</f>
        <v>W6   SD</v>
      </c>
      <c r="C4" t="str">
        <f t="shared" si="0"/>
        <v>Received</v>
      </c>
      <c r="D4" t="str">
        <f t="shared" si="1"/>
        <v>mm/dd/yyyy</v>
      </c>
      <c r="E4" s="77">
        <f>Master[[#This Row],[Received Date -received by site]]</f>
        <v>0</v>
      </c>
      <c r="F4" s="17" t="str">
        <f>IF(Master[[#This Row],[Total Weight -gram (if unknown, leave blank)]]="","1",Master[[#This Row],[Total Weight -gram (if unknown, leave blank)]])</f>
        <v>1</v>
      </c>
      <c r="G4" s="17" t="str">
        <f>IF(InvActionRecd[[#This Row],[Quantity]]="1","packet","gram")</f>
        <v>packet</v>
      </c>
      <c r="H4" t="str">
        <f>IF(Master[[#This Row],[Inventory Type - Lookup Picker]]="","",Master[[#This Row],[Inventory Type - Lookup Picker]])</f>
        <v>SD</v>
      </c>
      <c r="I4" t="str">
        <f>IF(Master[[#This Row],[Cooperator (Donor) 1 -full record]]="","",Master[[#This Row],[Cooperator (Donor) 1 -full record]])</f>
        <v>Bureau of Land Management, SOS project</v>
      </c>
      <c r="J4" s="141"/>
    </row>
    <row r="5" spans="1:10" x14ac:dyDescent="0.35">
      <c r="A5" s="7"/>
      <c r="B5" t="str">
        <f>Master[[#This Row],[Inventory Prefix]]&amp;" "&amp;Master[[#This Row],[Inventory Number]]&amp;" "&amp;Master[[#This Row],[Inventory Suffix]]&amp;" "&amp;Master[[#This Row],[Inventory Type - Lookup Picker]]</f>
        <v>W6   SD</v>
      </c>
      <c r="C5" t="str">
        <f t="shared" si="0"/>
        <v>Received</v>
      </c>
      <c r="D5" t="str">
        <f t="shared" si="1"/>
        <v>mm/dd/yyyy</v>
      </c>
      <c r="E5" s="77">
        <f>Master[[#This Row],[Received Date -received by site]]</f>
        <v>0</v>
      </c>
      <c r="F5" s="17" t="str">
        <f>IF(Master[[#This Row],[Total Weight -gram (if unknown, leave blank)]]="","1",Master[[#This Row],[Total Weight -gram (if unknown, leave blank)]])</f>
        <v>1</v>
      </c>
      <c r="G5" s="17" t="str">
        <f>IF(InvActionRecd[[#This Row],[Quantity]]="1","packet","gram")</f>
        <v>packet</v>
      </c>
      <c r="H5" t="str">
        <f>IF(Master[[#This Row],[Inventory Type - Lookup Picker]]="","",Master[[#This Row],[Inventory Type - Lookup Picker]])</f>
        <v>SD</v>
      </c>
      <c r="I5" t="str">
        <f>IF(Master[[#This Row],[Cooperator (Donor) 1 -full record]]="","",Master[[#This Row],[Cooperator (Donor) 1 -full record]])</f>
        <v>Bureau of Land Management, SOS project</v>
      </c>
      <c r="J5" s="141"/>
    </row>
    <row r="6" spans="1:10" x14ac:dyDescent="0.35">
      <c r="A6" s="7"/>
      <c r="B6" t="str">
        <f>Master[[#This Row],[Inventory Prefix]]&amp;" "&amp;Master[[#This Row],[Inventory Number]]&amp;" "&amp;Master[[#This Row],[Inventory Suffix]]&amp;" "&amp;Master[[#This Row],[Inventory Type - Lookup Picker]]</f>
        <v>W6   SD</v>
      </c>
      <c r="C6" t="str">
        <f t="shared" si="0"/>
        <v>Received</v>
      </c>
      <c r="D6" t="str">
        <f t="shared" si="1"/>
        <v>mm/dd/yyyy</v>
      </c>
      <c r="E6" s="77">
        <f>Master[[#This Row],[Received Date -received by site]]</f>
        <v>0</v>
      </c>
      <c r="F6" s="17" t="str">
        <f>IF(Master[[#This Row],[Total Weight -gram (if unknown, leave blank)]]="","1",Master[[#This Row],[Total Weight -gram (if unknown, leave blank)]])</f>
        <v>1</v>
      </c>
      <c r="G6" s="17" t="str">
        <f>IF(InvActionRecd[[#This Row],[Quantity]]="1","packet","gram")</f>
        <v>packet</v>
      </c>
      <c r="H6" t="str">
        <f>IF(Master[[#This Row],[Inventory Type - Lookup Picker]]="","",Master[[#This Row],[Inventory Type - Lookup Picker]])</f>
        <v>SD</v>
      </c>
      <c r="I6" t="str">
        <f>IF(Master[[#This Row],[Cooperator (Donor) 1 -full record]]="","",Master[[#This Row],[Cooperator (Donor) 1 -full record]])</f>
        <v>Bureau of Land Management, SOS project</v>
      </c>
      <c r="J6" s="141"/>
    </row>
    <row r="7" spans="1:10" x14ac:dyDescent="0.35">
      <c r="A7" s="7"/>
      <c r="B7" t="str">
        <f>Master[[#This Row],[Inventory Prefix]]&amp;" "&amp;Master[[#This Row],[Inventory Number]]&amp;" "&amp;Master[[#This Row],[Inventory Suffix]]&amp;" "&amp;Master[[#This Row],[Inventory Type - Lookup Picker]]</f>
        <v>W6   SD</v>
      </c>
      <c r="C7" t="str">
        <f t="shared" si="0"/>
        <v>Received</v>
      </c>
      <c r="D7" t="str">
        <f t="shared" si="1"/>
        <v>mm/dd/yyyy</v>
      </c>
      <c r="E7" s="77">
        <f>Master[[#This Row],[Received Date -received by site]]</f>
        <v>0</v>
      </c>
      <c r="F7" s="17" t="str">
        <f>IF(Master[[#This Row],[Total Weight -gram (if unknown, leave blank)]]="","1",Master[[#This Row],[Total Weight -gram (if unknown, leave blank)]])</f>
        <v>1</v>
      </c>
      <c r="G7" s="17" t="str">
        <f>IF(InvActionRecd[[#This Row],[Quantity]]="1","packet","gram")</f>
        <v>packet</v>
      </c>
      <c r="H7" t="str">
        <f>IF(Master[[#This Row],[Inventory Type - Lookup Picker]]="","",Master[[#This Row],[Inventory Type - Lookup Picker]])</f>
        <v>SD</v>
      </c>
      <c r="I7" t="str">
        <f>IF(Master[[#This Row],[Cooperator (Donor) 1 -full record]]="","",Master[[#This Row],[Cooperator (Donor) 1 -full record]])</f>
        <v>Bureau of Land Management, SOS project</v>
      </c>
      <c r="J7" s="141"/>
    </row>
    <row r="8" spans="1:10" x14ac:dyDescent="0.35">
      <c r="A8" s="7"/>
      <c r="B8" t="str">
        <f>Master[[#This Row],[Inventory Prefix]]&amp;" "&amp;Master[[#This Row],[Inventory Number]]&amp;" "&amp;Master[[#This Row],[Inventory Suffix]]&amp;" "&amp;Master[[#This Row],[Inventory Type - Lookup Picker]]</f>
        <v>W6   SD</v>
      </c>
      <c r="C8" t="str">
        <f t="shared" si="0"/>
        <v>Received</v>
      </c>
      <c r="D8" t="str">
        <f t="shared" si="1"/>
        <v>mm/dd/yyyy</v>
      </c>
      <c r="E8" s="77">
        <f>Master[[#This Row],[Received Date -received by site]]</f>
        <v>0</v>
      </c>
      <c r="F8" s="17" t="str">
        <f>IF(Master[[#This Row],[Total Weight -gram (if unknown, leave blank)]]="","1",Master[[#This Row],[Total Weight -gram (if unknown, leave blank)]])</f>
        <v>1</v>
      </c>
      <c r="G8" s="17" t="str">
        <f>IF(InvActionRecd[[#This Row],[Quantity]]="1","packet","gram")</f>
        <v>packet</v>
      </c>
      <c r="H8" t="str">
        <f>IF(Master[[#This Row],[Inventory Type - Lookup Picker]]="","",Master[[#This Row],[Inventory Type - Lookup Picker]])</f>
        <v>SD</v>
      </c>
      <c r="I8" t="str">
        <f>IF(Master[[#This Row],[Cooperator (Donor) 1 -full record]]="","",Master[[#This Row],[Cooperator (Donor) 1 -full record]])</f>
        <v>Bureau of Land Management, SOS project</v>
      </c>
      <c r="J8" s="141"/>
    </row>
    <row r="9" spans="1:10" x14ac:dyDescent="0.35">
      <c r="A9" s="7"/>
      <c r="B9" t="str">
        <f>Master[[#This Row],[Inventory Prefix]]&amp;" "&amp;Master[[#This Row],[Inventory Number]]&amp;" "&amp;Master[[#This Row],[Inventory Suffix]]&amp;" "&amp;Master[[#This Row],[Inventory Type - Lookup Picker]]</f>
        <v>W6   SD</v>
      </c>
      <c r="C9" t="str">
        <f t="shared" si="0"/>
        <v>Received</v>
      </c>
      <c r="D9" t="str">
        <f t="shared" si="1"/>
        <v>mm/dd/yyyy</v>
      </c>
      <c r="E9" s="77">
        <f>Master[[#This Row],[Received Date -received by site]]</f>
        <v>0</v>
      </c>
      <c r="F9" s="17" t="str">
        <f>IF(Master[[#This Row],[Total Weight -gram (if unknown, leave blank)]]="","1",Master[[#This Row],[Total Weight -gram (if unknown, leave blank)]])</f>
        <v>1</v>
      </c>
      <c r="G9" s="17" t="str">
        <f>IF(InvActionRecd[[#This Row],[Quantity]]="1","packet","gram")</f>
        <v>packet</v>
      </c>
      <c r="H9" t="str">
        <f>IF(Master[[#This Row],[Inventory Type - Lookup Picker]]="","",Master[[#This Row],[Inventory Type - Lookup Picker]])</f>
        <v>SD</v>
      </c>
      <c r="I9" t="str">
        <f>IF(Master[[#This Row],[Cooperator (Donor) 1 -full record]]="","",Master[[#This Row],[Cooperator (Donor) 1 -full record]])</f>
        <v>Bureau of Land Management, SOS project</v>
      </c>
      <c r="J9" s="141"/>
    </row>
    <row r="10" spans="1:10" x14ac:dyDescent="0.35">
      <c r="A10" s="7"/>
      <c r="B10" t="str">
        <f>Master[[#This Row],[Inventory Prefix]]&amp;" "&amp;Master[[#This Row],[Inventory Number]]&amp;" "&amp;Master[[#This Row],[Inventory Suffix]]&amp;" "&amp;Master[[#This Row],[Inventory Type - Lookup Picker]]</f>
        <v>W6   SD</v>
      </c>
      <c r="C10" t="str">
        <f t="shared" si="0"/>
        <v>Received</v>
      </c>
      <c r="D10" t="str">
        <f t="shared" si="1"/>
        <v>mm/dd/yyyy</v>
      </c>
      <c r="E10" s="77">
        <f>Master[[#This Row],[Received Date -received by site]]</f>
        <v>0</v>
      </c>
      <c r="F10" s="17" t="str">
        <f>IF(Master[[#This Row],[Total Weight -gram (if unknown, leave blank)]]="","1",Master[[#This Row],[Total Weight -gram (if unknown, leave blank)]])</f>
        <v>1</v>
      </c>
      <c r="G10" s="17" t="str">
        <f>IF(InvActionRecd[[#This Row],[Quantity]]="1","packet","gram")</f>
        <v>packet</v>
      </c>
      <c r="H10" t="str">
        <f>IF(Master[[#This Row],[Inventory Type - Lookup Picker]]="","",Master[[#This Row],[Inventory Type - Lookup Picker]])</f>
        <v>SD</v>
      </c>
      <c r="I10" t="str">
        <f>IF(Master[[#This Row],[Cooperator (Donor) 1 -full record]]="","",Master[[#This Row],[Cooperator (Donor) 1 -full record]])</f>
        <v>Bureau of Land Management, SOS project</v>
      </c>
      <c r="J10" s="141"/>
    </row>
    <row r="11" spans="1:10" x14ac:dyDescent="0.35">
      <c r="A11" s="7"/>
      <c r="B11" t="str">
        <f>Master[[#This Row],[Inventory Prefix]]&amp;" "&amp;Master[[#This Row],[Inventory Number]]&amp;" "&amp;Master[[#This Row],[Inventory Suffix]]&amp;" "&amp;Master[[#This Row],[Inventory Type - Lookup Picker]]</f>
        <v>W6   SD</v>
      </c>
      <c r="C11" t="str">
        <f t="shared" si="0"/>
        <v>Received</v>
      </c>
      <c r="D11" t="str">
        <f t="shared" si="1"/>
        <v>mm/dd/yyyy</v>
      </c>
      <c r="E11" s="77">
        <f>Master[[#This Row],[Received Date -received by site]]</f>
        <v>0</v>
      </c>
      <c r="F11" s="17" t="str">
        <f>IF(Master[[#This Row],[Total Weight -gram (if unknown, leave blank)]]="","1",Master[[#This Row],[Total Weight -gram (if unknown, leave blank)]])</f>
        <v>1</v>
      </c>
      <c r="G11" s="17" t="str">
        <f>IF(InvActionRecd[[#This Row],[Quantity]]="1","packet","gram")</f>
        <v>packet</v>
      </c>
      <c r="H11" t="str">
        <f>IF(Master[[#This Row],[Inventory Type - Lookup Picker]]="","",Master[[#This Row],[Inventory Type - Lookup Picker]])</f>
        <v>SD</v>
      </c>
      <c r="I11" t="str">
        <f>IF(Master[[#This Row],[Cooperator (Donor) 1 -full record]]="","",Master[[#This Row],[Cooperator (Donor) 1 -full record]])</f>
        <v>Bureau of Land Management, SOS project</v>
      </c>
      <c r="J11" s="141"/>
    </row>
    <row r="12" spans="1:10" x14ac:dyDescent="0.35">
      <c r="A12" s="7"/>
      <c r="B12" t="str">
        <f>Master[[#This Row],[Inventory Prefix]]&amp;" "&amp;Master[[#This Row],[Inventory Number]]&amp;" "&amp;Master[[#This Row],[Inventory Suffix]]&amp;" "&amp;Master[[#This Row],[Inventory Type - Lookup Picker]]</f>
        <v>W6   SD</v>
      </c>
      <c r="C12" t="str">
        <f t="shared" si="0"/>
        <v>Received</v>
      </c>
      <c r="D12" t="str">
        <f t="shared" si="1"/>
        <v>mm/dd/yyyy</v>
      </c>
      <c r="E12" s="77">
        <f>Master[[#This Row],[Received Date -received by site]]</f>
        <v>0</v>
      </c>
      <c r="F12" s="17" t="str">
        <f>IF(Master[[#This Row],[Total Weight -gram (if unknown, leave blank)]]="","1",Master[[#This Row],[Total Weight -gram (if unknown, leave blank)]])</f>
        <v>1</v>
      </c>
      <c r="G12" s="17" t="str">
        <f>IF(InvActionRecd[[#This Row],[Quantity]]="1","packet","gram")</f>
        <v>packet</v>
      </c>
      <c r="H12" t="str">
        <f>IF(Master[[#This Row],[Inventory Type - Lookup Picker]]="","",Master[[#This Row],[Inventory Type - Lookup Picker]])</f>
        <v>SD</v>
      </c>
      <c r="I12" t="str">
        <f>IF(Master[[#This Row],[Cooperator (Donor) 1 -full record]]="","",Master[[#This Row],[Cooperator (Donor) 1 -full record]])</f>
        <v>Bureau of Land Management, SOS project</v>
      </c>
      <c r="J12" s="141"/>
    </row>
    <row r="13" spans="1:10" x14ac:dyDescent="0.35">
      <c r="A13" s="7"/>
      <c r="B13" t="str">
        <f>Master[[#This Row],[Inventory Prefix]]&amp;" "&amp;Master[[#This Row],[Inventory Number]]&amp;" "&amp;Master[[#This Row],[Inventory Suffix]]&amp;" "&amp;Master[[#This Row],[Inventory Type - Lookup Picker]]</f>
        <v>W6   SD</v>
      </c>
      <c r="C13" t="str">
        <f t="shared" si="0"/>
        <v>Received</v>
      </c>
      <c r="D13" t="str">
        <f t="shared" si="1"/>
        <v>mm/dd/yyyy</v>
      </c>
      <c r="E13" s="77">
        <f>Master[[#This Row],[Received Date -received by site]]</f>
        <v>0</v>
      </c>
      <c r="F13" s="17" t="str">
        <f>IF(Master[[#This Row],[Total Weight -gram (if unknown, leave blank)]]="","1",Master[[#This Row],[Total Weight -gram (if unknown, leave blank)]])</f>
        <v>1</v>
      </c>
      <c r="G13" s="17" t="str">
        <f>IF(InvActionRecd[[#This Row],[Quantity]]="1","packet","gram")</f>
        <v>packet</v>
      </c>
      <c r="H13" t="str">
        <f>IF(Master[[#This Row],[Inventory Type - Lookup Picker]]="","",Master[[#This Row],[Inventory Type - Lookup Picker]])</f>
        <v>SD</v>
      </c>
      <c r="I13" t="str">
        <f>IF(Master[[#This Row],[Cooperator (Donor) 1 -full record]]="","",Master[[#This Row],[Cooperator (Donor) 1 -full record]])</f>
        <v>Bureau of Land Management, SOS project</v>
      </c>
      <c r="J13" s="141"/>
    </row>
    <row r="14" spans="1:10" x14ac:dyDescent="0.35">
      <c r="A14" s="7"/>
      <c r="B14" t="str">
        <f>Master[[#This Row],[Inventory Prefix]]&amp;" "&amp;Master[[#This Row],[Inventory Number]]&amp;" "&amp;Master[[#This Row],[Inventory Suffix]]&amp;" "&amp;Master[[#This Row],[Inventory Type - Lookup Picker]]</f>
        <v>W6   SD</v>
      </c>
      <c r="C14" t="str">
        <f t="shared" si="0"/>
        <v>Received</v>
      </c>
      <c r="D14" t="str">
        <f t="shared" si="1"/>
        <v>mm/dd/yyyy</v>
      </c>
      <c r="E14" s="77">
        <f>Master[[#This Row],[Received Date -received by site]]</f>
        <v>0</v>
      </c>
      <c r="F14" s="17" t="str">
        <f>IF(Master[[#This Row],[Total Weight -gram (if unknown, leave blank)]]="","1",Master[[#This Row],[Total Weight -gram (if unknown, leave blank)]])</f>
        <v>1</v>
      </c>
      <c r="G14" s="17" t="str">
        <f>IF(InvActionRecd[[#This Row],[Quantity]]="1","packet","gram")</f>
        <v>packet</v>
      </c>
      <c r="H14" t="str">
        <f>IF(Master[[#This Row],[Inventory Type - Lookup Picker]]="","",Master[[#This Row],[Inventory Type - Lookup Picker]])</f>
        <v>SD</v>
      </c>
      <c r="I14" t="str">
        <f>IF(Master[[#This Row],[Cooperator (Donor) 1 -full record]]="","",Master[[#This Row],[Cooperator (Donor) 1 -full record]])</f>
        <v>Bureau of Land Management, SOS project</v>
      </c>
      <c r="J14" s="141"/>
    </row>
    <row r="15" spans="1:10" x14ac:dyDescent="0.35">
      <c r="A15" s="7"/>
      <c r="B15" t="str">
        <f>Master[[#This Row],[Inventory Prefix]]&amp;" "&amp;Master[[#This Row],[Inventory Number]]&amp;" "&amp;Master[[#This Row],[Inventory Suffix]]&amp;" "&amp;Master[[#This Row],[Inventory Type - Lookup Picker]]</f>
        <v>W6   SD</v>
      </c>
      <c r="C15" t="str">
        <f t="shared" si="0"/>
        <v>Received</v>
      </c>
      <c r="D15" t="str">
        <f t="shared" si="1"/>
        <v>mm/dd/yyyy</v>
      </c>
      <c r="E15" s="77">
        <f>Master[[#This Row],[Received Date -received by site]]</f>
        <v>0</v>
      </c>
      <c r="F15" s="17" t="str">
        <f>IF(Master[[#This Row],[Total Weight -gram (if unknown, leave blank)]]="","1",Master[[#This Row],[Total Weight -gram (if unknown, leave blank)]])</f>
        <v>1</v>
      </c>
      <c r="G15" s="17" t="str">
        <f>IF(InvActionRecd[[#This Row],[Quantity]]="1","packet","gram")</f>
        <v>packet</v>
      </c>
      <c r="H15" t="str">
        <f>IF(Master[[#This Row],[Inventory Type - Lookup Picker]]="","",Master[[#This Row],[Inventory Type - Lookup Picker]])</f>
        <v>SD</v>
      </c>
      <c r="I15" t="str">
        <f>IF(Master[[#This Row],[Cooperator (Donor) 1 -full record]]="","",Master[[#This Row],[Cooperator (Donor) 1 -full record]])</f>
        <v>Bureau of Land Management, SOS project</v>
      </c>
      <c r="J15" s="141"/>
    </row>
    <row r="16" spans="1:10" x14ac:dyDescent="0.35">
      <c r="A16" s="7"/>
      <c r="B16" t="str">
        <f>Master[[#This Row],[Inventory Prefix]]&amp;" "&amp;Master[[#This Row],[Inventory Number]]&amp;" "&amp;Master[[#This Row],[Inventory Suffix]]&amp;" "&amp;Master[[#This Row],[Inventory Type - Lookup Picker]]</f>
        <v>W6   SD</v>
      </c>
      <c r="C16" t="str">
        <f t="shared" si="0"/>
        <v>Received</v>
      </c>
      <c r="D16" t="str">
        <f t="shared" si="1"/>
        <v>mm/dd/yyyy</v>
      </c>
      <c r="E16" s="77">
        <f>Master[[#This Row],[Received Date -received by site]]</f>
        <v>0</v>
      </c>
      <c r="F16" s="17" t="str">
        <f>IF(Master[[#This Row],[Total Weight -gram (if unknown, leave blank)]]="","1",Master[[#This Row],[Total Weight -gram (if unknown, leave blank)]])</f>
        <v>1</v>
      </c>
      <c r="G16" s="17" t="str">
        <f>IF(InvActionRecd[[#This Row],[Quantity]]="1","packet","gram")</f>
        <v>packet</v>
      </c>
      <c r="H16" t="str">
        <f>IF(Master[[#This Row],[Inventory Type - Lookup Picker]]="","",Master[[#This Row],[Inventory Type - Lookup Picker]])</f>
        <v>SD</v>
      </c>
      <c r="I16" t="str">
        <f>IF(Master[[#This Row],[Cooperator (Donor) 1 -full record]]="","",Master[[#This Row],[Cooperator (Donor) 1 -full record]])</f>
        <v>Bureau of Land Management, SOS project</v>
      </c>
      <c r="J16" s="141"/>
    </row>
    <row r="17" spans="1:10" x14ac:dyDescent="0.35">
      <c r="A17" s="7"/>
      <c r="B17" t="str">
        <f>Master[[#This Row],[Inventory Prefix]]&amp;" "&amp;Master[[#This Row],[Inventory Number]]&amp;" "&amp;Master[[#This Row],[Inventory Suffix]]&amp;" "&amp;Master[[#This Row],[Inventory Type - Lookup Picker]]</f>
        <v>W6   SD</v>
      </c>
      <c r="C17" t="str">
        <f t="shared" si="0"/>
        <v>Received</v>
      </c>
      <c r="D17" t="str">
        <f t="shared" si="1"/>
        <v>mm/dd/yyyy</v>
      </c>
      <c r="E17" s="77">
        <f>Master[[#This Row],[Received Date -received by site]]</f>
        <v>0</v>
      </c>
      <c r="F17" s="17" t="str">
        <f>IF(Master[[#This Row],[Total Weight -gram (if unknown, leave blank)]]="","1",Master[[#This Row],[Total Weight -gram (if unknown, leave blank)]])</f>
        <v>1</v>
      </c>
      <c r="G17" s="17" t="str">
        <f>IF(InvActionRecd[[#This Row],[Quantity]]="1","packet","gram")</f>
        <v>packet</v>
      </c>
      <c r="H17" t="str">
        <f>IF(Master[[#This Row],[Inventory Type - Lookup Picker]]="","",Master[[#This Row],[Inventory Type - Lookup Picker]])</f>
        <v>SD</v>
      </c>
      <c r="I17" t="str">
        <f>IF(Master[[#This Row],[Cooperator (Donor) 1 -full record]]="","",Master[[#This Row],[Cooperator (Donor) 1 -full record]])</f>
        <v>Bureau of Land Management, SOS project</v>
      </c>
      <c r="J17" s="141"/>
    </row>
    <row r="18" spans="1:10" x14ac:dyDescent="0.35">
      <c r="A18" s="7"/>
      <c r="B18" t="str">
        <f>Master[[#This Row],[Inventory Prefix]]&amp;" "&amp;Master[[#This Row],[Inventory Number]]&amp;" "&amp;Master[[#This Row],[Inventory Suffix]]&amp;" "&amp;Master[[#This Row],[Inventory Type - Lookup Picker]]</f>
        <v>W6   SD</v>
      </c>
      <c r="C18" t="str">
        <f t="shared" si="0"/>
        <v>Received</v>
      </c>
      <c r="D18" t="str">
        <f t="shared" si="1"/>
        <v>mm/dd/yyyy</v>
      </c>
      <c r="E18" s="77">
        <f>Master[[#This Row],[Received Date -received by site]]</f>
        <v>0</v>
      </c>
      <c r="F18" s="17" t="str">
        <f>IF(Master[[#This Row],[Total Weight -gram (if unknown, leave blank)]]="","1",Master[[#This Row],[Total Weight -gram (if unknown, leave blank)]])</f>
        <v>1</v>
      </c>
      <c r="G18" s="17" t="str">
        <f>IF(InvActionRecd[[#This Row],[Quantity]]="1","packet","gram")</f>
        <v>packet</v>
      </c>
      <c r="H18" t="str">
        <f>IF(Master[[#This Row],[Inventory Type - Lookup Picker]]="","",Master[[#This Row],[Inventory Type - Lookup Picker]])</f>
        <v>SD</v>
      </c>
      <c r="I18" t="str">
        <f>IF(Master[[#This Row],[Cooperator (Donor) 1 -full record]]="","",Master[[#This Row],[Cooperator (Donor) 1 -full record]])</f>
        <v>Bureau of Land Management, SOS project</v>
      </c>
      <c r="J18" s="141"/>
    </row>
    <row r="19" spans="1:10" x14ac:dyDescent="0.35">
      <c r="A19" s="7"/>
      <c r="B19" t="str">
        <f>Master[[#This Row],[Inventory Prefix]]&amp;" "&amp;Master[[#This Row],[Inventory Number]]&amp;" "&amp;Master[[#This Row],[Inventory Suffix]]&amp;" "&amp;Master[[#This Row],[Inventory Type - Lookup Picker]]</f>
        <v>W6   SD</v>
      </c>
      <c r="C19" t="str">
        <f t="shared" si="0"/>
        <v>Received</v>
      </c>
      <c r="D19" t="str">
        <f t="shared" si="1"/>
        <v>mm/dd/yyyy</v>
      </c>
      <c r="E19" s="77">
        <f>Master[[#This Row],[Received Date -received by site]]</f>
        <v>0</v>
      </c>
      <c r="F19" s="17" t="str">
        <f>IF(Master[[#This Row],[Total Weight -gram (if unknown, leave blank)]]="","1",Master[[#This Row],[Total Weight -gram (if unknown, leave blank)]])</f>
        <v>1</v>
      </c>
      <c r="G19" s="17" t="str">
        <f>IF(InvActionRecd[[#This Row],[Quantity]]="1","packet","gram")</f>
        <v>packet</v>
      </c>
      <c r="H19" t="str">
        <f>IF(Master[[#This Row],[Inventory Type - Lookup Picker]]="","",Master[[#This Row],[Inventory Type - Lookup Picker]])</f>
        <v>SD</v>
      </c>
      <c r="I19" t="str">
        <f>IF(Master[[#This Row],[Cooperator (Donor) 1 -full record]]="","",Master[[#This Row],[Cooperator (Donor) 1 -full record]])</f>
        <v>Bureau of Land Management, SOS project</v>
      </c>
      <c r="J19" s="141"/>
    </row>
    <row r="20" spans="1:10" x14ac:dyDescent="0.35">
      <c r="A20" s="7"/>
      <c r="B20" t="str">
        <f>Master[[#This Row],[Inventory Prefix]]&amp;" "&amp;Master[[#This Row],[Inventory Number]]&amp;" "&amp;Master[[#This Row],[Inventory Suffix]]&amp;" "&amp;Master[[#This Row],[Inventory Type - Lookup Picker]]</f>
        <v>W6   SD</v>
      </c>
      <c r="C20" t="str">
        <f t="shared" si="0"/>
        <v>Received</v>
      </c>
      <c r="D20" t="str">
        <f t="shared" si="1"/>
        <v>mm/dd/yyyy</v>
      </c>
      <c r="E20" s="77">
        <f>Master[[#This Row],[Received Date -received by site]]</f>
        <v>0</v>
      </c>
      <c r="F20" s="17" t="str">
        <f>IF(Master[[#This Row],[Total Weight -gram (if unknown, leave blank)]]="","1",Master[[#This Row],[Total Weight -gram (if unknown, leave blank)]])</f>
        <v>1</v>
      </c>
      <c r="G20" s="17" t="str">
        <f>IF(InvActionRecd[[#This Row],[Quantity]]="1","packet","gram")</f>
        <v>packet</v>
      </c>
      <c r="H20" t="str">
        <f>IF(Master[[#This Row],[Inventory Type - Lookup Picker]]="","",Master[[#This Row],[Inventory Type - Lookup Picker]])</f>
        <v>SD</v>
      </c>
      <c r="I20" t="str">
        <f>IF(Master[[#This Row],[Cooperator (Donor) 1 -full record]]="","",Master[[#This Row],[Cooperator (Donor) 1 -full record]])</f>
        <v>Bureau of Land Management, SOS project</v>
      </c>
      <c r="J20" s="141"/>
    </row>
    <row r="21" spans="1:10" x14ac:dyDescent="0.35">
      <c r="A21" s="7"/>
      <c r="B21" t="str">
        <f>Master[[#This Row],[Inventory Prefix]]&amp;" "&amp;Master[[#This Row],[Inventory Number]]&amp;" "&amp;Master[[#This Row],[Inventory Suffix]]&amp;" "&amp;Master[[#This Row],[Inventory Type - Lookup Picker]]</f>
        <v>W6   SD</v>
      </c>
      <c r="C21" t="str">
        <f t="shared" si="0"/>
        <v>Received</v>
      </c>
      <c r="D21" t="str">
        <f t="shared" si="1"/>
        <v>mm/dd/yyyy</v>
      </c>
      <c r="E21" s="77">
        <f>Master[[#This Row],[Received Date -received by site]]</f>
        <v>0</v>
      </c>
      <c r="F21" s="17" t="str">
        <f>IF(Master[[#This Row],[Total Weight -gram (if unknown, leave blank)]]="","1",Master[[#This Row],[Total Weight -gram (if unknown, leave blank)]])</f>
        <v>1</v>
      </c>
      <c r="G21" s="17" t="str">
        <f>IF(InvActionRecd[[#This Row],[Quantity]]="1","packet","gram")</f>
        <v>packet</v>
      </c>
      <c r="H21" t="str">
        <f>IF(Master[[#This Row],[Inventory Type - Lookup Picker]]="","",Master[[#This Row],[Inventory Type - Lookup Picker]])</f>
        <v>SD</v>
      </c>
      <c r="I21" t="str">
        <f>IF(Master[[#This Row],[Cooperator (Donor) 1 -full record]]="","",Master[[#This Row],[Cooperator (Donor) 1 -full record]])</f>
        <v>Bureau of Land Management, SOS project</v>
      </c>
      <c r="J21" s="141"/>
    </row>
    <row r="22" spans="1:10" x14ac:dyDescent="0.35">
      <c r="B22" s="45" t="str">
        <f>Master[[#This Row],[Inventory Prefix]]&amp;" "&amp;Master[[#This Row],[Inventory Number]]&amp;" "&amp;Master[[#This Row],[Inventory Suffix]]&amp;" "&amp;Master[[#This Row],[Inventory Type - Lookup Picker]]</f>
        <v>W6   SD</v>
      </c>
      <c r="C22" t="str">
        <f t="shared" ref="C22:C53" si="2">"Received"</f>
        <v>Received</v>
      </c>
      <c r="D22" t="str">
        <f t="shared" ref="D22:D53" si="3">"mm/dd/yyyy"</f>
        <v>mm/dd/yyyy</v>
      </c>
      <c r="E22" s="77">
        <f>Master[[#This Row],[Received Date -received by site]]</f>
        <v>0</v>
      </c>
      <c r="F22" s="17" t="str">
        <f>IF(Master[[#This Row],[Total Weight -gram (if unknown, leave blank)]]="","1",Master[[#This Row],[Total Weight -gram (if unknown, leave blank)]])</f>
        <v>1</v>
      </c>
      <c r="G22" s="17" t="str">
        <f>IF(InvActionRecd[[#This Row],[Quantity]]="1","packet","gram")</f>
        <v>packet</v>
      </c>
      <c r="H22" t="str">
        <f>IF(Master[[#This Row],[Inventory Type - Lookup Picker]]="","",Master[[#This Row],[Inventory Type - Lookup Picker]])</f>
        <v>SD</v>
      </c>
      <c r="I22" t="str">
        <f>IF(Master[[#This Row],[Cooperator (Donor) 1 -full record]]="","",Master[[#This Row],[Cooperator (Donor) 1 -full record]])</f>
        <v>Bureau of Land Management, SOS project</v>
      </c>
      <c r="J22" s="141"/>
    </row>
    <row r="23" spans="1:10" x14ac:dyDescent="0.35">
      <c r="B23" s="45" t="str">
        <f>Master[[#This Row],[Inventory Prefix]]&amp;" "&amp;Master[[#This Row],[Inventory Number]]&amp;" "&amp;Master[[#This Row],[Inventory Suffix]]&amp;" "&amp;Master[[#This Row],[Inventory Type - Lookup Picker]]</f>
        <v>W6   SD</v>
      </c>
      <c r="C23" t="str">
        <f t="shared" si="2"/>
        <v>Received</v>
      </c>
      <c r="D23" t="str">
        <f t="shared" si="3"/>
        <v>mm/dd/yyyy</v>
      </c>
      <c r="E23" s="77">
        <f>Master[[#This Row],[Received Date -received by site]]</f>
        <v>0</v>
      </c>
      <c r="F23" s="17" t="str">
        <f>IF(Master[[#This Row],[Total Weight -gram (if unknown, leave blank)]]="","1",Master[[#This Row],[Total Weight -gram (if unknown, leave blank)]])</f>
        <v>1</v>
      </c>
      <c r="G23" s="17" t="str">
        <f>IF(InvActionRecd[[#This Row],[Quantity]]="1","packet","gram")</f>
        <v>packet</v>
      </c>
      <c r="H23" t="str">
        <f>IF(Master[[#This Row],[Inventory Type - Lookup Picker]]="","",Master[[#This Row],[Inventory Type - Lookup Picker]])</f>
        <v>SD</v>
      </c>
      <c r="I23" t="str">
        <f>IF(Master[[#This Row],[Cooperator (Donor) 1 -full record]]="","",Master[[#This Row],[Cooperator (Donor) 1 -full record]])</f>
        <v>Bureau of Land Management, SOS project</v>
      </c>
      <c r="J23" s="141"/>
    </row>
    <row r="24" spans="1:10" x14ac:dyDescent="0.35">
      <c r="B24" s="45" t="str">
        <f>Master[[#This Row],[Inventory Prefix]]&amp;" "&amp;Master[[#This Row],[Inventory Number]]&amp;" "&amp;Master[[#This Row],[Inventory Suffix]]&amp;" "&amp;Master[[#This Row],[Inventory Type - Lookup Picker]]</f>
        <v>W6   SD</v>
      </c>
      <c r="C24" t="str">
        <f t="shared" si="2"/>
        <v>Received</v>
      </c>
      <c r="D24" t="str">
        <f t="shared" si="3"/>
        <v>mm/dd/yyyy</v>
      </c>
      <c r="E24" s="77">
        <f>Master[[#This Row],[Received Date -received by site]]</f>
        <v>0</v>
      </c>
      <c r="F24" s="17" t="str">
        <f>IF(Master[[#This Row],[Total Weight -gram (if unknown, leave blank)]]="","1",Master[[#This Row],[Total Weight -gram (if unknown, leave blank)]])</f>
        <v>1</v>
      </c>
      <c r="G24" s="17" t="str">
        <f>IF(InvActionRecd[[#This Row],[Quantity]]="1","packet","gram")</f>
        <v>packet</v>
      </c>
      <c r="H24" t="str">
        <f>IF(Master[[#This Row],[Inventory Type - Lookup Picker]]="","",Master[[#This Row],[Inventory Type - Lookup Picker]])</f>
        <v>SD</v>
      </c>
      <c r="I24" t="str">
        <f>IF(Master[[#This Row],[Cooperator (Donor) 1 -full record]]="","",Master[[#This Row],[Cooperator (Donor) 1 -full record]])</f>
        <v>Bureau of Land Management, SOS project</v>
      </c>
      <c r="J24" s="141"/>
    </row>
    <row r="25" spans="1:10" x14ac:dyDescent="0.35">
      <c r="B25" s="45" t="str">
        <f>Master[[#This Row],[Inventory Prefix]]&amp;" "&amp;Master[[#This Row],[Inventory Number]]&amp;" "&amp;Master[[#This Row],[Inventory Suffix]]&amp;" "&amp;Master[[#This Row],[Inventory Type - Lookup Picker]]</f>
        <v>W6   SD</v>
      </c>
      <c r="C25" t="str">
        <f t="shared" si="2"/>
        <v>Received</v>
      </c>
      <c r="D25" t="str">
        <f t="shared" si="3"/>
        <v>mm/dd/yyyy</v>
      </c>
      <c r="E25" s="77">
        <f>Master[[#This Row],[Received Date -received by site]]</f>
        <v>0</v>
      </c>
      <c r="F25" s="17" t="str">
        <f>IF(Master[[#This Row],[Total Weight -gram (if unknown, leave blank)]]="","1",Master[[#This Row],[Total Weight -gram (if unknown, leave blank)]])</f>
        <v>1</v>
      </c>
      <c r="G25" s="17" t="str">
        <f>IF(InvActionRecd[[#This Row],[Quantity]]="1","packet","gram")</f>
        <v>packet</v>
      </c>
      <c r="H25" t="str">
        <f>IF(Master[[#This Row],[Inventory Type - Lookup Picker]]="","",Master[[#This Row],[Inventory Type - Lookup Picker]])</f>
        <v>SD</v>
      </c>
      <c r="I25" t="str">
        <f>IF(Master[[#This Row],[Cooperator (Donor) 1 -full record]]="","",Master[[#This Row],[Cooperator (Donor) 1 -full record]])</f>
        <v>Bureau of Land Management, SOS project</v>
      </c>
      <c r="J25" s="141"/>
    </row>
    <row r="26" spans="1:10" x14ac:dyDescent="0.35">
      <c r="B26" s="45" t="str">
        <f>Master[[#This Row],[Inventory Prefix]]&amp;" "&amp;Master[[#This Row],[Inventory Number]]&amp;" "&amp;Master[[#This Row],[Inventory Suffix]]&amp;" "&amp;Master[[#This Row],[Inventory Type - Lookup Picker]]</f>
        <v>W6   SD</v>
      </c>
      <c r="C26" t="str">
        <f t="shared" si="2"/>
        <v>Received</v>
      </c>
      <c r="D26" t="str">
        <f t="shared" si="3"/>
        <v>mm/dd/yyyy</v>
      </c>
      <c r="E26" s="77">
        <f>Master[[#This Row],[Received Date -received by site]]</f>
        <v>0</v>
      </c>
      <c r="F26" s="17" t="str">
        <f>IF(Master[[#This Row],[Total Weight -gram (if unknown, leave blank)]]="","1",Master[[#This Row],[Total Weight -gram (if unknown, leave blank)]])</f>
        <v>1</v>
      </c>
      <c r="G26" s="17" t="str">
        <f>IF(InvActionRecd[[#This Row],[Quantity]]="1","packet","gram")</f>
        <v>packet</v>
      </c>
      <c r="H26" t="str">
        <f>IF(Master[[#This Row],[Inventory Type - Lookup Picker]]="","",Master[[#This Row],[Inventory Type - Lookup Picker]])</f>
        <v>SD</v>
      </c>
      <c r="I26" t="str">
        <f>IF(Master[[#This Row],[Cooperator (Donor) 1 -full record]]="","",Master[[#This Row],[Cooperator (Donor) 1 -full record]])</f>
        <v>Bureau of Land Management, SOS project</v>
      </c>
      <c r="J26" s="141"/>
    </row>
    <row r="27" spans="1:10" x14ac:dyDescent="0.35">
      <c r="B27" s="45" t="str">
        <f>Master[[#This Row],[Inventory Prefix]]&amp;" "&amp;Master[[#This Row],[Inventory Number]]&amp;" "&amp;Master[[#This Row],[Inventory Suffix]]&amp;" "&amp;Master[[#This Row],[Inventory Type - Lookup Picker]]</f>
        <v>W6   SD</v>
      </c>
      <c r="C27" t="str">
        <f t="shared" si="2"/>
        <v>Received</v>
      </c>
      <c r="D27" t="str">
        <f t="shared" si="3"/>
        <v>mm/dd/yyyy</v>
      </c>
      <c r="E27" s="77">
        <f>Master[[#This Row],[Received Date -received by site]]</f>
        <v>0</v>
      </c>
      <c r="F27" s="17" t="str">
        <f>IF(Master[[#This Row],[Total Weight -gram (if unknown, leave blank)]]="","1",Master[[#This Row],[Total Weight -gram (if unknown, leave blank)]])</f>
        <v>1</v>
      </c>
      <c r="G27" s="17" t="str">
        <f>IF(InvActionRecd[[#This Row],[Quantity]]="1","packet","gram")</f>
        <v>packet</v>
      </c>
      <c r="H27" t="str">
        <f>IF(Master[[#This Row],[Inventory Type - Lookup Picker]]="","",Master[[#This Row],[Inventory Type - Lookup Picker]])</f>
        <v>SD</v>
      </c>
      <c r="I27" t="str">
        <f>IF(Master[[#This Row],[Cooperator (Donor) 1 -full record]]="","",Master[[#This Row],[Cooperator (Donor) 1 -full record]])</f>
        <v>Bureau of Land Management, SOS project</v>
      </c>
      <c r="J27" s="141"/>
    </row>
    <row r="28" spans="1:10" x14ac:dyDescent="0.35">
      <c r="B28" s="45" t="str">
        <f>Master[[#This Row],[Inventory Prefix]]&amp;" "&amp;Master[[#This Row],[Inventory Number]]&amp;" "&amp;Master[[#This Row],[Inventory Suffix]]&amp;" "&amp;Master[[#This Row],[Inventory Type - Lookup Picker]]</f>
        <v>W6   SD</v>
      </c>
      <c r="C28" t="str">
        <f t="shared" si="2"/>
        <v>Received</v>
      </c>
      <c r="D28" t="str">
        <f t="shared" si="3"/>
        <v>mm/dd/yyyy</v>
      </c>
      <c r="E28" s="77">
        <f>Master[[#This Row],[Received Date -received by site]]</f>
        <v>0</v>
      </c>
      <c r="F28" s="17" t="str">
        <f>IF(Master[[#This Row],[Total Weight -gram (if unknown, leave blank)]]="","1",Master[[#This Row],[Total Weight -gram (if unknown, leave blank)]])</f>
        <v>1</v>
      </c>
      <c r="G28" s="17" t="str">
        <f>IF(InvActionRecd[[#This Row],[Quantity]]="1","packet","gram")</f>
        <v>packet</v>
      </c>
      <c r="H28" t="str">
        <f>IF(Master[[#This Row],[Inventory Type - Lookup Picker]]="","",Master[[#This Row],[Inventory Type - Lookup Picker]])</f>
        <v>SD</v>
      </c>
      <c r="I28" t="str">
        <f>IF(Master[[#This Row],[Cooperator (Donor) 1 -full record]]="","",Master[[#This Row],[Cooperator (Donor) 1 -full record]])</f>
        <v>Bureau of Land Management, SOS project</v>
      </c>
      <c r="J28" s="141"/>
    </row>
    <row r="29" spans="1:10" x14ac:dyDescent="0.35">
      <c r="B29" s="45" t="str">
        <f>Master[[#This Row],[Inventory Prefix]]&amp;" "&amp;Master[[#This Row],[Inventory Number]]&amp;" "&amp;Master[[#This Row],[Inventory Suffix]]&amp;" "&amp;Master[[#This Row],[Inventory Type - Lookup Picker]]</f>
        <v>W6   SD</v>
      </c>
      <c r="C29" t="str">
        <f t="shared" si="2"/>
        <v>Received</v>
      </c>
      <c r="D29" t="str">
        <f t="shared" si="3"/>
        <v>mm/dd/yyyy</v>
      </c>
      <c r="E29" s="77">
        <f>Master[[#This Row],[Received Date -received by site]]</f>
        <v>0</v>
      </c>
      <c r="F29" s="17" t="str">
        <f>IF(Master[[#This Row],[Total Weight -gram (if unknown, leave blank)]]="","1",Master[[#This Row],[Total Weight -gram (if unknown, leave blank)]])</f>
        <v>1</v>
      </c>
      <c r="G29" s="17" t="str">
        <f>IF(InvActionRecd[[#This Row],[Quantity]]="1","packet","gram")</f>
        <v>packet</v>
      </c>
      <c r="H29" t="str">
        <f>IF(Master[[#This Row],[Inventory Type - Lookup Picker]]="","",Master[[#This Row],[Inventory Type - Lookup Picker]])</f>
        <v>SD</v>
      </c>
      <c r="I29" t="str">
        <f>IF(Master[[#This Row],[Cooperator (Donor) 1 -full record]]="","",Master[[#This Row],[Cooperator (Donor) 1 -full record]])</f>
        <v>Bureau of Land Management, SOS project</v>
      </c>
      <c r="J29" s="141"/>
    </row>
    <row r="30" spans="1:10" x14ac:dyDescent="0.35">
      <c r="B30" s="45" t="str">
        <f>Master[[#This Row],[Inventory Prefix]]&amp;" "&amp;Master[[#This Row],[Inventory Number]]&amp;" "&amp;Master[[#This Row],[Inventory Suffix]]&amp;" "&amp;Master[[#This Row],[Inventory Type - Lookup Picker]]</f>
        <v>W6   SD</v>
      </c>
      <c r="C30" t="str">
        <f t="shared" si="2"/>
        <v>Received</v>
      </c>
      <c r="D30" t="str">
        <f t="shared" si="3"/>
        <v>mm/dd/yyyy</v>
      </c>
      <c r="E30" s="77">
        <f>Master[[#This Row],[Received Date -received by site]]</f>
        <v>0</v>
      </c>
      <c r="F30" s="17" t="str">
        <f>IF(Master[[#This Row],[Total Weight -gram (if unknown, leave blank)]]="","1",Master[[#This Row],[Total Weight -gram (if unknown, leave blank)]])</f>
        <v>1</v>
      </c>
      <c r="G30" s="17" t="str">
        <f>IF(InvActionRecd[[#This Row],[Quantity]]="1","packet","gram")</f>
        <v>packet</v>
      </c>
      <c r="H30" t="str">
        <f>IF(Master[[#This Row],[Inventory Type - Lookup Picker]]="","",Master[[#This Row],[Inventory Type - Lookup Picker]])</f>
        <v>SD</v>
      </c>
      <c r="I30" t="str">
        <f>IF(Master[[#This Row],[Cooperator (Donor) 1 -full record]]="","",Master[[#This Row],[Cooperator (Donor) 1 -full record]])</f>
        <v>Bureau of Land Management, SOS project</v>
      </c>
      <c r="J30" s="141"/>
    </row>
    <row r="31" spans="1:10" x14ac:dyDescent="0.35">
      <c r="B31" s="45" t="str">
        <f>Master[[#This Row],[Inventory Prefix]]&amp;" "&amp;Master[[#This Row],[Inventory Number]]&amp;" "&amp;Master[[#This Row],[Inventory Suffix]]&amp;" "&amp;Master[[#This Row],[Inventory Type - Lookup Picker]]</f>
        <v>W6   SD</v>
      </c>
      <c r="C31" t="str">
        <f t="shared" si="2"/>
        <v>Received</v>
      </c>
      <c r="D31" t="str">
        <f t="shared" si="3"/>
        <v>mm/dd/yyyy</v>
      </c>
      <c r="E31" s="77">
        <f>Master[[#This Row],[Received Date -received by site]]</f>
        <v>0</v>
      </c>
      <c r="F31" s="17" t="str">
        <f>IF(Master[[#This Row],[Total Weight -gram (if unknown, leave blank)]]="","1",Master[[#This Row],[Total Weight -gram (if unknown, leave blank)]])</f>
        <v>1</v>
      </c>
      <c r="G31" s="17" t="str">
        <f>IF(InvActionRecd[[#This Row],[Quantity]]="1","packet","gram")</f>
        <v>packet</v>
      </c>
      <c r="H31" t="str">
        <f>IF(Master[[#This Row],[Inventory Type - Lookup Picker]]="","",Master[[#This Row],[Inventory Type - Lookup Picker]])</f>
        <v>SD</v>
      </c>
      <c r="I31" t="str">
        <f>IF(Master[[#This Row],[Cooperator (Donor) 1 -full record]]="","",Master[[#This Row],[Cooperator (Donor) 1 -full record]])</f>
        <v>Bureau of Land Management, SOS project</v>
      </c>
      <c r="J31" s="141"/>
    </row>
    <row r="32" spans="1:10" x14ac:dyDescent="0.35">
      <c r="B32" s="45" t="str">
        <f>Master[[#This Row],[Inventory Prefix]]&amp;" "&amp;Master[[#This Row],[Inventory Number]]&amp;" "&amp;Master[[#This Row],[Inventory Suffix]]&amp;" "&amp;Master[[#This Row],[Inventory Type - Lookup Picker]]</f>
        <v>W6   SD</v>
      </c>
      <c r="C32" t="str">
        <f t="shared" si="2"/>
        <v>Received</v>
      </c>
      <c r="D32" t="str">
        <f t="shared" si="3"/>
        <v>mm/dd/yyyy</v>
      </c>
      <c r="E32" s="77">
        <f>Master[[#This Row],[Received Date -received by site]]</f>
        <v>0</v>
      </c>
      <c r="F32" s="17" t="str">
        <f>IF(Master[[#This Row],[Total Weight -gram (if unknown, leave blank)]]="","1",Master[[#This Row],[Total Weight -gram (if unknown, leave blank)]])</f>
        <v>1</v>
      </c>
      <c r="G32" s="17" t="str">
        <f>IF(InvActionRecd[[#This Row],[Quantity]]="1","packet","gram")</f>
        <v>packet</v>
      </c>
      <c r="H32" t="str">
        <f>IF(Master[[#This Row],[Inventory Type - Lookup Picker]]="","",Master[[#This Row],[Inventory Type - Lookup Picker]])</f>
        <v>SD</v>
      </c>
      <c r="I32" t="str">
        <f>IF(Master[[#This Row],[Cooperator (Donor) 1 -full record]]="","",Master[[#This Row],[Cooperator (Donor) 1 -full record]])</f>
        <v>Bureau of Land Management, SOS project</v>
      </c>
      <c r="J32" s="141"/>
    </row>
    <row r="33" spans="2:10" x14ac:dyDescent="0.35">
      <c r="B33" s="45" t="str">
        <f>Master[[#This Row],[Inventory Prefix]]&amp;" "&amp;Master[[#This Row],[Inventory Number]]&amp;" "&amp;Master[[#This Row],[Inventory Suffix]]&amp;" "&amp;Master[[#This Row],[Inventory Type - Lookup Picker]]</f>
        <v>W6   SD</v>
      </c>
      <c r="C33" t="str">
        <f t="shared" si="2"/>
        <v>Received</v>
      </c>
      <c r="D33" t="str">
        <f t="shared" si="3"/>
        <v>mm/dd/yyyy</v>
      </c>
      <c r="E33" s="77">
        <f>Master[[#This Row],[Received Date -received by site]]</f>
        <v>0</v>
      </c>
      <c r="F33" s="17" t="str">
        <f>IF(Master[[#This Row],[Total Weight -gram (if unknown, leave blank)]]="","1",Master[[#This Row],[Total Weight -gram (if unknown, leave blank)]])</f>
        <v>1</v>
      </c>
      <c r="G33" s="17" t="str">
        <f>IF(InvActionRecd[[#This Row],[Quantity]]="1","packet","gram")</f>
        <v>packet</v>
      </c>
      <c r="H33" t="str">
        <f>IF(Master[[#This Row],[Inventory Type - Lookup Picker]]="","",Master[[#This Row],[Inventory Type - Lookup Picker]])</f>
        <v>SD</v>
      </c>
      <c r="I33" t="str">
        <f>IF(Master[[#This Row],[Cooperator (Donor) 1 -full record]]="","",Master[[#This Row],[Cooperator (Donor) 1 -full record]])</f>
        <v>Bureau of Land Management, SOS project</v>
      </c>
      <c r="J33" s="141"/>
    </row>
    <row r="34" spans="2:10" x14ac:dyDescent="0.35">
      <c r="B34" s="45" t="str">
        <f>Master[[#This Row],[Inventory Prefix]]&amp;" "&amp;Master[[#This Row],[Inventory Number]]&amp;" "&amp;Master[[#This Row],[Inventory Suffix]]&amp;" "&amp;Master[[#This Row],[Inventory Type - Lookup Picker]]</f>
        <v>W6   SD</v>
      </c>
      <c r="C34" t="str">
        <f t="shared" si="2"/>
        <v>Received</v>
      </c>
      <c r="D34" t="str">
        <f t="shared" si="3"/>
        <v>mm/dd/yyyy</v>
      </c>
      <c r="E34" s="77">
        <f>Master[[#This Row],[Received Date -received by site]]</f>
        <v>0</v>
      </c>
      <c r="F34" s="17" t="str">
        <f>IF(Master[[#This Row],[Total Weight -gram (if unknown, leave blank)]]="","1",Master[[#This Row],[Total Weight -gram (if unknown, leave blank)]])</f>
        <v>1</v>
      </c>
      <c r="G34" s="17" t="str">
        <f>IF(InvActionRecd[[#This Row],[Quantity]]="1","packet","gram")</f>
        <v>packet</v>
      </c>
      <c r="H34" t="str">
        <f>IF(Master[[#This Row],[Inventory Type - Lookup Picker]]="","",Master[[#This Row],[Inventory Type - Lookup Picker]])</f>
        <v>SD</v>
      </c>
      <c r="I34" t="str">
        <f>IF(Master[[#This Row],[Cooperator (Donor) 1 -full record]]="","",Master[[#This Row],[Cooperator (Donor) 1 -full record]])</f>
        <v>Bureau of Land Management, SOS project</v>
      </c>
      <c r="J34" s="141"/>
    </row>
    <row r="35" spans="2:10" x14ac:dyDescent="0.35">
      <c r="B35" s="45" t="str">
        <f>Master[[#This Row],[Inventory Prefix]]&amp;" "&amp;Master[[#This Row],[Inventory Number]]&amp;" "&amp;Master[[#This Row],[Inventory Suffix]]&amp;" "&amp;Master[[#This Row],[Inventory Type - Lookup Picker]]</f>
        <v>W6   SD</v>
      </c>
      <c r="C35" t="str">
        <f t="shared" si="2"/>
        <v>Received</v>
      </c>
      <c r="D35" t="str">
        <f t="shared" si="3"/>
        <v>mm/dd/yyyy</v>
      </c>
      <c r="E35" s="77">
        <f>Master[[#This Row],[Received Date -received by site]]</f>
        <v>0</v>
      </c>
      <c r="F35" s="17" t="str">
        <f>IF(Master[[#This Row],[Total Weight -gram (if unknown, leave blank)]]="","1",Master[[#This Row],[Total Weight -gram (if unknown, leave blank)]])</f>
        <v>1</v>
      </c>
      <c r="G35" s="17" t="str">
        <f>IF(InvActionRecd[[#This Row],[Quantity]]="1","packet","gram")</f>
        <v>packet</v>
      </c>
      <c r="H35" t="str">
        <f>IF(Master[[#This Row],[Inventory Type - Lookup Picker]]="","",Master[[#This Row],[Inventory Type - Lookup Picker]])</f>
        <v>SD</v>
      </c>
      <c r="I35" t="str">
        <f>IF(Master[[#This Row],[Cooperator (Donor) 1 -full record]]="","",Master[[#This Row],[Cooperator (Donor) 1 -full record]])</f>
        <v>Bureau of Land Management, SOS project</v>
      </c>
      <c r="J35" s="141"/>
    </row>
    <row r="36" spans="2:10" x14ac:dyDescent="0.35">
      <c r="B36" s="45" t="str">
        <f>Master[[#This Row],[Inventory Prefix]]&amp;" "&amp;Master[[#This Row],[Inventory Number]]&amp;" "&amp;Master[[#This Row],[Inventory Suffix]]&amp;" "&amp;Master[[#This Row],[Inventory Type - Lookup Picker]]</f>
        <v>W6   SD</v>
      </c>
      <c r="C36" t="str">
        <f t="shared" si="2"/>
        <v>Received</v>
      </c>
      <c r="D36" t="str">
        <f t="shared" si="3"/>
        <v>mm/dd/yyyy</v>
      </c>
      <c r="E36" s="77">
        <f>Master[[#This Row],[Received Date -received by site]]</f>
        <v>0</v>
      </c>
      <c r="F36" s="17" t="str">
        <f>IF(Master[[#This Row],[Total Weight -gram (if unknown, leave blank)]]="","1",Master[[#This Row],[Total Weight -gram (if unknown, leave blank)]])</f>
        <v>1</v>
      </c>
      <c r="G36" s="17" t="str">
        <f>IF(InvActionRecd[[#This Row],[Quantity]]="1","packet","gram")</f>
        <v>packet</v>
      </c>
      <c r="H36" t="str">
        <f>IF(Master[[#This Row],[Inventory Type - Lookup Picker]]="","",Master[[#This Row],[Inventory Type - Lookup Picker]])</f>
        <v>SD</v>
      </c>
      <c r="I36" t="str">
        <f>IF(Master[[#This Row],[Cooperator (Donor) 1 -full record]]="","",Master[[#This Row],[Cooperator (Donor) 1 -full record]])</f>
        <v>Bureau of Land Management, SOS project</v>
      </c>
      <c r="J36" s="141"/>
    </row>
    <row r="37" spans="2:10" x14ac:dyDescent="0.35">
      <c r="B37" s="45" t="str">
        <f>Master[[#This Row],[Inventory Prefix]]&amp;" "&amp;Master[[#This Row],[Inventory Number]]&amp;" "&amp;Master[[#This Row],[Inventory Suffix]]&amp;" "&amp;Master[[#This Row],[Inventory Type - Lookup Picker]]</f>
        <v>W6   SD</v>
      </c>
      <c r="C37" t="str">
        <f t="shared" si="2"/>
        <v>Received</v>
      </c>
      <c r="D37" t="str">
        <f t="shared" si="3"/>
        <v>mm/dd/yyyy</v>
      </c>
      <c r="E37" s="77">
        <f>Master[[#This Row],[Received Date -received by site]]</f>
        <v>0</v>
      </c>
      <c r="F37" s="17" t="str">
        <f>IF(Master[[#This Row],[Total Weight -gram (if unknown, leave blank)]]="","1",Master[[#This Row],[Total Weight -gram (if unknown, leave blank)]])</f>
        <v>1</v>
      </c>
      <c r="G37" s="17" t="str">
        <f>IF(InvActionRecd[[#This Row],[Quantity]]="1","packet","gram")</f>
        <v>packet</v>
      </c>
      <c r="H37" t="str">
        <f>IF(Master[[#This Row],[Inventory Type - Lookup Picker]]="","",Master[[#This Row],[Inventory Type - Lookup Picker]])</f>
        <v>SD</v>
      </c>
      <c r="I37" t="str">
        <f>IF(Master[[#This Row],[Cooperator (Donor) 1 -full record]]="","",Master[[#This Row],[Cooperator (Donor) 1 -full record]])</f>
        <v>Bureau of Land Management, SOS project</v>
      </c>
      <c r="J37" s="141"/>
    </row>
    <row r="38" spans="2:10" x14ac:dyDescent="0.35">
      <c r="B38" s="45" t="str">
        <f>Master[[#This Row],[Inventory Prefix]]&amp;" "&amp;Master[[#This Row],[Inventory Number]]&amp;" "&amp;Master[[#This Row],[Inventory Suffix]]&amp;" "&amp;Master[[#This Row],[Inventory Type - Lookup Picker]]</f>
        <v>W6   SD</v>
      </c>
      <c r="C38" t="str">
        <f t="shared" si="2"/>
        <v>Received</v>
      </c>
      <c r="D38" t="str">
        <f t="shared" si="3"/>
        <v>mm/dd/yyyy</v>
      </c>
      <c r="E38" s="77">
        <f>Master[[#This Row],[Received Date -received by site]]</f>
        <v>0</v>
      </c>
      <c r="F38" s="17" t="str">
        <f>IF(Master[[#This Row],[Total Weight -gram (if unknown, leave blank)]]="","1",Master[[#This Row],[Total Weight -gram (if unknown, leave blank)]])</f>
        <v>1</v>
      </c>
      <c r="G38" s="17" t="str">
        <f>IF(InvActionRecd[[#This Row],[Quantity]]="1","packet","gram")</f>
        <v>packet</v>
      </c>
      <c r="H38" t="str">
        <f>IF(Master[[#This Row],[Inventory Type - Lookup Picker]]="","",Master[[#This Row],[Inventory Type - Lookup Picker]])</f>
        <v>SD</v>
      </c>
      <c r="I38" t="str">
        <f>IF(Master[[#This Row],[Cooperator (Donor) 1 -full record]]="","",Master[[#This Row],[Cooperator (Donor) 1 -full record]])</f>
        <v>Bureau of Land Management, SOS project</v>
      </c>
      <c r="J38" s="141"/>
    </row>
    <row r="39" spans="2:10" x14ac:dyDescent="0.35">
      <c r="B39" s="45" t="str">
        <f>Master[[#This Row],[Inventory Prefix]]&amp;" "&amp;Master[[#This Row],[Inventory Number]]&amp;" "&amp;Master[[#This Row],[Inventory Suffix]]&amp;" "&amp;Master[[#This Row],[Inventory Type - Lookup Picker]]</f>
        <v>W6   SD</v>
      </c>
      <c r="C39" t="str">
        <f t="shared" si="2"/>
        <v>Received</v>
      </c>
      <c r="D39" t="str">
        <f t="shared" si="3"/>
        <v>mm/dd/yyyy</v>
      </c>
      <c r="E39" s="77">
        <f>Master[[#This Row],[Received Date -received by site]]</f>
        <v>0</v>
      </c>
      <c r="F39" s="17" t="str">
        <f>IF(Master[[#This Row],[Total Weight -gram (if unknown, leave blank)]]="","1",Master[[#This Row],[Total Weight -gram (if unknown, leave blank)]])</f>
        <v>1</v>
      </c>
      <c r="G39" s="17" t="str">
        <f>IF(InvActionRecd[[#This Row],[Quantity]]="1","packet","gram")</f>
        <v>packet</v>
      </c>
      <c r="H39" t="str">
        <f>IF(Master[[#This Row],[Inventory Type - Lookup Picker]]="","",Master[[#This Row],[Inventory Type - Lookup Picker]])</f>
        <v>SD</v>
      </c>
      <c r="I39" t="str">
        <f>IF(Master[[#This Row],[Cooperator (Donor) 1 -full record]]="","",Master[[#This Row],[Cooperator (Donor) 1 -full record]])</f>
        <v>Bureau of Land Management, SOS project</v>
      </c>
      <c r="J39" s="141"/>
    </row>
    <row r="40" spans="2:10" x14ac:dyDescent="0.35">
      <c r="B40" s="45" t="str">
        <f>Master[[#This Row],[Inventory Prefix]]&amp;" "&amp;Master[[#This Row],[Inventory Number]]&amp;" "&amp;Master[[#This Row],[Inventory Suffix]]&amp;" "&amp;Master[[#This Row],[Inventory Type - Lookup Picker]]</f>
        <v>W6   SD</v>
      </c>
      <c r="C40" t="str">
        <f t="shared" si="2"/>
        <v>Received</v>
      </c>
      <c r="D40" t="str">
        <f t="shared" si="3"/>
        <v>mm/dd/yyyy</v>
      </c>
      <c r="E40" s="77">
        <f>Master[[#This Row],[Received Date -received by site]]</f>
        <v>0</v>
      </c>
      <c r="F40" s="17" t="str">
        <f>IF(Master[[#This Row],[Total Weight -gram (if unknown, leave blank)]]="","1",Master[[#This Row],[Total Weight -gram (if unknown, leave blank)]])</f>
        <v>1</v>
      </c>
      <c r="G40" s="17" t="str">
        <f>IF(InvActionRecd[[#This Row],[Quantity]]="1","packet","gram")</f>
        <v>packet</v>
      </c>
      <c r="H40" t="str">
        <f>IF(Master[[#This Row],[Inventory Type - Lookup Picker]]="","",Master[[#This Row],[Inventory Type - Lookup Picker]])</f>
        <v>SD</v>
      </c>
      <c r="I40" t="str">
        <f>IF(Master[[#This Row],[Cooperator (Donor) 1 -full record]]="","",Master[[#This Row],[Cooperator (Donor) 1 -full record]])</f>
        <v>Bureau of Land Management, SOS project</v>
      </c>
      <c r="J40" s="141"/>
    </row>
    <row r="41" spans="2:10" x14ac:dyDescent="0.35">
      <c r="B41" s="45" t="str">
        <f>Master[[#This Row],[Inventory Prefix]]&amp;" "&amp;Master[[#This Row],[Inventory Number]]&amp;" "&amp;Master[[#This Row],[Inventory Suffix]]&amp;" "&amp;Master[[#This Row],[Inventory Type - Lookup Picker]]</f>
        <v>W6   SD</v>
      </c>
      <c r="C41" t="str">
        <f t="shared" si="2"/>
        <v>Received</v>
      </c>
      <c r="D41" t="str">
        <f t="shared" si="3"/>
        <v>mm/dd/yyyy</v>
      </c>
      <c r="E41" s="77">
        <f>Master[[#This Row],[Received Date -received by site]]</f>
        <v>0</v>
      </c>
      <c r="F41" s="17" t="str">
        <f>IF(Master[[#This Row],[Total Weight -gram (if unknown, leave blank)]]="","1",Master[[#This Row],[Total Weight -gram (if unknown, leave blank)]])</f>
        <v>1</v>
      </c>
      <c r="G41" s="17" t="str">
        <f>IF(InvActionRecd[[#This Row],[Quantity]]="1","packet","gram")</f>
        <v>packet</v>
      </c>
      <c r="H41" t="str">
        <f>IF(Master[[#This Row],[Inventory Type - Lookup Picker]]="","",Master[[#This Row],[Inventory Type - Lookup Picker]])</f>
        <v>SD</v>
      </c>
      <c r="I41" t="str">
        <f>IF(Master[[#This Row],[Cooperator (Donor) 1 -full record]]="","",Master[[#This Row],[Cooperator (Donor) 1 -full record]])</f>
        <v>Bureau of Land Management, SOS project</v>
      </c>
      <c r="J41" s="141"/>
    </row>
    <row r="42" spans="2:10" x14ac:dyDescent="0.35">
      <c r="B42" s="45" t="str">
        <f>Master[[#This Row],[Inventory Prefix]]&amp;" "&amp;Master[[#This Row],[Inventory Number]]&amp;" "&amp;Master[[#This Row],[Inventory Suffix]]&amp;" "&amp;Master[[#This Row],[Inventory Type - Lookup Picker]]</f>
        <v>W6   SD</v>
      </c>
      <c r="C42" t="str">
        <f t="shared" si="2"/>
        <v>Received</v>
      </c>
      <c r="D42" t="str">
        <f t="shared" si="3"/>
        <v>mm/dd/yyyy</v>
      </c>
      <c r="E42" s="77">
        <f>Master[[#This Row],[Received Date -received by site]]</f>
        <v>0</v>
      </c>
      <c r="F42" s="17" t="str">
        <f>IF(Master[[#This Row],[Total Weight -gram (if unknown, leave blank)]]="","1",Master[[#This Row],[Total Weight -gram (if unknown, leave blank)]])</f>
        <v>1</v>
      </c>
      <c r="G42" s="17" t="str">
        <f>IF(InvActionRecd[[#This Row],[Quantity]]="1","packet","gram")</f>
        <v>packet</v>
      </c>
      <c r="H42" t="str">
        <f>IF(Master[[#This Row],[Inventory Type - Lookup Picker]]="","",Master[[#This Row],[Inventory Type - Lookup Picker]])</f>
        <v>SD</v>
      </c>
      <c r="I42" t="str">
        <f>IF(Master[[#This Row],[Cooperator (Donor) 1 -full record]]="","",Master[[#This Row],[Cooperator (Donor) 1 -full record]])</f>
        <v>Bureau of Land Management, SOS project</v>
      </c>
      <c r="J42" s="141"/>
    </row>
    <row r="43" spans="2:10" x14ac:dyDescent="0.35">
      <c r="B43" s="45" t="str">
        <f>Master[[#This Row],[Inventory Prefix]]&amp;" "&amp;Master[[#This Row],[Inventory Number]]&amp;" "&amp;Master[[#This Row],[Inventory Suffix]]&amp;" "&amp;Master[[#This Row],[Inventory Type - Lookup Picker]]</f>
        <v>W6   SD</v>
      </c>
      <c r="C43" t="str">
        <f t="shared" si="2"/>
        <v>Received</v>
      </c>
      <c r="D43" t="str">
        <f t="shared" si="3"/>
        <v>mm/dd/yyyy</v>
      </c>
      <c r="E43" s="77">
        <f>Master[[#This Row],[Received Date -received by site]]</f>
        <v>0</v>
      </c>
      <c r="F43" s="17" t="str">
        <f>IF(Master[[#This Row],[Total Weight -gram (if unknown, leave blank)]]="","1",Master[[#This Row],[Total Weight -gram (if unknown, leave blank)]])</f>
        <v>1</v>
      </c>
      <c r="G43" s="17" t="str">
        <f>IF(InvActionRecd[[#This Row],[Quantity]]="1","packet","gram")</f>
        <v>packet</v>
      </c>
      <c r="H43" t="str">
        <f>IF(Master[[#This Row],[Inventory Type - Lookup Picker]]="","",Master[[#This Row],[Inventory Type - Lookup Picker]])</f>
        <v>SD</v>
      </c>
      <c r="I43" t="str">
        <f>IF(Master[[#This Row],[Cooperator (Donor) 1 -full record]]="","",Master[[#This Row],[Cooperator (Donor) 1 -full record]])</f>
        <v>Bureau of Land Management, SOS project</v>
      </c>
      <c r="J43" s="141"/>
    </row>
    <row r="44" spans="2:10" x14ac:dyDescent="0.35">
      <c r="B44" s="45" t="str">
        <f>Master[[#This Row],[Inventory Prefix]]&amp;" "&amp;Master[[#This Row],[Inventory Number]]&amp;" "&amp;Master[[#This Row],[Inventory Suffix]]&amp;" "&amp;Master[[#This Row],[Inventory Type - Lookup Picker]]</f>
        <v>W6   SD</v>
      </c>
      <c r="C44" t="str">
        <f t="shared" si="2"/>
        <v>Received</v>
      </c>
      <c r="D44" t="str">
        <f t="shared" si="3"/>
        <v>mm/dd/yyyy</v>
      </c>
      <c r="E44" s="77">
        <f>Master[[#This Row],[Received Date -received by site]]</f>
        <v>0</v>
      </c>
      <c r="F44" s="17" t="str">
        <f>IF(Master[[#This Row],[Total Weight -gram (if unknown, leave blank)]]="","1",Master[[#This Row],[Total Weight -gram (if unknown, leave blank)]])</f>
        <v>1</v>
      </c>
      <c r="G44" s="17" t="str">
        <f>IF(InvActionRecd[[#This Row],[Quantity]]="1","packet","gram")</f>
        <v>packet</v>
      </c>
      <c r="H44" t="str">
        <f>IF(Master[[#This Row],[Inventory Type - Lookup Picker]]="","",Master[[#This Row],[Inventory Type - Lookup Picker]])</f>
        <v>SD</v>
      </c>
      <c r="I44" t="str">
        <f>IF(Master[[#This Row],[Cooperator (Donor) 1 -full record]]="","",Master[[#This Row],[Cooperator (Donor) 1 -full record]])</f>
        <v>Bureau of Land Management, SOS project</v>
      </c>
      <c r="J44" s="141"/>
    </row>
    <row r="45" spans="2:10" x14ac:dyDescent="0.35">
      <c r="B45" s="45" t="str">
        <f>Master[[#This Row],[Inventory Prefix]]&amp;" "&amp;Master[[#This Row],[Inventory Number]]&amp;" "&amp;Master[[#This Row],[Inventory Suffix]]&amp;" "&amp;Master[[#This Row],[Inventory Type - Lookup Picker]]</f>
        <v>W6   SD</v>
      </c>
      <c r="C45" t="str">
        <f t="shared" si="2"/>
        <v>Received</v>
      </c>
      <c r="D45" t="str">
        <f t="shared" si="3"/>
        <v>mm/dd/yyyy</v>
      </c>
      <c r="E45" s="77">
        <f>Master[[#This Row],[Received Date -received by site]]</f>
        <v>0</v>
      </c>
      <c r="F45" s="17" t="str">
        <f>IF(Master[[#This Row],[Total Weight -gram (if unknown, leave blank)]]="","1",Master[[#This Row],[Total Weight -gram (if unknown, leave blank)]])</f>
        <v>1</v>
      </c>
      <c r="G45" s="17" t="str">
        <f>IF(InvActionRecd[[#This Row],[Quantity]]="1","packet","gram")</f>
        <v>packet</v>
      </c>
      <c r="H45" t="str">
        <f>IF(Master[[#This Row],[Inventory Type - Lookup Picker]]="","",Master[[#This Row],[Inventory Type - Lookup Picker]])</f>
        <v>SD</v>
      </c>
      <c r="I45" t="str">
        <f>IF(Master[[#This Row],[Cooperator (Donor) 1 -full record]]="","",Master[[#This Row],[Cooperator (Donor) 1 -full record]])</f>
        <v>Bureau of Land Management, SOS project</v>
      </c>
      <c r="J45" s="141"/>
    </row>
    <row r="46" spans="2:10" x14ac:dyDescent="0.35">
      <c r="B46" s="45" t="str">
        <f>Master[[#This Row],[Inventory Prefix]]&amp;" "&amp;Master[[#This Row],[Inventory Number]]&amp;" "&amp;Master[[#This Row],[Inventory Suffix]]&amp;" "&amp;Master[[#This Row],[Inventory Type - Lookup Picker]]</f>
        <v>W6   SD</v>
      </c>
      <c r="C46" t="str">
        <f t="shared" si="2"/>
        <v>Received</v>
      </c>
      <c r="D46" t="str">
        <f t="shared" si="3"/>
        <v>mm/dd/yyyy</v>
      </c>
      <c r="E46" s="77">
        <f>Master[[#This Row],[Received Date -received by site]]</f>
        <v>0</v>
      </c>
      <c r="F46" s="17" t="str">
        <f>IF(Master[[#This Row],[Total Weight -gram (if unknown, leave blank)]]="","1",Master[[#This Row],[Total Weight -gram (if unknown, leave blank)]])</f>
        <v>1</v>
      </c>
      <c r="G46" s="17" t="str">
        <f>IF(InvActionRecd[[#This Row],[Quantity]]="1","packet","gram")</f>
        <v>packet</v>
      </c>
      <c r="H46" t="str">
        <f>IF(Master[[#This Row],[Inventory Type - Lookup Picker]]="","",Master[[#This Row],[Inventory Type - Lookup Picker]])</f>
        <v>SD</v>
      </c>
      <c r="I46" t="str">
        <f>IF(Master[[#This Row],[Cooperator (Donor) 1 -full record]]="","",Master[[#This Row],[Cooperator (Donor) 1 -full record]])</f>
        <v>Bureau of Land Management, SOS project</v>
      </c>
      <c r="J46" s="141"/>
    </row>
    <row r="47" spans="2:10" x14ac:dyDescent="0.35">
      <c r="B47" s="45" t="str">
        <f>Master[[#This Row],[Inventory Prefix]]&amp;" "&amp;Master[[#This Row],[Inventory Number]]&amp;" "&amp;Master[[#This Row],[Inventory Suffix]]&amp;" "&amp;Master[[#This Row],[Inventory Type - Lookup Picker]]</f>
        <v>W6   SD</v>
      </c>
      <c r="C47" t="str">
        <f t="shared" si="2"/>
        <v>Received</v>
      </c>
      <c r="D47" t="str">
        <f t="shared" si="3"/>
        <v>mm/dd/yyyy</v>
      </c>
      <c r="E47" s="77">
        <f>Master[[#This Row],[Received Date -received by site]]</f>
        <v>0</v>
      </c>
      <c r="F47" s="17" t="str">
        <f>IF(Master[[#This Row],[Total Weight -gram (if unknown, leave blank)]]="","1",Master[[#This Row],[Total Weight -gram (if unknown, leave blank)]])</f>
        <v>1</v>
      </c>
      <c r="G47" s="17" t="str">
        <f>IF(InvActionRecd[[#This Row],[Quantity]]="1","packet","gram")</f>
        <v>packet</v>
      </c>
      <c r="H47" t="str">
        <f>IF(Master[[#This Row],[Inventory Type - Lookup Picker]]="","",Master[[#This Row],[Inventory Type - Lookup Picker]])</f>
        <v>SD</v>
      </c>
      <c r="I47" t="str">
        <f>IF(Master[[#This Row],[Cooperator (Donor) 1 -full record]]="","",Master[[#This Row],[Cooperator (Donor) 1 -full record]])</f>
        <v>Bureau of Land Management, SOS project</v>
      </c>
      <c r="J47" s="141"/>
    </row>
    <row r="48" spans="2:10" x14ac:dyDescent="0.35">
      <c r="B48" s="45" t="str">
        <f>Master[[#This Row],[Inventory Prefix]]&amp;" "&amp;Master[[#This Row],[Inventory Number]]&amp;" "&amp;Master[[#This Row],[Inventory Suffix]]&amp;" "&amp;Master[[#This Row],[Inventory Type - Lookup Picker]]</f>
        <v>W6   SD</v>
      </c>
      <c r="C48" t="str">
        <f t="shared" si="2"/>
        <v>Received</v>
      </c>
      <c r="D48" t="str">
        <f t="shared" si="3"/>
        <v>mm/dd/yyyy</v>
      </c>
      <c r="E48" s="77">
        <f>Master[[#This Row],[Received Date -received by site]]</f>
        <v>0</v>
      </c>
      <c r="F48" s="17" t="str">
        <f>IF(Master[[#This Row],[Total Weight -gram (if unknown, leave blank)]]="","1",Master[[#This Row],[Total Weight -gram (if unknown, leave blank)]])</f>
        <v>1</v>
      </c>
      <c r="G48" s="17" t="str">
        <f>IF(InvActionRecd[[#This Row],[Quantity]]="1","packet","gram")</f>
        <v>packet</v>
      </c>
      <c r="H48" t="str">
        <f>IF(Master[[#This Row],[Inventory Type - Lookup Picker]]="","",Master[[#This Row],[Inventory Type - Lookup Picker]])</f>
        <v>SD</v>
      </c>
      <c r="I48" t="str">
        <f>IF(Master[[#This Row],[Cooperator (Donor) 1 -full record]]="","",Master[[#This Row],[Cooperator (Donor) 1 -full record]])</f>
        <v>Bureau of Land Management, SOS project</v>
      </c>
      <c r="J48" s="141"/>
    </row>
    <row r="49" spans="2:10" x14ac:dyDescent="0.35">
      <c r="B49" s="45" t="str">
        <f>Master[[#This Row],[Inventory Prefix]]&amp;" "&amp;Master[[#This Row],[Inventory Number]]&amp;" "&amp;Master[[#This Row],[Inventory Suffix]]&amp;" "&amp;Master[[#This Row],[Inventory Type - Lookup Picker]]</f>
        <v>W6   SD</v>
      </c>
      <c r="C49" t="str">
        <f t="shared" si="2"/>
        <v>Received</v>
      </c>
      <c r="D49" t="str">
        <f t="shared" si="3"/>
        <v>mm/dd/yyyy</v>
      </c>
      <c r="E49" s="77">
        <f>Master[[#This Row],[Received Date -received by site]]</f>
        <v>0</v>
      </c>
      <c r="F49" s="17" t="str">
        <f>IF(Master[[#This Row],[Total Weight -gram (if unknown, leave blank)]]="","1",Master[[#This Row],[Total Weight -gram (if unknown, leave blank)]])</f>
        <v>1</v>
      </c>
      <c r="G49" s="17" t="str">
        <f>IF(InvActionRecd[[#This Row],[Quantity]]="1","packet","gram")</f>
        <v>packet</v>
      </c>
      <c r="H49" t="str">
        <f>IF(Master[[#This Row],[Inventory Type - Lookup Picker]]="","",Master[[#This Row],[Inventory Type - Lookup Picker]])</f>
        <v>SD</v>
      </c>
      <c r="I49" t="str">
        <f>IF(Master[[#This Row],[Cooperator (Donor) 1 -full record]]="","",Master[[#This Row],[Cooperator (Donor) 1 -full record]])</f>
        <v>Bureau of Land Management, SOS project</v>
      </c>
      <c r="J49" s="141"/>
    </row>
    <row r="50" spans="2:10" x14ac:dyDescent="0.35">
      <c r="B50" s="45" t="str">
        <f>Master[[#This Row],[Inventory Prefix]]&amp;" "&amp;Master[[#This Row],[Inventory Number]]&amp;" "&amp;Master[[#This Row],[Inventory Suffix]]&amp;" "&amp;Master[[#This Row],[Inventory Type - Lookup Picker]]</f>
        <v>W6   SD</v>
      </c>
      <c r="C50" t="str">
        <f t="shared" si="2"/>
        <v>Received</v>
      </c>
      <c r="D50" t="str">
        <f t="shared" si="3"/>
        <v>mm/dd/yyyy</v>
      </c>
      <c r="E50" s="77">
        <f>Master[[#This Row],[Received Date -received by site]]</f>
        <v>0</v>
      </c>
      <c r="F50" s="17" t="str">
        <f>IF(Master[[#This Row],[Total Weight -gram (if unknown, leave blank)]]="","1",Master[[#This Row],[Total Weight -gram (if unknown, leave blank)]])</f>
        <v>1</v>
      </c>
      <c r="G50" s="17" t="str">
        <f>IF(InvActionRecd[[#This Row],[Quantity]]="1","packet","gram")</f>
        <v>packet</v>
      </c>
      <c r="H50" t="str">
        <f>IF(Master[[#This Row],[Inventory Type - Lookup Picker]]="","",Master[[#This Row],[Inventory Type - Lookup Picker]])</f>
        <v>SD</v>
      </c>
      <c r="I50" t="str">
        <f>IF(Master[[#This Row],[Cooperator (Donor) 1 -full record]]="","",Master[[#This Row],[Cooperator (Donor) 1 -full record]])</f>
        <v>Bureau of Land Management, SOS project</v>
      </c>
      <c r="J50" s="141"/>
    </row>
    <row r="51" spans="2:10" x14ac:dyDescent="0.35">
      <c r="B51" s="45" t="str">
        <f>Master[[#This Row],[Inventory Prefix]]&amp;" "&amp;Master[[#This Row],[Inventory Number]]&amp;" "&amp;Master[[#This Row],[Inventory Suffix]]&amp;" "&amp;Master[[#This Row],[Inventory Type - Lookup Picker]]</f>
        <v>W6   SD</v>
      </c>
      <c r="C51" t="str">
        <f t="shared" si="2"/>
        <v>Received</v>
      </c>
      <c r="D51" t="str">
        <f t="shared" si="3"/>
        <v>mm/dd/yyyy</v>
      </c>
      <c r="E51" s="77">
        <f>Master[[#This Row],[Received Date -received by site]]</f>
        <v>0</v>
      </c>
      <c r="F51" s="17" t="str">
        <f>IF(Master[[#This Row],[Total Weight -gram (if unknown, leave blank)]]="","1",Master[[#This Row],[Total Weight -gram (if unknown, leave blank)]])</f>
        <v>1</v>
      </c>
      <c r="G51" s="17" t="str">
        <f>IF(InvActionRecd[[#This Row],[Quantity]]="1","packet","gram")</f>
        <v>packet</v>
      </c>
      <c r="H51" t="str">
        <f>IF(Master[[#This Row],[Inventory Type - Lookup Picker]]="","",Master[[#This Row],[Inventory Type - Lookup Picker]])</f>
        <v>SD</v>
      </c>
      <c r="I51" t="str">
        <f>IF(Master[[#This Row],[Cooperator (Donor) 1 -full record]]="","",Master[[#This Row],[Cooperator (Donor) 1 -full record]])</f>
        <v>Bureau of Land Management, SOS project</v>
      </c>
      <c r="J51" s="141"/>
    </row>
    <row r="52" spans="2:10" x14ac:dyDescent="0.35">
      <c r="B52" s="45" t="str">
        <f>Master[[#This Row],[Inventory Prefix]]&amp;" "&amp;Master[[#This Row],[Inventory Number]]&amp;" "&amp;Master[[#This Row],[Inventory Suffix]]&amp;" "&amp;Master[[#This Row],[Inventory Type - Lookup Picker]]</f>
        <v>W6   SD</v>
      </c>
      <c r="C52" t="str">
        <f t="shared" si="2"/>
        <v>Received</v>
      </c>
      <c r="D52" t="str">
        <f t="shared" si="3"/>
        <v>mm/dd/yyyy</v>
      </c>
      <c r="E52" s="77">
        <f>Master[[#This Row],[Received Date -received by site]]</f>
        <v>0</v>
      </c>
      <c r="F52" s="17" t="str">
        <f>IF(Master[[#This Row],[Total Weight -gram (if unknown, leave blank)]]="","1",Master[[#This Row],[Total Weight -gram (if unknown, leave blank)]])</f>
        <v>1</v>
      </c>
      <c r="G52" s="17" t="str">
        <f>IF(InvActionRecd[[#This Row],[Quantity]]="1","packet","gram")</f>
        <v>packet</v>
      </c>
      <c r="H52" t="str">
        <f>IF(Master[[#This Row],[Inventory Type - Lookup Picker]]="","",Master[[#This Row],[Inventory Type - Lookup Picker]])</f>
        <v>SD</v>
      </c>
      <c r="I52" t="str">
        <f>IF(Master[[#This Row],[Cooperator (Donor) 1 -full record]]="","",Master[[#This Row],[Cooperator (Donor) 1 -full record]])</f>
        <v>Bureau of Land Management, SOS project</v>
      </c>
      <c r="J52" s="141"/>
    </row>
    <row r="53" spans="2:10" x14ac:dyDescent="0.35">
      <c r="B53" s="45" t="str">
        <f>Master[[#This Row],[Inventory Prefix]]&amp;" "&amp;Master[[#This Row],[Inventory Number]]&amp;" "&amp;Master[[#This Row],[Inventory Suffix]]&amp;" "&amp;Master[[#This Row],[Inventory Type - Lookup Picker]]</f>
        <v>W6   SD</v>
      </c>
      <c r="C53" t="str">
        <f t="shared" si="2"/>
        <v>Received</v>
      </c>
      <c r="D53" t="str">
        <f t="shared" si="3"/>
        <v>mm/dd/yyyy</v>
      </c>
      <c r="E53" s="77">
        <f>Master[[#This Row],[Received Date -received by site]]</f>
        <v>0</v>
      </c>
      <c r="F53" s="17" t="str">
        <f>IF(Master[[#This Row],[Total Weight -gram (if unknown, leave blank)]]="","1",Master[[#This Row],[Total Weight -gram (if unknown, leave blank)]])</f>
        <v>1</v>
      </c>
      <c r="G53" s="17" t="str">
        <f>IF(InvActionRecd[[#This Row],[Quantity]]="1","packet","gram")</f>
        <v>packet</v>
      </c>
      <c r="H53" t="str">
        <f>IF(Master[[#This Row],[Inventory Type - Lookup Picker]]="","",Master[[#This Row],[Inventory Type - Lookup Picker]])</f>
        <v>SD</v>
      </c>
      <c r="I53" t="str">
        <f>IF(Master[[#This Row],[Cooperator (Donor) 1 -full record]]="","",Master[[#This Row],[Cooperator (Donor) 1 -full record]])</f>
        <v>Bureau of Land Management, SOS project</v>
      </c>
      <c r="J53" s="141"/>
    </row>
    <row r="54" spans="2:10" x14ac:dyDescent="0.35">
      <c r="B54" s="45" t="str">
        <f>Master[[#This Row],[Inventory Prefix]]&amp;" "&amp;Master[[#This Row],[Inventory Number]]&amp;" "&amp;Master[[#This Row],[Inventory Suffix]]&amp;" "&amp;Master[[#This Row],[Inventory Type - Lookup Picker]]</f>
        <v>W6   SD</v>
      </c>
      <c r="C54" t="str">
        <f t="shared" ref="C54:C85" si="4">"Received"</f>
        <v>Received</v>
      </c>
      <c r="D54" t="str">
        <f t="shared" ref="D54:D85" si="5">"mm/dd/yyyy"</f>
        <v>mm/dd/yyyy</v>
      </c>
      <c r="E54" s="77">
        <f>Master[[#This Row],[Received Date -received by site]]</f>
        <v>0</v>
      </c>
      <c r="F54" s="17" t="str">
        <f>IF(Master[[#This Row],[Total Weight -gram (if unknown, leave blank)]]="","1",Master[[#This Row],[Total Weight -gram (if unknown, leave blank)]])</f>
        <v>1</v>
      </c>
      <c r="G54" s="17" t="str">
        <f>IF(InvActionRecd[[#This Row],[Quantity]]="1","packet","gram")</f>
        <v>packet</v>
      </c>
      <c r="H54" t="str">
        <f>IF(Master[[#This Row],[Inventory Type - Lookup Picker]]="","",Master[[#This Row],[Inventory Type - Lookup Picker]])</f>
        <v>SD</v>
      </c>
      <c r="I54" t="str">
        <f>IF(Master[[#This Row],[Cooperator (Donor) 1 -full record]]="","",Master[[#This Row],[Cooperator (Donor) 1 -full record]])</f>
        <v>Bureau of Land Management, SOS project</v>
      </c>
      <c r="J54" s="141"/>
    </row>
    <row r="55" spans="2:10" x14ac:dyDescent="0.35">
      <c r="B55" s="45" t="str">
        <f>Master[[#This Row],[Inventory Prefix]]&amp;" "&amp;Master[[#This Row],[Inventory Number]]&amp;" "&amp;Master[[#This Row],[Inventory Suffix]]&amp;" "&amp;Master[[#This Row],[Inventory Type - Lookup Picker]]</f>
        <v>W6   SD</v>
      </c>
      <c r="C55" t="str">
        <f t="shared" si="4"/>
        <v>Received</v>
      </c>
      <c r="D55" t="str">
        <f t="shared" si="5"/>
        <v>mm/dd/yyyy</v>
      </c>
      <c r="E55" s="77">
        <f>Master[[#This Row],[Received Date -received by site]]</f>
        <v>0</v>
      </c>
      <c r="F55" s="17" t="str">
        <f>IF(Master[[#This Row],[Total Weight -gram (if unknown, leave blank)]]="","1",Master[[#This Row],[Total Weight -gram (if unknown, leave blank)]])</f>
        <v>1</v>
      </c>
      <c r="G55" s="17" t="str">
        <f>IF(InvActionRecd[[#This Row],[Quantity]]="1","packet","gram")</f>
        <v>packet</v>
      </c>
      <c r="H55" t="str">
        <f>IF(Master[[#This Row],[Inventory Type - Lookup Picker]]="","",Master[[#This Row],[Inventory Type - Lookup Picker]])</f>
        <v>SD</v>
      </c>
      <c r="I55" t="str">
        <f>IF(Master[[#This Row],[Cooperator (Donor) 1 -full record]]="","",Master[[#This Row],[Cooperator (Donor) 1 -full record]])</f>
        <v>Bureau of Land Management, SOS project</v>
      </c>
      <c r="J55" s="141"/>
    </row>
    <row r="56" spans="2:10" x14ac:dyDescent="0.35">
      <c r="B56" s="45" t="str">
        <f>Master[[#This Row],[Inventory Prefix]]&amp;" "&amp;Master[[#This Row],[Inventory Number]]&amp;" "&amp;Master[[#This Row],[Inventory Suffix]]&amp;" "&amp;Master[[#This Row],[Inventory Type - Lookup Picker]]</f>
        <v>W6   SD</v>
      </c>
      <c r="C56" t="str">
        <f t="shared" si="4"/>
        <v>Received</v>
      </c>
      <c r="D56" t="str">
        <f t="shared" si="5"/>
        <v>mm/dd/yyyy</v>
      </c>
      <c r="E56" s="77">
        <f>Master[[#This Row],[Received Date -received by site]]</f>
        <v>0</v>
      </c>
      <c r="F56" s="17" t="str">
        <f>IF(Master[[#This Row],[Total Weight -gram (if unknown, leave blank)]]="","1",Master[[#This Row],[Total Weight -gram (if unknown, leave blank)]])</f>
        <v>1</v>
      </c>
      <c r="G56" s="17" t="str">
        <f>IF(InvActionRecd[[#This Row],[Quantity]]="1","packet","gram")</f>
        <v>packet</v>
      </c>
      <c r="H56" t="str">
        <f>IF(Master[[#This Row],[Inventory Type - Lookup Picker]]="","",Master[[#This Row],[Inventory Type - Lookup Picker]])</f>
        <v>SD</v>
      </c>
      <c r="I56" t="str">
        <f>IF(Master[[#This Row],[Cooperator (Donor) 1 -full record]]="","",Master[[#This Row],[Cooperator (Donor) 1 -full record]])</f>
        <v>Bureau of Land Management, SOS project</v>
      </c>
      <c r="J56" s="141"/>
    </row>
    <row r="57" spans="2:10" x14ac:dyDescent="0.35">
      <c r="B57" s="45" t="str">
        <f>Master[[#This Row],[Inventory Prefix]]&amp;" "&amp;Master[[#This Row],[Inventory Number]]&amp;" "&amp;Master[[#This Row],[Inventory Suffix]]&amp;" "&amp;Master[[#This Row],[Inventory Type - Lookup Picker]]</f>
        <v>W6   SD</v>
      </c>
      <c r="C57" t="str">
        <f t="shared" si="4"/>
        <v>Received</v>
      </c>
      <c r="D57" t="str">
        <f t="shared" si="5"/>
        <v>mm/dd/yyyy</v>
      </c>
      <c r="E57" s="77">
        <f>Master[[#This Row],[Received Date -received by site]]</f>
        <v>0</v>
      </c>
      <c r="F57" s="17" t="str">
        <f>IF(Master[[#This Row],[Total Weight -gram (if unknown, leave blank)]]="","1",Master[[#This Row],[Total Weight -gram (if unknown, leave blank)]])</f>
        <v>1</v>
      </c>
      <c r="G57" s="17" t="str">
        <f>IF(InvActionRecd[[#This Row],[Quantity]]="1","packet","gram")</f>
        <v>packet</v>
      </c>
      <c r="H57" t="str">
        <f>IF(Master[[#This Row],[Inventory Type - Lookup Picker]]="","",Master[[#This Row],[Inventory Type - Lookup Picker]])</f>
        <v>SD</v>
      </c>
      <c r="I57" t="str">
        <f>IF(Master[[#This Row],[Cooperator (Donor) 1 -full record]]="","",Master[[#This Row],[Cooperator (Donor) 1 -full record]])</f>
        <v>Bureau of Land Management, SOS project</v>
      </c>
      <c r="J57" s="141"/>
    </row>
    <row r="58" spans="2:10" x14ac:dyDescent="0.35">
      <c r="B58" s="45" t="str">
        <f>Master[[#This Row],[Inventory Prefix]]&amp;" "&amp;Master[[#This Row],[Inventory Number]]&amp;" "&amp;Master[[#This Row],[Inventory Suffix]]&amp;" "&amp;Master[[#This Row],[Inventory Type - Lookup Picker]]</f>
        <v>W6   SD</v>
      </c>
      <c r="C58" t="str">
        <f t="shared" si="4"/>
        <v>Received</v>
      </c>
      <c r="D58" t="str">
        <f t="shared" si="5"/>
        <v>mm/dd/yyyy</v>
      </c>
      <c r="E58" s="77">
        <f>Master[[#This Row],[Received Date -received by site]]</f>
        <v>0</v>
      </c>
      <c r="F58" s="17" t="str">
        <f>IF(Master[[#This Row],[Total Weight -gram (if unknown, leave blank)]]="","1",Master[[#This Row],[Total Weight -gram (if unknown, leave blank)]])</f>
        <v>1</v>
      </c>
      <c r="G58" s="17" t="str">
        <f>IF(InvActionRecd[[#This Row],[Quantity]]="1","packet","gram")</f>
        <v>packet</v>
      </c>
      <c r="H58" t="str">
        <f>IF(Master[[#This Row],[Inventory Type - Lookup Picker]]="","",Master[[#This Row],[Inventory Type - Lookup Picker]])</f>
        <v>SD</v>
      </c>
      <c r="I58" t="str">
        <f>IF(Master[[#This Row],[Cooperator (Donor) 1 -full record]]="","",Master[[#This Row],[Cooperator (Donor) 1 -full record]])</f>
        <v>Bureau of Land Management, SOS project</v>
      </c>
      <c r="J58" s="141"/>
    </row>
    <row r="59" spans="2:10" x14ac:dyDescent="0.35">
      <c r="B59" s="45" t="str">
        <f>Master[[#This Row],[Inventory Prefix]]&amp;" "&amp;Master[[#This Row],[Inventory Number]]&amp;" "&amp;Master[[#This Row],[Inventory Suffix]]&amp;" "&amp;Master[[#This Row],[Inventory Type - Lookup Picker]]</f>
        <v>W6   SD</v>
      </c>
      <c r="C59" t="str">
        <f t="shared" si="4"/>
        <v>Received</v>
      </c>
      <c r="D59" t="str">
        <f t="shared" si="5"/>
        <v>mm/dd/yyyy</v>
      </c>
      <c r="E59" s="77">
        <f>Master[[#This Row],[Received Date -received by site]]</f>
        <v>0</v>
      </c>
      <c r="F59" s="17" t="str">
        <f>IF(Master[[#This Row],[Total Weight -gram (if unknown, leave blank)]]="","1",Master[[#This Row],[Total Weight -gram (if unknown, leave blank)]])</f>
        <v>1</v>
      </c>
      <c r="G59" s="17" t="str">
        <f>IF(InvActionRecd[[#This Row],[Quantity]]="1","packet","gram")</f>
        <v>packet</v>
      </c>
      <c r="H59" t="str">
        <f>IF(Master[[#This Row],[Inventory Type - Lookup Picker]]="","",Master[[#This Row],[Inventory Type - Lookup Picker]])</f>
        <v>SD</v>
      </c>
      <c r="I59" t="str">
        <f>IF(Master[[#This Row],[Cooperator (Donor) 1 -full record]]="","",Master[[#This Row],[Cooperator (Donor) 1 -full record]])</f>
        <v>Bureau of Land Management, SOS project</v>
      </c>
      <c r="J59" s="141"/>
    </row>
    <row r="60" spans="2:10" x14ac:dyDescent="0.35">
      <c r="B60" s="45" t="str">
        <f>Master[[#This Row],[Inventory Prefix]]&amp;" "&amp;Master[[#This Row],[Inventory Number]]&amp;" "&amp;Master[[#This Row],[Inventory Suffix]]&amp;" "&amp;Master[[#This Row],[Inventory Type - Lookup Picker]]</f>
        <v>W6   SD</v>
      </c>
      <c r="C60" t="str">
        <f t="shared" si="4"/>
        <v>Received</v>
      </c>
      <c r="D60" t="str">
        <f t="shared" si="5"/>
        <v>mm/dd/yyyy</v>
      </c>
      <c r="E60" s="77">
        <f>Master[[#This Row],[Received Date -received by site]]</f>
        <v>0</v>
      </c>
      <c r="F60" s="17" t="str">
        <f>IF(Master[[#This Row],[Total Weight -gram (if unknown, leave blank)]]="","1",Master[[#This Row],[Total Weight -gram (if unknown, leave blank)]])</f>
        <v>1</v>
      </c>
      <c r="G60" s="17" t="str">
        <f>IF(InvActionRecd[[#This Row],[Quantity]]="1","packet","gram")</f>
        <v>packet</v>
      </c>
      <c r="H60" t="str">
        <f>IF(Master[[#This Row],[Inventory Type - Lookup Picker]]="","",Master[[#This Row],[Inventory Type - Lookup Picker]])</f>
        <v>SD</v>
      </c>
      <c r="I60" t="str">
        <f>IF(Master[[#This Row],[Cooperator (Donor) 1 -full record]]="","",Master[[#This Row],[Cooperator (Donor) 1 -full record]])</f>
        <v>Bureau of Land Management, SOS project</v>
      </c>
      <c r="J60" s="141"/>
    </row>
    <row r="61" spans="2:10" x14ac:dyDescent="0.35">
      <c r="B61" s="45" t="str">
        <f>Master[[#This Row],[Inventory Prefix]]&amp;" "&amp;Master[[#This Row],[Inventory Number]]&amp;" "&amp;Master[[#This Row],[Inventory Suffix]]&amp;" "&amp;Master[[#This Row],[Inventory Type - Lookup Picker]]</f>
        <v>W6   SD</v>
      </c>
      <c r="C61" t="str">
        <f t="shared" si="4"/>
        <v>Received</v>
      </c>
      <c r="D61" t="str">
        <f t="shared" si="5"/>
        <v>mm/dd/yyyy</v>
      </c>
      <c r="E61" s="77">
        <f>Master[[#This Row],[Received Date -received by site]]</f>
        <v>0</v>
      </c>
      <c r="F61" s="17" t="str">
        <f>IF(Master[[#This Row],[Total Weight -gram (if unknown, leave blank)]]="","1",Master[[#This Row],[Total Weight -gram (if unknown, leave blank)]])</f>
        <v>1</v>
      </c>
      <c r="G61" s="17" t="str">
        <f>IF(InvActionRecd[[#This Row],[Quantity]]="1","packet","gram")</f>
        <v>packet</v>
      </c>
      <c r="H61" t="str">
        <f>IF(Master[[#This Row],[Inventory Type - Lookup Picker]]="","",Master[[#This Row],[Inventory Type - Lookup Picker]])</f>
        <v>SD</v>
      </c>
      <c r="I61" t="str">
        <f>IF(Master[[#This Row],[Cooperator (Donor) 1 -full record]]="","",Master[[#This Row],[Cooperator (Donor) 1 -full record]])</f>
        <v>Bureau of Land Management, SOS project</v>
      </c>
      <c r="J61" s="141"/>
    </row>
    <row r="62" spans="2:10" x14ac:dyDescent="0.35">
      <c r="B62" s="45" t="str">
        <f>Master[[#This Row],[Inventory Prefix]]&amp;" "&amp;Master[[#This Row],[Inventory Number]]&amp;" "&amp;Master[[#This Row],[Inventory Suffix]]&amp;" "&amp;Master[[#This Row],[Inventory Type - Lookup Picker]]</f>
        <v>W6   SD</v>
      </c>
      <c r="C62" t="str">
        <f t="shared" si="4"/>
        <v>Received</v>
      </c>
      <c r="D62" t="str">
        <f t="shared" si="5"/>
        <v>mm/dd/yyyy</v>
      </c>
      <c r="E62" s="77">
        <f>Master[[#This Row],[Received Date -received by site]]</f>
        <v>0</v>
      </c>
      <c r="F62" s="17" t="str">
        <f>IF(Master[[#This Row],[Total Weight -gram (if unknown, leave blank)]]="","1",Master[[#This Row],[Total Weight -gram (if unknown, leave blank)]])</f>
        <v>1</v>
      </c>
      <c r="G62" s="17" t="str">
        <f>IF(InvActionRecd[[#This Row],[Quantity]]="1","packet","gram")</f>
        <v>packet</v>
      </c>
      <c r="H62" t="str">
        <f>IF(Master[[#This Row],[Inventory Type - Lookup Picker]]="","",Master[[#This Row],[Inventory Type - Lookup Picker]])</f>
        <v>SD</v>
      </c>
      <c r="I62" t="str">
        <f>IF(Master[[#This Row],[Cooperator (Donor) 1 -full record]]="","",Master[[#This Row],[Cooperator (Donor) 1 -full record]])</f>
        <v>Bureau of Land Management, SOS project</v>
      </c>
      <c r="J62" s="141"/>
    </row>
    <row r="63" spans="2:10" x14ac:dyDescent="0.35">
      <c r="B63" s="45" t="str">
        <f>Master[[#This Row],[Inventory Prefix]]&amp;" "&amp;Master[[#This Row],[Inventory Number]]&amp;" "&amp;Master[[#This Row],[Inventory Suffix]]&amp;" "&amp;Master[[#This Row],[Inventory Type - Lookup Picker]]</f>
        <v>W6   SD</v>
      </c>
      <c r="C63" t="str">
        <f t="shared" si="4"/>
        <v>Received</v>
      </c>
      <c r="D63" t="str">
        <f t="shared" si="5"/>
        <v>mm/dd/yyyy</v>
      </c>
      <c r="E63" s="77">
        <f>Master[[#This Row],[Received Date -received by site]]</f>
        <v>0</v>
      </c>
      <c r="F63" s="17" t="str">
        <f>IF(Master[[#This Row],[Total Weight -gram (if unknown, leave blank)]]="","1",Master[[#This Row],[Total Weight -gram (if unknown, leave blank)]])</f>
        <v>1</v>
      </c>
      <c r="G63" s="17" t="str">
        <f>IF(InvActionRecd[[#This Row],[Quantity]]="1","packet","gram")</f>
        <v>packet</v>
      </c>
      <c r="H63" t="str">
        <f>IF(Master[[#This Row],[Inventory Type - Lookup Picker]]="","",Master[[#This Row],[Inventory Type - Lookup Picker]])</f>
        <v>SD</v>
      </c>
      <c r="I63" t="str">
        <f>IF(Master[[#This Row],[Cooperator (Donor) 1 -full record]]="","",Master[[#This Row],[Cooperator (Donor) 1 -full record]])</f>
        <v>Bureau of Land Management, SOS project</v>
      </c>
      <c r="J63" s="141"/>
    </row>
    <row r="64" spans="2:10" x14ac:dyDescent="0.35">
      <c r="B64" s="45" t="str">
        <f>Master[[#This Row],[Inventory Prefix]]&amp;" "&amp;Master[[#This Row],[Inventory Number]]&amp;" "&amp;Master[[#This Row],[Inventory Suffix]]&amp;" "&amp;Master[[#This Row],[Inventory Type - Lookup Picker]]</f>
        <v>W6   SD</v>
      </c>
      <c r="C64" t="str">
        <f t="shared" si="4"/>
        <v>Received</v>
      </c>
      <c r="D64" t="str">
        <f t="shared" si="5"/>
        <v>mm/dd/yyyy</v>
      </c>
      <c r="E64" s="77">
        <f>Master[[#This Row],[Received Date -received by site]]</f>
        <v>0</v>
      </c>
      <c r="F64" s="17" t="str">
        <f>IF(Master[[#This Row],[Total Weight -gram (if unknown, leave blank)]]="","1",Master[[#This Row],[Total Weight -gram (if unknown, leave blank)]])</f>
        <v>1</v>
      </c>
      <c r="G64" s="17" t="str">
        <f>IF(InvActionRecd[[#This Row],[Quantity]]="1","packet","gram")</f>
        <v>packet</v>
      </c>
      <c r="H64" t="str">
        <f>IF(Master[[#This Row],[Inventory Type - Lookup Picker]]="","",Master[[#This Row],[Inventory Type - Lookup Picker]])</f>
        <v>SD</v>
      </c>
      <c r="I64" t="str">
        <f>IF(Master[[#This Row],[Cooperator (Donor) 1 -full record]]="","",Master[[#This Row],[Cooperator (Donor) 1 -full record]])</f>
        <v>Bureau of Land Management, SOS project</v>
      </c>
      <c r="J64" s="141"/>
    </row>
    <row r="65" spans="2:10" x14ac:dyDescent="0.35">
      <c r="B65" s="45" t="str">
        <f>Master[[#This Row],[Inventory Prefix]]&amp;" "&amp;Master[[#This Row],[Inventory Number]]&amp;" "&amp;Master[[#This Row],[Inventory Suffix]]&amp;" "&amp;Master[[#This Row],[Inventory Type - Lookup Picker]]</f>
        <v>W6   SD</v>
      </c>
      <c r="C65" t="str">
        <f t="shared" si="4"/>
        <v>Received</v>
      </c>
      <c r="D65" t="str">
        <f t="shared" si="5"/>
        <v>mm/dd/yyyy</v>
      </c>
      <c r="E65" s="77">
        <f>Master[[#This Row],[Received Date -received by site]]</f>
        <v>0</v>
      </c>
      <c r="F65" s="17" t="str">
        <f>IF(Master[[#This Row],[Total Weight -gram (if unknown, leave blank)]]="","1",Master[[#This Row],[Total Weight -gram (if unknown, leave blank)]])</f>
        <v>1</v>
      </c>
      <c r="G65" s="17" t="str">
        <f>IF(InvActionRecd[[#This Row],[Quantity]]="1","packet","gram")</f>
        <v>packet</v>
      </c>
      <c r="H65" t="str">
        <f>IF(Master[[#This Row],[Inventory Type - Lookup Picker]]="","",Master[[#This Row],[Inventory Type - Lookup Picker]])</f>
        <v>SD</v>
      </c>
      <c r="I65" t="str">
        <f>IF(Master[[#This Row],[Cooperator (Donor) 1 -full record]]="","",Master[[#This Row],[Cooperator (Donor) 1 -full record]])</f>
        <v>Bureau of Land Management, SOS project</v>
      </c>
      <c r="J65" s="141"/>
    </row>
    <row r="66" spans="2:10" x14ac:dyDescent="0.35">
      <c r="B66" s="45" t="str">
        <f>Master[[#This Row],[Inventory Prefix]]&amp;" "&amp;Master[[#This Row],[Inventory Number]]&amp;" "&amp;Master[[#This Row],[Inventory Suffix]]&amp;" "&amp;Master[[#This Row],[Inventory Type - Lookup Picker]]</f>
        <v>W6   SD</v>
      </c>
      <c r="C66" t="str">
        <f t="shared" si="4"/>
        <v>Received</v>
      </c>
      <c r="D66" t="str">
        <f t="shared" si="5"/>
        <v>mm/dd/yyyy</v>
      </c>
      <c r="E66" s="77">
        <f>Master[[#This Row],[Received Date -received by site]]</f>
        <v>0</v>
      </c>
      <c r="F66" s="17" t="str">
        <f>IF(Master[[#This Row],[Total Weight -gram (if unknown, leave blank)]]="","1",Master[[#This Row],[Total Weight -gram (if unknown, leave blank)]])</f>
        <v>1</v>
      </c>
      <c r="G66" s="17" t="str">
        <f>IF(InvActionRecd[[#This Row],[Quantity]]="1","packet","gram")</f>
        <v>packet</v>
      </c>
      <c r="H66" t="str">
        <f>IF(Master[[#This Row],[Inventory Type - Lookup Picker]]="","",Master[[#This Row],[Inventory Type - Lookup Picker]])</f>
        <v>SD</v>
      </c>
      <c r="I66" t="str">
        <f>IF(Master[[#This Row],[Cooperator (Donor) 1 -full record]]="","",Master[[#This Row],[Cooperator (Donor) 1 -full record]])</f>
        <v>Bureau of Land Management, SOS project</v>
      </c>
      <c r="J66" s="141"/>
    </row>
    <row r="67" spans="2:10" x14ac:dyDescent="0.35">
      <c r="B67" s="45" t="str">
        <f>Master[[#This Row],[Inventory Prefix]]&amp;" "&amp;Master[[#This Row],[Inventory Number]]&amp;" "&amp;Master[[#This Row],[Inventory Suffix]]&amp;" "&amp;Master[[#This Row],[Inventory Type - Lookup Picker]]</f>
        <v>W6   SD</v>
      </c>
      <c r="C67" t="str">
        <f t="shared" si="4"/>
        <v>Received</v>
      </c>
      <c r="D67" t="str">
        <f t="shared" si="5"/>
        <v>mm/dd/yyyy</v>
      </c>
      <c r="E67" s="77">
        <f>Master[[#This Row],[Received Date -received by site]]</f>
        <v>0</v>
      </c>
      <c r="F67" s="17" t="str">
        <f>IF(Master[[#This Row],[Total Weight -gram (if unknown, leave blank)]]="","1",Master[[#This Row],[Total Weight -gram (if unknown, leave blank)]])</f>
        <v>1</v>
      </c>
      <c r="G67" s="17" t="str">
        <f>IF(InvActionRecd[[#This Row],[Quantity]]="1","packet","gram")</f>
        <v>packet</v>
      </c>
      <c r="H67" t="str">
        <f>IF(Master[[#This Row],[Inventory Type - Lookup Picker]]="","",Master[[#This Row],[Inventory Type - Lookup Picker]])</f>
        <v>SD</v>
      </c>
      <c r="I67" t="str">
        <f>IF(Master[[#This Row],[Cooperator (Donor) 1 -full record]]="","",Master[[#This Row],[Cooperator (Donor) 1 -full record]])</f>
        <v>Bureau of Land Management, SOS project</v>
      </c>
      <c r="J67" s="141"/>
    </row>
    <row r="68" spans="2:10" x14ac:dyDescent="0.35">
      <c r="B68" s="45" t="str">
        <f>Master[[#This Row],[Inventory Prefix]]&amp;" "&amp;Master[[#This Row],[Inventory Number]]&amp;" "&amp;Master[[#This Row],[Inventory Suffix]]&amp;" "&amp;Master[[#This Row],[Inventory Type - Lookup Picker]]</f>
        <v>W6   SD</v>
      </c>
      <c r="C68" t="str">
        <f t="shared" si="4"/>
        <v>Received</v>
      </c>
      <c r="D68" t="str">
        <f t="shared" si="5"/>
        <v>mm/dd/yyyy</v>
      </c>
      <c r="E68" s="77">
        <f>Master[[#This Row],[Received Date -received by site]]</f>
        <v>0</v>
      </c>
      <c r="F68" s="17" t="str">
        <f>IF(Master[[#This Row],[Total Weight -gram (if unknown, leave blank)]]="","1",Master[[#This Row],[Total Weight -gram (if unknown, leave blank)]])</f>
        <v>1</v>
      </c>
      <c r="G68" s="17" t="str">
        <f>IF(InvActionRecd[[#This Row],[Quantity]]="1","packet","gram")</f>
        <v>packet</v>
      </c>
      <c r="H68" t="str">
        <f>IF(Master[[#This Row],[Inventory Type - Lookup Picker]]="","",Master[[#This Row],[Inventory Type - Lookup Picker]])</f>
        <v>SD</v>
      </c>
      <c r="I68" t="str">
        <f>IF(Master[[#This Row],[Cooperator (Donor) 1 -full record]]="","",Master[[#This Row],[Cooperator (Donor) 1 -full record]])</f>
        <v>Bureau of Land Management, SOS project</v>
      </c>
      <c r="J68" s="141"/>
    </row>
    <row r="69" spans="2:10" x14ac:dyDescent="0.35">
      <c r="B69" s="45" t="str">
        <f>Master[[#This Row],[Inventory Prefix]]&amp;" "&amp;Master[[#This Row],[Inventory Number]]&amp;" "&amp;Master[[#This Row],[Inventory Suffix]]&amp;" "&amp;Master[[#This Row],[Inventory Type - Lookup Picker]]</f>
        <v>W6   SD</v>
      </c>
      <c r="C69" t="str">
        <f t="shared" si="4"/>
        <v>Received</v>
      </c>
      <c r="D69" t="str">
        <f t="shared" si="5"/>
        <v>mm/dd/yyyy</v>
      </c>
      <c r="E69" s="77">
        <f>Master[[#This Row],[Received Date -received by site]]</f>
        <v>0</v>
      </c>
      <c r="F69" s="17" t="str">
        <f>IF(Master[[#This Row],[Total Weight -gram (if unknown, leave blank)]]="","1",Master[[#This Row],[Total Weight -gram (if unknown, leave blank)]])</f>
        <v>1</v>
      </c>
      <c r="G69" s="17" t="str">
        <f>IF(InvActionRecd[[#This Row],[Quantity]]="1","packet","gram")</f>
        <v>packet</v>
      </c>
      <c r="H69" t="str">
        <f>IF(Master[[#This Row],[Inventory Type - Lookup Picker]]="","",Master[[#This Row],[Inventory Type - Lookup Picker]])</f>
        <v>SD</v>
      </c>
      <c r="I69" t="str">
        <f>IF(Master[[#This Row],[Cooperator (Donor) 1 -full record]]="","",Master[[#This Row],[Cooperator (Donor) 1 -full record]])</f>
        <v>Bureau of Land Management, SOS project</v>
      </c>
      <c r="J69" s="141"/>
    </row>
    <row r="70" spans="2:10" x14ac:dyDescent="0.35">
      <c r="B70" s="45" t="str">
        <f>Master[[#This Row],[Inventory Prefix]]&amp;" "&amp;Master[[#This Row],[Inventory Number]]&amp;" "&amp;Master[[#This Row],[Inventory Suffix]]&amp;" "&amp;Master[[#This Row],[Inventory Type - Lookup Picker]]</f>
        <v>W6   SD</v>
      </c>
      <c r="C70" t="str">
        <f t="shared" si="4"/>
        <v>Received</v>
      </c>
      <c r="D70" t="str">
        <f t="shared" si="5"/>
        <v>mm/dd/yyyy</v>
      </c>
      <c r="E70" s="77">
        <f>Master[[#This Row],[Received Date -received by site]]</f>
        <v>0</v>
      </c>
      <c r="F70" s="17" t="str">
        <f>IF(Master[[#This Row],[Total Weight -gram (if unknown, leave blank)]]="","1",Master[[#This Row],[Total Weight -gram (if unknown, leave blank)]])</f>
        <v>1</v>
      </c>
      <c r="G70" s="17" t="str">
        <f>IF(InvActionRecd[[#This Row],[Quantity]]="1","packet","gram")</f>
        <v>packet</v>
      </c>
      <c r="H70" t="str">
        <f>IF(Master[[#This Row],[Inventory Type - Lookup Picker]]="","",Master[[#This Row],[Inventory Type - Lookup Picker]])</f>
        <v>SD</v>
      </c>
      <c r="I70" t="str">
        <f>IF(Master[[#This Row],[Cooperator (Donor) 1 -full record]]="","",Master[[#This Row],[Cooperator (Donor) 1 -full record]])</f>
        <v>Bureau of Land Management, SOS project</v>
      </c>
      <c r="J70" s="141"/>
    </row>
    <row r="71" spans="2:10" x14ac:dyDescent="0.35">
      <c r="B71" s="45" t="str">
        <f>Master[[#This Row],[Inventory Prefix]]&amp;" "&amp;Master[[#This Row],[Inventory Number]]&amp;" "&amp;Master[[#This Row],[Inventory Suffix]]&amp;" "&amp;Master[[#This Row],[Inventory Type - Lookup Picker]]</f>
        <v>W6   SD</v>
      </c>
      <c r="C71" t="str">
        <f t="shared" si="4"/>
        <v>Received</v>
      </c>
      <c r="D71" t="str">
        <f t="shared" si="5"/>
        <v>mm/dd/yyyy</v>
      </c>
      <c r="E71" s="77">
        <f>Master[[#This Row],[Received Date -received by site]]</f>
        <v>0</v>
      </c>
      <c r="F71" s="17" t="str">
        <f>IF(Master[[#This Row],[Total Weight -gram (if unknown, leave blank)]]="","1",Master[[#This Row],[Total Weight -gram (if unknown, leave blank)]])</f>
        <v>1</v>
      </c>
      <c r="G71" s="17" t="str">
        <f>IF(InvActionRecd[[#This Row],[Quantity]]="1","packet","gram")</f>
        <v>packet</v>
      </c>
      <c r="H71" t="str">
        <f>IF(Master[[#This Row],[Inventory Type - Lookup Picker]]="","",Master[[#This Row],[Inventory Type - Lookup Picker]])</f>
        <v>SD</v>
      </c>
      <c r="I71" t="str">
        <f>IF(Master[[#This Row],[Cooperator (Donor) 1 -full record]]="","",Master[[#This Row],[Cooperator (Donor) 1 -full record]])</f>
        <v>Bureau of Land Management, SOS project</v>
      </c>
      <c r="J71" s="141"/>
    </row>
    <row r="72" spans="2:10" x14ac:dyDescent="0.35">
      <c r="B72" s="45" t="str">
        <f>Master[[#This Row],[Inventory Prefix]]&amp;" "&amp;Master[[#This Row],[Inventory Number]]&amp;" "&amp;Master[[#This Row],[Inventory Suffix]]&amp;" "&amp;Master[[#This Row],[Inventory Type - Lookup Picker]]</f>
        <v>W6   SD</v>
      </c>
      <c r="C72" t="str">
        <f t="shared" si="4"/>
        <v>Received</v>
      </c>
      <c r="D72" t="str">
        <f t="shared" si="5"/>
        <v>mm/dd/yyyy</v>
      </c>
      <c r="E72" s="77">
        <f>Master[[#This Row],[Received Date -received by site]]</f>
        <v>0</v>
      </c>
      <c r="F72" s="17" t="str">
        <f>IF(Master[[#This Row],[Total Weight -gram (if unknown, leave blank)]]="","1",Master[[#This Row],[Total Weight -gram (if unknown, leave blank)]])</f>
        <v>1</v>
      </c>
      <c r="G72" s="17" t="str">
        <f>IF(InvActionRecd[[#This Row],[Quantity]]="1","packet","gram")</f>
        <v>packet</v>
      </c>
      <c r="H72" t="str">
        <f>IF(Master[[#This Row],[Inventory Type - Lookup Picker]]="","",Master[[#This Row],[Inventory Type - Lookup Picker]])</f>
        <v>SD</v>
      </c>
      <c r="I72" t="str">
        <f>IF(Master[[#This Row],[Cooperator (Donor) 1 -full record]]="","",Master[[#This Row],[Cooperator (Donor) 1 -full record]])</f>
        <v>Bureau of Land Management, SOS project</v>
      </c>
      <c r="J72" s="141"/>
    </row>
    <row r="73" spans="2:10" x14ac:dyDescent="0.35">
      <c r="B73" s="45" t="str">
        <f>Master[[#This Row],[Inventory Prefix]]&amp;" "&amp;Master[[#This Row],[Inventory Number]]&amp;" "&amp;Master[[#This Row],[Inventory Suffix]]&amp;" "&amp;Master[[#This Row],[Inventory Type - Lookup Picker]]</f>
        <v>W6   SD</v>
      </c>
      <c r="C73" t="str">
        <f t="shared" si="4"/>
        <v>Received</v>
      </c>
      <c r="D73" t="str">
        <f t="shared" si="5"/>
        <v>mm/dd/yyyy</v>
      </c>
      <c r="E73" s="77">
        <f>Master[[#This Row],[Received Date -received by site]]</f>
        <v>0</v>
      </c>
      <c r="F73" s="17" t="str">
        <f>IF(Master[[#This Row],[Total Weight -gram (if unknown, leave blank)]]="","1",Master[[#This Row],[Total Weight -gram (if unknown, leave blank)]])</f>
        <v>1</v>
      </c>
      <c r="G73" s="17" t="str">
        <f>IF(InvActionRecd[[#This Row],[Quantity]]="1","packet","gram")</f>
        <v>packet</v>
      </c>
      <c r="H73" t="str">
        <f>IF(Master[[#This Row],[Inventory Type - Lookup Picker]]="","",Master[[#This Row],[Inventory Type - Lookup Picker]])</f>
        <v>SD</v>
      </c>
      <c r="I73" t="str">
        <f>IF(Master[[#This Row],[Cooperator (Donor) 1 -full record]]="","",Master[[#This Row],[Cooperator (Donor) 1 -full record]])</f>
        <v>Bureau of Land Management, SOS project</v>
      </c>
      <c r="J73" s="141"/>
    </row>
    <row r="74" spans="2:10" x14ac:dyDescent="0.35">
      <c r="B74" s="45" t="str">
        <f>Master[[#This Row],[Inventory Prefix]]&amp;" "&amp;Master[[#This Row],[Inventory Number]]&amp;" "&amp;Master[[#This Row],[Inventory Suffix]]&amp;" "&amp;Master[[#This Row],[Inventory Type - Lookup Picker]]</f>
        <v>W6   SD</v>
      </c>
      <c r="C74" t="str">
        <f t="shared" si="4"/>
        <v>Received</v>
      </c>
      <c r="D74" t="str">
        <f t="shared" si="5"/>
        <v>mm/dd/yyyy</v>
      </c>
      <c r="E74" s="77">
        <f>Master[[#This Row],[Received Date -received by site]]</f>
        <v>0</v>
      </c>
      <c r="F74" s="17" t="str">
        <f>IF(Master[[#This Row],[Total Weight -gram (if unknown, leave blank)]]="","1",Master[[#This Row],[Total Weight -gram (if unknown, leave blank)]])</f>
        <v>1</v>
      </c>
      <c r="G74" s="17" t="str">
        <f>IF(InvActionRecd[[#This Row],[Quantity]]="1","packet","gram")</f>
        <v>packet</v>
      </c>
      <c r="H74" t="str">
        <f>IF(Master[[#This Row],[Inventory Type - Lookup Picker]]="","",Master[[#This Row],[Inventory Type - Lookup Picker]])</f>
        <v>SD</v>
      </c>
      <c r="I74" t="str">
        <f>IF(Master[[#This Row],[Cooperator (Donor) 1 -full record]]="","",Master[[#This Row],[Cooperator (Donor) 1 -full record]])</f>
        <v>Bureau of Land Management, SOS project</v>
      </c>
      <c r="J74" s="141"/>
    </row>
    <row r="75" spans="2:10" x14ac:dyDescent="0.35">
      <c r="B75" s="45" t="str">
        <f>Master[[#This Row],[Inventory Prefix]]&amp;" "&amp;Master[[#This Row],[Inventory Number]]&amp;" "&amp;Master[[#This Row],[Inventory Suffix]]&amp;" "&amp;Master[[#This Row],[Inventory Type - Lookup Picker]]</f>
        <v>W6   SD</v>
      </c>
      <c r="C75" t="str">
        <f t="shared" si="4"/>
        <v>Received</v>
      </c>
      <c r="D75" t="str">
        <f t="shared" si="5"/>
        <v>mm/dd/yyyy</v>
      </c>
      <c r="E75" s="77">
        <f>Master[[#This Row],[Received Date -received by site]]</f>
        <v>0</v>
      </c>
      <c r="F75" s="17" t="str">
        <f>IF(Master[[#This Row],[Total Weight -gram (if unknown, leave blank)]]="","1",Master[[#This Row],[Total Weight -gram (if unknown, leave blank)]])</f>
        <v>1</v>
      </c>
      <c r="G75" s="17" t="str">
        <f>IF(InvActionRecd[[#This Row],[Quantity]]="1","packet","gram")</f>
        <v>packet</v>
      </c>
      <c r="H75" t="str">
        <f>IF(Master[[#This Row],[Inventory Type - Lookup Picker]]="","",Master[[#This Row],[Inventory Type - Lookup Picker]])</f>
        <v>SD</v>
      </c>
      <c r="I75" t="str">
        <f>IF(Master[[#This Row],[Cooperator (Donor) 1 -full record]]="","",Master[[#This Row],[Cooperator (Donor) 1 -full record]])</f>
        <v>Bureau of Land Management, SOS project</v>
      </c>
      <c r="J75" s="141"/>
    </row>
    <row r="76" spans="2:10" x14ac:dyDescent="0.35">
      <c r="B76" s="45" t="str">
        <f>Master[[#This Row],[Inventory Prefix]]&amp;" "&amp;Master[[#This Row],[Inventory Number]]&amp;" "&amp;Master[[#This Row],[Inventory Suffix]]&amp;" "&amp;Master[[#This Row],[Inventory Type - Lookup Picker]]</f>
        <v>W6   SD</v>
      </c>
      <c r="C76" t="str">
        <f t="shared" si="4"/>
        <v>Received</v>
      </c>
      <c r="D76" t="str">
        <f t="shared" si="5"/>
        <v>mm/dd/yyyy</v>
      </c>
      <c r="E76" s="77">
        <f>Master[[#This Row],[Received Date -received by site]]</f>
        <v>0</v>
      </c>
      <c r="F76" s="17" t="str">
        <f>IF(Master[[#This Row],[Total Weight -gram (if unknown, leave blank)]]="","1",Master[[#This Row],[Total Weight -gram (if unknown, leave blank)]])</f>
        <v>1</v>
      </c>
      <c r="G76" s="17" t="str">
        <f>IF(InvActionRecd[[#This Row],[Quantity]]="1","packet","gram")</f>
        <v>packet</v>
      </c>
      <c r="H76" t="str">
        <f>IF(Master[[#This Row],[Inventory Type - Lookup Picker]]="","",Master[[#This Row],[Inventory Type - Lookup Picker]])</f>
        <v>SD</v>
      </c>
      <c r="I76" t="str">
        <f>IF(Master[[#This Row],[Cooperator (Donor) 1 -full record]]="","",Master[[#This Row],[Cooperator (Donor) 1 -full record]])</f>
        <v>Bureau of Land Management, SOS project</v>
      </c>
      <c r="J76" s="141"/>
    </row>
    <row r="77" spans="2:10" x14ac:dyDescent="0.35">
      <c r="B77" s="45" t="str">
        <f>Master[[#This Row],[Inventory Prefix]]&amp;" "&amp;Master[[#This Row],[Inventory Number]]&amp;" "&amp;Master[[#This Row],[Inventory Suffix]]&amp;" "&amp;Master[[#This Row],[Inventory Type - Lookup Picker]]</f>
        <v>W6   SD</v>
      </c>
      <c r="C77" t="str">
        <f t="shared" si="4"/>
        <v>Received</v>
      </c>
      <c r="D77" t="str">
        <f t="shared" si="5"/>
        <v>mm/dd/yyyy</v>
      </c>
      <c r="E77" s="77">
        <f>Master[[#This Row],[Received Date -received by site]]</f>
        <v>0</v>
      </c>
      <c r="F77" s="17" t="str">
        <f>IF(Master[[#This Row],[Total Weight -gram (if unknown, leave blank)]]="","1",Master[[#This Row],[Total Weight -gram (if unknown, leave blank)]])</f>
        <v>1</v>
      </c>
      <c r="G77" s="17" t="str">
        <f>IF(InvActionRecd[[#This Row],[Quantity]]="1","packet","gram")</f>
        <v>packet</v>
      </c>
      <c r="H77" t="str">
        <f>IF(Master[[#This Row],[Inventory Type - Lookup Picker]]="","",Master[[#This Row],[Inventory Type - Lookup Picker]])</f>
        <v>SD</v>
      </c>
      <c r="I77" t="str">
        <f>IF(Master[[#This Row],[Cooperator (Donor) 1 -full record]]="","",Master[[#This Row],[Cooperator (Donor) 1 -full record]])</f>
        <v>Bureau of Land Management, SOS project</v>
      </c>
      <c r="J77" s="141"/>
    </row>
    <row r="78" spans="2:10" x14ac:dyDescent="0.35">
      <c r="B78" s="45" t="str">
        <f>Master[[#This Row],[Inventory Prefix]]&amp;" "&amp;Master[[#This Row],[Inventory Number]]&amp;" "&amp;Master[[#This Row],[Inventory Suffix]]&amp;" "&amp;Master[[#This Row],[Inventory Type - Lookup Picker]]</f>
        <v>W6   SD</v>
      </c>
      <c r="C78" t="str">
        <f t="shared" si="4"/>
        <v>Received</v>
      </c>
      <c r="D78" t="str">
        <f t="shared" si="5"/>
        <v>mm/dd/yyyy</v>
      </c>
      <c r="E78" s="77">
        <f>Master[[#This Row],[Received Date -received by site]]</f>
        <v>0</v>
      </c>
      <c r="F78" s="17" t="str">
        <f>IF(Master[[#This Row],[Total Weight -gram (if unknown, leave blank)]]="","1",Master[[#This Row],[Total Weight -gram (if unknown, leave blank)]])</f>
        <v>1</v>
      </c>
      <c r="G78" s="17" t="str">
        <f>IF(InvActionRecd[[#This Row],[Quantity]]="1","packet","gram")</f>
        <v>packet</v>
      </c>
      <c r="H78" t="str">
        <f>IF(Master[[#This Row],[Inventory Type - Lookup Picker]]="","",Master[[#This Row],[Inventory Type - Lookup Picker]])</f>
        <v>SD</v>
      </c>
      <c r="I78" t="str">
        <f>IF(Master[[#This Row],[Cooperator (Donor) 1 -full record]]="","",Master[[#This Row],[Cooperator (Donor) 1 -full record]])</f>
        <v>Bureau of Land Management, SOS project</v>
      </c>
      <c r="J78" s="141"/>
    </row>
    <row r="79" spans="2:10" x14ac:dyDescent="0.35">
      <c r="B79" s="45" t="str">
        <f>Master[[#This Row],[Inventory Prefix]]&amp;" "&amp;Master[[#This Row],[Inventory Number]]&amp;" "&amp;Master[[#This Row],[Inventory Suffix]]&amp;" "&amp;Master[[#This Row],[Inventory Type - Lookup Picker]]</f>
        <v>W6   SD</v>
      </c>
      <c r="C79" t="str">
        <f t="shared" si="4"/>
        <v>Received</v>
      </c>
      <c r="D79" t="str">
        <f t="shared" si="5"/>
        <v>mm/dd/yyyy</v>
      </c>
      <c r="E79" s="77">
        <f>Master[[#This Row],[Received Date -received by site]]</f>
        <v>0</v>
      </c>
      <c r="F79" s="17" t="str">
        <f>IF(Master[[#This Row],[Total Weight -gram (if unknown, leave blank)]]="","1",Master[[#This Row],[Total Weight -gram (if unknown, leave blank)]])</f>
        <v>1</v>
      </c>
      <c r="G79" s="17" t="str">
        <f>IF(InvActionRecd[[#This Row],[Quantity]]="1","packet","gram")</f>
        <v>packet</v>
      </c>
      <c r="H79" t="str">
        <f>IF(Master[[#This Row],[Inventory Type - Lookup Picker]]="","",Master[[#This Row],[Inventory Type - Lookup Picker]])</f>
        <v>SD</v>
      </c>
      <c r="I79" t="str">
        <f>IF(Master[[#This Row],[Cooperator (Donor) 1 -full record]]="","",Master[[#This Row],[Cooperator (Donor) 1 -full record]])</f>
        <v>Bureau of Land Management, SOS project</v>
      </c>
      <c r="J79" s="141"/>
    </row>
    <row r="80" spans="2:10" x14ac:dyDescent="0.35">
      <c r="B80" s="45" t="str">
        <f>Master[[#This Row],[Inventory Prefix]]&amp;" "&amp;Master[[#This Row],[Inventory Number]]&amp;" "&amp;Master[[#This Row],[Inventory Suffix]]&amp;" "&amp;Master[[#This Row],[Inventory Type - Lookup Picker]]</f>
        <v>W6   SD</v>
      </c>
      <c r="C80" t="str">
        <f t="shared" si="4"/>
        <v>Received</v>
      </c>
      <c r="D80" t="str">
        <f t="shared" si="5"/>
        <v>mm/dd/yyyy</v>
      </c>
      <c r="E80" s="77">
        <f>Master[[#This Row],[Received Date -received by site]]</f>
        <v>0</v>
      </c>
      <c r="F80" s="17" t="str">
        <f>IF(Master[[#This Row],[Total Weight -gram (if unknown, leave blank)]]="","1",Master[[#This Row],[Total Weight -gram (if unknown, leave blank)]])</f>
        <v>1</v>
      </c>
      <c r="G80" s="17" t="str">
        <f>IF(InvActionRecd[[#This Row],[Quantity]]="1","packet","gram")</f>
        <v>packet</v>
      </c>
      <c r="H80" t="str">
        <f>IF(Master[[#This Row],[Inventory Type - Lookup Picker]]="","",Master[[#This Row],[Inventory Type - Lookup Picker]])</f>
        <v>SD</v>
      </c>
      <c r="I80" t="str">
        <f>IF(Master[[#This Row],[Cooperator (Donor) 1 -full record]]="","",Master[[#This Row],[Cooperator (Donor) 1 -full record]])</f>
        <v>Bureau of Land Management, SOS project</v>
      </c>
      <c r="J80" s="141"/>
    </row>
    <row r="81" spans="2:10" x14ac:dyDescent="0.35">
      <c r="B81" s="45" t="str">
        <f>Master[[#This Row],[Inventory Prefix]]&amp;" "&amp;Master[[#This Row],[Inventory Number]]&amp;" "&amp;Master[[#This Row],[Inventory Suffix]]&amp;" "&amp;Master[[#This Row],[Inventory Type - Lookup Picker]]</f>
        <v>W6   SD</v>
      </c>
      <c r="C81" t="str">
        <f t="shared" si="4"/>
        <v>Received</v>
      </c>
      <c r="D81" t="str">
        <f t="shared" si="5"/>
        <v>mm/dd/yyyy</v>
      </c>
      <c r="E81" s="77">
        <f>Master[[#This Row],[Received Date -received by site]]</f>
        <v>0</v>
      </c>
      <c r="F81" s="17" t="str">
        <f>IF(Master[[#This Row],[Total Weight -gram (if unknown, leave blank)]]="","1",Master[[#This Row],[Total Weight -gram (if unknown, leave blank)]])</f>
        <v>1</v>
      </c>
      <c r="G81" s="17" t="str">
        <f>IF(InvActionRecd[[#This Row],[Quantity]]="1","packet","gram")</f>
        <v>packet</v>
      </c>
      <c r="H81" t="str">
        <f>IF(Master[[#This Row],[Inventory Type - Lookup Picker]]="","",Master[[#This Row],[Inventory Type - Lookup Picker]])</f>
        <v>SD</v>
      </c>
      <c r="I81" t="str">
        <f>IF(Master[[#This Row],[Cooperator (Donor) 1 -full record]]="","",Master[[#This Row],[Cooperator (Donor) 1 -full record]])</f>
        <v>Bureau of Land Management, SOS project</v>
      </c>
      <c r="J81" s="141"/>
    </row>
    <row r="82" spans="2:10" x14ac:dyDescent="0.35">
      <c r="B82" s="45" t="str">
        <f>Master[[#This Row],[Inventory Prefix]]&amp;" "&amp;Master[[#This Row],[Inventory Number]]&amp;" "&amp;Master[[#This Row],[Inventory Suffix]]&amp;" "&amp;Master[[#This Row],[Inventory Type - Lookup Picker]]</f>
        <v>W6   SD</v>
      </c>
      <c r="C82" t="str">
        <f t="shared" si="4"/>
        <v>Received</v>
      </c>
      <c r="D82" t="str">
        <f t="shared" si="5"/>
        <v>mm/dd/yyyy</v>
      </c>
      <c r="E82" s="77">
        <f>Master[[#This Row],[Received Date -received by site]]</f>
        <v>0</v>
      </c>
      <c r="F82" s="17" t="str">
        <f>IF(Master[[#This Row],[Total Weight -gram (if unknown, leave blank)]]="","1",Master[[#This Row],[Total Weight -gram (if unknown, leave blank)]])</f>
        <v>1</v>
      </c>
      <c r="G82" s="17" t="str">
        <f>IF(InvActionRecd[[#This Row],[Quantity]]="1","packet","gram")</f>
        <v>packet</v>
      </c>
      <c r="H82" t="str">
        <f>IF(Master[[#This Row],[Inventory Type - Lookup Picker]]="","",Master[[#This Row],[Inventory Type - Lookup Picker]])</f>
        <v>SD</v>
      </c>
      <c r="I82" t="str">
        <f>IF(Master[[#This Row],[Cooperator (Donor) 1 -full record]]="","",Master[[#This Row],[Cooperator (Donor) 1 -full record]])</f>
        <v>Bureau of Land Management, SOS project</v>
      </c>
      <c r="J82" s="141"/>
    </row>
    <row r="83" spans="2:10" x14ac:dyDescent="0.35">
      <c r="B83" s="45" t="str">
        <f>Master[[#This Row],[Inventory Prefix]]&amp;" "&amp;Master[[#This Row],[Inventory Number]]&amp;" "&amp;Master[[#This Row],[Inventory Suffix]]&amp;" "&amp;Master[[#This Row],[Inventory Type - Lookup Picker]]</f>
        <v>W6   SD</v>
      </c>
      <c r="C83" t="str">
        <f t="shared" si="4"/>
        <v>Received</v>
      </c>
      <c r="D83" t="str">
        <f t="shared" si="5"/>
        <v>mm/dd/yyyy</v>
      </c>
      <c r="E83" s="77">
        <f>Master[[#This Row],[Received Date -received by site]]</f>
        <v>0</v>
      </c>
      <c r="F83" s="17" t="str">
        <f>IF(Master[[#This Row],[Total Weight -gram (if unknown, leave blank)]]="","1",Master[[#This Row],[Total Weight -gram (if unknown, leave blank)]])</f>
        <v>1</v>
      </c>
      <c r="G83" s="17" t="str">
        <f>IF(InvActionRecd[[#This Row],[Quantity]]="1","packet","gram")</f>
        <v>packet</v>
      </c>
      <c r="H83" t="str">
        <f>IF(Master[[#This Row],[Inventory Type - Lookup Picker]]="","",Master[[#This Row],[Inventory Type - Lookup Picker]])</f>
        <v>SD</v>
      </c>
      <c r="I83" t="str">
        <f>IF(Master[[#This Row],[Cooperator (Donor) 1 -full record]]="","",Master[[#This Row],[Cooperator (Donor) 1 -full record]])</f>
        <v>Bureau of Land Management, SOS project</v>
      </c>
      <c r="J83" s="141"/>
    </row>
    <row r="84" spans="2:10" x14ac:dyDescent="0.35">
      <c r="B84" s="45" t="str">
        <f>Master[[#This Row],[Inventory Prefix]]&amp;" "&amp;Master[[#This Row],[Inventory Number]]&amp;" "&amp;Master[[#This Row],[Inventory Suffix]]&amp;" "&amp;Master[[#This Row],[Inventory Type - Lookup Picker]]</f>
        <v>W6   SD</v>
      </c>
      <c r="C84" t="str">
        <f t="shared" si="4"/>
        <v>Received</v>
      </c>
      <c r="D84" t="str">
        <f t="shared" si="5"/>
        <v>mm/dd/yyyy</v>
      </c>
      <c r="E84" s="77">
        <f>Master[[#This Row],[Received Date -received by site]]</f>
        <v>0</v>
      </c>
      <c r="F84" s="17" t="str">
        <f>IF(Master[[#This Row],[Total Weight -gram (if unknown, leave blank)]]="","1",Master[[#This Row],[Total Weight -gram (if unknown, leave blank)]])</f>
        <v>1</v>
      </c>
      <c r="G84" s="17" t="str">
        <f>IF(InvActionRecd[[#This Row],[Quantity]]="1","packet","gram")</f>
        <v>packet</v>
      </c>
      <c r="H84" t="str">
        <f>IF(Master[[#This Row],[Inventory Type - Lookup Picker]]="","",Master[[#This Row],[Inventory Type - Lookup Picker]])</f>
        <v>SD</v>
      </c>
      <c r="I84" t="str">
        <f>IF(Master[[#This Row],[Cooperator (Donor) 1 -full record]]="","",Master[[#This Row],[Cooperator (Donor) 1 -full record]])</f>
        <v>Bureau of Land Management, SOS project</v>
      </c>
      <c r="J84" s="141"/>
    </row>
    <row r="85" spans="2:10" x14ac:dyDescent="0.35">
      <c r="B85" s="45" t="str">
        <f>Master[[#This Row],[Inventory Prefix]]&amp;" "&amp;Master[[#This Row],[Inventory Number]]&amp;" "&amp;Master[[#This Row],[Inventory Suffix]]&amp;" "&amp;Master[[#This Row],[Inventory Type - Lookup Picker]]</f>
        <v>W6   SD</v>
      </c>
      <c r="C85" t="str">
        <f t="shared" si="4"/>
        <v>Received</v>
      </c>
      <c r="D85" t="str">
        <f t="shared" si="5"/>
        <v>mm/dd/yyyy</v>
      </c>
      <c r="E85" s="77">
        <f>Master[[#This Row],[Received Date -received by site]]</f>
        <v>0</v>
      </c>
      <c r="F85" s="17" t="str">
        <f>IF(Master[[#This Row],[Total Weight -gram (if unknown, leave blank)]]="","1",Master[[#This Row],[Total Weight -gram (if unknown, leave blank)]])</f>
        <v>1</v>
      </c>
      <c r="G85" s="17" t="str">
        <f>IF(InvActionRecd[[#This Row],[Quantity]]="1","packet","gram")</f>
        <v>packet</v>
      </c>
      <c r="H85" t="str">
        <f>IF(Master[[#This Row],[Inventory Type - Lookup Picker]]="","",Master[[#This Row],[Inventory Type - Lookup Picker]])</f>
        <v>SD</v>
      </c>
      <c r="I85" t="str">
        <f>IF(Master[[#This Row],[Cooperator (Donor) 1 -full record]]="","",Master[[#This Row],[Cooperator (Donor) 1 -full record]])</f>
        <v>Bureau of Land Management, SOS project</v>
      </c>
      <c r="J85" s="141"/>
    </row>
    <row r="86" spans="2:10" x14ac:dyDescent="0.35">
      <c r="B86" s="45" t="str">
        <f>Master[[#This Row],[Inventory Prefix]]&amp;" "&amp;Master[[#This Row],[Inventory Number]]&amp;" "&amp;Master[[#This Row],[Inventory Suffix]]&amp;" "&amp;Master[[#This Row],[Inventory Type - Lookup Picker]]</f>
        <v>W6   SD</v>
      </c>
      <c r="C86" t="str">
        <f t="shared" ref="C86:C117" si="6">"Received"</f>
        <v>Received</v>
      </c>
      <c r="D86" t="str">
        <f t="shared" ref="D86:D117" si="7">"mm/dd/yyyy"</f>
        <v>mm/dd/yyyy</v>
      </c>
      <c r="E86" s="77">
        <f>Master[[#This Row],[Received Date -received by site]]</f>
        <v>0</v>
      </c>
      <c r="F86" s="17" t="str">
        <f>IF(Master[[#This Row],[Total Weight -gram (if unknown, leave blank)]]="","1",Master[[#This Row],[Total Weight -gram (if unknown, leave blank)]])</f>
        <v>1</v>
      </c>
      <c r="G86" s="17" t="str">
        <f>IF(InvActionRecd[[#This Row],[Quantity]]="1","packet","gram")</f>
        <v>packet</v>
      </c>
      <c r="H86" t="str">
        <f>IF(Master[[#This Row],[Inventory Type - Lookup Picker]]="","",Master[[#This Row],[Inventory Type - Lookup Picker]])</f>
        <v>SD</v>
      </c>
      <c r="I86" t="str">
        <f>IF(Master[[#This Row],[Cooperator (Donor) 1 -full record]]="","",Master[[#This Row],[Cooperator (Donor) 1 -full record]])</f>
        <v>Bureau of Land Management, SOS project</v>
      </c>
      <c r="J86" s="141"/>
    </row>
    <row r="87" spans="2:10" x14ac:dyDescent="0.35">
      <c r="B87" s="45" t="str">
        <f>Master[[#This Row],[Inventory Prefix]]&amp;" "&amp;Master[[#This Row],[Inventory Number]]&amp;" "&amp;Master[[#This Row],[Inventory Suffix]]&amp;" "&amp;Master[[#This Row],[Inventory Type - Lookup Picker]]</f>
        <v>W6   SD</v>
      </c>
      <c r="C87" t="str">
        <f t="shared" si="6"/>
        <v>Received</v>
      </c>
      <c r="D87" t="str">
        <f t="shared" si="7"/>
        <v>mm/dd/yyyy</v>
      </c>
      <c r="E87" s="77">
        <f>Master[[#This Row],[Received Date -received by site]]</f>
        <v>0</v>
      </c>
      <c r="F87" s="17" t="str">
        <f>IF(Master[[#This Row],[Total Weight -gram (if unknown, leave blank)]]="","1",Master[[#This Row],[Total Weight -gram (if unknown, leave blank)]])</f>
        <v>1</v>
      </c>
      <c r="G87" s="17" t="str">
        <f>IF(InvActionRecd[[#This Row],[Quantity]]="1","packet","gram")</f>
        <v>packet</v>
      </c>
      <c r="H87" t="str">
        <f>IF(Master[[#This Row],[Inventory Type - Lookup Picker]]="","",Master[[#This Row],[Inventory Type - Lookup Picker]])</f>
        <v>SD</v>
      </c>
      <c r="I87" t="str">
        <f>IF(Master[[#This Row],[Cooperator (Donor) 1 -full record]]="","",Master[[#This Row],[Cooperator (Donor) 1 -full record]])</f>
        <v>Bureau of Land Management, SOS project</v>
      </c>
      <c r="J87" s="141"/>
    </row>
    <row r="88" spans="2:10" x14ac:dyDescent="0.35">
      <c r="B88" s="45" t="str">
        <f>Master[[#This Row],[Inventory Prefix]]&amp;" "&amp;Master[[#This Row],[Inventory Number]]&amp;" "&amp;Master[[#This Row],[Inventory Suffix]]&amp;" "&amp;Master[[#This Row],[Inventory Type - Lookup Picker]]</f>
        <v>W6   SD</v>
      </c>
      <c r="C88" t="str">
        <f t="shared" si="6"/>
        <v>Received</v>
      </c>
      <c r="D88" t="str">
        <f t="shared" si="7"/>
        <v>mm/dd/yyyy</v>
      </c>
      <c r="E88" s="77">
        <f>Master[[#This Row],[Received Date -received by site]]</f>
        <v>0</v>
      </c>
      <c r="F88" s="17" t="str">
        <f>IF(Master[[#This Row],[Total Weight -gram (if unknown, leave blank)]]="","1",Master[[#This Row],[Total Weight -gram (if unknown, leave blank)]])</f>
        <v>1</v>
      </c>
      <c r="G88" s="17" t="str">
        <f>IF(InvActionRecd[[#This Row],[Quantity]]="1","packet","gram")</f>
        <v>packet</v>
      </c>
      <c r="H88" t="str">
        <f>IF(Master[[#This Row],[Inventory Type - Lookup Picker]]="","",Master[[#This Row],[Inventory Type - Lookup Picker]])</f>
        <v>SD</v>
      </c>
      <c r="I88" t="str">
        <f>IF(Master[[#This Row],[Cooperator (Donor) 1 -full record]]="","",Master[[#This Row],[Cooperator (Donor) 1 -full record]])</f>
        <v>Bureau of Land Management, SOS project</v>
      </c>
      <c r="J88" s="141"/>
    </row>
    <row r="89" spans="2:10" x14ac:dyDescent="0.35">
      <c r="B89" s="45" t="str">
        <f>Master[[#This Row],[Inventory Prefix]]&amp;" "&amp;Master[[#This Row],[Inventory Number]]&amp;" "&amp;Master[[#This Row],[Inventory Suffix]]&amp;" "&amp;Master[[#This Row],[Inventory Type - Lookup Picker]]</f>
        <v>W6   SD</v>
      </c>
      <c r="C89" t="str">
        <f t="shared" si="6"/>
        <v>Received</v>
      </c>
      <c r="D89" t="str">
        <f t="shared" si="7"/>
        <v>mm/dd/yyyy</v>
      </c>
      <c r="E89" s="77">
        <f>Master[[#This Row],[Received Date -received by site]]</f>
        <v>0</v>
      </c>
      <c r="F89" s="17" t="str">
        <f>IF(Master[[#This Row],[Total Weight -gram (if unknown, leave blank)]]="","1",Master[[#This Row],[Total Weight -gram (if unknown, leave blank)]])</f>
        <v>1</v>
      </c>
      <c r="G89" s="17" t="str">
        <f>IF(InvActionRecd[[#This Row],[Quantity]]="1","packet","gram")</f>
        <v>packet</v>
      </c>
      <c r="H89" t="str">
        <f>IF(Master[[#This Row],[Inventory Type - Lookup Picker]]="","",Master[[#This Row],[Inventory Type - Lookup Picker]])</f>
        <v>SD</v>
      </c>
      <c r="I89" t="str">
        <f>IF(Master[[#This Row],[Cooperator (Donor) 1 -full record]]="","",Master[[#This Row],[Cooperator (Donor) 1 -full record]])</f>
        <v>Bureau of Land Management, SOS project</v>
      </c>
      <c r="J89" s="141"/>
    </row>
    <row r="90" spans="2:10" x14ac:dyDescent="0.35">
      <c r="B90" s="45" t="str">
        <f>Master[[#This Row],[Inventory Prefix]]&amp;" "&amp;Master[[#This Row],[Inventory Number]]&amp;" "&amp;Master[[#This Row],[Inventory Suffix]]&amp;" "&amp;Master[[#This Row],[Inventory Type - Lookup Picker]]</f>
        <v>W6   SD</v>
      </c>
      <c r="C90" t="str">
        <f t="shared" si="6"/>
        <v>Received</v>
      </c>
      <c r="D90" t="str">
        <f t="shared" si="7"/>
        <v>mm/dd/yyyy</v>
      </c>
      <c r="E90" s="77">
        <f>Master[[#This Row],[Received Date -received by site]]</f>
        <v>0</v>
      </c>
      <c r="F90" s="17" t="str">
        <f>IF(Master[[#This Row],[Total Weight -gram (if unknown, leave blank)]]="","1",Master[[#This Row],[Total Weight -gram (if unknown, leave blank)]])</f>
        <v>1</v>
      </c>
      <c r="G90" s="17" t="str">
        <f>IF(InvActionRecd[[#This Row],[Quantity]]="1","packet","gram")</f>
        <v>packet</v>
      </c>
      <c r="H90" t="str">
        <f>IF(Master[[#This Row],[Inventory Type - Lookup Picker]]="","",Master[[#This Row],[Inventory Type - Lookup Picker]])</f>
        <v>SD</v>
      </c>
      <c r="I90" t="str">
        <f>IF(Master[[#This Row],[Cooperator (Donor) 1 -full record]]="","",Master[[#This Row],[Cooperator (Donor) 1 -full record]])</f>
        <v>Bureau of Land Management, SOS project</v>
      </c>
      <c r="J90" s="141"/>
    </row>
    <row r="91" spans="2:10" x14ac:dyDescent="0.35">
      <c r="B91" s="45" t="str">
        <f>Master[[#This Row],[Inventory Prefix]]&amp;" "&amp;Master[[#This Row],[Inventory Number]]&amp;" "&amp;Master[[#This Row],[Inventory Suffix]]&amp;" "&amp;Master[[#This Row],[Inventory Type - Lookup Picker]]</f>
        <v>W6   SD</v>
      </c>
      <c r="C91" t="str">
        <f t="shared" si="6"/>
        <v>Received</v>
      </c>
      <c r="D91" t="str">
        <f t="shared" si="7"/>
        <v>mm/dd/yyyy</v>
      </c>
      <c r="E91" s="77">
        <f>Master[[#This Row],[Received Date -received by site]]</f>
        <v>0</v>
      </c>
      <c r="F91" s="17" t="str">
        <f>IF(Master[[#This Row],[Total Weight -gram (if unknown, leave blank)]]="","1",Master[[#This Row],[Total Weight -gram (if unknown, leave blank)]])</f>
        <v>1</v>
      </c>
      <c r="G91" s="17" t="str">
        <f>IF(InvActionRecd[[#This Row],[Quantity]]="1","packet","gram")</f>
        <v>packet</v>
      </c>
      <c r="H91" t="str">
        <f>IF(Master[[#This Row],[Inventory Type - Lookup Picker]]="","",Master[[#This Row],[Inventory Type - Lookup Picker]])</f>
        <v>SD</v>
      </c>
      <c r="I91" t="str">
        <f>IF(Master[[#This Row],[Cooperator (Donor) 1 -full record]]="","",Master[[#This Row],[Cooperator (Donor) 1 -full record]])</f>
        <v>Bureau of Land Management, SOS project</v>
      </c>
      <c r="J91" s="141"/>
    </row>
    <row r="92" spans="2:10" x14ac:dyDescent="0.35">
      <c r="B92" s="45" t="str">
        <f>Master[[#This Row],[Inventory Prefix]]&amp;" "&amp;Master[[#This Row],[Inventory Number]]&amp;" "&amp;Master[[#This Row],[Inventory Suffix]]&amp;" "&amp;Master[[#This Row],[Inventory Type - Lookup Picker]]</f>
        <v>W6   SD</v>
      </c>
      <c r="C92" t="str">
        <f t="shared" si="6"/>
        <v>Received</v>
      </c>
      <c r="D92" t="str">
        <f t="shared" si="7"/>
        <v>mm/dd/yyyy</v>
      </c>
      <c r="E92" s="77">
        <f>Master[[#This Row],[Received Date -received by site]]</f>
        <v>0</v>
      </c>
      <c r="F92" s="17" t="str">
        <f>IF(Master[[#This Row],[Total Weight -gram (if unknown, leave blank)]]="","1",Master[[#This Row],[Total Weight -gram (if unknown, leave blank)]])</f>
        <v>1</v>
      </c>
      <c r="G92" s="17" t="str">
        <f>IF(InvActionRecd[[#This Row],[Quantity]]="1","packet","gram")</f>
        <v>packet</v>
      </c>
      <c r="H92" t="str">
        <f>IF(Master[[#This Row],[Inventory Type - Lookup Picker]]="","",Master[[#This Row],[Inventory Type - Lookup Picker]])</f>
        <v>SD</v>
      </c>
      <c r="I92" t="str">
        <f>IF(Master[[#This Row],[Cooperator (Donor) 1 -full record]]="","",Master[[#This Row],[Cooperator (Donor) 1 -full record]])</f>
        <v>Bureau of Land Management, SOS project</v>
      </c>
      <c r="J92" s="141"/>
    </row>
    <row r="93" spans="2:10" x14ac:dyDescent="0.35">
      <c r="B93" s="45" t="str">
        <f>Master[[#This Row],[Inventory Prefix]]&amp;" "&amp;Master[[#This Row],[Inventory Number]]&amp;" "&amp;Master[[#This Row],[Inventory Suffix]]&amp;" "&amp;Master[[#This Row],[Inventory Type - Lookup Picker]]</f>
        <v>W6   SD</v>
      </c>
      <c r="C93" t="str">
        <f t="shared" si="6"/>
        <v>Received</v>
      </c>
      <c r="D93" t="str">
        <f t="shared" si="7"/>
        <v>mm/dd/yyyy</v>
      </c>
      <c r="E93" s="77">
        <f>Master[[#This Row],[Received Date -received by site]]</f>
        <v>0</v>
      </c>
      <c r="F93" s="17" t="str">
        <f>IF(Master[[#This Row],[Total Weight -gram (if unknown, leave blank)]]="","1",Master[[#This Row],[Total Weight -gram (if unknown, leave blank)]])</f>
        <v>1</v>
      </c>
      <c r="G93" s="17" t="str">
        <f>IF(InvActionRecd[[#This Row],[Quantity]]="1","packet","gram")</f>
        <v>packet</v>
      </c>
      <c r="H93" t="str">
        <f>IF(Master[[#This Row],[Inventory Type - Lookup Picker]]="","",Master[[#This Row],[Inventory Type - Lookup Picker]])</f>
        <v>SD</v>
      </c>
      <c r="I93" t="str">
        <f>IF(Master[[#This Row],[Cooperator (Donor) 1 -full record]]="","",Master[[#This Row],[Cooperator (Donor) 1 -full record]])</f>
        <v>Bureau of Land Management, SOS project</v>
      </c>
      <c r="J93" s="141"/>
    </row>
    <row r="94" spans="2:10" x14ac:dyDescent="0.35">
      <c r="B94" s="45" t="str">
        <f>Master[[#This Row],[Inventory Prefix]]&amp;" "&amp;Master[[#This Row],[Inventory Number]]&amp;" "&amp;Master[[#This Row],[Inventory Suffix]]&amp;" "&amp;Master[[#This Row],[Inventory Type - Lookup Picker]]</f>
        <v>W6   SD</v>
      </c>
      <c r="C94" t="str">
        <f t="shared" si="6"/>
        <v>Received</v>
      </c>
      <c r="D94" t="str">
        <f t="shared" si="7"/>
        <v>mm/dd/yyyy</v>
      </c>
      <c r="E94" s="77">
        <f>Master[[#This Row],[Received Date -received by site]]</f>
        <v>0</v>
      </c>
      <c r="F94" s="17" t="str">
        <f>IF(Master[[#This Row],[Total Weight -gram (if unknown, leave blank)]]="","1",Master[[#This Row],[Total Weight -gram (if unknown, leave blank)]])</f>
        <v>1</v>
      </c>
      <c r="G94" s="17" t="str">
        <f>IF(InvActionRecd[[#This Row],[Quantity]]="1","packet","gram")</f>
        <v>packet</v>
      </c>
      <c r="H94" t="str">
        <f>IF(Master[[#This Row],[Inventory Type - Lookup Picker]]="","",Master[[#This Row],[Inventory Type - Lookup Picker]])</f>
        <v>SD</v>
      </c>
      <c r="I94" t="str">
        <f>IF(Master[[#This Row],[Cooperator (Donor) 1 -full record]]="","",Master[[#This Row],[Cooperator (Donor) 1 -full record]])</f>
        <v>Bureau of Land Management, SOS project</v>
      </c>
      <c r="J94" s="141"/>
    </row>
    <row r="95" spans="2:10" x14ac:dyDescent="0.35">
      <c r="B95" s="45" t="str">
        <f>Master[[#This Row],[Inventory Prefix]]&amp;" "&amp;Master[[#This Row],[Inventory Number]]&amp;" "&amp;Master[[#This Row],[Inventory Suffix]]&amp;" "&amp;Master[[#This Row],[Inventory Type - Lookup Picker]]</f>
        <v>W6   SD</v>
      </c>
      <c r="C95" t="str">
        <f t="shared" si="6"/>
        <v>Received</v>
      </c>
      <c r="D95" t="str">
        <f t="shared" si="7"/>
        <v>mm/dd/yyyy</v>
      </c>
      <c r="E95" s="77">
        <f>Master[[#This Row],[Received Date -received by site]]</f>
        <v>0</v>
      </c>
      <c r="F95" s="17" t="str">
        <f>IF(Master[[#This Row],[Total Weight -gram (if unknown, leave blank)]]="","1",Master[[#This Row],[Total Weight -gram (if unknown, leave blank)]])</f>
        <v>1</v>
      </c>
      <c r="G95" s="17" t="str">
        <f>IF(InvActionRecd[[#This Row],[Quantity]]="1","packet","gram")</f>
        <v>packet</v>
      </c>
      <c r="H95" t="str">
        <f>IF(Master[[#This Row],[Inventory Type - Lookup Picker]]="","",Master[[#This Row],[Inventory Type - Lookup Picker]])</f>
        <v>SD</v>
      </c>
      <c r="I95" t="str">
        <f>IF(Master[[#This Row],[Cooperator (Donor) 1 -full record]]="","",Master[[#This Row],[Cooperator (Donor) 1 -full record]])</f>
        <v>Bureau of Land Management, SOS project</v>
      </c>
      <c r="J95" s="141"/>
    </row>
    <row r="96" spans="2:10" x14ac:dyDescent="0.35">
      <c r="B96" s="45" t="str">
        <f>Master[[#This Row],[Inventory Prefix]]&amp;" "&amp;Master[[#This Row],[Inventory Number]]&amp;" "&amp;Master[[#This Row],[Inventory Suffix]]&amp;" "&amp;Master[[#This Row],[Inventory Type - Lookup Picker]]</f>
        <v>W6   SD</v>
      </c>
      <c r="C96" t="str">
        <f t="shared" si="6"/>
        <v>Received</v>
      </c>
      <c r="D96" t="str">
        <f t="shared" si="7"/>
        <v>mm/dd/yyyy</v>
      </c>
      <c r="E96" s="77">
        <f>Master[[#This Row],[Received Date -received by site]]</f>
        <v>0</v>
      </c>
      <c r="F96" s="17" t="str">
        <f>IF(Master[[#This Row],[Total Weight -gram (if unknown, leave blank)]]="","1",Master[[#This Row],[Total Weight -gram (if unknown, leave blank)]])</f>
        <v>1</v>
      </c>
      <c r="G96" s="17" t="str">
        <f>IF(InvActionRecd[[#This Row],[Quantity]]="1","packet","gram")</f>
        <v>packet</v>
      </c>
      <c r="H96" t="str">
        <f>IF(Master[[#This Row],[Inventory Type - Lookup Picker]]="","",Master[[#This Row],[Inventory Type - Lookup Picker]])</f>
        <v>SD</v>
      </c>
      <c r="I96" t="str">
        <f>IF(Master[[#This Row],[Cooperator (Donor) 1 -full record]]="","",Master[[#This Row],[Cooperator (Donor) 1 -full record]])</f>
        <v>Bureau of Land Management, SOS project</v>
      </c>
      <c r="J96" s="141"/>
    </row>
    <row r="97" spans="2:10" x14ac:dyDescent="0.35">
      <c r="B97" s="45" t="str">
        <f>Master[[#This Row],[Inventory Prefix]]&amp;" "&amp;Master[[#This Row],[Inventory Number]]&amp;" "&amp;Master[[#This Row],[Inventory Suffix]]&amp;" "&amp;Master[[#This Row],[Inventory Type - Lookup Picker]]</f>
        <v>W6   SD</v>
      </c>
      <c r="C97" t="str">
        <f t="shared" si="6"/>
        <v>Received</v>
      </c>
      <c r="D97" t="str">
        <f t="shared" si="7"/>
        <v>mm/dd/yyyy</v>
      </c>
      <c r="E97" s="77">
        <f>Master[[#This Row],[Received Date -received by site]]</f>
        <v>0</v>
      </c>
      <c r="F97" s="17" t="str">
        <f>IF(Master[[#This Row],[Total Weight -gram (if unknown, leave blank)]]="","1",Master[[#This Row],[Total Weight -gram (if unknown, leave blank)]])</f>
        <v>1</v>
      </c>
      <c r="G97" s="17" t="str">
        <f>IF(InvActionRecd[[#This Row],[Quantity]]="1","packet","gram")</f>
        <v>packet</v>
      </c>
      <c r="H97" t="str">
        <f>IF(Master[[#This Row],[Inventory Type - Lookup Picker]]="","",Master[[#This Row],[Inventory Type - Lookup Picker]])</f>
        <v>SD</v>
      </c>
      <c r="I97" t="str">
        <f>IF(Master[[#This Row],[Cooperator (Donor) 1 -full record]]="","",Master[[#This Row],[Cooperator (Donor) 1 -full record]])</f>
        <v>Bureau of Land Management, SOS project</v>
      </c>
      <c r="J97" s="141"/>
    </row>
    <row r="98" spans="2:10" x14ac:dyDescent="0.35">
      <c r="B98" s="45" t="str">
        <f>Master[[#This Row],[Inventory Prefix]]&amp;" "&amp;Master[[#This Row],[Inventory Number]]&amp;" "&amp;Master[[#This Row],[Inventory Suffix]]&amp;" "&amp;Master[[#This Row],[Inventory Type - Lookup Picker]]</f>
        <v>W6   SD</v>
      </c>
      <c r="C98" t="str">
        <f t="shared" si="6"/>
        <v>Received</v>
      </c>
      <c r="D98" t="str">
        <f t="shared" si="7"/>
        <v>mm/dd/yyyy</v>
      </c>
      <c r="E98" s="77">
        <f>Master[[#This Row],[Received Date -received by site]]</f>
        <v>0</v>
      </c>
      <c r="F98" s="17" t="str">
        <f>IF(Master[[#This Row],[Total Weight -gram (if unknown, leave blank)]]="","1",Master[[#This Row],[Total Weight -gram (if unknown, leave blank)]])</f>
        <v>1</v>
      </c>
      <c r="G98" s="17" t="str">
        <f>IF(InvActionRecd[[#This Row],[Quantity]]="1","packet","gram")</f>
        <v>packet</v>
      </c>
      <c r="H98" t="str">
        <f>IF(Master[[#This Row],[Inventory Type - Lookup Picker]]="","",Master[[#This Row],[Inventory Type - Lookup Picker]])</f>
        <v>SD</v>
      </c>
      <c r="I98" t="str">
        <f>IF(Master[[#This Row],[Cooperator (Donor) 1 -full record]]="","",Master[[#This Row],[Cooperator (Donor) 1 -full record]])</f>
        <v>Bureau of Land Management, SOS project</v>
      </c>
      <c r="J98" s="141"/>
    </row>
    <row r="99" spans="2:10" x14ac:dyDescent="0.35">
      <c r="B99" s="45" t="str">
        <f>Master[[#This Row],[Inventory Prefix]]&amp;" "&amp;Master[[#This Row],[Inventory Number]]&amp;" "&amp;Master[[#This Row],[Inventory Suffix]]&amp;" "&amp;Master[[#This Row],[Inventory Type - Lookup Picker]]</f>
        <v>W6   SD</v>
      </c>
      <c r="C99" t="str">
        <f t="shared" si="6"/>
        <v>Received</v>
      </c>
      <c r="D99" t="str">
        <f t="shared" si="7"/>
        <v>mm/dd/yyyy</v>
      </c>
      <c r="E99" s="77">
        <f>Master[[#This Row],[Received Date -received by site]]</f>
        <v>0</v>
      </c>
      <c r="F99" s="17" t="str">
        <f>IF(Master[[#This Row],[Total Weight -gram (if unknown, leave blank)]]="","1",Master[[#This Row],[Total Weight -gram (if unknown, leave blank)]])</f>
        <v>1</v>
      </c>
      <c r="G99" s="17" t="str">
        <f>IF(InvActionRecd[[#This Row],[Quantity]]="1","packet","gram")</f>
        <v>packet</v>
      </c>
      <c r="H99" t="str">
        <f>IF(Master[[#This Row],[Inventory Type - Lookup Picker]]="","",Master[[#This Row],[Inventory Type - Lookup Picker]])</f>
        <v>SD</v>
      </c>
      <c r="I99" t="str">
        <f>IF(Master[[#This Row],[Cooperator (Donor) 1 -full record]]="","",Master[[#This Row],[Cooperator (Donor) 1 -full record]])</f>
        <v>Bureau of Land Management, SOS project</v>
      </c>
      <c r="J99" s="141"/>
    </row>
    <row r="100" spans="2:10" x14ac:dyDescent="0.35">
      <c r="B100" s="45" t="str">
        <f>Master[[#This Row],[Inventory Prefix]]&amp;" "&amp;Master[[#This Row],[Inventory Number]]&amp;" "&amp;Master[[#This Row],[Inventory Suffix]]&amp;" "&amp;Master[[#This Row],[Inventory Type - Lookup Picker]]</f>
        <v>W6   SD</v>
      </c>
      <c r="C100" t="str">
        <f t="shared" si="6"/>
        <v>Received</v>
      </c>
      <c r="D100" t="str">
        <f t="shared" si="7"/>
        <v>mm/dd/yyyy</v>
      </c>
      <c r="E100" s="77">
        <f>Master[[#This Row],[Received Date -received by site]]</f>
        <v>0</v>
      </c>
      <c r="F100" s="17" t="str">
        <f>IF(Master[[#This Row],[Total Weight -gram (if unknown, leave blank)]]="","1",Master[[#This Row],[Total Weight -gram (if unknown, leave blank)]])</f>
        <v>1</v>
      </c>
      <c r="G100" s="17" t="str">
        <f>IF(InvActionRecd[[#This Row],[Quantity]]="1","packet","gram")</f>
        <v>packet</v>
      </c>
      <c r="H100" t="str">
        <f>IF(Master[[#This Row],[Inventory Type - Lookup Picker]]="","",Master[[#This Row],[Inventory Type - Lookup Picker]])</f>
        <v>SD</v>
      </c>
      <c r="I100" t="str">
        <f>IF(Master[[#This Row],[Cooperator (Donor) 1 -full record]]="","",Master[[#This Row],[Cooperator (Donor) 1 -full record]])</f>
        <v>Bureau of Land Management, SOS project</v>
      </c>
      <c r="J100" s="141"/>
    </row>
    <row r="101" spans="2:10" x14ac:dyDescent="0.35">
      <c r="B101" s="45" t="str">
        <f>Master[[#This Row],[Inventory Prefix]]&amp;" "&amp;Master[[#This Row],[Inventory Number]]&amp;" "&amp;Master[[#This Row],[Inventory Suffix]]&amp;" "&amp;Master[[#This Row],[Inventory Type - Lookup Picker]]</f>
        <v>W6   SD</v>
      </c>
      <c r="C101" t="str">
        <f t="shared" si="6"/>
        <v>Received</v>
      </c>
      <c r="D101" t="str">
        <f t="shared" si="7"/>
        <v>mm/dd/yyyy</v>
      </c>
      <c r="E101" s="77">
        <f>Master[[#This Row],[Received Date -received by site]]</f>
        <v>0</v>
      </c>
      <c r="F101" s="17" t="str">
        <f>IF(Master[[#This Row],[Total Weight -gram (if unknown, leave blank)]]="","1",Master[[#This Row],[Total Weight -gram (if unknown, leave blank)]])</f>
        <v>1</v>
      </c>
      <c r="G101" s="17" t="str">
        <f>IF(InvActionRecd[[#This Row],[Quantity]]="1","packet","gram")</f>
        <v>packet</v>
      </c>
      <c r="H101" t="str">
        <f>IF(Master[[#This Row],[Inventory Type - Lookup Picker]]="","",Master[[#This Row],[Inventory Type - Lookup Picker]])</f>
        <v>SD</v>
      </c>
      <c r="I101" t="str">
        <f>IF(Master[[#This Row],[Cooperator (Donor) 1 -full record]]="","",Master[[#This Row],[Cooperator (Donor) 1 -full record]])</f>
        <v>Bureau of Land Management, SOS project</v>
      </c>
      <c r="J101" s="141"/>
    </row>
    <row r="102" spans="2:10" x14ac:dyDescent="0.35">
      <c r="B102" s="45" t="str">
        <f>Master[[#This Row],[Inventory Prefix]]&amp;" "&amp;Master[[#This Row],[Inventory Number]]&amp;" "&amp;Master[[#This Row],[Inventory Suffix]]&amp;" "&amp;Master[[#This Row],[Inventory Type - Lookup Picker]]</f>
        <v>W6   SD</v>
      </c>
      <c r="C102" t="str">
        <f t="shared" si="6"/>
        <v>Received</v>
      </c>
      <c r="D102" t="str">
        <f t="shared" si="7"/>
        <v>mm/dd/yyyy</v>
      </c>
      <c r="E102" s="77">
        <f>Master[[#This Row],[Received Date -received by site]]</f>
        <v>0</v>
      </c>
      <c r="F102" s="17" t="str">
        <f>IF(Master[[#This Row],[Total Weight -gram (if unknown, leave blank)]]="","1",Master[[#This Row],[Total Weight -gram (if unknown, leave blank)]])</f>
        <v>1</v>
      </c>
      <c r="G102" s="17" t="str">
        <f>IF(InvActionRecd[[#This Row],[Quantity]]="1","packet","gram")</f>
        <v>packet</v>
      </c>
      <c r="H102" t="str">
        <f>IF(Master[[#This Row],[Inventory Type - Lookup Picker]]="","",Master[[#This Row],[Inventory Type - Lookup Picker]])</f>
        <v>SD</v>
      </c>
      <c r="I102" t="str">
        <f>IF(Master[[#This Row],[Cooperator (Donor) 1 -full record]]="","",Master[[#This Row],[Cooperator (Donor) 1 -full record]])</f>
        <v>Bureau of Land Management, SOS project</v>
      </c>
      <c r="J102" s="141"/>
    </row>
    <row r="103" spans="2:10" x14ac:dyDescent="0.35">
      <c r="B103" s="45" t="str">
        <f>Master[[#This Row],[Inventory Prefix]]&amp;" "&amp;Master[[#This Row],[Inventory Number]]&amp;" "&amp;Master[[#This Row],[Inventory Suffix]]&amp;" "&amp;Master[[#This Row],[Inventory Type - Lookup Picker]]</f>
        <v>W6   SD</v>
      </c>
      <c r="C103" t="str">
        <f t="shared" si="6"/>
        <v>Received</v>
      </c>
      <c r="D103" t="str">
        <f t="shared" si="7"/>
        <v>mm/dd/yyyy</v>
      </c>
      <c r="E103" s="77">
        <f>Master[[#This Row],[Received Date -received by site]]</f>
        <v>0</v>
      </c>
      <c r="F103" s="17" t="str">
        <f>IF(Master[[#This Row],[Total Weight -gram (if unknown, leave blank)]]="","1",Master[[#This Row],[Total Weight -gram (if unknown, leave blank)]])</f>
        <v>1</v>
      </c>
      <c r="G103" s="17" t="str">
        <f>IF(InvActionRecd[[#This Row],[Quantity]]="1","packet","gram")</f>
        <v>packet</v>
      </c>
      <c r="H103" t="str">
        <f>IF(Master[[#This Row],[Inventory Type - Lookup Picker]]="","",Master[[#This Row],[Inventory Type - Lookup Picker]])</f>
        <v>SD</v>
      </c>
      <c r="I103" t="str">
        <f>IF(Master[[#This Row],[Cooperator (Donor) 1 -full record]]="","",Master[[#This Row],[Cooperator (Donor) 1 -full record]])</f>
        <v>Bureau of Land Management, SOS project</v>
      </c>
      <c r="J103" s="141"/>
    </row>
    <row r="104" spans="2:10" x14ac:dyDescent="0.35">
      <c r="B104" s="45" t="str">
        <f>Master[[#This Row],[Inventory Prefix]]&amp;" "&amp;Master[[#This Row],[Inventory Number]]&amp;" "&amp;Master[[#This Row],[Inventory Suffix]]&amp;" "&amp;Master[[#This Row],[Inventory Type - Lookup Picker]]</f>
        <v>W6   SD</v>
      </c>
      <c r="C104" t="str">
        <f t="shared" si="6"/>
        <v>Received</v>
      </c>
      <c r="D104" t="str">
        <f t="shared" si="7"/>
        <v>mm/dd/yyyy</v>
      </c>
      <c r="E104" s="77">
        <f>Master[[#This Row],[Received Date -received by site]]</f>
        <v>0</v>
      </c>
      <c r="F104" s="17" t="str">
        <f>IF(Master[[#This Row],[Total Weight -gram (if unknown, leave blank)]]="","1",Master[[#This Row],[Total Weight -gram (if unknown, leave blank)]])</f>
        <v>1</v>
      </c>
      <c r="G104" s="17" t="str">
        <f>IF(InvActionRecd[[#This Row],[Quantity]]="1","packet","gram")</f>
        <v>packet</v>
      </c>
      <c r="H104" t="str">
        <f>IF(Master[[#This Row],[Inventory Type - Lookup Picker]]="","",Master[[#This Row],[Inventory Type - Lookup Picker]])</f>
        <v>SD</v>
      </c>
      <c r="I104" t="str">
        <f>IF(Master[[#This Row],[Cooperator (Donor) 1 -full record]]="","",Master[[#This Row],[Cooperator (Donor) 1 -full record]])</f>
        <v>Bureau of Land Management, SOS project</v>
      </c>
      <c r="J104" s="141"/>
    </row>
    <row r="105" spans="2:10" x14ac:dyDescent="0.35">
      <c r="B105" s="45" t="str">
        <f>Master[[#This Row],[Inventory Prefix]]&amp;" "&amp;Master[[#This Row],[Inventory Number]]&amp;" "&amp;Master[[#This Row],[Inventory Suffix]]&amp;" "&amp;Master[[#This Row],[Inventory Type - Lookup Picker]]</f>
        <v>W6   SD</v>
      </c>
      <c r="C105" t="str">
        <f t="shared" si="6"/>
        <v>Received</v>
      </c>
      <c r="D105" t="str">
        <f t="shared" si="7"/>
        <v>mm/dd/yyyy</v>
      </c>
      <c r="E105" s="77">
        <f>Master[[#This Row],[Received Date -received by site]]</f>
        <v>0</v>
      </c>
      <c r="F105" s="17" t="str">
        <f>IF(Master[[#This Row],[Total Weight -gram (if unknown, leave blank)]]="","1",Master[[#This Row],[Total Weight -gram (if unknown, leave blank)]])</f>
        <v>1</v>
      </c>
      <c r="G105" s="17" t="str">
        <f>IF(InvActionRecd[[#This Row],[Quantity]]="1","packet","gram")</f>
        <v>packet</v>
      </c>
      <c r="H105" t="str">
        <f>IF(Master[[#This Row],[Inventory Type - Lookup Picker]]="","",Master[[#This Row],[Inventory Type - Lookup Picker]])</f>
        <v>SD</v>
      </c>
      <c r="I105" t="str">
        <f>IF(Master[[#This Row],[Cooperator (Donor) 1 -full record]]="","",Master[[#This Row],[Cooperator (Donor) 1 -full record]])</f>
        <v>Bureau of Land Management, SOS project</v>
      </c>
      <c r="J105" s="141"/>
    </row>
    <row r="106" spans="2:10" x14ac:dyDescent="0.35">
      <c r="B106" s="45" t="str">
        <f>Master[[#This Row],[Inventory Prefix]]&amp;" "&amp;Master[[#This Row],[Inventory Number]]&amp;" "&amp;Master[[#This Row],[Inventory Suffix]]&amp;" "&amp;Master[[#This Row],[Inventory Type - Lookup Picker]]</f>
        <v>W6   SD</v>
      </c>
      <c r="C106" t="str">
        <f t="shared" si="6"/>
        <v>Received</v>
      </c>
      <c r="D106" t="str">
        <f t="shared" si="7"/>
        <v>mm/dd/yyyy</v>
      </c>
      <c r="E106" s="77">
        <f>Master[[#This Row],[Received Date -received by site]]</f>
        <v>0</v>
      </c>
      <c r="F106" s="17" t="str">
        <f>IF(Master[[#This Row],[Total Weight -gram (if unknown, leave blank)]]="","1",Master[[#This Row],[Total Weight -gram (if unknown, leave blank)]])</f>
        <v>1</v>
      </c>
      <c r="G106" s="17" t="str">
        <f>IF(InvActionRecd[[#This Row],[Quantity]]="1","packet","gram")</f>
        <v>packet</v>
      </c>
      <c r="H106" t="str">
        <f>IF(Master[[#This Row],[Inventory Type - Lookup Picker]]="","",Master[[#This Row],[Inventory Type - Lookup Picker]])</f>
        <v>SD</v>
      </c>
      <c r="I106" t="str">
        <f>IF(Master[[#This Row],[Cooperator (Donor) 1 -full record]]="","",Master[[#This Row],[Cooperator (Donor) 1 -full record]])</f>
        <v>Bureau of Land Management, SOS project</v>
      </c>
      <c r="J106" s="141"/>
    </row>
    <row r="107" spans="2:10" x14ac:dyDescent="0.35">
      <c r="B107" s="45" t="str">
        <f>Master[[#This Row],[Inventory Prefix]]&amp;" "&amp;Master[[#This Row],[Inventory Number]]&amp;" "&amp;Master[[#This Row],[Inventory Suffix]]&amp;" "&amp;Master[[#This Row],[Inventory Type - Lookup Picker]]</f>
        <v>W6   SD</v>
      </c>
      <c r="C107" t="str">
        <f t="shared" si="6"/>
        <v>Received</v>
      </c>
      <c r="D107" t="str">
        <f t="shared" si="7"/>
        <v>mm/dd/yyyy</v>
      </c>
      <c r="E107" s="77">
        <f>Master[[#This Row],[Received Date -received by site]]</f>
        <v>0</v>
      </c>
      <c r="F107" s="17" t="str">
        <f>IF(Master[[#This Row],[Total Weight -gram (if unknown, leave blank)]]="","1",Master[[#This Row],[Total Weight -gram (if unknown, leave blank)]])</f>
        <v>1</v>
      </c>
      <c r="G107" s="17" t="str">
        <f>IF(InvActionRecd[[#This Row],[Quantity]]="1","packet","gram")</f>
        <v>packet</v>
      </c>
      <c r="H107" t="str">
        <f>IF(Master[[#This Row],[Inventory Type - Lookup Picker]]="","",Master[[#This Row],[Inventory Type - Lookup Picker]])</f>
        <v>SD</v>
      </c>
      <c r="I107" t="str">
        <f>IF(Master[[#This Row],[Cooperator (Donor) 1 -full record]]="","",Master[[#This Row],[Cooperator (Donor) 1 -full record]])</f>
        <v>Bureau of Land Management, SOS project</v>
      </c>
      <c r="J107" s="141"/>
    </row>
    <row r="108" spans="2:10" x14ac:dyDescent="0.35">
      <c r="B108" s="45" t="str">
        <f>Master[[#This Row],[Inventory Prefix]]&amp;" "&amp;Master[[#This Row],[Inventory Number]]&amp;" "&amp;Master[[#This Row],[Inventory Suffix]]&amp;" "&amp;Master[[#This Row],[Inventory Type - Lookup Picker]]</f>
        <v>W6   SD</v>
      </c>
      <c r="C108" t="str">
        <f t="shared" si="6"/>
        <v>Received</v>
      </c>
      <c r="D108" t="str">
        <f t="shared" si="7"/>
        <v>mm/dd/yyyy</v>
      </c>
      <c r="E108" s="77">
        <f>Master[[#This Row],[Received Date -received by site]]</f>
        <v>0</v>
      </c>
      <c r="F108" s="17" t="str">
        <f>IF(Master[[#This Row],[Total Weight -gram (if unknown, leave blank)]]="","1",Master[[#This Row],[Total Weight -gram (if unknown, leave blank)]])</f>
        <v>1</v>
      </c>
      <c r="G108" s="17" t="str">
        <f>IF(InvActionRecd[[#This Row],[Quantity]]="1","packet","gram")</f>
        <v>packet</v>
      </c>
      <c r="H108" t="str">
        <f>IF(Master[[#This Row],[Inventory Type - Lookup Picker]]="","",Master[[#This Row],[Inventory Type - Lookup Picker]])</f>
        <v>SD</v>
      </c>
      <c r="I108" t="str">
        <f>IF(Master[[#This Row],[Cooperator (Donor) 1 -full record]]="","",Master[[#This Row],[Cooperator (Donor) 1 -full record]])</f>
        <v>Bureau of Land Management, SOS project</v>
      </c>
      <c r="J108" s="141"/>
    </row>
    <row r="109" spans="2:10" x14ac:dyDescent="0.35">
      <c r="B109" s="45" t="str">
        <f>Master[[#This Row],[Inventory Prefix]]&amp;" "&amp;Master[[#This Row],[Inventory Number]]&amp;" "&amp;Master[[#This Row],[Inventory Suffix]]&amp;" "&amp;Master[[#This Row],[Inventory Type - Lookup Picker]]</f>
        <v>W6   SD</v>
      </c>
      <c r="C109" t="str">
        <f t="shared" si="6"/>
        <v>Received</v>
      </c>
      <c r="D109" t="str">
        <f t="shared" si="7"/>
        <v>mm/dd/yyyy</v>
      </c>
      <c r="E109" s="77">
        <f>Master[[#This Row],[Received Date -received by site]]</f>
        <v>0</v>
      </c>
      <c r="F109" s="17" t="str">
        <f>IF(Master[[#This Row],[Total Weight -gram (if unknown, leave blank)]]="","1",Master[[#This Row],[Total Weight -gram (if unknown, leave blank)]])</f>
        <v>1</v>
      </c>
      <c r="G109" s="17" t="str">
        <f>IF(InvActionRecd[[#This Row],[Quantity]]="1","packet","gram")</f>
        <v>packet</v>
      </c>
      <c r="H109" t="str">
        <f>IF(Master[[#This Row],[Inventory Type - Lookup Picker]]="","",Master[[#This Row],[Inventory Type - Lookup Picker]])</f>
        <v>SD</v>
      </c>
      <c r="I109" t="str">
        <f>IF(Master[[#This Row],[Cooperator (Donor) 1 -full record]]="","",Master[[#This Row],[Cooperator (Donor) 1 -full record]])</f>
        <v>Bureau of Land Management, SOS project</v>
      </c>
      <c r="J109" s="141"/>
    </row>
    <row r="110" spans="2:10" x14ac:dyDescent="0.35">
      <c r="B110" s="45" t="str">
        <f>Master[[#This Row],[Inventory Prefix]]&amp;" "&amp;Master[[#This Row],[Inventory Number]]&amp;" "&amp;Master[[#This Row],[Inventory Suffix]]&amp;" "&amp;Master[[#This Row],[Inventory Type - Lookup Picker]]</f>
        <v>W6   SD</v>
      </c>
      <c r="C110" t="str">
        <f t="shared" si="6"/>
        <v>Received</v>
      </c>
      <c r="D110" t="str">
        <f t="shared" si="7"/>
        <v>mm/dd/yyyy</v>
      </c>
      <c r="E110" s="77">
        <f>Master[[#This Row],[Received Date -received by site]]</f>
        <v>0</v>
      </c>
      <c r="F110" s="17" t="str">
        <f>IF(Master[[#This Row],[Total Weight -gram (if unknown, leave blank)]]="","1",Master[[#This Row],[Total Weight -gram (if unknown, leave blank)]])</f>
        <v>1</v>
      </c>
      <c r="G110" s="17" t="str">
        <f>IF(InvActionRecd[[#This Row],[Quantity]]="1","packet","gram")</f>
        <v>packet</v>
      </c>
      <c r="H110" t="str">
        <f>IF(Master[[#This Row],[Inventory Type - Lookup Picker]]="","",Master[[#This Row],[Inventory Type - Lookup Picker]])</f>
        <v>SD</v>
      </c>
      <c r="I110" t="str">
        <f>IF(Master[[#This Row],[Cooperator (Donor) 1 -full record]]="","",Master[[#This Row],[Cooperator (Donor) 1 -full record]])</f>
        <v>Bureau of Land Management, SOS project</v>
      </c>
      <c r="J110" s="141"/>
    </row>
    <row r="111" spans="2:10" x14ac:dyDescent="0.35">
      <c r="B111" s="45" t="str">
        <f>Master[[#This Row],[Inventory Prefix]]&amp;" "&amp;Master[[#This Row],[Inventory Number]]&amp;" "&amp;Master[[#This Row],[Inventory Suffix]]&amp;" "&amp;Master[[#This Row],[Inventory Type - Lookup Picker]]</f>
        <v>W6   SD</v>
      </c>
      <c r="C111" t="str">
        <f t="shared" si="6"/>
        <v>Received</v>
      </c>
      <c r="D111" t="str">
        <f t="shared" si="7"/>
        <v>mm/dd/yyyy</v>
      </c>
      <c r="E111" s="77">
        <f>Master[[#This Row],[Received Date -received by site]]</f>
        <v>0</v>
      </c>
      <c r="F111" s="17" t="str">
        <f>IF(Master[[#This Row],[Total Weight -gram (if unknown, leave blank)]]="","1",Master[[#This Row],[Total Weight -gram (if unknown, leave blank)]])</f>
        <v>1</v>
      </c>
      <c r="G111" s="17" t="str">
        <f>IF(InvActionRecd[[#This Row],[Quantity]]="1","packet","gram")</f>
        <v>packet</v>
      </c>
      <c r="H111" t="str">
        <f>IF(Master[[#This Row],[Inventory Type - Lookup Picker]]="","",Master[[#This Row],[Inventory Type - Lookup Picker]])</f>
        <v>SD</v>
      </c>
      <c r="I111" t="str">
        <f>IF(Master[[#This Row],[Cooperator (Donor) 1 -full record]]="","",Master[[#This Row],[Cooperator (Donor) 1 -full record]])</f>
        <v>Bureau of Land Management, SOS project</v>
      </c>
      <c r="J111" s="141"/>
    </row>
    <row r="112" spans="2:10" x14ac:dyDescent="0.35">
      <c r="B112" s="45" t="str">
        <f>Master[[#This Row],[Inventory Prefix]]&amp;" "&amp;Master[[#This Row],[Inventory Number]]&amp;" "&amp;Master[[#This Row],[Inventory Suffix]]&amp;" "&amp;Master[[#This Row],[Inventory Type - Lookup Picker]]</f>
        <v>W6   SD</v>
      </c>
      <c r="C112" t="str">
        <f t="shared" si="6"/>
        <v>Received</v>
      </c>
      <c r="D112" t="str">
        <f t="shared" si="7"/>
        <v>mm/dd/yyyy</v>
      </c>
      <c r="E112" s="77">
        <f>Master[[#This Row],[Received Date -received by site]]</f>
        <v>0</v>
      </c>
      <c r="F112" s="17" t="str">
        <f>IF(Master[[#This Row],[Total Weight -gram (if unknown, leave blank)]]="","1",Master[[#This Row],[Total Weight -gram (if unknown, leave blank)]])</f>
        <v>1</v>
      </c>
      <c r="G112" s="17" t="str">
        <f>IF(InvActionRecd[[#This Row],[Quantity]]="1","packet","gram")</f>
        <v>packet</v>
      </c>
      <c r="H112" t="str">
        <f>IF(Master[[#This Row],[Inventory Type - Lookup Picker]]="","",Master[[#This Row],[Inventory Type - Lookup Picker]])</f>
        <v>SD</v>
      </c>
      <c r="I112" t="str">
        <f>IF(Master[[#This Row],[Cooperator (Donor) 1 -full record]]="","",Master[[#This Row],[Cooperator (Donor) 1 -full record]])</f>
        <v>Bureau of Land Management, SOS project</v>
      </c>
      <c r="J112" s="141"/>
    </row>
    <row r="113" spans="2:10" x14ac:dyDescent="0.35">
      <c r="B113" s="45" t="str">
        <f>Master[[#This Row],[Inventory Prefix]]&amp;" "&amp;Master[[#This Row],[Inventory Number]]&amp;" "&amp;Master[[#This Row],[Inventory Suffix]]&amp;" "&amp;Master[[#This Row],[Inventory Type - Lookup Picker]]</f>
        <v>W6   SD</v>
      </c>
      <c r="C113" t="str">
        <f t="shared" si="6"/>
        <v>Received</v>
      </c>
      <c r="D113" t="str">
        <f t="shared" si="7"/>
        <v>mm/dd/yyyy</v>
      </c>
      <c r="E113" s="77">
        <f>Master[[#This Row],[Received Date -received by site]]</f>
        <v>0</v>
      </c>
      <c r="F113" s="17" t="str">
        <f>IF(Master[[#This Row],[Total Weight -gram (if unknown, leave blank)]]="","1",Master[[#This Row],[Total Weight -gram (if unknown, leave blank)]])</f>
        <v>1</v>
      </c>
      <c r="G113" s="17" t="str">
        <f>IF(InvActionRecd[[#This Row],[Quantity]]="1","packet","gram")</f>
        <v>packet</v>
      </c>
      <c r="H113" t="str">
        <f>IF(Master[[#This Row],[Inventory Type - Lookup Picker]]="","",Master[[#This Row],[Inventory Type - Lookup Picker]])</f>
        <v>SD</v>
      </c>
      <c r="I113" t="str">
        <f>IF(Master[[#This Row],[Cooperator (Donor) 1 -full record]]="","",Master[[#This Row],[Cooperator (Donor) 1 -full record]])</f>
        <v>Bureau of Land Management, SOS project</v>
      </c>
      <c r="J113" s="141"/>
    </row>
    <row r="114" spans="2:10" x14ac:dyDescent="0.35">
      <c r="B114" s="45" t="str">
        <f>Master[[#This Row],[Inventory Prefix]]&amp;" "&amp;Master[[#This Row],[Inventory Number]]&amp;" "&amp;Master[[#This Row],[Inventory Suffix]]&amp;" "&amp;Master[[#This Row],[Inventory Type - Lookup Picker]]</f>
        <v>W6   SD</v>
      </c>
      <c r="C114" t="str">
        <f t="shared" si="6"/>
        <v>Received</v>
      </c>
      <c r="D114" t="str">
        <f t="shared" si="7"/>
        <v>mm/dd/yyyy</v>
      </c>
      <c r="E114" s="77">
        <f>Master[[#This Row],[Received Date -received by site]]</f>
        <v>0</v>
      </c>
      <c r="F114" s="17" t="str">
        <f>IF(Master[[#This Row],[Total Weight -gram (if unknown, leave blank)]]="","1",Master[[#This Row],[Total Weight -gram (if unknown, leave blank)]])</f>
        <v>1</v>
      </c>
      <c r="G114" s="17" t="str">
        <f>IF(InvActionRecd[[#This Row],[Quantity]]="1","packet","gram")</f>
        <v>packet</v>
      </c>
      <c r="H114" t="str">
        <f>IF(Master[[#This Row],[Inventory Type - Lookup Picker]]="","",Master[[#This Row],[Inventory Type - Lookup Picker]])</f>
        <v>SD</v>
      </c>
      <c r="I114" t="str">
        <f>IF(Master[[#This Row],[Cooperator (Donor) 1 -full record]]="","",Master[[#This Row],[Cooperator (Donor) 1 -full record]])</f>
        <v>Bureau of Land Management, SOS project</v>
      </c>
      <c r="J114" s="141"/>
    </row>
    <row r="115" spans="2:10" x14ac:dyDescent="0.35">
      <c r="B115" s="45" t="str">
        <f>Master[[#This Row],[Inventory Prefix]]&amp;" "&amp;Master[[#This Row],[Inventory Number]]&amp;" "&amp;Master[[#This Row],[Inventory Suffix]]&amp;" "&amp;Master[[#This Row],[Inventory Type - Lookup Picker]]</f>
        <v>W6   SD</v>
      </c>
      <c r="C115" t="str">
        <f t="shared" si="6"/>
        <v>Received</v>
      </c>
      <c r="D115" t="str">
        <f t="shared" si="7"/>
        <v>mm/dd/yyyy</v>
      </c>
      <c r="E115" s="77">
        <f>Master[[#This Row],[Received Date -received by site]]</f>
        <v>0</v>
      </c>
      <c r="F115" s="17" t="str">
        <f>IF(Master[[#This Row],[Total Weight -gram (if unknown, leave blank)]]="","1",Master[[#This Row],[Total Weight -gram (if unknown, leave blank)]])</f>
        <v>1</v>
      </c>
      <c r="G115" s="17" t="str">
        <f>IF(InvActionRecd[[#This Row],[Quantity]]="1","packet","gram")</f>
        <v>packet</v>
      </c>
      <c r="H115" t="str">
        <f>IF(Master[[#This Row],[Inventory Type - Lookup Picker]]="","",Master[[#This Row],[Inventory Type - Lookup Picker]])</f>
        <v>SD</v>
      </c>
      <c r="I115" t="str">
        <f>IF(Master[[#This Row],[Cooperator (Donor) 1 -full record]]="","",Master[[#This Row],[Cooperator (Donor) 1 -full record]])</f>
        <v>Bureau of Land Management, SOS project</v>
      </c>
      <c r="J115" s="141"/>
    </row>
    <row r="116" spans="2:10" x14ac:dyDescent="0.35">
      <c r="B116" s="45" t="str">
        <f>Master[[#This Row],[Inventory Prefix]]&amp;" "&amp;Master[[#This Row],[Inventory Number]]&amp;" "&amp;Master[[#This Row],[Inventory Suffix]]&amp;" "&amp;Master[[#This Row],[Inventory Type - Lookup Picker]]</f>
        <v>W6   SD</v>
      </c>
      <c r="C116" t="str">
        <f t="shared" si="6"/>
        <v>Received</v>
      </c>
      <c r="D116" t="str">
        <f t="shared" si="7"/>
        <v>mm/dd/yyyy</v>
      </c>
      <c r="E116" s="77">
        <f>Master[[#This Row],[Received Date -received by site]]</f>
        <v>0</v>
      </c>
      <c r="F116" s="17" t="str">
        <f>IF(Master[[#This Row],[Total Weight -gram (if unknown, leave blank)]]="","1",Master[[#This Row],[Total Weight -gram (if unknown, leave blank)]])</f>
        <v>1</v>
      </c>
      <c r="G116" s="17" t="str">
        <f>IF(InvActionRecd[[#This Row],[Quantity]]="1","packet","gram")</f>
        <v>packet</v>
      </c>
      <c r="H116" t="str">
        <f>IF(Master[[#This Row],[Inventory Type - Lookup Picker]]="","",Master[[#This Row],[Inventory Type - Lookup Picker]])</f>
        <v>SD</v>
      </c>
      <c r="I116" t="str">
        <f>IF(Master[[#This Row],[Cooperator (Donor) 1 -full record]]="","",Master[[#This Row],[Cooperator (Donor) 1 -full record]])</f>
        <v>Bureau of Land Management, SOS project</v>
      </c>
      <c r="J116" s="141"/>
    </row>
    <row r="117" spans="2:10" x14ac:dyDescent="0.35">
      <c r="B117" s="45" t="str">
        <f>Master[[#This Row],[Inventory Prefix]]&amp;" "&amp;Master[[#This Row],[Inventory Number]]&amp;" "&amp;Master[[#This Row],[Inventory Suffix]]&amp;" "&amp;Master[[#This Row],[Inventory Type - Lookup Picker]]</f>
        <v>W6   SD</v>
      </c>
      <c r="C117" t="str">
        <f t="shared" si="6"/>
        <v>Received</v>
      </c>
      <c r="D117" t="str">
        <f t="shared" si="7"/>
        <v>mm/dd/yyyy</v>
      </c>
      <c r="E117" s="77">
        <f>Master[[#This Row],[Received Date -received by site]]</f>
        <v>0</v>
      </c>
      <c r="F117" s="17" t="str">
        <f>IF(Master[[#This Row],[Total Weight -gram (if unknown, leave blank)]]="","1",Master[[#This Row],[Total Weight -gram (if unknown, leave blank)]])</f>
        <v>1</v>
      </c>
      <c r="G117" s="17" t="str">
        <f>IF(InvActionRecd[[#This Row],[Quantity]]="1","packet","gram")</f>
        <v>packet</v>
      </c>
      <c r="H117" t="str">
        <f>IF(Master[[#This Row],[Inventory Type - Lookup Picker]]="","",Master[[#This Row],[Inventory Type - Lookup Picker]])</f>
        <v>SD</v>
      </c>
      <c r="I117" t="str">
        <f>IF(Master[[#This Row],[Cooperator (Donor) 1 -full record]]="","",Master[[#This Row],[Cooperator (Donor) 1 -full record]])</f>
        <v>Bureau of Land Management, SOS project</v>
      </c>
      <c r="J117" s="141"/>
    </row>
    <row r="118" spans="2:10" x14ac:dyDescent="0.35">
      <c r="B118" s="45" t="str">
        <f>Master[[#This Row],[Inventory Prefix]]&amp;" "&amp;Master[[#This Row],[Inventory Number]]&amp;" "&amp;Master[[#This Row],[Inventory Suffix]]&amp;" "&amp;Master[[#This Row],[Inventory Type - Lookup Picker]]</f>
        <v xml:space="preserve">   </v>
      </c>
      <c r="C118" t="str">
        <f t="shared" ref="C118:C149" si="8">"Received"</f>
        <v>Received</v>
      </c>
      <c r="D118" t="str">
        <f t="shared" ref="D118:D149" si="9">"mm/dd/yyyy"</f>
        <v>mm/dd/yyyy</v>
      </c>
      <c r="E118" s="77">
        <f>Master[[#This Row],[Received Date -received by site]]</f>
        <v>0</v>
      </c>
      <c r="F118" s="17" t="str">
        <f>IF(Master[[#This Row],[Total Weight -gram (if unknown, leave blank)]]="","1",Master[[#This Row],[Total Weight -gram (if unknown, leave blank)]])</f>
        <v>1</v>
      </c>
      <c r="G118" s="17" t="str">
        <f>IF(InvActionRecd[[#This Row],[Quantity]]="1","packet","gram")</f>
        <v>packet</v>
      </c>
      <c r="H118" t="str">
        <f>IF(Master[[#This Row],[Inventory Type - Lookup Picker]]="","",Master[[#This Row],[Inventory Type - Lookup Picker]])</f>
        <v/>
      </c>
      <c r="I118" t="str">
        <f>IF(Master[[#This Row],[Cooperator (Donor) 1 -full record]]="","",Master[[#This Row],[Cooperator (Donor) 1 -full record]])</f>
        <v/>
      </c>
      <c r="J118" s="141"/>
    </row>
    <row r="119" spans="2:10" x14ac:dyDescent="0.35">
      <c r="B119" s="45" t="str">
        <f>Master[[#This Row],[Inventory Prefix]]&amp;" "&amp;Master[[#This Row],[Inventory Number]]&amp;" "&amp;Master[[#This Row],[Inventory Suffix]]&amp;" "&amp;Master[[#This Row],[Inventory Type - Lookup Picker]]</f>
        <v xml:space="preserve">   </v>
      </c>
      <c r="C119" t="str">
        <f t="shared" si="8"/>
        <v>Received</v>
      </c>
      <c r="D119" t="str">
        <f t="shared" si="9"/>
        <v>mm/dd/yyyy</v>
      </c>
      <c r="E119" s="77">
        <f>Master[[#This Row],[Received Date -received by site]]</f>
        <v>0</v>
      </c>
      <c r="F119" s="17" t="str">
        <f>IF(Master[[#This Row],[Total Weight -gram (if unknown, leave blank)]]="","1",Master[[#This Row],[Total Weight -gram (if unknown, leave blank)]])</f>
        <v>1</v>
      </c>
      <c r="G119" s="17" t="str">
        <f>IF(InvActionRecd[[#This Row],[Quantity]]="1","packet","gram")</f>
        <v>packet</v>
      </c>
      <c r="H119" t="str">
        <f>IF(Master[[#This Row],[Inventory Type - Lookup Picker]]="","",Master[[#This Row],[Inventory Type - Lookup Picker]])</f>
        <v/>
      </c>
      <c r="I119" t="str">
        <f>IF(Master[[#This Row],[Cooperator (Donor) 1 -full record]]="","",Master[[#This Row],[Cooperator (Donor) 1 -full record]])</f>
        <v/>
      </c>
      <c r="J119" s="141"/>
    </row>
    <row r="120" spans="2:10" x14ac:dyDescent="0.35">
      <c r="B120" s="45" t="str">
        <f>Master[[#This Row],[Inventory Prefix]]&amp;" "&amp;Master[[#This Row],[Inventory Number]]&amp;" "&amp;Master[[#This Row],[Inventory Suffix]]&amp;" "&amp;Master[[#This Row],[Inventory Type - Lookup Picker]]</f>
        <v xml:space="preserve">   </v>
      </c>
      <c r="C120" t="str">
        <f t="shared" si="8"/>
        <v>Received</v>
      </c>
      <c r="D120" t="str">
        <f t="shared" si="9"/>
        <v>mm/dd/yyyy</v>
      </c>
      <c r="E120" s="77">
        <f>Master[[#This Row],[Received Date -received by site]]</f>
        <v>0</v>
      </c>
      <c r="F120" s="17" t="str">
        <f>IF(Master[[#This Row],[Total Weight -gram (if unknown, leave blank)]]="","1",Master[[#This Row],[Total Weight -gram (if unknown, leave blank)]])</f>
        <v>1</v>
      </c>
      <c r="G120" s="17" t="str">
        <f>IF(InvActionRecd[[#This Row],[Quantity]]="1","packet","gram")</f>
        <v>packet</v>
      </c>
      <c r="H120" t="str">
        <f>IF(Master[[#This Row],[Inventory Type - Lookup Picker]]="","",Master[[#This Row],[Inventory Type - Lookup Picker]])</f>
        <v/>
      </c>
      <c r="I120" t="str">
        <f>IF(Master[[#This Row],[Cooperator (Donor) 1 -full record]]="","",Master[[#This Row],[Cooperator (Donor) 1 -full record]])</f>
        <v/>
      </c>
      <c r="J120" s="141"/>
    </row>
    <row r="121" spans="2:10" x14ac:dyDescent="0.35">
      <c r="B121" s="45" t="str">
        <f>Master[[#This Row],[Inventory Prefix]]&amp;" "&amp;Master[[#This Row],[Inventory Number]]&amp;" "&amp;Master[[#This Row],[Inventory Suffix]]&amp;" "&amp;Master[[#This Row],[Inventory Type - Lookup Picker]]</f>
        <v xml:space="preserve">   </v>
      </c>
      <c r="C121" t="str">
        <f t="shared" si="8"/>
        <v>Received</v>
      </c>
      <c r="D121" t="str">
        <f t="shared" si="9"/>
        <v>mm/dd/yyyy</v>
      </c>
      <c r="E121" s="77">
        <f>Master[[#This Row],[Received Date -received by site]]</f>
        <v>0</v>
      </c>
      <c r="F121" s="17" t="str">
        <f>IF(Master[[#This Row],[Total Weight -gram (if unknown, leave blank)]]="","1",Master[[#This Row],[Total Weight -gram (if unknown, leave blank)]])</f>
        <v>1</v>
      </c>
      <c r="G121" s="17" t="str">
        <f>IF(InvActionRecd[[#This Row],[Quantity]]="1","packet","gram")</f>
        <v>packet</v>
      </c>
      <c r="H121" t="str">
        <f>IF(Master[[#This Row],[Inventory Type - Lookup Picker]]="","",Master[[#This Row],[Inventory Type - Lookup Picker]])</f>
        <v/>
      </c>
      <c r="I121" t="str">
        <f>IF(Master[[#This Row],[Cooperator (Donor) 1 -full record]]="","",Master[[#This Row],[Cooperator (Donor) 1 -full record]])</f>
        <v/>
      </c>
      <c r="J121" s="141"/>
    </row>
    <row r="122" spans="2:10" x14ac:dyDescent="0.35">
      <c r="B122" s="45" t="str">
        <f>Master[[#This Row],[Inventory Prefix]]&amp;" "&amp;Master[[#This Row],[Inventory Number]]&amp;" "&amp;Master[[#This Row],[Inventory Suffix]]&amp;" "&amp;Master[[#This Row],[Inventory Type - Lookup Picker]]</f>
        <v xml:space="preserve">   </v>
      </c>
      <c r="C122" t="str">
        <f t="shared" si="8"/>
        <v>Received</v>
      </c>
      <c r="D122" t="str">
        <f t="shared" si="9"/>
        <v>mm/dd/yyyy</v>
      </c>
      <c r="E122" s="77">
        <f>Master[[#This Row],[Received Date -received by site]]</f>
        <v>0</v>
      </c>
      <c r="F122" s="17" t="str">
        <f>IF(Master[[#This Row],[Total Weight -gram (if unknown, leave blank)]]="","1",Master[[#This Row],[Total Weight -gram (if unknown, leave blank)]])</f>
        <v>1</v>
      </c>
      <c r="G122" s="17" t="str">
        <f>IF(InvActionRecd[[#This Row],[Quantity]]="1","packet","gram")</f>
        <v>packet</v>
      </c>
      <c r="H122" t="str">
        <f>IF(Master[[#This Row],[Inventory Type - Lookup Picker]]="","",Master[[#This Row],[Inventory Type - Lookup Picker]])</f>
        <v/>
      </c>
      <c r="I122" t="str">
        <f>IF(Master[[#This Row],[Cooperator (Donor) 1 -full record]]="","",Master[[#This Row],[Cooperator (Donor) 1 -full record]])</f>
        <v/>
      </c>
      <c r="J122" s="141"/>
    </row>
    <row r="123" spans="2:10" x14ac:dyDescent="0.35">
      <c r="B123" s="45" t="str">
        <f>Master[[#This Row],[Inventory Prefix]]&amp;" "&amp;Master[[#This Row],[Inventory Number]]&amp;" "&amp;Master[[#This Row],[Inventory Suffix]]&amp;" "&amp;Master[[#This Row],[Inventory Type - Lookup Picker]]</f>
        <v xml:space="preserve">   </v>
      </c>
      <c r="C123" t="str">
        <f t="shared" si="8"/>
        <v>Received</v>
      </c>
      <c r="D123" t="str">
        <f t="shared" si="9"/>
        <v>mm/dd/yyyy</v>
      </c>
      <c r="E123" s="77">
        <f>Master[[#This Row],[Received Date -received by site]]</f>
        <v>0</v>
      </c>
      <c r="F123" s="17" t="str">
        <f>IF(Master[[#This Row],[Total Weight -gram (if unknown, leave blank)]]="","1",Master[[#This Row],[Total Weight -gram (if unknown, leave blank)]])</f>
        <v>1</v>
      </c>
      <c r="G123" s="17" t="str">
        <f>IF(InvActionRecd[[#This Row],[Quantity]]="1","packet","gram")</f>
        <v>packet</v>
      </c>
      <c r="H123" t="str">
        <f>IF(Master[[#This Row],[Inventory Type - Lookup Picker]]="","",Master[[#This Row],[Inventory Type - Lookup Picker]])</f>
        <v/>
      </c>
      <c r="I123" t="str">
        <f>IF(Master[[#This Row],[Cooperator (Donor) 1 -full record]]="","",Master[[#This Row],[Cooperator (Donor) 1 -full record]])</f>
        <v/>
      </c>
      <c r="J123" s="141"/>
    </row>
    <row r="124" spans="2:10" x14ac:dyDescent="0.35">
      <c r="B124" s="45" t="str">
        <f>Master[[#This Row],[Inventory Prefix]]&amp;" "&amp;Master[[#This Row],[Inventory Number]]&amp;" "&amp;Master[[#This Row],[Inventory Suffix]]&amp;" "&amp;Master[[#This Row],[Inventory Type - Lookup Picker]]</f>
        <v xml:space="preserve">   </v>
      </c>
      <c r="C124" t="str">
        <f t="shared" si="8"/>
        <v>Received</v>
      </c>
      <c r="D124" t="str">
        <f t="shared" si="9"/>
        <v>mm/dd/yyyy</v>
      </c>
      <c r="E124" s="77">
        <f>Master[[#This Row],[Received Date -received by site]]</f>
        <v>0</v>
      </c>
      <c r="F124" s="17" t="str">
        <f>IF(Master[[#This Row],[Total Weight -gram (if unknown, leave blank)]]="","1",Master[[#This Row],[Total Weight -gram (if unknown, leave blank)]])</f>
        <v>1</v>
      </c>
      <c r="G124" s="17" t="str">
        <f>IF(InvActionRecd[[#This Row],[Quantity]]="1","packet","gram")</f>
        <v>packet</v>
      </c>
      <c r="H124" t="str">
        <f>IF(Master[[#This Row],[Inventory Type - Lookup Picker]]="","",Master[[#This Row],[Inventory Type - Lookup Picker]])</f>
        <v/>
      </c>
      <c r="I124" t="str">
        <f>IF(Master[[#This Row],[Cooperator (Donor) 1 -full record]]="","",Master[[#This Row],[Cooperator (Donor) 1 -full record]])</f>
        <v/>
      </c>
      <c r="J124" s="141"/>
    </row>
    <row r="125" spans="2:10" x14ac:dyDescent="0.35">
      <c r="B125" s="45" t="str">
        <f>Master[[#This Row],[Inventory Prefix]]&amp;" "&amp;Master[[#This Row],[Inventory Number]]&amp;" "&amp;Master[[#This Row],[Inventory Suffix]]&amp;" "&amp;Master[[#This Row],[Inventory Type - Lookup Picker]]</f>
        <v xml:space="preserve">   </v>
      </c>
      <c r="C125" t="str">
        <f t="shared" si="8"/>
        <v>Received</v>
      </c>
      <c r="D125" t="str">
        <f t="shared" si="9"/>
        <v>mm/dd/yyyy</v>
      </c>
      <c r="E125" s="77">
        <f>Master[[#This Row],[Received Date -received by site]]</f>
        <v>0</v>
      </c>
      <c r="F125" s="17" t="str">
        <f>IF(Master[[#This Row],[Total Weight -gram (if unknown, leave blank)]]="","1",Master[[#This Row],[Total Weight -gram (if unknown, leave blank)]])</f>
        <v>1</v>
      </c>
      <c r="G125" s="17" t="str">
        <f>IF(InvActionRecd[[#This Row],[Quantity]]="1","packet","gram")</f>
        <v>packet</v>
      </c>
      <c r="H125" t="str">
        <f>IF(Master[[#This Row],[Inventory Type - Lookup Picker]]="","",Master[[#This Row],[Inventory Type - Lookup Picker]])</f>
        <v/>
      </c>
      <c r="I125" t="str">
        <f>IF(Master[[#This Row],[Cooperator (Donor) 1 -full record]]="","",Master[[#This Row],[Cooperator (Donor) 1 -full record]])</f>
        <v/>
      </c>
      <c r="J125" s="141"/>
    </row>
    <row r="126" spans="2:10" x14ac:dyDescent="0.35">
      <c r="B126" s="45" t="str">
        <f>Master[[#This Row],[Inventory Prefix]]&amp;" "&amp;Master[[#This Row],[Inventory Number]]&amp;" "&amp;Master[[#This Row],[Inventory Suffix]]&amp;" "&amp;Master[[#This Row],[Inventory Type - Lookup Picker]]</f>
        <v xml:space="preserve">   </v>
      </c>
      <c r="C126" t="str">
        <f t="shared" si="8"/>
        <v>Received</v>
      </c>
      <c r="D126" t="str">
        <f t="shared" si="9"/>
        <v>mm/dd/yyyy</v>
      </c>
      <c r="E126" s="77">
        <f>Master[[#This Row],[Received Date -received by site]]</f>
        <v>0</v>
      </c>
      <c r="F126" s="17" t="str">
        <f>IF(Master[[#This Row],[Total Weight -gram (if unknown, leave blank)]]="","1",Master[[#This Row],[Total Weight -gram (if unknown, leave blank)]])</f>
        <v>1</v>
      </c>
      <c r="G126" s="17" t="str">
        <f>IF(InvActionRecd[[#This Row],[Quantity]]="1","packet","gram")</f>
        <v>packet</v>
      </c>
      <c r="H126" t="str">
        <f>IF(Master[[#This Row],[Inventory Type - Lookup Picker]]="","",Master[[#This Row],[Inventory Type - Lookup Picker]])</f>
        <v/>
      </c>
      <c r="I126" t="str">
        <f>IF(Master[[#This Row],[Cooperator (Donor) 1 -full record]]="","",Master[[#This Row],[Cooperator (Donor) 1 -full record]])</f>
        <v/>
      </c>
      <c r="J126" s="141"/>
    </row>
    <row r="127" spans="2:10" x14ac:dyDescent="0.35">
      <c r="B127" s="45" t="str">
        <f>Master[[#This Row],[Inventory Prefix]]&amp;" "&amp;Master[[#This Row],[Inventory Number]]&amp;" "&amp;Master[[#This Row],[Inventory Suffix]]&amp;" "&amp;Master[[#This Row],[Inventory Type - Lookup Picker]]</f>
        <v xml:space="preserve">   </v>
      </c>
      <c r="C127" t="str">
        <f t="shared" si="8"/>
        <v>Received</v>
      </c>
      <c r="D127" t="str">
        <f t="shared" si="9"/>
        <v>mm/dd/yyyy</v>
      </c>
      <c r="E127" s="77">
        <f>Master[[#This Row],[Received Date -received by site]]</f>
        <v>0</v>
      </c>
      <c r="F127" s="17" t="str">
        <f>IF(Master[[#This Row],[Total Weight -gram (if unknown, leave blank)]]="","1",Master[[#This Row],[Total Weight -gram (if unknown, leave blank)]])</f>
        <v>1</v>
      </c>
      <c r="G127" s="17" t="str">
        <f>IF(InvActionRecd[[#This Row],[Quantity]]="1","packet","gram")</f>
        <v>packet</v>
      </c>
      <c r="H127" t="str">
        <f>IF(Master[[#This Row],[Inventory Type - Lookup Picker]]="","",Master[[#This Row],[Inventory Type - Lookup Picker]])</f>
        <v/>
      </c>
      <c r="I127" t="str">
        <f>IF(Master[[#This Row],[Cooperator (Donor) 1 -full record]]="","",Master[[#This Row],[Cooperator (Donor) 1 -full record]])</f>
        <v/>
      </c>
      <c r="J127" s="141"/>
    </row>
    <row r="128" spans="2:10" x14ac:dyDescent="0.35">
      <c r="B128" s="45" t="str">
        <f>Master[[#This Row],[Inventory Prefix]]&amp;" "&amp;Master[[#This Row],[Inventory Number]]&amp;" "&amp;Master[[#This Row],[Inventory Suffix]]&amp;" "&amp;Master[[#This Row],[Inventory Type - Lookup Picker]]</f>
        <v xml:space="preserve">   </v>
      </c>
      <c r="C128" t="str">
        <f t="shared" si="8"/>
        <v>Received</v>
      </c>
      <c r="D128" t="str">
        <f t="shared" si="9"/>
        <v>mm/dd/yyyy</v>
      </c>
      <c r="E128" s="77">
        <f>Master[[#This Row],[Received Date -received by site]]</f>
        <v>0</v>
      </c>
      <c r="F128" s="17" t="str">
        <f>IF(Master[[#This Row],[Total Weight -gram (if unknown, leave blank)]]="","1",Master[[#This Row],[Total Weight -gram (if unknown, leave blank)]])</f>
        <v>1</v>
      </c>
      <c r="G128" s="17" t="str">
        <f>IF(InvActionRecd[[#This Row],[Quantity]]="1","packet","gram")</f>
        <v>packet</v>
      </c>
      <c r="H128" t="str">
        <f>IF(Master[[#This Row],[Inventory Type - Lookup Picker]]="","",Master[[#This Row],[Inventory Type - Lookup Picker]])</f>
        <v/>
      </c>
      <c r="I128" t="str">
        <f>IF(Master[[#This Row],[Cooperator (Donor) 1 -full record]]="","",Master[[#This Row],[Cooperator (Donor) 1 -full record]])</f>
        <v/>
      </c>
      <c r="J128" s="141"/>
    </row>
    <row r="129" spans="2:10" x14ac:dyDescent="0.35">
      <c r="B129" s="45" t="str">
        <f>Master[[#This Row],[Inventory Prefix]]&amp;" "&amp;Master[[#This Row],[Inventory Number]]&amp;" "&amp;Master[[#This Row],[Inventory Suffix]]&amp;" "&amp;Master[[#This Row],[Inventory Type - Lookup Picker]]</f>
        <v xml:space="preserve">   </v>
      </c>
      <c r="C129" t="str">
        <f t="shared" si="8"/>
        <v>Received</v>
      </c>
      <c r="D129" t="str">
        <f t="shared" si="9"/>
        <v>mm/dd/yyyy</v>
      </c>
      <c r="E129" s="77">
        <f>Master[[#This Row],[Received Date -received by site]]</f>
        <v>0</v>
      </c>
      <c r="F129" s="17" t="str">
        <f>IF(Master[[#This Row],[Total Weight -gram (if unknown, leave blank)]]="","1",Master[[#This Row],[Total Weight -gram (if unknown, leave blank)]])</f>
        <v>1</v>
      </c>
      <c r="G129" s="17" t="str">
        <f>IF(InvActionRecd[[#This Row],[Quantity]]="1","packet","gram")</f>
        <v>packet</v>
      </c>
      <c r="H129" t="str">
        <f>IF(Master[[#This Row],[Inventory Type - Lookup Picker]]="","",Master[[#This Row],[Inventory Type - Lookup Picker]])</f>
        <v/>
      </c>
      <c r="I129" t="str">
        <f>IF(Master[[#This Row],[Cooperator (Donor) 1 -full record]]="","",Master[[#This Row],[Cooperator (Donor) 1 -full record]])</f>
        <v/>
      </c>
      <c r="J129" s="141"/>
    </row>
    <row r="130" spans="2:10" x14ac:dyDescent="0.35">
      <c r="B130" s="45" t="str">
        <f>Master[[#This Row],[Inventory Prefix]]&amp;" "&amp;Master[[#This Row],[Inventory Number]]&amp;" "&amp;Master[[#This Row],[Inventory Suffix]]&amp;" "&amp;Master[[#This Row],[Inventory Type - Lookup Picker]]</f>
        <v xml:space="preserve">   </v>
      </c>
      <c r="C130" t="str">
        <f t="shared" si="8"/>
        <v>Received</v>
      </c>
      <c r="D130" t="str">
        <f t="shared" si="9"/>
        <v>mm/dd/yyyy</v>
      </c>
      <c r="E130" s="77">
        <f>Master[[#This Row],[Received Date -received by site]]</f>
        <v>0</v>
      </c>
      <c r="F130" s="17" t="str">
        <f>IF(Master[[#This Row],[Total Weight -gram (if unknown, leave blank)]]="","1",Master[[#This Row],[Total Weight -gram (if unknown, leave blank)]])</f>
        <v>1</v>
      </c>
      <c r="G130" s="17" t="str">
        <f>IF(InvActionRecd[[#This Row],[Quantity]]="1","packet","gram")</f>
        <v>packet</v>
      </c>
      <c r="H130" t="str">
        <f>IF(Master[[#This Row],[Inventory Type - Lookup Picker]]="","",Master[[#This Row],[Inventory Type - Lookup Picker]])</f>
        <v/>
      </c>
      <c r="I130" t="str">
        <f>IF(Master[[#This Row],[Cooperator (Donor) 1 -full record]]="","",Master[[#This Row],[Cooperator (Donor) 1 -full record]])</f>
        <v/>
      </c>
      <c r="J130" s="141"/>
    </row>
    <row r="131" spans="2:10" x14ac:dyDescent="0.35">
      <c r="B131" s="45" t="str">
        <f>Master[[#This Row],[Inventory Prefix]]&amp;" "&amp;Master[[#This Row],[Inventory Number]]&amp;" "&amp;Master[[#This Row],[Inventory Suffix]]&amp;" "&amp;Master[[#This Row],[Inventory Type - Lookup Picker]]</f>
        <v xml:space="preserve">   </v>
      </c>
      <c r="C131" t="str">
        <f t="shared" si="8"/>
        <v>Received</v>
      </c>
      <c r="D131" t="str">
        <f t="shared" si="9"/>
        <v>mm/dd/yyyy</v>
      </c>
      <c r="E131" s="77">
        <f>Master[[#This Row],[Received Date -received by site]]</f>
        <v>0</v>
      </c>
      <c r="F131" s="17" t="str">
        <f>IF(Master[[#This Row],[Total Weight -gram (if unknown, leave blank)]]="","1",Master[[#This Row],[Total Weight -gram (if unknown, leave blank)]])</f>
        <v>1</v>
      </c>
      <c r="G131" s="17" t="str">
        <f>IF(InvActionRecd[[#This Row],[Quantity]]="1","packet","gram")</f>
        <v>packet</v>
      </c>
      <c r="H131" t="str">
        <f>IF(Master[[#This Row],[Inventory Type - Lookup Picker]]="","",Master[[#This Row],[Inventory Type - Lookup Picker]])</f>
        <v/>
      </c>
      <c r="I131" t="str">
        <f>IF(Master[[#This Row],[Cooperator (Donor) 1 -full record]]="","",Master[[#This Row],[Cooperator (Donor) 1 -full record]])</f>
        <v/>
      </c>
      <c r="J131" s="141"/>
    </row>
    <row r="132" spans="2:10" x14ac:dyDescent="0.35">
      <c r="B132" s="45" t="str">
        <f>Master[[#This Row],[Inventory Prefix]]&amp;" "&amp;Master[[#This Row],[Inventory Number]]&amp;" "&amp;Master[[#This Row],[Inventory Suffix]]&amp;" "&amp;Master[[#This Row],[Inventory Type - Lookup Picker]]</f>
        <v xml:space="preserve">   </v>
      </c>
      <c r="C132" t="str">
        <f t="shared" si="8"/>
        <v>Received</v>
      </c>
      <c r="D132" t="str">
        <f t="shared" si="9"/>
        <v>mm/dd/yyyy</v>
      </c>
      <c r="E132" s="77">
        <f>Master[[#This Row],[Received Date -received by site]]</f>
        <v>0</v>
      </c>
      <c r="F132" s="17" t="str">
        <f>IF(Master[[#This Row],[Total Weight -gram (if unknown, leave blank)]]="","1",Master[[#This Row],[Total Weight -gram (if unknown, leave blank)]])</f>
        <v>1</v>
      </c>
      <c r="G132" s="17" t="str">
        <f>IF(InvActionRecd[[#This Row],[Quantity]]="1","packet","gram")</f>
        <v>packet</v>
      </c>
      <c r="H132" t="str">
        <f>IF(Master[[#This Row],[Inventory Type - Lookup Picker]]="","",Master[[#This Row],[Inventory Type - Lookup Picker]])</f>
        <v/>
      </c>
      <c r="I132" t="str">
        <f>IF(Master[[#This Row],[Cooperator (Donor) 1 -full record]]="","",Master[[#This Row],[Cooperator (Donor) 1 -full record]])</f>
        <v/>
      </c>
      <c r="J132" s="141"/>
    </row>
    <row r="133" spans="2:10" x14ac:dyDescent="0.35">
      <c r="B133" s="45" t="str">
        <f>Master[[#This Row],[Inventory Prefix]]&amp;" "&amp;Master[[#This Row],[Inventory Number]]&amp;" "&amp;Master[[#This Row],[Inventory Suffix]]&amp;" "&amp;Master[[#This Row],[Inventory Type - Lookup Picker]]</f>
        <v xml:space="preserve">   </v>
      </c>
      <c r="C133" t="str">
        <f t="shared" si="8"/>
        <v>Received</v>
      </c>
      <c r="D133" t="str">
        <f t="shared" si="9"/>
        <v>mm/dd/yyyy</v>
      </c>
      <c r="E133" s="77">
        <f>Master[[#This Row],[Received Date -received by site]]</f>
        <v>0</v>
      </c>
      <c r="F133" s="17" t="str">
        <f>IF(Master[[#This Row],[Total Weight -gram (if unknown, leave blank)]]="","1",Master[[#This Row],[Total Weight -gram (if unknown, leave blank)]])</f>
        <v>1</v>
      </c>
      <c r="G133" s="17" t="str">
        <f>IF(InvActionRecd[[#This Row],[Quantity]]="1","packet","gram")</f>
        <v>packet</v>
      </c>
      <c r="H133" t="str">
        <f>IF(Master[[#This Row],[Inventory Type - Lookup Picker]]="","",Master[[#This Row],[Inventory Type - Lookup Picker]])</f>
        <v/>
      </c>
      <c r="I133" t="str">
        <f>IF(Master[[#This Row],[Cooperator (Donor) 1 -full record]]="","",Master[[#This Row],[Cooperator (Donor) 1 -full record]])</f>
        <v/>
      </c>
      <c r="J133" s="141"/>
    </row>
    <row r="134" spans="2:10" x14ac:dyDescent="0.35">
      <c r="B134" s="45" t="str">
        <f>Master[[#This Row],[Inventory Prefix]]&amp;" "&amp;Master[[#This Row],[Inventory Number]]&amp;" "&amp;Master[[#This Row],[Inventory Suffix]]&amp;" "&amp;Master[[#This Row],[Inventory Type - Lookup Picker]]</f>
        <v xml:space="preserve">   </v>
      </c>
      <c r="C134" t="str">
        <f t="shared" si="8"/>
        <v>Received</v>
      </c>
      <c r="D134" t="str">
        <f t="shared" si="9"/>
        <v>mm/dd/yyyy</v>
      </c>
      <c r="E134" s="77">
        <f>Master[[#This Row],[Received Date -received by site]]</f>
        <v>0</v>
      </c>
      <c r="F134" s="17" t="str">
        <f>IF(Master[[#This Row],[Total Weight -gram (if unknown, leave blank)]]="","1",Master[[#This Row],[Total Weight -gram (if unknown, leave blank)]])</f>
        <v>1</v>
      </c>
      <c r="G134" s="17" t="str">
        <f>IF(InvActionRecd[[#This Row],[Quantity]]="1","packet","gram")</f>
        <v>packet</v>
      </c>
      <c r="H134" t="str">
        <f>IF(Master[[#This Row],[Inventory Type - Lookup Picker]]="","",Master[[#This Row],[Inventory Type - Lookup Picker]])</f>
        <v/>
      </c>
      <c r="I134" t="str">
        <f>IF(Master[[#This Row],[Cooperator (Donor) 1 -full record]]="","",Master[[#This Row],[Cooperator (Donor) 1 -full record]])</f>
        <v/>
      </c>
      <c r="J134" s="141"/>
    </row>
    <row r="135" spans="2:10" x14ac:dyDescent="0.35">
      <c r="B135" s="45" t="str">
        <f>Master[[#This Row],[Inventory Prefix]]&amp;" "&amp;Master[[#This Row],[Inventory Number]]&amp;" "&amp;Master[[#This Row],[Inventory Suffix]]&amp;" "&amp;Master[[#This Row],[Inventory Type - Lookup Picker]]</f>
        <v xml:space="preserve">   </v>
      </c>
      <c r="C135" t="str">
        <f t="shared" si="8"/>
        <v>Received</v>
      </c>
      <c r="D135" t="str">
        <f t="shared" si="9"/>
        <v>mm/dd/yyyy</v>
      </c>
      <c r="E135" s="77">
        <f>Master[[#This Row],[Received Date -received by site]]</f>
        <v>0</v>
      </c>
      <c r="F135" s="17" t="str">
        <f>IF(Master[[#This Row],[Total Weight -gram (if unknown, leave blank)]]="","1",Master[[#This Row],[Total Weight -gram (if unknown, leave blank)]])</f>
        <v>1</v>
      </c>
      <c r="G135" s="17" t="str">
        <f>IF(InvActionRecd[[#This Row],[Quantity]]="1","packet","gram")</f>
        <v>packet</v>
      </c>
      <c r="H135" t="str">
        <f>IF(Master[[#This Row],[Inventory Type - Lookup Picker]]="","",Master[[#This Row],[Inventory Type - Lookup Picker]])</f>
        <v/>
      </c>
      <c r="I135" t="str">
        <f>IF(Master[[#This Row],[Cooperator (Donor) 1 -full record]]="","",Master[[#This Row],[Cooperator (Donor) 1 -full record]])</f>
        <v/>
      </c>
    </row>
    <row r="136" spans="2:10" x14ac:dyDescent="0.35">
      <c r="B136" s="45" t="str">
        <f>Master[[#This Row],[Inventory Prefix]]&amp;" "&amp;Master[[#This Row],[Inventory Number]]&amp;" "&amp;Master[[#This Row],[Inventory Suffix]]&amp;" "&amp;Master[[#This Row],[Inventory Type - Lookup Picker]]</f>
        <v xml:space="preserve">   </v>
      </c>
      <c r="C136" t="str">
        <f t="shared" si="8"/>
        <v>Received</v>
      </c>
      <c r="D136" t="str">
        <f t="shared" si="9"/>
        <v>mm/dd/yyyy</v>
      </c>
      <c r="E136" s="77">
        <f>Master[[#This Row],[Received Date -received by site]]</f>
        <v>0</v>
      </c>
      <c r="F136" s="17" t="str">
        <f>IF(Master[[#This Row],[Total Weight -gram (if unknown, leave blank)]]="","1",Master[[#This Row],[Total Weight -gram (if unknown, leave blank)]])</f>
        <v>1</v>
      </c>
      <c r="G136" s="17" t="str">
        <f>IF(InvActionRecd[[#This Row],[Quantity]]="1","packet","gram")</f>
        <v>packet</v>
      </c>
      <c r="H136" t="str">
        <f>IF(Master[[#This Row],[Inventory Type - Lookup Picker]]="","",Master[[#This Row],[Inventory Type - Lookup Picker]])</f>
        <v/>
      </c>
      <c r="I136" t="str">
        <f>IF(Master[[#This Row],[Cooperator (Donor) 1 -full record]]="","",Master[[#This Row],[Cooperator (Donor) 1 -full record]])</f>
        <v/>
      </c>
    </row>
    <row r="137" spans="2:10" x14ac:dyDescent="0.35">
      <c r="B137" s="45" t="str">
        <f>Master[[#This Row],[Inventory Prefix]]&amp;" "&amp;Master[[#This Row],[Inventory Number]]&amp;" "&amp;Master[[#This Row],[Inventory Suffix]]&amp;" "&amp;Master[[#This Row],[Inventory Type - Lookup Picker]]</f>
        <v xml:space="preserve">   </v>
      </c>
      <c r="C137" t="str">
        <f t="shared" si="8"/>
        <v>Received</v>
      </c>
      <c r="D137" t="str">
        <f t="shared" si="9"/>
        <v>mm/dd/yyyy</v>
      </c>
      <c r="E137" s="77">
        <f>Master[[#This Row],[Received Date -received by site]]</f>
        <v>0</v>
      </c>
      <c r="F137" s="17" t="str">
        <f>IF(Master[[#This Row],[Total Weight -gram (if unknown, leave blank)]]="","1",Master[[#This Row],[Total Weight -gram (if unknown, leave blank)]])</f>
        <v>1</v>
      </c>
      <c r="G137" s="17" t="str">
        <f>IF(InvActionRecd[[#This Row],[Quantity]]="1","packet","gram")</f>
        <v>packet</v>
      </c>
      <c r="H137" t="str">
        <f>IF(Master[[#This Row],[Inventory Type - Lookup Picker]]="","",Master[[#This Row],[Inventory Type - Lookup Picker]])</f>
        <v/>
      </c>
      <c r="I137" t="str">
        <f>IF(Master[[#This Row],[Cooperator (Donor) 1 -full record]]="","",Master[[#This Row],[Cooperator (Donor) 1 -full record]])</f>
        <v/>
      </c>
    </row>
    <row r="138" spans="2:10" x14ac:dyDescent="0.35">
      <c r="B138" s="45" t="str">
        <f>Master[[#This Row],[Inventory Prefix]]&amp;" "&amp;Master[[#This Row],[Inventory Number]]&amp;" "&amp;Master[[#This Row],[Inventory Suffix]]&amp;" "&amp;Master[[#This Row],[Inventory Type - Lookup Picker]]</f>
        <v xml:space="preserve">   </v>
      </c>
      <c r="C138" t="str">
        <f t="shared" si="8"/>
        <v>Received</v>
      </c>
      <c r="D138" t="str">
        <f t="shared" si="9"/>
        <v>mm/dd/yyyy</v>
      </c>
      <c r="E138" s="77">
        <f>Master[[#This Row],[Received Date -received by site]]</f>
        <v>0</v>
      </c>
      <c r="F138" s="17" t="str">
        <f>IF(Master[[#This Row],[Total Weight -gram (if unknown, leave blank)]]="","1",Master[[#This Row],[Total Weight -gram (if unknown, leave blank)]])</f>
        <v>1</v>
      </c>
      <c r="G138" s="17" t="str">
        <f>IF(InvActionRecd[[#This Row],[Quantity]]="1","packet","gram")</f>
        <v>packet</v>
      </c>
      <c r="H138" t="str">
        <f>IF(Master[[#This Row],[Inventory Type - Lookup Picker]]="","",Master[[#This Row],[Inventory Type - Lookup Picker]])</f>
        <v/>
      </c>
      <c r="I138" t="str">
        <f>IF(Master[[#This Row],[Cooperator (Donor) 1 -full record]]="","",Master[[#This Row],[Cooperator (Donor) 1 -full record]])</f>
        <v/>
      </c>
    </row>
    <row r="139" spans="2:10" x14ac:dyDescent="0.35">
      <c r="B139" s="45" t="str">
        <f>Master[[#This Row],[Inventory Prefix]]&amp;" "&amp;Master[[#This Row],[Inventory Number]]&amp;" "&amp;Master[[#This Row],[Inventory Suffix]]&amp;" "&amp;Master[[#This Row],[Inventory Type - Lookup Picker]]</f>
        <v xml:space="preserve">   </v>
      </c>
      <c r="C139" t="str">
        <f t="shared" si="8"/>
        <v>Received</v>
      </c>
      <c r="D139" t="str">
        <f t="shared" si="9"/>
        <v>mm/dd/yyyy</v>
      </c>
      <c r="E139" s="77">
        <f>Master[[#This Row],[Received Date -received by site]]</f>
        <v>0</v>
      </c>
      <c r="F139" s="17" t="str">
        <f>IF(Master[[#This Row],[Total Weight -gram (if unknown, leave blank)]]="","1",Master[[#This Row],[Total Weight -gram (if unknown, leave blank)]])</f>
        <v>1</v>
      </c>
      <c r="G139" s="17" t="str">
        <f>IF(InvActionRecd[[#This Row],[Quantity]]="1","packet","gram")</f>
        <v>packet</v>
      </c>
      <c r="H139" t="str">
        <f>IF(Master[[#This Row],[Inventory Type - Lookup Picker]]="","",Master[[#This Row],[Inventory Type - Lookup Picker]])</f>
        <v/>
      </c>
      <c r="I139" t="str">
        <f>IF(Master[[#This Row],[Cooperator (Donor) 1 -full record]]="","",Master[[#This Row],[Cooperator (Donor) 1 -full record]])</f>
        <v/>
      </c>
    </row>
    <row r="140" spans="2:10" x14ac:dyDescent="0.35">
      <c r="B140" s="45" t="str">
        <f>Master[[#This Row],[Inventory Prefix]]&amp;" "&amp;Master[[#This Row],[Inventory Number]]&amp;" "&amp;Master[[#This Row],[Inventory Suffix]]&amp;" "&amp;Master[[#This Row],[Inventory Type - Lookup Picker]]</f>
        <v xml:space="preserve">   </v>
      </c>
      <c r="C140" t="str">
        <f t="shared" si="8"/>
        <v>Received</v>
      </c>
      <c r="D140" t="str">
        <f t="shared" si="9"/>
        <v>mm/dd/yyyy</v>
      </c>
      <c r="E140" s="77">
        <f>Master[[#This Row],[Received Date -received by site]]</f>
        <v>0</v>
      </c>
      <c r="F140" s="17" t="str">
        <f>IF(Master[[#This Row],[Total Weight -gram (if unknown, leave blank)]]="","1",Master[[#This Row],[Total Weight -gram (if unknown, leave blank)]])</f>
        <v>1</v>
      </c>
      <c r="G140" s="17" t="str">
        <f>IF(InvActionRecd[[#This Row],[Quantity]]="1","packet","gram")</f>
        <v>packet</v>
      </c>
      <c r="H140" t="str">
        <f>IF(Master[[#This Row],[Inventory Type - Lookup Picker]]="","",Master[[#This Row],[Inventory Type - Lookup Picker]])</f>
        <v/>
      </c>
      <c r="I140" t="str">
        <f>IF(Master[[#This Row],[Cooperator (Donor) 1 -full record]]="","",Master[[#This Row],[Cooperator (Donor) 1 -full record]])</f>
        <v/>
      </c>
    </row>
    <row r="141" spans="2:10" x14ac:dyDescent="0.35">
      <c r="B141" s="45" t="str">
        <f>Master[[#This Row],[Inventory Prefix]]&amp;" "&amp;Master[[#This Row],[Inventory Number]]&amp;" "&amp;Master[[#This Row],[Inventory Suffix]]&amp;" "&amp;Master[[#This Row],[Inventory Type - Lookup Picker]]</f>
        <v xml:space="preserve">   </v>
      </c>
      <c r="C141" t="str">
        <f t="shared" si="8"/>
        <v>Received</v>
      </c>
      <c r="D141" t="str">
        <f t="shared" si="9"/>
        <v>mm/dd/yyyy</v>
      </c>
      <c r="E141" s="77">
        <f>Master[[#This Row],[Received Date -received by site]]</f>
        <v>0</v>
      </c>
      <c r="F141" s="17" t="str">
        <f>IF(Master[[#This Row],[Total Weight -gram (if unknown, leave blank)]]="","1",Master[[#This Row],[Total Weight -gram (if unknown, leave blank)]])</f>
        <v>1</v>
      </c>
      <c r="G141" s="17" t="str">
        <f>IF(InvActionRecd[[#This Row],[Quantity]]="1","packet","gram")</f>
        <v>packet</v>
      </c>
      <c r="H141" t="str">
        <f>IF(Master[[#This Row],[Inventory Type - Lookup Picker]]="","",Master[[#This Row],[Inventory Type - Lookup Picker]])</f>
        <v/>
      </c>
      <c r="I141" t="str">
        <f>IF(Master[[#This Row],[Cooperator (Donor) 1 -full record]]="","",Master[[#This Row],[Cooperator (Donor) 1 -full record]])</f>
        <v/>
      </c>
    </row>
    <row r="142" spans="2:10" x14ac:dyDescent="0.35">
      <c r="B142" s="45" t="str">
        <f>Master[[#This Row],[Inventory Prefix]]&amp;" "&amp;Master[[#This Row],[Inventory Number]]&amp;" "&amp;Master[[#This Row],[Inventory Suffix]]&amp;" "&amp;Master[[#This Row],[Inventory Type - Lookup Picker]]</f>
        <v xml:space="preserve">   </v>
      </c>
      <c r="C142" t="str">
        <f t="shared" si="8"/>
        <v>Received</v>
      </c>
      <c r="D142" t="str">
        <f t="shared" si="9"/>
        <v>mm/dd/yyyy</v>
      </c>
      <c r="E142" s="77">
        <f>Master[[#This Row],[Received Date -received by site]]</f>
        <v>0</v>
      </c>
      <c r="F142" s="17" t="str">
        <f>IF(Master[[#This Row],[Total Weight -gram (if unknown, leave blank)]]="","1",Master[[#This Row],[Total Weight -gram (if unknown, leave blank)]])</f>
        <v>1</v>
      </c>
      <c r="G142" s="17" t="str">
        <f>IF(InvActionRecd[[#This Row],[Quantity]]="1","packet","gram")</f>
        <v>packet</v>
      </c>
      <c r="H142" t="str">
        <f>IF(Master[[#This Row],[Inventory Type - Lookup Picker]]="","",Master[[#This Row],[Inventory Type - Lookup Picker]])</f>
        <v/>
      </c>
      <c r="I142" t="str">
        <f>IF(Master[[#This Row],[Cooperator (Donor) 1 -full record]]="","",Master[[#This Row],[Cooperator (Donor) 1 -full record]])</f>
        <v/>
      </c>
    </row>
    <row r="143" spans="2:10" x14ac:dyDescent="0.35">
      <c r="B143" s="45" t="str">
        <f>Master[[#This Row],[Inventory Prefix]]&amp;" "&amp;Master[[#This Row],[Inventory Number]]&amp;" "&amp;Master[[#This Row],[Inventory Suffix]]&amp;" "&amp;Master[[#This Row],[Inventory Type - Lookup Picker]]</f>
        <v xml:space="preserve">   </v>
      </c>
      <c r="C143" t="str">
        <f t="shared" si="8"/>
        <v>Received</v>
      </c>
      <c r="D143" t="str">
        <f t="shared" si="9"/>
        <v>mm/dd/yyyy</v>
      </c>
      <c r="E143" s="77">
        <f>Master[[#This Row],[Received Date -received by site]]</f>
        <v>0</v>
      </c>
      <c r="F143" s="17" t="str">
        <f>IF(Master[[#This Row],[Total Weight -gram (if unknown, leave blank)]]="","1",Master[[#This Row],[Total Weight -gram (if unknown, leave blank)]])</f>
        <v>1</v>
      </c>
      <c r="G143" s="17" t="str">
        <f>IF(InvActionRecd[[#This Row],[Quantity]]="1","packet","gram")</f>
        <v>packet</v>
      </c>
      <c r="H143" t="str">
        <f>IF(Master[[#This Row],[Inventory Type - Lookup Picker]]="","",Master[[#This Row],[Inventory Type - Lookup Picker]])</f>
        <v/>
      </c>
      <c r="I143" t="str">
        <f>IF(Master[[#This Row],[Cooperator (Donor) 1 -full record]]="","",Master[[#This Row],[Cooperator (Donor) 1 -full record]])</f>
        <v/>
      </c>
    </row>
    <row r="144" spans="2:10" x14ac:dyDescent="0.35">
      <c r="B144" s="45" t="str">
        <f>Master[[#This Row],[Inventory Prefix]]&amp;" "&amp;Master[[#This Row],[Inventory Number]]&amp;" "&amp;Master[[#This Row],[Inventory Suffix]]&amp;" "&amp;Master[[#This Row],[Inventory Type - Lookup Picker]]</f>
        <v xml:space="preserve">   </v>
      </c>
      <c r="C144" t="str">
        <f t="shared" si="8"/>
        <v>Received</v>
      </c>
      <c r="D144" t="str">
        <f t="shared" si="9"/>
        <v>mm/dd/yyyy</v>
      </c>
      <c r="E144" s="77">
        <f>Master[[#This Row],[Received Date -received by site]]</f>
        <v>0</v>
      </c>
      <c r="F144" s="17" t="str">
        <f>IF(Master[[#This Row],[Total Weight -gram (if unknown, leave blank)]]="","1",Master[[#This Row],[Total Weight -gram (if unknown, leave blank)]])</f>
        <v>1</v>
      </c>
      <c r="G144" s="17" t="str">
        <f>IF(InvActionRecd[[#This Row],[Quantity]]="1","packet","gram")</f>
        <v>packet</v>
      </c>
      <c r="H144" t="str">
        <f>IF(Master[[#This Row],[Inventory Type - Lookup Picker]]="","",Master[[#This Row],[Inventory Type - Lookup Picker]])</f>
        <v/>
      </c>
      <c r="I144" t="str">
        <f>IF(Master[[#This Row],[Cooperator (Donor) 1 -full record]]="","",Master[[#This Row],[Cooperator (Donor) 1 -full record]])</f>
        <v/>
      </c>
    </row>
    <row r="145" spans="2:9" x14ac:dyDescent="0.35">
      <c r="B145" s="45" t="str">
        <f>Master[[#This Row],[Inventory Prefix]]&amp;" "&amp;Master[[#This Row],[Inventory Number]]&amp;" "&amp;Master[[#This Row],[Inventory Suffix]]&amp;" "&amp;Master[[#This Row],[Inventory Type - Lookup Picker]]</f>
        <v xml:space="preserve">   </v>
      </c>
      <c r="C145" t="str">
        <f t="shared" si="8"/>
        <v>Received</v>
      </c>
      <c r="D145" t="str">
        <f t="shared" si="9"/>
        <v>mm/dd/yyyy</v>
      </c>
      <c r="E145" s="77">
        <f>Master[[#This Row],[Received Date -received by site]]</f>
        <v>0</v>
      </c>
      <c r="F145" s="17" t="str">
        <f>IF(Master[[#This Row],[Total Weight -gram (if unknown, leave blank)]]="","1",Master[[#This Row],[Total Weight -gram (if unknown, leave blank)]])</f>
        <v>1</v>
      </c>
      <c r="G145" s="17" t="str">
        <f>IF(InvActionRecd[[#This Row],[Quantity]]="1","packet","gram")</f>
        <v>packet</v>
      </c>
      <c r="H145" t="str">
        <f>IF(Master[[#This Row],[Inventory Type - Lookup Picker]]="","",Master[[#This Row],[Inventory Type - Lookup Picker]])</f>
        <v/>
      </c>
      <c r="I145" t="str">
        <f>IF(Master[[#This Row],[Cooperator (Donor) 1 -full record]]="","",Master[[#This Row],[Cooperator (Donor) 1 -full record]])</f>
        <v/>
      </c>
    </row>
    <row r="146" spans="2:9" x14ac:dyDescent="0.35">
      <c r="B146" s="45" t="str">
        <f>Master[[#This Row],[Inventory Prefix]]&amp;" "&amp;Master[[#This Row],[Inventory Number]]&amp;" "&amp;Master[[#This Row],[Inventory Suffix]]&amp;" "&amp;Master[[#This Row],[Inventory Type - Lookup Picker]]</f>
        <v xml:space="preserve">   </v>
      </c>
      <c r="C146" t="str">
        <f t="shared" si="8"/>
        <v>Received</v>
      </c>
      <c r="D146" t="str">
        <f t="shared" si="9"/>
        <v>mm/dd/yyyy</v>
      </c>
      <c r="E146" s="77">
        <f>Master[[#This Row],[Received Date -received by site]]</f>
        <v>0</v>
      </c>
      <c r="F146" s="17" t="str">
        <f>IF(Master[[#This Row],[Total Weight -gram (if unknown, leave blank)]]="","1",Master[[#This Row],[Total Weight -gram (if unknown, leave blank)]])</f>
        <v>1</v>
      </c>
      <c r="G146" s="17" t="str">
        <f>IF(InvActionRecd[[#This Row],[Quantity]]="1","packet","gram")</f>
        <v>packet</v>
      </c>
      <c r="H146" t="str">
        <f>IF(Master[[#This Row],[Inventory Type - Lookup Picker]]="","",Master[[#This Row],[Inventory Type - Lookup Picker]])</f>
        <v/>
      </c>
      <c r="I146" t="str">
        <f>IF(Master[[#This Row],[Cooperator (Donor) 1 -full record]]="","",Master[[#This Row],[Cooperator (Donor) 1 -full record]])</f>
        <v/>
      </c>
    </row>
    <row r="147" spans="2:9" x14ac:dyDescent="0.35">
      <c r="B147" s="45" t="str">
        <f>Master[[#This Row],[Inventory Prefix]]&amp;" "&amp;Master[[#This Row],[Inventory Number]]&amp;" "&amp;Master[[#This Row],[Inventory Suffix]]&amp;" "&amp;Master[[#This Row],[Inventory Type - Lookup Picker]]</f>
        <v xml:space="preserve">   </v>
      </c>
      <c r="C147" t="str">
        <f t="shared" si="8"/>
        <v>Received</v>
      </c>
      <c r="D147" t="str">
        <f t="shared" si="9"/>
        <v>mm/dd/yyyy</v>
      </c>
      <c r="E147" s="77">
        <f>Master[[#This Row],[Received Date -received by site]]</f>
        <v>0</v>
      </c>
      <c r="F147" s="17" t="str">
        <f>IF(Master[[#This Row],[Total Weight -gram (if unknown, leave blank)]]="","1",Master[[#This Row],[Total Weight -gram (if unknown, leave blank)]])</f>
        <v>1</v>
      </c>
      <c r="G147" s="17" t="str">
        <f>IF(InvActionRecd[[#This Row],[Quantity]]="1","packet","gram")</f>
        <v>packet</v>
      </c>
      <c r="H147" t="str">
        <f>IF(Master[[#This Row],[Inventory Type - Lookup Picker]]="","",Master[[#This Row],[Inventory Type - Lookup Picker]])</f>
        <v/>
      </c>
      <c r="I147" t="str">
        <f>IF(Master[[#This Row],[Cooperator (Donor) 1 -full record]]="","",Master[[#This Row],[Cooperator (Donor) 1 -full record]])</f>
        <v/>
      </c>
    </row>
    <row r="148" spans="2:9" x14ac:dyDescent="0.35">
      <c r="B148" s="45" t="str">
        <f>Master[[#This Row],[Inventory Prefix]]&amp;" "&amp;Master[[#This Row],[Inventory Number]]&amp;" "&amp;Master[[#This Row],[Inventory Suffix]]&amp;" "&amp;Master[[#This Row],[Inventory Type - Lookup Picker]]</f>
        <v xml:space="preserve">   </v>
      </c>
      <c r="C148" t="str">
        <f t="shared" si="8"/>
        <v>Received</v>
      </c>
      <c r="D148" t="str">
        <f t="shared" si="9"/>
        <v>mm/dd/yyyy</v>
      </c>
      <c r="E148" s="77">
        <f>Master[[#This Row],[Received Date -received by site]]</f>
        <v>0</v>
      </c>
      <c r="F148" s="17" t="str">
        <f>IF(Master[[#This Row],[Total Weight -gram (if unknown, leave blank)]]="","1",Master[[#This Row],[Total Weight -gram (if unknown, leave blank)]])</f>
        <v>1</v>
      </c>
      <c r="G148" s="17" t="str">
        <f>IF(InvActionRecd[[#This Row],[Quantity]]="1","packet","gram")</f>
        <v>packet</v>
      </c>
      <c r="H148" t="str">
        <f>IF(Master[[#This Row],[Inventory Type - Lookup Picker]]="","",Master[[#This Row],[Inventory Type - Lookup Picker]])</f>
        <v/>
      </c>
      <c r="I148" t="str">
        <f>IF(Master[[#This Row],[Cooperator (Donor) 1 -full record]]="","",Master[[#This Row],[Cooperator (Donor) 1 -full record]])</f>
        <v/>
      </c>
    </row>
    <row r="149" spans="2:9" x14ac:dyDescent="0.35">
      <c r="B149" s="45" t="str">
        <f>Master[[#This Row],[Inventory Prefix]]&amp;" "&amp;Master[[#This Row],[Inventory Number]]&amp;" "&amp;Master[[#This Row],[Inventory Suffix]]&amp;" "&amp;Master[[#This Row],[Inventory Type - Lookup Picker]]</f>
        <v xml:space="preserve">   </v>
      </c>
      <c r="C149" t="str">
        <f t="shared" si="8"/>
        <v>Received</v>
      </c>
      <c r="D149" t="str">
        <f t="shared" si="9"/>
        <v>mm/dd/yyyy</v>
      </c>
      <c r="E149" s="77">
        <f>Master[[#This Row],[Received Date -received by site]]</f>
        <v>0</v>
      </c>
      <c r="F149" s="17" t="str">
        <f>IF(Master[[#This Row],[Total Weight -gram (if unknown, leave blank)]]="","1",Master[[#This Row],[Total Weight -gram (if unknown, leave blank)]])</f>
        <v>1</v>
      </c>
      <c r="G149" s="17" t="str">
        <f>IF(InvActionRecd[[#This Row],[Quantity]]="1","packet","gram")</f>
        <v>packet</v>
      </c>
      <c r="H149" t="str">
        <f>IF(Master[[#This Row],[Inventory Type - Lookup Picker]]="","",Master[[#This Row],[Inventory Type - Lookup Picker]])</f>
        <v/>
      </c>
      <c r="I149" t="str">
        <f>IF(Master[[#This Row],[Cooperator (Donor) 1 -full record]]="","",Master[[#This Row],[Cooperator (Donor) 1 -full record]])</f>
        <v/>
      </c>
    </row>
    <row r="150" spans="2:9" x14ac:dyDescent="0.35">
      <c r="B150" s="45" t="str">
        <f>Master[[#This Row],[Inventory Prefix]]&amp;" "&amp;Master[[#This Row],[Inventory Number]]&amp;" "&amp;Master[[#This Row],[Inventory Suffix]]&amp;" "&amp;Master[[#This Row],[Inventory Type - Lookup Picker]]</f>
        <v xml:space="preserve">   </v>
      </c>
      <c r="C150" t="str">
        <f t="shared" ref="C150:C181" si="10">"Received"</f>
        <v>Received</v>
      </c>
      <c r="D150" t="str">
        <f t="shared" ref="D150:D181" si="11">"mm/dd/yyyy"</f>
        <v>mm/dd/yyyy</v>
      </c>
      <c r="E150" s="77">
        <f>Master[[#This Row],[Received Date -received by site]]</f>
        <v>0</v>
      </c>
      <c r="F150" s="17" t="str">
        <f>IF(Master[[#This Row],[Total Weight -gram (if unknown, leave blank)]]="","1",Master[[#This Row],[Total Weight -gram (if unknown, leave blank)]])</f>
        <v>1</v>
      </c>
      <c r="G150" s="17" t="str">
        <f>IF(InvActionRecd[[#This Row],[Quantity]]="1","packet","gram")</f>
        <v>packet</v>
      </c>
      <c r="H150" t="str">
        <f>IF(Master[[#This Row],[Inventory Type - Lookup Picker]]="","",Master[[#This Row],[Inventory Type - Lookup Picker]])</f>
        <v/>
      </c>
      <c r="I150" t="str">
        <f>IF(Master[[#This Row],[Cooperator (Donor) 1 -full record]]="","",Master[[#This Row],[Cooperator (Donor) 1 -full record]])</f>
        <v/>
      </c>
    </row>
    <row r="151" spans="2:9" x14ac:dyDescent="0.35">
      <c r="B151" s="45" t="str">
        <f>Master[[#This Row],[Inventory Prefix]]&amp;" "&amp;Master[[#This Row],[Inventory Number]]&amp;" "&amp;Master[[#This Row],[Inventory Suffix]]&amp;" "&amp;Master[[#This Row],[Inventory Type - Lookup Picker]]</f>
        <v xml:space="preserve">   </v>
      </c>
      <c r="C151" t="str">
        <f t="shared" si="10"/>
        <v>Received</v>
      </c>
      <c r="D151" t="str">
        <f t="shared" si="11"/>
        <v>mm/dd/yyyy</v>
      </c>
      <c r="E151" s="77">
        <f>Master[[#This Row],[Received Date -received by site]]</f>
        <v>0</v>
      </c>
      <c r="F151" s="17" t="str">
        <f>IF(Master[[#This Row],[Total Weight -gram (if unknown, leave blank)]]="","1",Master[[#This Row],[Total Weight -gram (if unknown, leave blank)]])</f>
        <v>1</v>
      </c>
      <c r="G151" s="17" t="str">
        <f>IF(InvActionRecd[[#This Row],[Quantity]]="1","packet","gram")</f>
        <v>packet</v>
      </c>
      <c r="H151" t="str">
        <f>IF(Master[[#This Row],[Inventory Type - Lookup Picker]]="","",Master[[#This Row],[Inventory Type - Lookup Picker]])</f>
        <v/>
      </c>
      <c r="I151" t="str">
        <f>IF(Master[[#This Row],[Cooperator (Donor) 1 -full record]]="","",Master[[#This Row],[Cooperator (Donor) 1 -full record]])</f>
        <v/>
      </c>
    </row>
    <row r="152" spans="2:9" x14ac:dyDescent="0.35">
      <c r="B152" s="45" t="str">
        <f>Master[[#This Row],[Inventory Prefix]]&amp;" "&amp;Master[[#This Row],[Inventory Number]]&amp;" "&amp;Master[[#This Row],[Inventory Suffix]]&amp;" "&amp;Master[[#This Row],[Inventory Type - Lookup Picker]]</f>
        <v xml:space="preserve">   </v>
      </c>
      <c r="C152" t="str">
        <f t="shared" si="10"/>
        <v>Received</v>
      </c>
      <c r="D152" t="str">
        <f t="shared" si="11"/>
        <v>mm/dd/yyyy</v>
      </c>
      <c r="E152" s="77">
        <f>Master[[#This Row],[Received Date -received by site]]</f>
        <v>0</v>
      </c>
      <c r="F152" s="17" t="str">
        <f>IF(Master[[#This Row],[Total Weight -gram (if unknown, leave blank)]]="","1",Master[[#This Row],[Total Weight -gram (if unknown, leave blank)]])</f>
        <v>1</v>
      </c>
      <c r="G152" s="17" t="str">
        <f>IF(InvActionRecd[[#This Row],[Quantity]]="1","packet","gram")</f>
        <v>packet</v>
      </c>
      <c r="H152" t="str">
        <f>IF(Master[[#This Row],[Inventory Type - Lookup Picker]]="","",Master[[#This Row],[Inventory Type - Lookup Picker]])</f>
        <v/>
      </c>
      <c r="I152" t="str">
        <f>IF(Master[[#This Row],[Cooperator (Donor) 1 -full record]]="","",Master[[#This Row],[Cooperator (Donor) 1 -full record]])</f>
        <v/>
      </c>
    </row>
    <row r="153" spans="2:9" x14ac:dyDescent="0.35">
      <c r="B153" s="45" t="str">
        <f>Master[[#This Row],[Inventory Prefix]]&amp;" "&amp;Master[[#This Row],[Inventory Number]]&amp;" "&amp;Master[[#This Row],[Inventory Suffix]]&amp;" "&amp;Master[[#This Row],[Inventory Type - Lookup Picker]]</f>
        <v xml:space="preserve">   </v>
      </c>
      <c r="C153" t="str">
        <f t="shared" si="10"/>
        <v>Received</v>
      </c>
      <c r="D153" t="str">
        <f t="shared" si="11"/>
        <v>mm/dd/yyyy</v>
      </c>
      <c r="E153" s="77">
        <f>Master[[#This Row],[Received Date -received by site]]</f>
        <v>0</v>
      </c>
      <c r="F153" s="17" t="str">
        <f>IF(Master[[#This Row],[Total Weight -gram (if unknown, leave blank)]]="","1",Master[[#This Row],[Total Weight -gram (if unknown, leave blank)]])</f>
        <v>1</v>
      </c>
      <c r="G153" s="17" t="str">
        <f>IF(InvActionRecd[[#This Row],[Quantity]]="1","packet","gram")</f>
        <v>packet</v>
      </c>
      <c r="H153" t="str">
        <f>IF(Master[[#This Row],[Inventory Type - Lookup Picker]]="","",Master[[#This Row],[Inventory Type - Lookup Picker]])</f>
        <v/>
      </c>
      <c r="I153" t="str">
        <f>IF(Master[[#This Row],[Cooperator (Donor) 1 -full record]]="","",Master[[#This Row],[Cooperator (Donor) 1 -full record]])</f>
        <v/>
      </c>
    </row>
    <row r="154" spans="2:9" x14ac:dyDescent="0.35">
      <c r="B154" s="45" t="str">
        <f>Master[[#This Row],[Inventory Prefix]]&amp;" "&amp;Master[[#This Row],[Inventory Number]]&amp;" "&amp;Master[[#This Row],[Inventory Suffix]]&amp;" "&amp;Master[[#This Row],[Inventory Type - Lookup Picker]]</f>
        <v xml:space="preserve">   </v>
      </c>
      <c r="C154" t="str">
        <f t="shared" si="10"/>
        <v>Received</v>
      </c>
      <c r="D154" t="str">
        <f t="shared" si="11"/>
        <v>mm/dd/yyyy</v>
      </c>
      <c r="E154" s="77">
        <f>Master[[#This Row],[Received Date -received by site]]</f>
        <v>0</v>
      </c>
      <c r="F154" s="17" t="str">
        <f>IF(Master[[#This Row],[Total Weight -gram (if unknown, leave blank)]]="","1",Master[[#This Row],[Total Weight -gram (if unknown, leave blank)]])</f>
        <v>1</v>
      </c>
      <c r="G154" s="17" t="str">
        <f>IF(InvActionRecd[[#This Row],[Quantity]]="1","packet","gram")</f>
        <v>packet</v>
      </c>
      <c r="H154" t="str">
        <f>IF(Master[[#This Row],[Inventory Type - Lookup Picker]]="","",Master[[#This Row],[Inventory Type - Lookup Picker]])</f>
        <v/>
      </c>
      <c r="I154" t="str">
        <f>IF(Master[[#This Row],[Cooperator (Donor) 1 -full record]]="","",Master[[#This Row],[Cooperator (Donor) 1 -full record]])</f>
        <v/>
      </c>
    </row>
    <row r="155" spans="2:9" x14ac:dyDescent="0.35">
      <c r="B155" s="45" t="str">
        <f>Master[[#This Row],[Inventory Prefix]]&amp;" "&amp;Master[[#This Row],[Inventory Number]]&amp;" "&amp;Master[[#This Row],[Inventory Suffix]]&amp;" "&amp;Master[[#This Row],[Inventory Type - Lookup Picker]]</f>
        <v xml:space="preserve">   </v>
      </c>
      <c r="C155" t="str">
        <f t="shared" si="10"/>
        <v>Received</v>
      </c>
      <c r="D155" t="str">
        <f t="shared" si="11"/>
        <v>mm/dd/yyyy</v>
      </c>
      <c r="E155" s="77">
        <f>Master[[#This Row],[Received Date -received by site]]</f>
        <v>0</v>
      </c>
      <c r="F155" s="17" t="str">
        <f>IF(Master[[#This Row],[Total Weight -gram (if unknown, leave blank)]]="","1",Master[[#This Row],[Total Weight -gram (if unknown, leave blank)]])</f>
        <v>1</v>
      </c>
      <c r="G155" s="17" t="str">
        <f>IF(InvActionRecd[[#This Row],[Quantity]]="1","packet","gram")</f>
        <v>packet</v>
      </c>
      <c r="H155" t="str">
        <f>IF(Master[[#This Row],[Inventory Type - Lookup Picker]]="","",Master[[#This Row],[Inventory Type - Lookup Picker]])</f>
        <v/>
      </c>
      <c r="I155" t="str">
        <f>IF(Master[[#This Row],[Cooperator (Donor) 1 -full record]]="","",Master[[#This Row],[Cooperator (Donor) 1 -full record]])</f>
        <v/>
      </c>
    </row>
    <row r="156" spans="2:9" x14ac:dyDescent="0.35">
      <c r="B156" s="45" t="str">
        <f>Master[[#This Row],[Inventory Prefix]]&amp;" "&amp;Master[[#This Row],[Inventory Number]]&amp;" "&amp;Master[[#This Row],[Inventory Suffix]]&amp;" "&amp;Master[[#This Row],[Inventory Type - Lookup Picker]]</f>
        <v xml:space="preserve">   </v>
      </c>
      <c r="C156" t="str">
        <f t="shared" si="10"/>
        <v>Received</v>
      </c>
      <c r="D156" t="str">
        <f t="shared" si="11"/>
        <v>mm/dd/yyyy</v>
      </c>
      <c r="E156" s="77">
        <f>Master[[#This Row],[Received Date -received by site]]</f>
        <v>0</v>
      </c>
      <c r="F156" s="17" t="str">
        <f>IF(Master[[#This Row],[Total Weight -gram (if unknown, leave blank)]]="","1",Master[[#This Row],[Total Weight -gram (if unknown, leave blank)]])</f>
        <v>1</v>
      </c>
      <c r="G156" s="17" t="str">
        <f>IF(InvActionRecd[[#This Row],[Quantity]]="1","packet","gram")</f>
        <v>packet</v>
      </c>
      <c r="H156" t="str">
        <f>IF(Master[[#This Row],[Inventory Type - Lookup Picker]]="","",Master[[#This Row],[Inventory Type - Lookup Picker]])</f>
        <v/>
      </c>
      <c r="I156" t="str">
        <f>IF(Master[[#This Row],[Cooperator (Donor) 1 -full record]]="","",Master[[#This Row],[Cooperator (Donor) 1 -full record]])</f>
        <v/>
      </c>
    </row>
    <row r="157" spans="2:9" x14ac:dyDescent="0.35">
      <c r="B157" s="45" t="str">
        <f>Master[[#This Row],[Inventory Prefix]]&amp;" "&amp;Master[[#This Row],[Inventory Number]]&amp;" "&amp;Master[[#This Row],[Inventory Suffix]]&amp;" "&amp;Master[[#This Row],[Inventory Type - Lookup Picker]]</f>
        <v xml:space="preserve">   </v>
      </c>
      <c r="C157" t="str">
        <f t="shared" si="10"/>
        <v>Received</v>
      </c>
      <c r="D157" t="str">
        <f t="shared" si="11"/>
        <v>mm/dd/yyyy</v>
      </c>
      <c r="E157" s="77">
        <f>Master[[#This Row],[Received Date -received by site]]</f>
        <v>0</v>
      </c>
      <c r="F157" s="17" t="str">
        <f>IF(Master[[#This Row],[Total Weight -gram (if unknown, leave blank)]]="","1",Master[[#This Row],[Total Weight -gram (if unknown, leave blank)]])</f>
        <v>1</v>
      </c>
      <c r="G157" s="17" t="str">
        <f>IF(InvActionRecd[[#This Row],[Quantity]]="1","packet","gram")</f>
        <v>packet</v>
      </c>
      <c r="H157" t="str">
        <f>IF(Master[[#This Row],[Inventory Type - Lookup Picker]]="","",Master[[#This Row],[Inventory Type - Lookup Picker]])</f>
        <v/>
      </c>
      <c r="I157" t="str">
        <f>IF(Master[[#This Row],[Cooperator (Donor) 1 -full record]]="","",Master[[#This Row],[Cooperator (Donor) 1 -full record]])</f>
        <v/>
      </c>
    </row>
    <row r="158" spans="2:9" x14ac:dyDescent="0.35">
      <c r="B158" s="45" t="str">
        <f>Master[[#This Row],[Inventory Prefix]]&amp;" "&amp;Master[[#This Row],[Inventory Number]]&amp;" "&amp;Master[[#This Row],[Inventory Suffix]]&amp;" "&amp;Master[[#This Row],[Inventory Type - Lookup Picker]]</f>
        <v xml:space="preserve">   </v>
      </c>
      <c r="C158" t="str">
        <f t="shared" si="10"/>
        <v>Received</v>
      </c>
      <c r="D158" t="str">
        <f t="shared" si="11"/>
        <v>mm/dd/yyyy</v>
      </c>
      <c r="E158" s="77">
        <f>Master[[#This Row],[Received Date -received by site]]</f>
        <v>0</v>
      </c>
      <c r="F158" s="17" t="str">
        <f>IF(Master[[#This Row],[Total Weight -gram (if unknown, leave blank)]]="","1",Master[[#This Row],[Total Weight -gram (if unknown, leave blank)]])</f>
        <v>1</v>
      </c>
      <c r="G158" s="17" t="str">
        <f>IF(InvActionRecd[[#This Row],[Quantity]]="1","packet","gram")</f>
        <v>packet</v>
      </c>
      <c r="H158" t="str">
        <f>IF(Master[[#This Row],[Inventory Type - Lookup Picker]]="","",Master[[#This Row],[Inventory Type - Lookup Picker]])</f>
        <v/>
      </c>
      <c r="I158" t="str">
        <f>IF(Master[[#This Row],[Cooperator (Donor) 1 -full record]]="","",Master[[#This Row],[Cooperator (Donor) 1 -full record]])</f>
        <v/>
      </c>
    </row>
    <row r="159" spans="2:9" x14ac:dyDescent="0.35">
      <c r="B159" s="45" t="str">
        <f>Master[[#This Row],[Inventory Prefix]]&amp;" "&amp;Master[[#This Row],[Inventory Number]]&amp;" "&amp;Master[[#This Row],[Inventory Suffix]]&amp;" "&amp;Master[[#This Row],[Inventory Type - Lookup Picker]]</f>
        <v xml:space="preserve">   </v>
      </c>
      <c r="C159" t="str">
        <f t="shared" si="10"/>
        <v>Received</v>
      </c>
      <c r="D159" t="str">
        <f t="shared" si="11"/>
        <v>mm/dd/yyyy</v>
      </c>
      <c r="E159" s="77">
        <f>Master[[#This Row],[Received Date -received by site]]</f>
        <v>0</v>
      </c>
      <c r="F159" s="17" t="str">
        <f>IF(Master[[#This Row],[Total Weight -gram (if unknown, leave blank)]]="","1",Master[[#This Row],[Total Weight -gram (if unknown, leave blank)]])</f>
        <v>1</v>
      </c>
      <c r="G159" s="17" t="str">
        <f>IF(InvActionRecd[[#This Row],[Quantity]]="1","packet","gram")</f>
        <v>packet</v>
      </c>
      <c r="H159" t="str">
        <f>IF(Master[[#This Row],[Inventory Type - Lookup Picker]]="","",Master[[#This Row],[Inventory Type - Lookup Picker]])</f>
        <v/>
      </c>
      <c r="I159" t="str">
        <f>IF(Master[[#This Row],[Cooperator (Donor) 1 -full record]]="","",Master[[#This Row],[Cooperator (Donor) 1 -full record]])</f>
        <v/>
      </c>
    </row>
    <row r="160" spans="2:9" x14ac:dyDescent="0.35">
      <c r="B160" s="45" t="str">
        <f>Master[[#This Row],[Inventory Prefix]]&amp;" "&amp;Master[[#This Row],[Inventory Number]]&amp;" "&amp;Master[[#This Row],[Inventory Suffix]]&amp;" "&amp;Master[[#This Row],[Inventory Type - Lookup Picker]]</f>
        <v xml:space="preserve">   </v>
      </c>
      <c r="C160" t="str">
        <f t="shared" si="10"/>
        <v>Received</v>
      </c>
      <c r="D160" t="str">
        <f t="shared" si="11"/>
        <v>mm/dd/yyyy</v>
      </c>
      <c r="E160" s="77">
        <f>Master[[#This Row],[Received Date -received by site]]</f>
        <v>0</v>
      </c>
      <c r="F160" s="17" t="str">
        <f>IF(Master[[#This Row],[Total Weight -gram (if unknown, leave blank)]]="","1",Master[[#This Row],[Total Weight -gram (if unknown, leave blank)]])</f>
        <v>1</v>
      </c>
      <c r="G160" s="17" t="str">
        <f>IF(InvActionRecd[[#This Row],[Quantity]]="1","packet","gram")</f>
        <v>packet</v>
      </c>
      <c r="H160" t="str">
        <f>IF(Master[[#This Row],[Inventory Type - Lookup Picker]]="","",Master[[#This Row],[Inventory Type - Lookup Picker]])</f>
        <v/>
      </c>
      <c r="I160" t="str">
        <f>IF(Master[[#This Row],[Cooperator (Donor) 1 -full record]]="","",Master[[#This Row],[Cooperator (Donor) 1 -full record]])</f>
        <v/>
      </c>
    </row>
    <row r="161" spans="2:9" x14ac:dyDescent="0.35">
      <c r="B161" s="45" t="str">
        <f>Master[[#This Row],[Inventory Prefix]]&amp;" "&amp;Master[[#This Row],[Inventory Number]]&amp;" "&amp;Master[[#This Row],[Inventory Suffix]]&amp;" "&amp;Master[[#This Row],[Inventory Type - Lookup Picker]]</f>
        <v xml:space="preserve">   </v>
      </c>
      <c r="C161" t="str">
        <f t="shared" si="10"/>
        <v>Received</v>
      </c>
      <c r="D161" t="str">
        <f t="shared" si="11"/>
        <v>mm/dd/yyyy</v>
      </c>
      <c r="E161" s="77">
        <f>Master[[#This Row],[Received Date -received by site]]</f>
        <v>0</v>
      </c>
      <c r="F161" s="17" t="str">
        <f>IF(Master[[#This Row],[Total Weight -gram (if unknown, leave blank)]]="","1",Master[[#This Row],[Total Weight -gram (if unknown, leave blank)]])</f>
        <v>1</v>
      </c>
      <c r="G161" s="17" t="str">
        <f>IF(InvActionRecd[[#This Row],[Quantity]]="1","packet","gram")</f>
        <v>packet</v>
      </c>
      <c r="H161" t="str">
        <f>IF(Master[[#This Row],[Inventory Type - Lookup Picker]]="","",Master[[#This Row],[Inventory Type - Lookup Picker]])</f>
        <v/>
      </c>
      <c r="I161" t="str">
        <f>IF(Master[[#This Row],[Cooperator (Donor) 1 -full record]]="","",Master[[#This Row],[Cooperator (Donor) 1 -full record]])</f>
        <v/>
      </c>
    </row>
    <row r="162" spans="2:9" x14ac:dyDescent="0.35">
      <c r="B162" s="45" t="str">
        <f>Master[[#This Row],[Inventory Prefix]]&amp;" "&amp;Master[[#This Row],[Inventory Number]]&amp;" "&amp;Master[[#This Row],[Inventory Suffix]]&amp;" "&amp;Master[[#This Row],[Inventory Type - Lookup Picker]]</f>
        <v xml:space="preserve">   </v>
      </c>
      <c r="C162" t="str">
        <f t="shared" si="10"/>
        <v>Received</v>
      </c>
      <c r="D162" t="str">
        <f t="shared" si="11"/>
        <v>mm/dd/yyyy</v>
      </c>
      <c r="E162" s="77">
        <f>Master[[#This Row],[Received Date -received by site]]</f>
        <v>0</v>
      </c>
      <c r="F162" s="17" t="str">
        <f>IF(Master[[#This Row],[Total Weight -gram (if unknown, leave blank)]]="","1",Master[[#This Row],[Total Weight -gram (if unknown, leave blank)]])</f>
        <v>1</v>
      </c>
      <c r="G162" s="17" t="str">
        <f>IF(InvActionRecd[[#This Row],[Quantity]]="1","packet","gram")</f>
        <v>packet</v>
      </c>
      <c r="H162" t="str">
        <f>IF(Master[[#This Row],[Inventory Type - Lookup Picker]]="","",Master[[#This Row],[Inventory Type - Lookup Picker]])</f>
        <v/>
      </c>
      <c r="I162" t="str">
        <f>IF(Master[[#This Row],[Cooperator (Donor) 1 -full record]]="","",Master[[#This Row],[Cooperator (Donor) 1 -full record]])</f>
        <v/>
      </c>
    </row>
    <row r="163" spans="2:9" x14ac:dyDescent="0.35">
      <c r="B163" s="45" t="str">
        <f>Master[[#This Row],[Inventory Prefix]]&amp;" "&amp;Master[[#This Row],[Inventory Number]]&amp;" "&amp;Master[[#This Row],[Inventory Suffix]]&amp;" "&amp;Master[[#This Row],[Inventory Type - Lookup Picker]]</f>
        <v xml:space="preserve">   </v>
      </c>
      <c r="C163" t="str">
        <f t="shared" si="10"/>
        <v>Received</v>
      </c>
      <c r="D163" t="str">
        <f t="shared" si="11"/>
        <v>mm/dd/yyyy</v>
      </c>
      <c r="E163" s="77">
        <f>Master[[#This Row],[Received Date -received by site]]</f>
        <v>0</v>
      </c>
      <c r="F163" s="17" t="str">
        <f>IF(Master[[#This Row],[Total Weight -gram (if unknown, leave blank)]]="","1",Master[[#This Row],[Total Weight -gram (if unknown, leave blank)]])</f>
        <v>1</v>
      </c>
      <c r="G163" s="17" t="str">
        <f>IF(InvActionRecd[[#This Row],[Quantity]]="1","packet","gram")</f>
        <v>packet</v>
      </c>
      <c r="H163" t="str">
        <f>IF(Master[[#This Row],[Inventory Type - Lookup Picker]]="","",Master[[#This Row],[Inventory Type - Lookup Picker]])</f>
        <v/>
      </c>
      <c r="I163" t="str">
        <f>IF(Master[[#This Row],[Cooperator (Donor) 1 -full record]]="","",Master[[#This Row],[Cooperator (Donor) 1 -full record]])</f>
        <v/>
      </c>
    </row>
    <row r="164" spans="2:9" x14ac:dyDescent="0.35">
      <c r="B164" s="45" t="str">
        <f>Master[[#This Row],[Inventory Prefix]]&amp;" "&amp;Master[[#This Row],[Inventory Number]]&amp;" "&amp;Master[[#This Row],[Inventory Suffix]]&amp;" "&amp;Master[[#This Row],[Inventory Type - Lookup Picker]]</f>
        <v xml:space="preserve">   </v>
      </c>
      <c r="C164" t="str">
        <f t="shared" si="10"/>
        <v>Received</v>
      </c>
      <c r="D164" t="str">
        <f t="shared" si="11"/>
        <v>mm/dd/yyyy</v>
      </c>
      <c r="E164" s="77">
        <f>Master[[#This Row],[Received Date -received by site]]</f>
        <v>0</v>
      </c>
      <c r="F164" s="17" t="str">
        <f>IF(Master[[#This Row],[Total Weight -gram (if unknown, leave blank)]]="","1",Master[[#This Row],[Total Weight -gram (if unknown, leave blank)]])</f>
        <v>1</v>
      </c>
      <c r="G164" s="17" t="str">
        <f>IF(InvActionRecd[[#This Row],[Quantity]]="1","packet","gram")</f>
        <v>packet</v>
      </c>
      <c r="H164" t="str">
        <f>IF(Master[[#This Row],[Inventory Type - Lookup Picker]]="","",Master[[#This Row],[Inventory Type - Lookup Picker]])</f>
        <v/>
      </c>
      <c r="I164" t="str">
        <f>IF(Master[[#This Row],[Cooperator (Donor) 1 -full record]]="","",Master[[#This Row],[Cooperator (Donor) 1 -full record]])</f>
        <v/>
      </c>
    </row>
    <row r="165" spans="2:9" x14ac:dyDescent="0.35">
      <c r="B165" s="45" t="str">
        <f>Master[[#This Row],[Inventory Prefix]]&amp;" "&amp;Master[[#This Row],[Inventory Number]]&amp;" "&amp;Master[[#This Row],[Inventory Suffix]]&amp;" "&amp;Master[[#This Row],[Inventory Type - Lookup Picker]]</f>
        <v xml:space="preserve">   </v>
      </c>
      <c r="C165" t="str">
        <f t="shared" si="10"/>
        <v>Received</v>
      </c>
      <c r="D165" t="str">
        <f t="shared" si="11"/>
        <v>mm/dd/yyyy</v>
      </c>
      <c r="E165" s="77">
        <f>Master[[#This Row],[Received Date -received by site]]</f>
        <v>0</v>
      </c>
      <c r="F165" s="17" t="str">
        <f>IF(Master[[#This Row],[Total Weight -gram (if unknown, leave blank)]]="","1",Master[[#This Row],[Total Weight -gram (if unknown, leave blank)]])</f>
        <v>1</v>
      </c>
      <c r="G165" s="17" t="str">
        <f>IF(InvActionRecd[[#This Row],[Quantity]]="1","packet","gram")</f>
        <v>packet</v>
      </c>
      <c r="H165" t="str">
        <f>IF(Master[[#This Row],[Inventory Type - Lookup Picker]]="","",Master[[#This Row],[Inventory Type - Lookup Picker]])</f>
        <v/>
      </c>
      <c r="I165" t="str">
        <f>IF(Master[[#This Row],[Cooperator (Donor) 1 -full record]]="","",Master[[#This Row],[Cooperator (Donor) 1 -full record]])</f>
        <v/>
      </c>
    </row>
    <row r="166" spans="2:9" x14ac:dyDescent="0.35">
      <c r="B166" s="45" t="str">
        <f>Master[[#This Row],[Inventory Prefix]]&amp;" "&amp;Master[[#This Row],[Inventory Number]]&amp;" "&amp;Master[[#This Row],[Inventory Suffix]]&amp;" "&amp;Master[[#This Row],[Inventory Type - Lookup Picker]]</f>
        <v xml:space="preserve">   </v>
      </c>
      <c r="C166" t="str">
        <f t="shared" si="10"/>
        <v>Received</v>
      </c>
      <c r="D166" t="str">
        <f t="shared" si="11"/>
        <v>mm/dd/yyyy</v>
      </c>
      <c r="E166" s="77">
        <f>Master[[#This Row],[Received Date -received by site]]</f>
        <v>0</v>
      </c>
      <c r="F166" s="17" t="str">
        <f>IF(Master[[#This Row],[Total Weight -gram (if unknown, leave blank)]]="","1",Master[[#This Row],[Total Weight -gram (if unknown, leave blank)]])</f>
        <v>1</v>
      </c>
      <c r="G166" s="17" t="str">
        <f>IF(InvActionRecd[[#This Row],[Quantity]]="1","packet","gram")</f>
        <v>packet</v>
      </c>
      <c r="H166" t="str">
        <f>IF(Master[[#This Row],[Inventory Type - Lookup Picker]]="","",Master[[#This Row],[Inventory Type - Lookup Picker]])</f>
        <v/>
      </c>
      <c r="I166" t="str">
        <f>IF(Master[[#This Row],[Cooperator (Donor) 1 -full record]]="","",Master[[#This Row],[Cooperator (Donor) 1 -full record]])</f>
        <v/>
      </c>
    </row>
    <row r="167" spans="2:9" x14ac:dyDescent="0.35">
      <c r="B167" s="45" t="str">
        <f>Master[[#This Row],[Inventory Prefix]]&amp;" "&amp;Master[[#This Row],[Inventory Number]]&amp;" "&amp;Master[[#This Row],[Inventory Suffix]]&amp;" "&amp;Master[[#This Row],[Inventory Type - Lookup Picker]]</f>
        <v xml:space="preserve">   </v>
      </c>
      <c r="C167" t="str">
        <f t="shared" si="10"/>
        <v>Received</v>
      </c>
      <c r="D167" t="str">
        <f t="shared" si="11"/>
        <v>mm/dd/yyyy</v>
      </c>
      <c r="E167" s="77">
        <f>Master[[#This Row],[Received Date -received by site]]</f>
        <v>0</v>
      </c>
      <c r="F167" s="17" t="str">
        <f>IF(Master[[#This Row],[Total Weight -gram (if unknown, leave blank)]]="","1",Master[[#This Row],[Total Weight -gram (if unknown, leave blank)]])</f>
        <v>1</v>
      </c>
      <c r="G167" s="17" t="str">
        <f>IF(InvActionRecd[[#This Row],[Quantity]]="1","packet","gram")</f>
        <v>packet</v>
      </c>
      <c r="H167" t="str">
        <f>IF(Master[[#This Row],[Inventory Type - Lookup Picker]]="","",Master[[#This Row],[Inventory Type - Lookup Picker]])</f>
        <v/>
      </c>
      <c r="I167" t="str">
        <f>IF(Master[[#This Row],[Cooperator (Donor) 1 -full record]]="","",Master[[#This Row],[Cooperator (Donor) 1 -full record]])</f>
        <v/>
      </c>
    </row>
    <row r="168" spans="2:9" x14ac:dyDescent="0.35">
      <c r="B168" s="45" t="str">
        <f>Master[[#This Row],[Inventory Prefix]]&amp;" "&amp;Master[[#This Row],[Inventory Number]]&amp;" "&amp;Master[[#This Row],[Inventory Suffix]]&amp;" "&amp;Master[[#This Row],[Inventory Type - Lookup Picker]]</f>
        <v xml:space="preserve">   </v>
      </c>
      <c r="C168" t="str">
        <f t="shared" si="10"/>
        <v>Received</v>
      </c>
      <c r="D168" t="str">
        <f t="shared" si="11"/>
        <v>mm/dd/yyyy</v>
      </c>
      <c r="E168" s="77">
        <f>Master[[#This Row],[Received Date -received by site]]</f>
        <v>0</v>
      </c>
      <c r="F168" s="17" t="str">
        <f>IF(Master[[#This Row],[Total Weight -gram (if unknown, leave blank)]]="","1",Master[[#This Row],[Total Weight -gram (if unknown, leave blank)]])</f>
        <v>1</v>
      </c>
      <c r="G168" s="17" t="str">
        <f>IF(InvActionRecd[[#This Row],[Quantity]]="1","packet","gram")</f>
        <v>packet</v>
      </c>
      <c r="H168" t="str">
        <f>IF(Master[[#This Row],[Inventory Type - Lookup Picker]]="","",Master[[#This Row],[Inventory Type - Lookup Picker]])</f>
        <v/>
      </c>
      <c r="I168" t="str">
        <f>IF(Master[[#This Row],[Cooperator (Donor) 1 -full record]]="","",Master[[#This Row],[Cooperator (Donor) 1 -full record]])</f>
        <v/>
      </c>
    </row>
    <row r="169" spans="2:9" x14ac:dyDescent="0.35">
      <c r="B169" s="45" t="str">
        <f>Master[[#This Row],[Inventory Prefix]]&amp;" "&amp;Master[[#This Row],[Inventory Number]]&amp;" "&amp;Master[[#This Row],[Inventory Suffix]]&amp;" "&amp;Master[[#This Row],[Inventory Type - Lookup Picker]]</f>
        <v xml:space="preserve">   </v>
      </c>
      <c r="C169" t="str">
        <f t="shared" si="10"/>
        <v>Received</v>
      </c>
      <c r="D169" t="str">
        <f t="shared" si="11"/>
        <v>mm/dd/yyyy</v>
      </c>
      <c r="E169" s="77">
        <f>Master[[#This Row],[Received Date -received by site]]</f>
        <v>0</v>
      </c>
      <c r="F169" s="17" t="str">
        <f>IF(Master[[#This Row],[Total Weight -gram (if unknown, leave blank)]]="","1",Master[[#This Row],[Total Weight -gram (if unknown, leave blank)]])</f>
        <v>1</v>
      </c>
      <c r="G169" s="17" t="str">
        <f>IF(InvActionRecd[[#This Row],[Quantity]]="1","packet","gram")</f>
        <v>packet</v>
      </c>
      <c r="H169" t="str">
        <f>IF(Master[[#This Row],[Inventory Type - Lookup Picker]]="","",Master[[#This Row],[Inventory Type - Lookup Picker]])</f>
        <v/>
      </c>
      <c r="I169" t="str">
        <f>IF(Master[[#This Row],[Cooperator (Donor) 1 -full record]]="","",Master[[#This Row],[Cooperator (Donor) 1 -full record]])</f>
        <v/>
      </c>
    </row>
    <row r="170" spans="2:9" x14ac:dyDescent="0.35">
      <c r="B170" s="45" t="str">
        <f>Master[[#This Row],[Inventory Prefix]]&amp;" "&amp;Master[[#This Row],[Inventory Number]]&amp;" "&amp;Master[[#This Row],[Inventory Suffix]]&amp;" "&amp;Master[[#This Row],[Inventory Type - Lookup Picker]]</f>
        <v xml:space="preserve">   </v>
      </c>
      <c r="C170" t="str">
        <f t="shared" si="10"/>
        <v>Received</v>
      </c>
      <c r="D170" t="str">
        <f t="shared" si="11"/>
        <v>mm/dd/yyyy</v>
      </c>
      <c r="E170" s="77">
        <f>Master[[#This Row],[Received Date -received by site]]</f>
        <v>0</v>
      </c>
      <c r="F170" s="17" t="str">
        <f>IF(Master[[#This Row],[Total Weight -gram (if unknown, leave blank)]]="","1",Master[[#This Row],[Total Weight -gram (if unknown, leave blank)]])</f>
        <v>1</v>
      </c>
      <c r="G170" s="17" t="str">
        <f>IF(InvActionRecd[[#This Row],[Quantity]]="1","packet","gram")</f>
        <v>packet</v>
      </c>
      <c r="H170" t="str">
        <f>IF(Master[[#This Row],[Inventory Type - Lookup Picker]]="","",Master[[#This Row],[Inventory Type - Lookup Picker]])</f>
        <v/>
      </c>
      <c r="I170" t="str">
        <f>IF(Master[[#This Row],[Cooperator (Donor) 1 -full record]]="","",Master[[#This Row],[Cooperator (Donor) 1 -full record]])</f>
        <v/>
      </c>
    </row>
    <row r="171" spans="2:9" x14ac:dyDescent="0.35">
      <c r="B171" s="45" t="str">
        <f>Master[[#This Row],[Inventory Prefix]]&amp;" "&amp;Master[[#This Row],[Inventory Number]]&amp;" "&amp;Master[[#This Row],[Inventory Suffix]]&amp;" "&amp;Master[[#This Row],[Inventory Type - Lookup Picker]]</f>
        <v xml:space="preserve">   </v>
      </c>
      <c r="C171" t="str">
        <f t="shared" si="10"/>
        <v>Received</v>
      </c>
      <c r="D171" t="str">
        <f t="shared" si="11"/>
        <v>mm/dd/yyyy</v>
      </c>
      <c r="E171" s="77">
        <f>Master[[#This Row],[Received Date -received by site]]</f>
        <v>0</v>
      </c>
      <c r="F171" s="17" t="str">
        <f>IF(Master[[#This Row],[Total Weight -gram (if unknown, leave blank)]]="","1",Master[[#This Row],[Total Weight -gram (if unknown, leave blank)]])</f>
        <v>1</v>
      </c>
      <c r="G171" s="17" t="str">
        <f>IF(InvActionRecd[[#This Row],[Quantity]]="1","packet","gram")</f>
        <v>packet</v>
      </c>
      <c r="H171" t="str">
        <f>IF(Master[[#This Row],[Inventory Type - Lookup Picker]]="","",Master[[#This Row],[Inventory Type - Lookup Picker]])</f>
        <v/>
      </c>
      <c r="I171" t="str">
        <f>IF(Master[[#This Row],[Cooperator (Donor) 1 -full record]]="","",Master[[#This Row],[Cooperator (Donor) 1 -full record]])</f>
        <v/>
      </c>
    </row>
    <row r="172" spans="2:9" x14ac:dyDescent="0.35">
      <c r="B172" s="45" t="str">
        <f>Master[[#This Row],[Inventory Prefix]]&amp;" "&amp;Master[[#This Row],[Inventory Number]]&amp;" "&amp;Master[[#This Row],[Inventory Suffix]]&amp;" "&amp;Master[[#This Row],[Inventory Type - Lookup Picker]]</f>
        <v xml:space="preserve">   </v>
      </c>
      <c r="C172" t="str">
        <f t="shared" si="10"/>
        <v>Received</v>
      </c>
      <c r="D172" t="str">
        <f t="shared" si="11"/>
        <v>mm/dd/yyyy</v>
      </c>
      <c r="E172" s="77">
        <f>Master[[#This Row],[Received Date -received by site]]</f>
        <v>0</v>
      </c>
      <c r="F172" s="17" t="str">
        <f>IF(Master[[#This Row],[Total Weight -gram (if unknown, leave blank)]]="","1",Master[[#This Row],[Total Weight -gram (if unknown, leave blank)]])</f>
        <v>1</v>
      </c>
      <c r="G172" s="17" t="str">
        <f>IF(InvActionRecd[[#This Row],[Quantity]]="1","packet","gram")</f>
        <v>packet</v>
      </c>
      <c r="H172" t="str">
        <f>IF(Master[[#This Row],[Inventory Type - Lookup Picker]]="","",Master[[#This Row],[Inventory Type - Lookup Picker]])</f>
        <v/>
      </c>
      <c r="I172" t="str">
        <f>IF(Master[[#This Row],[Cooperator (Donor) 1 -full record]]="","",Master[[#This Row],[Cooperator (Donor) 1 -full record]])</f>
        <v/>
      </c>
    </row>
    <row r="173" spans="2:9" x14ac:dyDescent="0.35">
      <c r="B173" s="45" t="str">
        <f>Master[[#This Row],[Inventory Prefix]]&amp;" "&amp;Master[[#This Row],[Inventory Number]]&amp;" "&amp;Master[[#This Row],[Inventory Suffix]]&amp;" "&amp;Master[[#This Row],[Inventory Type - Lookup Picker]]</f>
        <v xml:space="preserve">   </v>
      </c>
      <c r="C173" t="str">
        <f t="shared" si="10"/>
        <v>Received</v>
      </c>
      <c r="D173" t="str">
        <f t="shared" si="11"/>
        <v>mm/dd/yyyy</v>
      </c>
      <c r="E173" s="77">
        <f>Master[[#This Row],[Received Date -received by site]]</f>
        <v>0</v>
      </c>
      <c r="F173" s="17" t="str">
        <f>IF(Master[[#This Row],[Total Weight -gram (if unknown, leave blank)]]="","1",Master[[#This Row],[Total Weight -gram (if unknown, leave blank)]])</f>
        <v>1</v>
      </c>
      <c r="G173" s="17" t="str">
        <f>IF(InvActionRecd[[#This Row],[Quantity]]="1","packet","gram")</f>
        <v>packet</v>
      </c>
      <c r="H173" t="str">
        <f>IF(Master[[#This Row],[Inventory Type - Lookup Picker]]="","",Master[[#This Row],[Inventory Type - Lookup Picker]])</f>
        <v/>
      </c>
      <c r="I173" t="str">
        <f>IF(Master[[#This Row],[Cooperator (Donor) 1 -full record]]="","",Master[[#This Row],[Cooperator (Donor) 1 -full record]])</f>
        <v/>
      </c>
    </row>
    <row r="174" spans="2:9" x14ac:dyDescent="0.35">
      <c r="B174" s="45" t="str">
        <f>Master[[#This Row],[Inventory Prefix]]&amp;" "&amp;Master[[#This Row],[Inventory Number]]&amp;" "&amp;Master[[#This Row],[Inventory Suffix]]&amp;" "&amp;Master[[#This Row],[Inventory Type - Lookup Picker]]</f>
        <v xml:space="preserve">   </v>
      </c>
      <c r="C174" t="str">
        <f t="shared" si="10"/>
        <v>Received</v>
      </c>
      <c r="D174" t="str">
        <f t="shared" si="11"/>
        <v>mm/dd/yyyy</v>
      </c>
      <c r="E174" s="77">
        <f>Master[[#This Row],[Received Date -received by site]]</f>
        <v>0</v>
      </c>
      <c r="F174" s="17" t="str">
        <f>IF(Master[[#This Row],[Total Weight -gram (if unknown, leave blank)]]="","1",Master[[#This Row],[Total Weight -gram (if unknown, leave blank)]])</f>
        <v>1</v>
      </c>
      <c r="G174" s="17" t="str">
        <f>IF(InvActionRecd[[#This Row],[Quantity]]="1","packet","gram")</f>
        <v>packet</v>
      </c>
      <c r="H174" t="str">
        <f>IF(Master[[#This Row],[Inventory Type - Lookup Picker]]="","",Master[[#This Row],[Inventory Type - Lookup Picker]])</f>
        <v/>
      </c>
      <c r="I174" t="str">
        <f>IF(Master[[#This Row],[Cooperator (Donor) 1 -full record]]="","",Master[[#This Row],[Cooperator (Donor) 1 -full record]])</f>
        <v/>
      </c>
    </row>
    <row r="175" spans="2:9" x14ac:dyDescent="0.35">
      <c r="B175" s="45" t="str">
        <f>Master[[#This Row],[Inventory Prefix]]&amp;" "&amp;Master[[#This Row],[Inventory Number]]&amp;" "&amp;Master[[#This Row],[Inventory Suffix]]&amp;" "&amp;Master[[#This Row],[Inventory Type - Lookup Picker]]</f>
        <v xml:space="preserve">   </v>
      </c>
      <c r="C175" t="str">
        <f t="shared" si="10"/>
        <v>Received</v>
      </c>
      <c r="D175" t="str">
        <f t="shared" si="11"/>
        <v>mm/dd/yyyy</v>
      </c>
      <c r="E175" s="77">
        <f>Master[[#This Row],[Received Date -received by site]]</f>
        <v>0</v>
      </c>
      <c r="F175" s="17" t="str">
        <f>IF(Master[[#This Row],[Total Weight -gram (if unknown, leave blank)]]="","1",Master[[#This Row],[Total Weight -gram (if unknown, leave blank)]])</f>
        <v>1</v>
      </c>
      <c r="G175" s="17" t="str">
        <f>IF(InvActionRecd[[#This Row],[Quantity]]="1","packet","gram")</f>
        <v>packet</v>
      </c>
      <c r="H175" t="str">
        <f>IF(Master[[#This Row],[Inventory Type - Lookup Picker]]="","",Master[[#This Row],[Inventory Type - Lookup Picker]])</f>
        <v/>
      </c>
      <c r="I175" t="str">
        <f>IF(Master[[#This Row],[Cooperator (Donor) 1 -full record]]="","",Master[[#This Row],[Cooperator (Donor) 1 -full record]])</f>
        <v/>
      </c>
    </row>
    <row r="176" spans="2:9" x14ac:dyDescent="0.35">
      <c r="B176" s="45" t="str">
        <f>Master[[#This Row],[Inventory Prefix]]&amp;" "&amp;Master[[#This Row],[Inventory Number]]&amp;" "&amp;Master[[#This Row],[Inventory Suffix]]&amp;" "&amp;Master[[#This Row],[Inventory Type - Lookup Picker]]</f>
        <v xml:space="preserve">   </v>
      </c>
      <c r="C176" t="str">
        <f t="shared" si="10"/>
        <v>Received</v>
      </c>
      <c r="D176" t="str">
        <f t="shared" si="11"/>
        <v>mm/dd/yyyy</v>
      </c>
      <c r="E176" s="77">
        <f>Master[[#This Row],[Received Date -received by site]]</f>
        <v>0</v>
      </c>
      <c r="F176" s="17" t="str">
        <f>IF(Master[[#This Row],[Total Weight -gram (if unknown, leave blank)]]="","1",Master[[#This Row],[Total Weight -gram (if unknown, leave blank)]])</f>
        <v>1</v>
      </c>
      <c r="G176" s="17" t="str">
        <f>IF(InvActionRecd[[#This Row],[Quantity]]="1","packet","gram")</f>
        <v>packet</v>
      </c>
      <c r="H176" t="str">
        <f>IF(Master[[#This Row],[Inventory Type - Lookup Picker]]="","",Master[[#This Row],[Inventory Type - Lookup Picker]])</f>
        <v/>
      </c>
      <c r="I176" t="str">
        <f>IF(Master[[#This Row],[Cooperator (Donor) 1 -full record]]="","",Master[[#This Row],[Cooperator (Donor) 1 -full record]])</f>
        <v/>
      </c>
    </row>
    <row r="177" spans="2:9" x14ac:dyDescent="0.35">
      <c r="B177" s="45" t="str">
        <f>Master[[#This Row],[Inventory Prefix]]&amp;" "&amp;Master[[#This Row],[Inventory Number]]&amp;" "&amp;Master[[#This Row],[Inventory Suffix]]&amp;" "&amp;Master[[#This Row],[Inventory Type - Lookup Picker]]</f>
        <v xml:space="preserve">   </v>
      </c>
      <c r="C177" t="str">
        <f t="shared" si="10"/>
        <v>Received</v>
      </c>
      <c r="D177" t="str">
        <f t="shared" si="11"/>
        <v>mm/dd/yyyy</v>
      </c>
      <c r="E177" s="77">
        <f>Master[[#This Row],[Received Date -received by site]]</f>
        <v>0</v>
      </c>
      <c r="F177" s="17" t="str">
        <f>IF(Master[[#This Row],[Total Weight -gram (if unknown, leave blank)]]="","1",Master[[#This Row],[Total Weight -gram (if unknown, leave blank)]])</f>
        <v>1</v>
      </c>
      <c r="G177" s="17" t="str">
        <f>IF(InvActionRecd[[#This Row],[Quantity]]="1","packet","gram")</f>
        <v>packet</v>
      </c>
      <c r="H177" t="str">
        <f>IF(Master[[#This Row],[Inventory Type - Lookup Picker]]="","",Master[[#This Row],[Inventory Type - Lookup Picker]])</f>
        <v/>
      </c>
      <c r="I177" t="str">
        <f>IF(Master[[#This Row],[Cooperator (Donor) 1 -full record]]="","",Master[[#This Row],[Cooperator (Donor) 1 -full record]])</f>
        <v/>
      </c>
    </row>
    <row r="178" spans="2:9" x14ac:dyDescent="0.35">
      <c r="B178" s="45" t="str">
        <f>Master[[#This Row],[Inventory Prefix]]&amp;" "&amp;Master[[#This Row],[Inventory Number]]&amp;" "&amp;Master[[#This Row],[Inventory Suffix]]&amp;" "&amp;Master[[#This Row],[Inventory Type - Lookup Picker]]</f>
        <v xml:space="preserve">   </v>
      </c>
      <c r="C178" t="str">
        <f t="shared" si="10"/>
        <v>Received</v>
      </c>
      <c r="D178" t="str">
        <f t="shared" si="11"/>
        <v>mm/dd/yyyy</v>
      </c>
      <c r="E178" s="77">
        <f>Master[[#This Row],[Received Date -received by site]]</f>
        <v>0</v>
      </c>
      <c r="F178" s="17" t="str">
        <f>IF(Master[[#This Row],[Total Weight -gram (if unknown, leave blank)]]="","1",Master[[#This Row],[Total Weight -gram (if unknown, leave blank)]])</f>
        <v>1</v>
      </c>
      <c r="G178" s="17" t="str">
        <f>IF(InvActionRecd[[#This Row],[Quantity]]="1","packet","gram")</f>
        <v>packet</v>
      </c>
      <c r="H178" t="str">
        <f>IF(Master[[#This Row],[Inventory Type - Lookup Picker]]="","",Master[[#This Row],[Inventory Type - Lookup Picker]])</f>
        <v/>
      </c>
      <c r="I178" t="str">
        <f>IF(Master[[#This Row],[Cooperator (Donor) 1 -full record]]="","",Master[[#This Row],[Cooperator (Donor) 1 -full record]])</f>
        <v/>
      </c>
    </row>
    <row r="179" spans="2:9" x14ac:dyDescent="0.35">
      <c r="B179" s="45" t="str">
        <f>Master[[#This Row],[Inventory Prefix]]&amp;" "&amp;Master[[#This Row],[Inventory Number]]&amp;" "&amp;Master[[#This Row],[Inventory Suffix]]&amp;" "&amp;Master[[#This Row],[Inventory Type - Lookup Picker]]</f>
        <v xml:space="preserve">   </v>
      </c>
      <c r="C179" t="str">
        <f t="shared" si="10"/>
        <v>Received</v>
      </c>
      <c r="D179" t="str">
        <f t="shared" si="11"/>
        <v>mm/dd/yyyy</v>
      </c>
      <c r="E179" s="77">
        <f>Master[[#This Row],[Received Date -received by site]]</f>
        <v>0</v>
      </c>
      <c r="F179" s="17" t="str">
        <f>IF(Master[[#This Row],[Total Weight -gram (if unknown, leave blank)]]="","1",Master[[#This Row],[Total Weight -gram (if unknown, leave blank)]])</f>
        <v>1</v>
      </c>
      <c r="G179" s="17" t="str">
        <f>IF(InvActionRecd[[#This Row],[Quantity]]="1","packet","gram")</f>
        <v>packet</v>
      </c>
      <c r="H179" t="str">
        <f>IF(Master[[#This Row],[Inventory Type - Lookup Picker]]="","",Master[[#This Row],[Inventory Type - Lookup Picker]])</f>
        <v/>
      </c>
      <c r="I179" t="str">
        <f>IF(Master[[#This Row],[Cooperator (Donor) 1 -full record]]="","",Master[[#This Row],[Cooperator (Donor) 1 -full record]])</f>
        <v/>
      </c>
    </row>
    <row r="180" spans="2:9" x14ac:dyDescent="0.35">
      <c r="B180" s="45" t="str">
        <f>Master[[#This Row],[Inventory Prefix]]&amp;" "&amp;Master[[#This Row],[Inventory Number]]&amp;" "&amp;Master[[#This Row],[Inventory Suffix]]&amp;" "&amp;Master[[#This Row],[Inventory Type - Lookup Picker]]</f>
        <v xml:space="preserve">   </v>
      </c>
      <c r="C180" t="str">
        <f t="shared" si="10"/>
        <v>Received</v>
      </c>
      <c r="D180" t="str">
        <f t="shared" si="11"/>
        <v>mm/dd/yyyy</v>
      </c>
      <c r="E180" s="77">
        <f>Master[[#This Row],[Received Date -received by site]]</f>
        <v>0</v>
      </c>
      <c r="F180" s="17" t="str">
        <f>IF(Master[[#This Row],[Total Weight -gram (if unknown, leave blank)]]="","1",Master[[#This Row],[Total Weight -gram (if unknown, leave blank)]])</f>
        <v>1</v>
      </c>
      <c r="G180" s="17" t="str">
        <f>IF(InvActionRecd[[#This Row],[Quantity]]="1","packet","gram")</f>
        <v>packet</v>
      </c>
      <c r="H180" t="str">
        <f>IF(Master[[#This Row],[Inventory Type - Lookup Picker]]="","",Master[[#This Row],[Inventory Type - Lookup Picker]])</f>
        <v/>
      </c>
      <c r="I180" t="str">
        <f>IF(Master[[#This Row],[Cooperator (Donor) 1 -full record]]="","",Master[[#This Row],[Cooperator (Donor) 1 -full record]])</f>
        <v/>
      </c>
    </row>
    <row r="181" spans="2:9" x14ac:dyDescent="0.35">
      <c r="B181" s="45" t="str">
        <f>Master[[#This Row],[Inventory Prefix]]&amp;" "&amp;Master[[#This Row],[Inventory Number]]&amp;" "&amp;Master[[#This Row],[Inventory Suffix]]&amp;" "&amp;Master[[#This Row],[Inventory Type - Lookup Picker]]</f>
        <v xml:space="preserve">   </v>
      </c>
      <c r="C181" t="str">
        <f t="shared" si="10"/>
        <v>Received</v>
      </c>
      <c r="D181" t="str">
        <f t="shared" si="11"/>
        <v>mm/dd/yyyy</v>
      </c>
      <c r="E181" s="77">
        <f>Master[[#This Row],[Received Date -received by site]]</f>
        <v>0</v>
      </c>
      <c r="F181" s="17" t="str">
        <f>IF(Master[[#This Row],[Total Weight -gram (if unknown, leave blank)]]="","1",Master[[#This Row],[Total Weight -gram (if unknown, leave blank)]])</f>
        <v>1</v>
      </c>
      <c r="G181" s="17" t="str">
        <f>IF(InvActionRecd[[#This Row],[Quantity]]="1","packet","gram")</f>
        <v>packet</v>
      </c>
      <c r="H181" t="str">
        <f>IF(Master[[#This Row],[Inventory Type - Lookup Picker]]="","",Master[[#This Row],[Inventory Type - Lookup Picker]])</f>
        <v/>
      </c>
      <c r="I181" t="str">
        <f>IF(Master[[#This Row],[Cooperator (Donor) 1 -full record]]="","",Master[[#This Row],[Cooperator (Donor) 1 -full record]])</f>
        <v/>
      </c>
    </row>
    <row r="182" spans="2:9" x14ac:dyDescent="0.35">
      <c r="B182" s="45" t="str">
        <f>Master[[#This Row],[Inventory Prefix]]&amp;" "&amp;Master[[#This Row],[Inventory Number]]&amp;" "&amp;Master[[#This Row],[Inventory Suffix]]&amp;" "&amp;Master[[#This Row],[Inventory Type - Lookup Picker]]</f>
        <v xml:space="preserve">   </v>
      </c>
      <c r="C182" t="str">
        <f t="shared" ref="C182:C201" si="12">"Received"</f>
        <v>Received</v>
      </c>
      <c r="D182" t="str">
        <f t="shared" ref="D182:D201" si="13">"mm/dd/yyyy"</f>
        <v>mm/dd/yyyy</v>
      </c>
      <c r="E182" s="77">
        <f>Master[[#This Row],[Received Date -received by site]]</f>
        <v>0</v>
      </c>
      <c r="F182" s="17" t="str">
        <f>IF(Master[[#This Row],[Total Weight -gram (if unknown, leave blank)]]="","1",Master[[#This Row],[Total Weight -gram (if unknown, leave blank)]])</f>
        <v>1</v>
      </c>
      <c r="G182" s="17" t="str">
        <f>IF(InvActionRecd[[#This Row],[Quantity]]="1","packet","gram")</f>
        <v>packet</v>
      </c>
      <c r="H182" t="str">
        <f>IF(Master[[#This Row],[Inventory Type - Lookup Picker]]="","",Master[[#This Row],[Inventory Type - Lookup Picker]])</f>
        <v/>
      </c>
      <c r="I182" t="str">
        <f>IF(Master[[#This Row],[Cooperator (Donor) 1 -full record]]="","",Master[[#This Row],[Cooperator (Donor) 1 -full record]])</f>
        <v/>
      </c>
    </row>
    <row r="183" spans="2:9" x14ac:dyDescent="0.35">
      <c r="B183" s="45" t="str">
        <f>Master[[#This Row],[Inventory Prefix]]&amp;" "&amp;Master[[#This Row],[Inventory Number]]&amp;" "&amp;Master[[#This Row],[Inventory Suffix]]&amp;" "&amp;Master[[#This Row],[Inventory Type - Lookup Picker]]</f>
        <v xml:space="preserve">   </v>
      </c>
      <c r="C183" t="str">
        <f t="shared" si="12"/>
        <v>Received</v>
      </c>
      <c r="D183" t="str">
        <f t="shared" si="13"/>
        <v>mm/dd/yyyy</v>
      </c>
      <c r="E183" s="77">
        <f>Master[[#This Row],[Received Date -received by site]]</f>
        <v>0</v>
      </c>
      <c r="F183" s="17" t="str">
        <f>IF(Master[[#This Row],[Total Weight -gram (if unknown, leave blank)]]="","1",Master[[#This Row],[Total Weight -gram (if unknown, leave blank)]])</f>
        <v>1</v>
      </c>
      <c r="G183" s="17" t="str">
        <f>IF(InvActionRecd[[#This Row],[Quantity]]="1","packet","gram")</f>
        <v>packet</v>
      </c>
      <c r="H183" t="str">
        <f>IF(Master[[#This Row],[Inventory Type - Lookup Picker]]="","",Master[[#This Row],[Inventory Type - Lookup Picker]])</f>
        <v/>
      </c>
      <c r="I183" t="str">
        <f>IF(Master[[#This Row],[Cooperator (Donor) 1 -full record]]="","",Master[[#This Row],[Cooperator (Donor) 1 -full record]])</f>
        <v/>
      </c>
    </row>
    <row r="184" spans="2:9" x14ac:dyDescent="0.35">
      <c r="B184" s="45" t="str">
        <f>Master[[#This Row],[Inventory Prefix]]&amp;" "&amp;Master[[#This Row],[Inventory Number]]&amp;" "&amp;Master[[#This Row],[Inventory Suffix]]&amp;" "&amp;Master[[#This Row],[Inventory Type - Lookup Picker]]</f>
        <v xml:space="preserve">   </v>
      </c>
      <c r="C184" t="str">
        <f t="shared" si="12"/>
        <v>Received</v>
      </c>
      <c r="D184" t="str">
        <f t="shared" si="13"/>
        <v>mm/dd/yyyy</v>
      </c>
      <c r="E184" s="77">
        <f>Master[[#This Row],[Received Date -received by site]]</f>
        <v>0</v>
      </c>
      <c r="F184" s="17" t="str">
        <f>IF(Master[[#This Row],[Total Weight -gram (if unknown, leave blank)]]="","1",Master[[#This Row],[Total Weight -gram (if unknown, leave blank)]])</f>
        <v>1</v>
      </c>
      <c r="G184" s="17" t="str">
        <f>IF(InvActionRecd[[#This Row],[Quantity]]="1","packet","gram")</f>
        <v>packet</v>
      </c>
      <c r="H184" t="str">
        <f>IF(Master[[#This Row],[Inventory Type - Lookup Picker]]="","",Master[[#This Row],[Inventory Type - Lookup Picker]])</f>
        <v/>
      </c>
      <c r="I184" t="str">
        <f>IF(Master[[#This Row],[Cooperator (Donor) 1 -full record]]="","",Master[[#This Row],[Cooperator (Donor) 1 -full record]])</f>
        <v/>
      </c>
    </row>
    <row r="185" spans="2:9" x14ac:dyDescent="0.35">
      <c r="B185" s="45" t="str">
        <f>Master[[#This Row],[Inventory Prefix]]&amp;" "&amp;Master[[#This Row],[Inventory Number]]&amp;" "&amp;Master[[#This Row],[Inventory Suffix]]&amp;" "&amp;Master[[#This Row],[Inventory Type - Lookup Picker]]</f>
        <v xml:space="preserve">   </v>
      </c>
      <c r="C185" t="str">
        <f t="shared" si="12"/>
        <v>Received</v>
      </c>
      <c r="D185" t="str">
        <f t="shared" si="13"/>
        <v>mm/dd/yyyy</v>
      </c>
      <c r="E185" s="77">
        <f>Master[[#This Row],[Received Date -received by site]]</f>
        <v>0</v>
      </c>
      <c r="F185" s="17" t="str">
        <f>IF(Master[[#This Row],[Total Weight -gram (if unknown, leave blank)]]="","1",Master[[#This Row],[Total Weight -gram (if unknown, leave blank)]])</f>
        <v>1</v>
      </c>
      <c r="G185" s="17" t="str">
        <f>IF(InvActionRecd[[#This Row],[Quantity]]="1","packet","gram")</f>
        <v>packet</v>
      </c>
      <c r="H185" t="str">
        <f>IF(Master[[#This Row],[Inventory Type - Lookup Picker]]="","",Master[[#This Row],[Inventory Type - Lookup Picker]])</f>
        <v/>
      </c>
      <c r="I185" t="str">
        <f>IF(Master[[#This Row],[Cooperator (Donor) 1 -full record]]="","",Master[[#This Row],[Cooperator (Donor) 1 -full record]])</f>
        <v/>
      </c>
    </row>
    <row r="186" spans="2:9" x14ac:dyDescent="0.35">
      <c r="B186" s="45" t="str">
        <f>Master[[#This Row],[Inventory Prefix]]&amp;" "&amp;Master[[#This Row],[Inventory Number]]&amp;" "&amp;Master[[#This Row],[Inventory Suffix]]&amp;" "&amp;Master[[#This Row],[Inventory Type - Lookup Picker]]</f>
        <v xml:space="preserve">   </v>
      </c>
      <c r="C186" t="str">
        <f t="shared" si="12"/>
        <v>Received</v>
      </c>
      <c r="D186" t="str">
        <f t="shared" si="13"/>
        <v>mm/dd/yyyy</v>
      </c>
      <c r="E186" s="77">
        <f>Master[[#This Row],[Received Date -received by site]]</f>
        <v>0</v>
      </c>
      <c r="F186" s="17" t="str">
        <f>IF(Master[[#This Row],[Total Weight -gram (if unknown, leave blank)]]="","1",Master[[#This Row],[Total Weight -gram (if unknown, leave blank)]])</f>
        <v>1</v>
      </c>
      <c r="G186" s="17" t="str">
        <f>IF(InvActionRecd[[#This Row],[Quantity]]="1","packet","gram")</f>
        <v>packet</v>
      </c>
      <c r="H186" t="str">
        <f>IF(Master[[#This Row],[Inventory Type - Lookup Picker]]="","",Master[[#This Row],[Inventory Type - Lookup Picker]])</f>
        <v/>
      </c>
      <c r="I186" t="str">
        <f>IF(Master[[#This Row],[Cooperator (Donor) 1 -full record]]="","",Master[[#This Row],[Cooperator (Donor) 1 -full record]])</f>
        <v/>
      </c>
    </row>
    <row r="187" spans="2:9" x14ac:dyDescent="0.35">
      <c r="B187" s="45" t="str">
        <f>Master[[#This Row],[Inventory Prefix]]&amp;" "&amp;Master[[#This Row],[Inventory Number]]&amp;" "&amp;Master[[#This Row],[Inventory Suffix]]&amp;" "&amp;Master[[#This Row],[Inventory Type - Lookup Picker]]</f>
        <v xml:space="preserve">   </v>
      </c>
      <c r="C187" t="str">
        <f t="shared" si="12"/>
        <v>Received</v>
      </c>
      <c r="D187" t="str">
        <f t="shared" si="13"/>
        <v>mm/dd/yyyy</v>
      </c>
      <c r="E187" s="77">
        <f>Master[[#This Row],[Received Date -received by site]]</f>
        <v>0</v>
      </c>
      <c r="F187" s="17" t="str">
        <f>IF(Master[[#This Row],[Total Weight -gram (if unknown, leave blank)]]="","1",Master[[#This Row],[Total Weight -gram (if unknown, leave blank)]])</f>
        <v>1</v>
      </c>
      <c r="G187" s="17" t="str">
        <f>IF(InvActionRecd[[#This Row],[Quantity]]="1","packet","gram")</f>
        <v>packet</v>
      </c>
      <c r="H187" t="str">
        <f>IF(Master[[#This Row],[Inventory Type - Lookup Picker]]="","",Master[[#This Row],[Inventory Type - Lookup Picker]])</f>
        <v/>
      </c>
      <c r="I187" t="str">
        <f>IF(Master[[#This Row],[Cooperator (Donor) 1 -full record]]="","",Master[[#This Row],[Cooperator (Donor) 1 -full record]])</f>
        <v/>
      </c>
    </row>
    <row r="188" spans="2:9" x14ac:dyDescent="0.35">
      <c r="B188" s="45" t="str">
        <f>Master[[#This Row],[Inventory Prefix]]&amp;" "&amp;Master[[#This Row],[Inventory Number]]&amp;" "&amp;Master[[#This Row],[Inventory Suffix]]&amp;" "&amp;Master[[#This Row],[Inventory Type - Lookup Picker]]</f>
        <v xml:space="preserve">   </v>
      </c>
      <c r="C188" t="str">
        <f t="shared" si="12"/>
        <v>Received</v>
      </c>
      <c r="D188" t="str">
        <f t="shared" si="13"/>
        <v>mm/dd/yyyy</v>
      </c>
      <c r="E188" s="77">
        <f>Master[[#This Row],[Received Date -received by site]]</f>
        <v>0</v>
      </c>
      <c r="F188" s="17" t="str">
        <f>IF(Master[[#This Row],[Total Weight -gram (if unknown, leave blank)]]="","1",Master[[#This Row],[Total Weight -gram (if unknown, leave blank)]])</f>
        <v>1</v>
      </c>
      <c r="G188" s="17" t="str">
        <f>IF(InvActionRecd[[#This Row],[Quantity]]="1","packet","gram")</f>
        <v>packet</v>
      </c>
      <c r="H188" t="str">
        <f>IF(Master[[#This Row],[Inventory Type - Lookup Picker]]="","",Master[[#This Row],[Inventory Type - Lookup Picker]])</f>
        <v/>
      </c>
      <c r="I188" t="str">
        <f>IF(Master[[#This Row],[Cooperator (Donor) 1 -full record]]="","",Master[[#This Row],[Cooperator (Donor) 1 -full record]])</f>
        <v/>
      </c>
    </row>
    <row r="189" spans="2:9" x14ac:dyDescent="0.35">
      <c r="B189" s="45" t="str">
        <f>Master[[#This Row],[Inventory Prefix]]&amp;" "&amp;Master[[#This Row],[Inventory Number]]&amp;" "&amp;Master[[#This Row],[Inventory Suffix]]&amp;" "&amp;Master[[#This Row],[Inventory Type - Lookup Picker]]</f>
        <v xml:space="preserve">   </v>
      </c>
      <c r="C189" t="str">
        <f t="shared" si="12"/>
        <v>Received</v>
      </c>
      <c r="D189" t="str">
        <f t="shared" si="13"/>
        <v>mm/dd/yyyy</v>
      </c>
      <c r="E189" s="77">
        <f>Master[[#This Row],[Received Date -received by site]]</f>
        <v>0</v>
      </c>
      <c r="F189" s="17" t="str">
        <f>IF(Master[[#This Row],[Total Weight -gram (if unknown, leave blank)]]="","1",Master[[#This Row],[Total Weight -gram (if unknown, leave blank)]])</f>
        <v>1</v>
      </c>
      <c r="G189" s="17" t="str">
        <f>IF(InvActionRecd[[#This Row],[Quantity]]="1","packet","gram")</f>
        <v>packet</v>
      </c>
      <c r="H189" t="str">
        <f>IF(Master[[#This Row],[Inventory Type - Lookup Picker]]="","",Master[[#This Row],[Inventory Type - Lookup Picker]])</f>
        <v/>
      </c>
      <c r="I189" t="str">
        <f>IF(Master[[#This Row],[Cooperator (Donor) 1 -full record]]="","",Master[[#This Row],[Cooperator (Donor) 1 -full record]])</f>
        <v/>
      </c>
    </row>
    <row r="190" spans="2:9" x14ac:dyDescent="0.35">
      <c r="B190" s="45" t="str">
        <f>Master[[#This Row],[Inventory Prefix]]&amp;" "&amp;Master[[#This Row],[Inventory Number]]&amp;" "&amp;Master[[#This Row],[Inventory Suffix]]&amp;" "&amp;Master[[#This Row],[Inventory Type - Lookup Picker]]</f>
        <v xml:space="preserve">   </v>
      </c>
      <c r="C190" t="str">
        <f t="shared" si="12"/>
        <v>Received</v>
      </c>
      <c r="D190" t="str">
        <f t="shared" si="13"/>
        <v>mm/dd/yyyy</v>
      </c>
      <c r="E190" s="77">
        <f>Master[[#This Row],[Received Date -received by site]]</f>
        <v>0</v>
      </c>
      <c r="F190" s="17" t="str">
        <f>IF(Master[[#This Row],[Total Weight -gram (if unknown, leave blank)]]="","1",Master[[#This Row],[Total Weight -gram (if unknown, leave blank)]])</f>
        <v>1</v>
      </c>
      <c r="G190" s="17" t="str">
        <f>IF(InvActionRecd[[#This Row],[Quantity]]="1","packet","gram")</f>
        <v>packet</v>
      </c>
      <c r="H190" t="str">
        <f>IF(Master[[#This Row],[Inventory Type - Lookup Picker]]="","",Master[[#This Row],[Inventory Type - Lookup Picker]])</f>
        <v/>
      </c>
      <c r="I190" t="str">
        <f>IF(Master[[#This Row],[Cooperator (Donor) 1 -full record]]="","",Master[[#This Row],[Cooperator (Donor) 1 -full record]])</f>
        <v/>
      </c>
    </row>
    <row r="191" spans="2:9" x14ac:dyDescent="0.35">
      <c r="B191" s="45" t="str">
        <f>Master[[#This Row],[Inventory Prefix]]&amp;" "&amp;Master[[#This Row],[Inventory Number]]&amp;" "&amp;Master[[#This Row],[Inventory Suffix]]&amp;" "&amp;Master[[#This Row],[Inventory Type - Lookup Picker]]</f>
        <v xml:space="preserve">   </v>
      </c>
      <c r="C191" t="str">
        <f t="shared" si="12"/>
        <v>Received</v>
      </c>
      <c r="D191" t="str">
        <f t="shared" si="13"/>
        <v>mm/dd/yyyy</v>
      </c>
      <c r="E191" s="77">
        <f>Master[[#This Row],[Received Date -received by site]]</f>
        <v>0</v>
      </c>
      <c r="F191" s="17" t="str">
        <f>IF(Master[[#This Row],[Total Weight -gram (if unknown, leave blank)]]="","1",Master[[#This Row],[Total Weight -gram (if unknown, leave blank)]])</f>
        <v>1</v>
      </c>
      <c r="G191" s="17" t="str">
        <f>IF(InvActionRecd[[#This Row],[Quantity]]="1","packet","gram")</f>
        <v>packet</v>
      </c>
      <c r="H191" t="str">
        <f>IF(Master[[#This Row],[Inventory Type - Lookup Picker]]="","",Master[[#This Row],[Inventory Type - Lookup Picker]])</f>
        <v/>
      </c>
      <c r="I191" t="str">
        <f>IF(Master[[#This Row],[Cooperator (Donor) 1 -full record]]="","",Master[[#This Row],[Cooperator (Donor) 1 -full record]])</f>
        <v/>
      </c>
    </row>
    <row r="192" spans="2:9" x14ac:dyDescent="0.35">
      <c r="B192" s="45" t="str">
        <f>Master[[#This Row],[Inventory Prefix]]&amp;" "&amp;Master[[#This Row],[Inventory Number]]&amp;" "&amp;Master[[#This Row],[Inventory Suffix]]&amp;" "&amp;Master[[#This Row],[Inventory Type - Lookup Picker]]</f>
        <v xml:space="preserve">   </v>
      </c>
      <c r="C192" t="str">
        <f t="shared" si="12"/>
        <v>Received</v>
      </c>
      <c r="D192" t="str">
        <f t="shared" si="13"/>
        <v>mm/dd/yyyy</v>
      </c>
      <c r="E192" s="77">
        <f>Master[[#This Row],[Received Date -received by site]]</f>
        <v>0</v>
      </c>
      <c r="F192" s="17" t="str">
        <f>IF(Master[[#This Row],[Total Weight -gram (if unknown, leave blank)]]="","1",Master[[#This Row],[Total Weight -gram (if unknown, leave blank)]])</f>
        <v>1</v>
      </c>
      <c r="G192" s="17" t="str">
        <f>IF(InvActionRecd[[#This Row],[Quantity]]="1","packet","gram")</f>
        <v>packet</v>
      </c>
      <c r="H192" t="str">
        <f>IF(Master[[#This Row],[Inventory Type - Lookup Picker]]="","",Master[[#This Row],[Inventory Type - Lookup Picker]])</f>
        <v/>
      </c>
      <c r="I192" t="str">
        <f>IF(Master[[#This Row],[Cooperator (Donor) 1 -full record]]="","",Master[[#This Row],[Cooperator (Donor) 1 -full record]])</f>
        <v/>
      </c>
    </row>
    <row r="193" spans="2:9" x14ac:dyDescent="0.35">
      <c r="B193" s="45" t="str">
        <f>Master[[#This Row],[Inventory Prefix]]&amp;" "&amp;Master[[#This Row],[Inventory Number]]&amp;" "&amp;Master[[#This Row],[Inventory Suffix]]&amp;" "&amp;Master[[#This Row],[Inventory Type - Lookup Picker]]</f>
        <v xml:space="preserve">   </v>
      </c>
      <c r="C193" t="str">
        <f t="shared" si="12"/>
        <v>Received</v>
      </c>
      <c r="D193" t="str">
        <f t="shared" si="13"/>
        <v>mm/dd/yyyy</v>
      </c>
      <c r="E193" s="77">
        <f>Master[[#This Row],[Received Date -received by site]]</f>
        <v>0</v>
      </c>
      <c r="F193" s="17" t="str">
        <f>IF(Master[[#This Row],[Total Weight -gram (if unknown, leave blank)]]="","1",Master[[#This Row],[Total Weight -gram (if unknown, leave blank)]])</f>
        <v>1</v>
      </c>
      <c r="G193" s="17" t="str">
        <f>IF(InvActionRecd[[#This Row],[Quantity]]="1","packet","gram")</f>
        <v>packet</v>
      </c>
      <c r="H193" t="str">
        <f>IF(Master[[#This Row],[Inventory Type - Lookup Picker]]="","",Master[[#This Row],[Inventory Type - Lookup Picker]])</f>
        <v/>
      </c>
      <c r="I193" t="str">
        <f>IF(Master[[#This Row],[Cooperator (Donor) 1 -full record]]="","",Master[[#This Row],[Cooperator (Donor) 1 -full record]])</f>
        <v/>
      </c>
    </row>
    <row r="194" spans="2:9" x14ac:dyDescent="0.35">
      <c r="B194" s="45" t="str">
        <f>Master[[#This Row],[Inventory Prefix]]&amp;" "&amp;Master[[#This Row],[Inventory Number]]&amp;" "&amp;Master[[#This Row],[Inventory Suffix]]&amp;" "&amp;Master[[#This Row],[Inventory Type - Lookup Picker]]</f>
        <v xml:space="preserve">   </v>
      </c>
      <c r="C194" t="str">
        <f t="shared" si="12"/>
        <v>Received</v>
      </c>
      <c r="D194" t="str">
        <f t="shared" si="13"/>
        <v>mm/dd/yyyy</v>
      </c>
      <c r="E194" s="77">
        <f>Master[[#This Row],[Received Date -received by site]]</f>
        <v>0</v>
      </c>
      <c r="F194" s="17" t="str">
        <f>IF(Master[[#This Row],[Total Weight -gram (if unknown, leave blank)]]="","1",Master[[#This Row],[Total Weight -gram (if unknown, leave blank)]])</f>
        <v>1</v>
      </c>
      <c r="G194" s="17" t="str">
        <f>IF(InvActionRecd[[#This Row],[Quantity]]="1","packet","gram")</f>
        <v>packet</v>
      </c>
      <c r="H194" t="str">
        <f>IF(Master[[#This Row],[Inventory Type - Lookup Picker]]="","",Master[[#This Row],[Inventory Type - Lookup Picker]])</f>
        <v/>
      </c>
      <c r="I194" t="str">
        <f>IF(Master[[#This Row],[Cooperator (Donor) 1 -full record]]="","",Master[[#This Row],[Cooperator (Donor) 1 -full record]])</f>
        <v/>
      </c>
    </row>
    <row r="195" spans="2:9" x14ac:dyDescent="0.35">
      <c r="B195" s="45" t="str">
        <f>Master[[#This Row],[Inventory Prefix]]&amp;" "&amp;Master[[#This Row],[Inventory Number]]&amp;" "&amp;Master[[#This Row],[Inventory Suffix]]&amp;" "&amp;Master[[#This Row],[Inventory Type - Lookup Picker]]</f>
        <v xml:space="preserve">   </v>
      </c>
      <c r="C195" t="str">
        <f t="shared" si="12"/>
        <v>Received</v>
      </c>
      <c r="D195" t="str">
        <f t="shared" si="13"/>
        <v>mm/dd/yyyy</v>
      </c>
      <c r="E195" s="77">
        <f>Master[[#This Row],[Received Date -received by site]]</f>
        <v>0</v>
      </c>
      <c r="F195" s="17" t="str">
        <f>IF(Master[[#This Row],[Total Weight -gram (if unknown, leave blank)]]="","1",Master[[#This Row],[Total Weight -gram (if unknown, leave blank)]])</f>
        <v>1</v>
      </c>
      <c r="G195" s="17" t="str">
        <f>IF(InvActionRecd[[#This Row],[Quantity]]="1","packet","gram")</f>
        <v>packet</v>
      </c>
      <c r="H195" t="str">
        <f>IF(Master[[#This Row],[Inventory Type - Lookup Picker]]="","",Master[[#This Row],[Inventory Type - Lookup Picker]])</f>
        <v/>
      </c>
      <c r="I195" t="str">
        <f>IF(Master[[#This Row],[Cooperator (Donor) 1 -full record]]="","",Master[[#This Row],[Cooperator (Donor) 1 -full record]])</f>
        <v/>
      </c>
    </row>
    <row r="196" spans="2:9" x14ac:dyDescent="0.35">
      <c r="B196" s="45" t="str">
        <f>Master[[#This Row],[Inventory Prefix]]&amp;" "&amp;Master[[#This Row],[Inventory Number]]&amp;" "&amp;Master[[#This Row],[Inventory Suffix]]&amp;" "&amp;Master[[#This Row],[Inventory Type - Lookup Picker]]</f>
        <v xml:space="preserve">   </v>
      </c>
      <c r="C196" t="str">
        <f t="shared" si="12"/>
        <v>Received</v>
      </c>
      <c r="D196" t="str">
        <f t="shared" si="13"/>
        <v>mm/dd/yyyy</v>
      </c>
      <c r="E196" s="77">
        <f>Master[[#This Row],[Received Date -received by site]]</f>
        <v>0</v>
      </c>
      <c r="F196" s="17" t="str">
        <f>IF(Master[[#This Row],[Total Weight -gram (if unknown, leave blank)]]="","1",Master[[#This Row],[Total Weight -gram (if unknown, leave blank)]])</f>
        <v>1</v>
      </c>
      <c r="G196" s="17" t="str">
        <f>IF(InvActionRecd[[#This Row],[Quantity]]="1","packet","gram")</f>
        <v>packet</v>
      </c>
      <c r="H196" t="str">
        <f>IF(Master[[#This Row],[Inventory Type - Lookup Picker]]="","",Master[[#This Row],[Inventory Type - Lookup Picker]])</f>
        <v/>
      </c>
      <c r="I196" t="str">
        <f>IF(Master[[#This Row],[Cooperator (Donor) 1 -full record]]="","",Master[[#This Row],[Cooperator (Donor) 1 -full record]])</f>
        <v/>
      </c>
    </row>
    <row r="197" spans="2:9" x14ac:dyDescent="0.35">
      <c r="B197" s="45" t="str">
        <f>Master[[#This Row],[Inventory Prefix]]&amp;" "&amp;Master[[#This Row],[Inventory Number]]&amp;" "&amp;Master[[#This Row],[Inventory Suffix]]&amp;" "&amp;Master[[#This Row],[Inventory Type - Lookup Picker]]</f>
        <v xml:space="preserve">   </v>
      </c>
      <c r="C197" t="str">
        <f t="shared" si="12"/>
        <v>Received</v>
      </c>
      <c r="D197" t="str">
        <f t="shared" si="13"/>
        <v>mm/dd/yyyy</v>
      </c>
      <c r="E197" s="77">
        <f>Master[[#This Row],[Received Date -received by site]]</f>
        <v>0</v>
      </c>
      <c r="F197" s="17" t="str">
        <f>IF(Master[[#This Row],[Total Weight -gram (if unknown, leave blank)]]="","1",Master[[#This Row],[Total Weight -gram (if unknown, leave blank)]])</f>
        <v>1</v>
      </c>
      <c r="G197" s="17" t="str">
        <f>IF(InvActionRecd[[#This Row],[Quantity]]="1","packet","gram")</f>
        <v>packet</v>
      </c>
      <c r="H197" t="str">
        <f>IF(Master[[#This Row],[Inventory Type - Lookup Picker]]="","",Master[[#This Row],[Inventory Type - Lookup Picker]])</f>
        <v/>
      </c>
      <c r="I197" t="str">
        <f>IF(Master[[#This Row],[Cooperator (Donor) 1 -full record]]="","",Master[[#This Row],[Cooperator (Donor) 1 -full record]])</f>
        <v/>
      </c>
    </row>
    <row r="198" spans="2:9" x14ac:dyDescent="0.35">
      <c r="B198" s="45" t="str">
        <f>Master[[#This Row],[Inventory Prefix]]&amp;" "&amp;Master[[#This Row],[Inventory Number]]&amp;" "&amp;Master[[#This Row],[Inventory Suffix]]&amp;" "&amp;Master[[#This Row],[Inventory Type - Lookup Picker]]</f>
        <v xml:space="preserve">   </v>
      </c>
      <c r="C198" t="str">
        <f t="shared" si="12"/>
        <v>Received</v>
      </c>
      <c r="D198" t="str">
        <f t="shared" si="13"/>
        <v>mm/dd/yyyy</v>
      </c>
      <c r="E198" s="77">
        <f>Master[[#This Row],[Received Date -received by site]]</f>
        <v>0</v>
      </c>
      <c r="F198" s="17" t="str">
        <f>IF(Master[[#This Row],[Total Weight -gram (if unknown, leave blank)]]="","1",Master[[#This Row],[Total Weight -gram (if unknown, leave blank)]])</f>
        <v>1</v>
      </c>
      <c r="G198" s="17" t="str">
        <f>IF(InvActionRecd[[#This Row],[Quantity]]="1","packet","gram")</f>
        <v>packet</v>
      </c>
      <c r="H198" t="str">
        <f>IF(Master[[#This Row],[Inventory Type - Lookup Picker]]="","",Master[[#This Row],[Inventory Type - Lookup Picker]])</f>
        <v/>
      </c>
      <c r="I198" t="str">
        <f>IF(Master[[#This Row],[Cooperator (Donor) 1 -full record]]="","",Master[[#This Row],[Cooperator (Donor) 1 -full record]])</f>
        <v/>
      </c>
    </row>
    <row r="199" spans="2:9" x14ac:dyDescent="0.35">
      <c r="B199" s="45" t="str">
        <f>Master[[#This Row],[Inventory Prefix]]&amp;" "&amp;Master[[#This Row],[Inventory Number]]&amp;" "&amp;Master[[#This Row],[Inventory Suffix]]&amp;" "&amp;Master[[#This Row],[Inventory Type - Lookup Picker]]</f>
        <v xml:space="preserve">   </v>
      </c>
      <c r="C199" t="str">
        <f t="shared" si="12"/>
        <v>Received</v>
      </c>
      <c r="D199" t="str">
        <f t="shared" si="13"/>
        <v>mm/dd/yyyy</v>
      </c>
      <c r="E199" s="77">
        <f>Master[[#This Row],[Received Date -received by site]]</f>
        <v>0</v>
      </c>
      <c r="F199" s="17" t="str">
        <f>IF(Master[[#This Row],[Total Weight -gram (if unknown, leave blank)]]="","1",Master[[#This Row],[Total Weight -gram (if unknown, leave blank)]])</f>
        <v>1</v>
      </c>
      <c r="G199" s="17" t="str">
        <f>IF(InvActionRecd[[#This Row],[Quantity]]="1","packet","gram")</f>
        <v>packet</v>
      </c>
      <c r="H199" t="str">
        <f>IF(Master[[#This Row],[Inventory Type - Lookup Picker]]="","",Master[[#This Row],[Inventory Type - Lookup Picker]])</f>
        <v/>
      </c>
      <c r="I199" t="str">
        <f>IF(Master[[#This Row],[Cooperator (Donor) 1 -full record]]="","",Master[[#This Row],[Cooperator (Donor) 1 -full record]])</f>
        <v/>
      </c>
    </row>
    <row r="200" spans="2:9" x14ac:dyDescent="0.35">
      <c r="B200" s="45" t="str">
        <f>Master[[#This Row],[Inventory Prefix]]&amp;" "&amp;Master[[#This Row],[Inventory Number]]&amp;" "&amp;Master[[#This Row],[Inventory Suffix]]&amp;" "&amp;Master[[#This Row],[Inventory Type - Lookup Picker]]</f>
        <v xml:space="preserve">   </v>
      </c>
      <c r="C200" t="str">
        <f t="shared" si="12"/>
        <v>Received</v>
      </c>
      <c r="D200" t="str">
        <f t="shared" si="13"/>
        <v>mm/dd/yyyy</v>
      </c>
      <c r="E200" s="77">
        <f>Master[[#This Row],[Received Date -received by site]]</f>
        <v>0</v>
      </c>
      <c r="F200" s="17" t="str">
        <f>IF(Master[[#This Row],[Total Weight -gram (if unknown, leave blank)]]="","1",Master[[#This Row],[Total Weight -gram (if unknown, leave blank)]])</f>
        <v>1</v>
      </c>
      <c r="G200" s="17" t="str">
        <f>IF(InvActionRecd[[#This Row],[Quantity]]="1","packet","gram")</f>
        <v>packet</v>
      </c>
      <c r="H200" t="str">
        <f>IF(Master[[#This Row],[Inventory Type - Lookup Picker]]="","",Master[[#This Row],[Inventory Type - Lookup Picker]])</f>
        <v/>
      </c>
      <c r="I200" t="str">
        <f>IF(Master[[#This Row],[Cooperator (Donor) 1 -full record]]="","",Master[[#This Row],[Cooperator (Donor) 1 -full record]])</f>
        <v/>
      </c>
    </row>
    <row r="201" spans="2:9" x14ac:dyDescent="0.35">
      <c r="B201" s="45" t="str">
        <f>Master[[#This Row],[Inventory Prefix]]&amp;" "&amp;Master[[#This Row],[Inventory Number]]&amp;" "&amp;Master[[#This Row],[Inventory Suffix]]&amp;" "&amp;Master[[#This Row],[Inventory Type - Lookup Picker]]</f>
        <v xml:space="preserve">   </v>
      </c>
      <c r="C201" t="str">
        <f t="shared" si="12"/>
        <v>Received</v>
      </c>
      <c r="D201" t="str">
        <f t="shared" si="13"/>
        <v>mm/dd/yyyy</v>
      </c>
      <c r="E201" s="77">
        <f>Master[[#This Row],[Received Date -received by site]]</f>
        <v>0</v>
      </c>
      <c r="F201" s="17" t="str">
        <f>IF(Master[[#This Row],[Total Weight -gram (if unknown, leave blank)]]="","1",Master[[#This Row],[Total Weight -gram (if unknown, leave blank)]])</f>
        <v>1</v>
      </c>
      <c r="G201" s="17" t="str">
        <f>IF(InvActionRecd[[#This Row],[Quantity]]="1","packet","gram")</f>
        <v>packet</v>
      </c>
      <c r="H201" t="str">
        <f>IF(Master[[#This Row],[Inventory Type - Lookup Picker]]="","",Master[[#This Row],[Inventory Type - Lookup Picker]])</f>
        <v/>
      </c>
      <c r="I201" t="str">
        <f>IF(Master[[#This Row],[Cooperator (Donor) 1 -full record]]="","",Master[[#This Row],[Cooperator (Donor) 1 -full record]])</f>
        <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tabColor theme="4" tint="0.59999389629810485"/>
  </sheetPr>
  <dimension ref="A1:J201"/>
  <sheetViews>
    <sheetView workbookViewId="0">
      <selection activeCell="A2" sqref="A2"/>
    </sheetView>
  </sheetViews>
  <sheetFormatPr defaultRowHeight="14.5" x14ac:dyDescent="0.35"/>
  <cols>
    <col min="1" max="1" width="9.7265625" customWidth="1"/>
    <col min="2" max="2" width="26.54296875" customWidth="1"/>
    <col min="3" max="3" width="12.54296875" customWidth="1"/>
    <col min="4" max="4" width="13.7265625" customWidth="1"/>
    <col min="5" max="5" width="11" customWidth="1"/>
    <col min="6" max="6" width="10.81640625" customWidth="1"/>
    <col min="7" max="8" width="7.7265625" customWidth="1"/>
    <col min="9" max="9" width="93.1796875" bestFit="1" customWidth="1"/>
    <col min="10" max="10" width="7.7265625" bestFit="1" customWidth="1"/>
  </cols>
  <sheetData>
    <row r="1" spans="1:10" s="116" customFormat="1" ht="29" x14ac:dyDescent="0.35">
      <c r="A1" s="116" t="s">
        <v>57</v>
      </c>
      <c r="B1" s="118" t="s">
        <v>31</v>
      </c>
      <c r="C1" s="118" t="s">
        <v>49</v>
      </c>
      <c r="D1" s="116" t="s">
        <v>52</v>
      </c>
      <c r="E1" s="116" t="s">
        <v>53</v>
      </c>
      <c r="F1" s="116" t="s">
        <v>58</v>
      </c>
      <c r="G1" s="116" t="s">
        <v>59</v>
      </c>
      <c r="H1" s="116" t="s">
        <v>60</v>
      </c>
      <c r="I1" s="116" t="s">
        <v>55</v>
      </c>
      <c r="J1" s="116" t="s">
        <v>9</v>
      </c>
    </row>
    <row r="2" spans="1:10" ht="15.5" x14ac:dyDescent="0.35">
      <c r="A2" s="1"/>
      <c r="B2" s="7" t="str">
        <f>Master[[#This Row],[Inventory Prefix]]&amp;" "&amp;Master[[#This Row],[Inventory Number]]&amp;" "&amp;Master[[#This Row],[Inventory Suffix]]&amp;" "&amp;Master[[#This Row],[Inventory Type - Lookup Picker]]</f>
        <v>W6 57036 2019o SD</v>
      </c>
      <c r="C2" s="31" t="str">
        <f t="shared" ref="C2:C33" si="0">"Collected"</f>
        <v>Collected</v>
      </c>
      <c r="D2" s="7" t="str">
        <f>"mm/dd/yyyy"</f>
        <v>mm/dd/yyyy</v>
      </c>
      <c r="E2" s="77">
        <f>IF(Master[[#This Row],[Date Collected or Developed]]="","",Master[[#This Row],[Date Collected or Developed]])</f>
        <v>43290</v>
      </c>
      <c r="F2" s="17">
        <f>IF(Master[[#This Row],[Quantity On Hand]]="","",Master[[#This Row],[Quantity On Hand]])</f>
        <v>3742</v>
      </c>
      <c r="G2" s="17" t="str">
        <f>IF(Master[[#This Row],[Quantity On Hand Units -''count'' or ''packet'']]="count","count",IF(Master[[#This Row],[Quantity On Hand Units -''count'' or ''packet'']]="packet","packet",""))</f>
        <v>count</v>
      </c>
      <c r="H2" s="7" t="str">
        <f>IF(Master[[#This Row],[Inventory Type - Lookup Picker]]="","",Master[[#This Row],[Inventory Type - Lookup Picker]])</f>
        <v>SD</v>
      </c>
      <c r="I2" s="7" t="str">
        <f>IF(Master[[#This Row],[Cooperator (Collector) 1 -full record]]="","",Master[[#This Row],[Cooperator (Collector) 1 -full record]])</f>
        <v>Bureau of Land Management, SOS project</v>
      </c>
    </row>
    <row r="3" spans="1:10" x14ac:dyDescent="0.35">
      <c r="A3" s="7"/>
      <c r="B3" s="7" t="str">
        <f>Master[[#This Row],[Inventory Prefix]]&amp;" "&amp;Master[[#This Row],[Inventory Number]]&amp;" "&amp;Master[[#This Row],[Inventory Suffix]]&amp;" "&amp;Master[[#This Row],[Inventory Type - Lookup Picker]]</f>
        <v>W6   SD</v>
      </c>
      <c r="C3" s="7" t="str">
        <f t="shared" si="0"/>
        <v>Collected</v>
      </c>
      <c r="D3" s="7" t="str">
        <f t="shared" ref="D3:D21" si="1">"mm/dd/yyyy"</f>
        <v>mm/dd/yyyy</v>
      </c>
      <c r="E3" s="77" t="str">
        <f>IF(Master[[#This Row],[Date Collected or Developed]]="","",Master[[#This Row],[Date Collected or Developed]])</f>
        <v>COLL_DT</v>
      </c>
      <c r="F3" s="17" t="str">
        <f>IF(Master[[#This Row],[Quantity On Hand]]="","",Master[[#This Row],[Quantity On Hand]])</f>
        <v/>
      </c>
      <c r="G3" s="17" t="str">
        <f>IF(Master[[#This Row],[Quantity On Hand Units -''count'' or ''packet'']]="count","count",IF(Master[[#This Row],[Quantity On Hand Units -''count'' or ''packet'']]="packet","packet",""))</f>
        <v>count</v>
      </c>
      <c r="H3" s="7" t="str">
        <f>IF(Master[[#This Row],[Inventory Type - Lookup Picker]]="","",Master[[#This Row],[Inventory Type - Lookup Picker]])</f>
        <v>SD</v>
      </c>
      <c r="I3" s="7" t="str">
        <f>IF(Master[[#This Row],[Cooperator (Collector) 1 -full record]]="","",Master[[#This Row],[Cooperator (Collector) 1 -full record]])</f>
        <v>COLL_ID</v>
      </c>
    </row>
    <row r="4" spans="1:10" x14ac:dyDescent="0.35">
      <c r="A4" s="7"/>
      <c r="B4" s="7" t="str">
        <f>Master[[#This Row],[Inventory Prefix]]&amp;" "&amp;Master[[#This Row],[Inventory Number]]&amp;" "&amp;Master[[#This Row],[Inventory Suffix]]&amp;" "&amp;Master[[#This Row],[Inventory Type - Lookup Picker]]</f>
        <v>W6   SD</v>
      </c>
      <c r="C4" s="7" t="str">
        <f t="shared" si="0"/>
        <v>Collected</v>
      </c>
      <c r="D4" s="7" t="str">
        <f t="shared" si="1"/>
        <v>mm/dd/yyyy</v>
      </c>
      <c r="E4" s="77">
        <f>IF(Master[[#This Row],[Date Collected or Developed]]="","",Master[[#This Row],[Date Collected or Developed]])</f>
        <v>42276</v>
      </c>
      <c r="F4" s="17" t="str">
        <f>IF(Master[[#This Row],[Quantity On Hand]]="","",Master[[#This Row],[Quantity On Hand]])</f>
        <v/>
      </c>
      <c r="G4" s="17" t="str">
        <f>IF(Master[[#This Row],[Quantity On Hand Units -''count'' or ''packet'']]="count","count",IF(Master[[#This Row],[Quantity On Hand Units -''count'' or ''packet'']]="packet","packet",""))</f>
        <v>count</v>
      </c>
      <c r="H4" s="7" t="str">
        <f>IF(Master[[#This Row],[Inventory Type - Lookup Picker]]="","",Master[[#This Row],[Inventory Type - Lookup Picker]])</f>
        <v>SD</v>
      </c>
      <c r="I4" s="7" t="str">
        <f>IF(Master[[#This Row],[Cooperator (Collector) 1 -full record]]="","",Master[[#This Row],[Cooperator (Collector) 1 -full record]])</f>
        <v>MARSB</v>
      </c>
    </row>
    <row r="5" spans="1:10" x14ac:dyDescent="0.35">
      <c r="A5" s="7"/>
      <c r="B5" s="7" t="str">
        <f>Master[[#This Row],[Inventory Prefix]]&amp;" "&amp;Master[[#This Row],[Inventory Number]]&amp;" "&amp;Master[[#This Row],[Inventory Suffix]]&amp;" "&amp;Master[[#This Row],[Inventory Type - Lookup Picker]]</f>
        <v>W6   SD</v>
      </c>
      <c r="C5" s="7" t="str">
        <f t="shared" si="0"/>
        <v>Collected</v>
      </c>
      <c r="D5" s="7" t="str">
        <f t="shared" si="1"/>
        <v>mm/dd/yyyy</v>
      </c>
      <c r="E5" s="77" t="str">
        <f>IF(Master[[#This Row],[Date Collected or Developed]]="","",Master[[#This Row],[Date Collected or Developed]])</f>
        <v/>
      </c>
      <c r="F5" s="17" t="str">
        <f>IF(Master[[#This Row],[Quantity On Hand]]="","",Master[[#This Row],[Quantity On Hand]])</f>
        <v/>
      </c>
      <c r="G5" s="17" t="str">
        <f>IF(Master[[#This Row],[Quantity On Hand Units -''count'' or ''packet'']]="count","count",IF(Master[[#This Row],[Quantity On Hand Units -''count'' or ''packet'']]="packet","packet",""))</f>
        <v>count</v>
      </c>
      <c r="H5" s="7" t="str">
        <f>IF(Master[[#This Row],[Inventory Type - Lookup Picker]]="","",Master[[#This Row],[Inventory Type - Lookup Picker]])</f>
        <v>SD</v>
      </c>
      <c r="I5" s="7" t="str">
        <f>IF(Master[[#This Row],[Cooperator (Collector) 1 -full record]]="","",Master[[#This Row],[Cooperator (Collector) 1 -full record]])</f>
        <v>MARSB</v>
      </c>
    </row>
    <row r="6" spans="1:10" x14ac:dyDescent="0.35">
      <c r="A6" s="7"/>
      <c r="B6" s="7" t="str">
        <f>Master[[#This Row],[Inventory Prefix]]&amp;" "&amp;Master[[#This Row],[Inventory Number]]&amp;" "&amp;Master[[#This Row],[Inventory Suffix]]&amp;" "&amp;Master[[#This Row],[Inventory Type - Lookup Picker]]</f>
        <v>W6   SD</v>
      </c>
      <c r="C6" s="7" t="str">
        <f t="shared" si="0"/>
        <v>Collected</v>
      </c>
      <c r="D6" s="7" t="str">
        <f t="shared" si="1"/>
        <v>mm/dd/yyyy</v>
      </c>
      <c r="E6" s="77">
        <f>IF(Master[[#This Row],[Date Collected or Developed]]="","",Master[[#This Row],[Date Collected or Developed]])</f>
        <v>42263</v>
      </c>
      <c r="F6" s="17" t="str">
        <f>IF(Master[[#This Row],[Quantity On Hand]]="","",Master[[#This Row],[Quantity On Hand]])</f>
        <v/>
      </c>
      <c r="G6" s="17" t="str">
        <f>IF(Master[[#This Row],[Quantity On Hand Units -''count'' or ''packet'']]="count","count",IF(Master[[#This Row],[Quantity On Hand Units -''count'' or ''packet'']]="packet","packet",""))</f>
        <v>count</v>
      </c>
      <c r="H6" s="7" t="str">
        <f>IF(Master[[#This Row],[Inventory Type - Lookup Picker]]="","",Master[[#This Row],[Inventory Type - Lookup Picker]])</f>
        <v>SD</v>
      </c>
      <c r="I6" s="7" t="str">
        <f>IF(Master[[#This Row],[Cooperator (Collector) 1 -full record]]="","",Master[[#This Row],[Cooperator (Collector) 1 -full record]])</f>
        <v>MARSB</v>
      </c>
    </row>
    <row r="7" spans="1:10" x14ac:dyDescent="0.35">
      <c r="A7" s="7"/>
      <c r="B7" s="7" t="str">
        <f>Master[[#This Row],[Inventory Prefix]]&amp;" "&amp;Master[[#This Row],[Inventory Number]]&amp;" "&amp;Master[[#This Row],[Inventory Suffix]]&amp;" "&amp;Master[[#This Row],[Inventory Type - Lookup Picker]]</f>
        <v>W6   SD</v>
      </c>
      <c r="C7" s="7" t="str">
        <f t="shared" si="0"/>
        <v>Collected</v>
      </c>
      <c r="D7" s="7" t="str">
        <f t="shared" si="1"/>
        <v>mm/dd/yyyy</v>
      </c>
      <c r="E7" s="77">
        <f>IF(Master[[#This Row],[Date Collected or Developed]]="","",Master[[#This Row],[Date Collected or Developed]])</f>
        <v>42298</v>
      </c>
      <c r="F7" s="17" t="str">
        <f>IF(Master[[#This Row],[Quantity On Hand]]="","",Master[[#This Row],[Quantity On Hand]])</f>
        <v/>
      </c>
      <c r="G7" s="17" t="str">
        <f>IF(Master[[#This Row],[Quantity On Hand Units -''count'' or ''packet'']]="count","count",IF(Master[[#This Row],[Quantity On Hand Units -''count'' or ''packet'']]="packet","packet",""))</f>
        <v>count</v>
      </c>
      <c r="H7" s="7" t="str">
        <f>IF(Master[[#This Row],[Inventory Type - Lookup Picker]]="","",Master[[#This Row],[Inventory Type - Lookup Picker]])</f>
        <v>SD</v>
      </c>
      <c r="I7" s="7" t="str">
        <f>IF(Master[[#This Row],[Cooperator (Collector) 1 -full record]]="","",Master[[#This Row],[Cooperator (Collector) 1 -full record]])</f>
        <v>MARSB</v>
      </c>
    </row>
    <row r="8" spans="1:10" x14ac:dyDescent="0.35">
      <c r="A8" s="7"/>
      <c r="B8" t="str">
        <f>Master[[#This Row],[Inventory Prefix]]&amp;" "&amp;Master[[#This Row],[Inventory Number]]&amp;" "&amp;Master[[#This Row],[Inventory Suffix]]&amp;" "&amp;Master[[#This Row],[Inventory Type - Lookup Picker]]</f>
        <v>W6   SD</v>
      </c>
      <c r="C8" t="str">
        <f t="shared" si="0"/>
        <v>Collected</v>
      </c>
      <c r="D8" t="str">
        <f t="shared" si="1"/>
        <v>mm/dd/yyyy</v>
      </c>
      <c r="E8" s="77">
        <f>IF(Master[[#This Row],[Date Collected or Developed]]="","",Master[[#This Row],[Date Collected or Developed]])</f>
        <v>42283</v>
      </c>
      <c r="F8" s="17" t="str">
        <f>IF(Master[[#This Row],[Quantity On Hand]]="","",Master[[#This Row],[Quantity On Hand]])</f>
        <v/>
      </c>
      <c r="G8" s="17" t="str">
        <f>IF(Master[[#This Row],[Quantity On Hand Units -''count'' or ''packet'']]="count","count",IF(Master[[#This Row],[Quantity On Hand Units -''count'' or ''packet'']]="packet","packet",""))</f>
        <v>count</v>
      </c>
      <c r="H8" t="str">
        <f>IF(Master[[#This Row],[Inventory Type - Lookup Picker]]="","",Master[[#This Row],[Inventory Type - Lookup Picker]])</f>
        <v>SD</v>
      </c>
      <c r="I8" t="str">
        <f>IF(Master[[#This Row],[Cooperator (Collector) 1 -full record]]="","",Master[[#This Row],[Cooperator (Collector) 1 -full record]])</f>
        <v>MARSB</v>
      </c>
    </row>
    <row r="9" spans="1:10" x14ac:dyDescent="0.35">
      <c r="A9" s="7"/>
      <c r="B9" t="str">
        <f>Master[[#This Row],[Inventory Prefix]]&amp;" "&amp;Master[[#This Row],[Inventory Number]]&amp;" "&amp;Master[[#This Row],[Inventory Suffix]]&amp;" "&amp;Master[[#This Row],[Inventory Type - Lookup Picker]]</f>
        <v>W6   SD</v>
      </c>
      <c r="C9" t="str">
        <f t="shared" si="0"/>
        <v>Collected</v>
      </c>
      <c r="D9" t="str">
        <f t="shared" si="1"/>
        <v>mm/dd/yyyy</v>
      </c>
      <c r="E9" s="77">
        <f>IF(Master[[#This Row],[Date Collected or Developed]]="","",Master[[#This Row],[Date Collected or Developed]])</f>
        <v>42297</v>
      </c>
      <c r="F9" s="17" t="str">
        <f>IF(Master[[#This Row],[Quantity On Hand]]="","",Master[[#This Row],[Quantity On Hand]])</f>
        <v/>
      </c>
      <c r="G9" s="17" t="str">
        <f>IF(Master[[#This Row],[Quantity On Hand Units -''count'' or ''packet'']]="count","count",IF(Master[[#This Row],[Quantity On Hand Units -''count'' or ''packet'']]="packet","packet",""))</f>
        <v>count</v>
      </c>
      <c r="H9" t="str">
        <f>IF(Master[[#This Row],[Inventory Type - Lookup Picker]]="","",Master[[#This Row],[Inventory Type - Lookup Picker]])</f>
        <v>SD</v>
      </c>
      <c r="I9" t="str">
        <f>IF(Master[[#This Row],[Cooperator (Collector) 1 -full record]]="","",Master[[#This Row],[Cooperator (Collector) 1 -full record]])</f>
        <v>MARSB</v>
      </c>
    </row>
    <row r="10" spans="1:10" x14ac:dyDescent="0.35">
      <c r="A10" s="7"/>
      <c r="B10" t="str">
        <f>Master[[#This Row],[Inventory Prefix]]&amp;" "&amp;Master[[#This Row],[Inventory Number]]&amp;" "&amp;Master[[#This Row],[Inventory Suffix]]&amp;" "&amp;Master[[#This Row],[Inventory Type - Lookup Picker]]</f>
        <v>W6   SD</v>
      </c>
      <c r="C10" t="str">
        <f t="shared" si="0"/>
        <v>Collected</v>
      </c>
      <c r="D10" t="str">
        <f t="shared" si="1"/>
        <v>mm/dd/yyyy</v>
      </c>
      <c r="E10" s="77">
        <f>IF(Master[[#This Row],[Date Collected or Developed]]="","",Master[[#This Row],[Date Collected or Developed]])</f>
        <v>42311</v>
      </c>
      <c r="F10" s="17" t="str">
        <f>IF(Master[[#This Row],[Quantity On Hand]]="","",Master[[#This Row],[Quantity On Hand]])</f>
        <v/>
      </c>
      <c r="G10" s="17" t="str">
        <f>IF(Master[[#This Row],[Quantity On Hand Units -''count'' or ''packet'']]="count","count",IF(Master[[#This Row],[Quantity On Hand Units -''count'' or ''packet'']]="packet","packet",""))</f>
        <v>count</v>
      </c>
      <c r="H10" t="str">
        <f>IF(Master[[#This Row],[Inventory Type - Lookup Picker]]="","",Master[[#This Row],[Inventory Type - Lookup Picker]])</f>
        <v>SD</v>
      </c>
      <c r="I10" t="str">
        <f>IF(Master[[#This Row],[Cooperator (Collector) 1 -full record]]="","",Master[[#This Row],[Cooperator (Collector) 1 -full record]])</f>
        <v>MARSB</v>
      </c>
    </row>
    <row r="11" spans="1:10" x14ac:dyDescent="0.35">
      <c r="A11" s="7"/>
      <c r="B11" t="str">
        <f>Master[[#This Row],[Inventory Prefix]]&amp;" "&amp;Master[[#This Row],[Inventory Number]]&amp;" "&amp;Master[[#This Row],[Inventory Suffix]]&amp;" "&amp;Master[[#This Row],[Inventory Type - Lookup Picker]]</f>
        <v>W6   SD</v>
      </c>
      <c r="C11" t="str">
        <f t="shared" si="0"/>
        <v>Collected</v>
      </c>
      <c r="D11" t="str">
        <f t="shared" si="1"/>
        <v>mm/dd/yyyy</v>
      </c>
      <c r="E11" s="77">
        <f>IF(Master[[#This Row],[Date Collected or Developed]]="","",Master[[#This Row],[Date Collected or Developed]])</f>
        <v>42297</v>
      </c>
      <c r="F11" s="17" t="str">
        <f>IF(Master[[#This Row],[Quantity On Hand]]="","",Master[[#This Row],[Quantity On Hand]])</f>
        <v/>
      </c>
      <c r="G11" s="17" t="str">
        <f>IF(Master[[#This Row],[Quantity On Hand Units -''count'' or ''packet'']]="count","count",IF(Master[[#This Row],[Quantity On Hand Units -''count'' or ''packet'']]="packet","packet",""))</f>
        <v>count</v>
      </c>
      <c r="H11" t="str">
        <f>IF(Master[[#This Row],[Inventory Type - Lookup Picker]]="","",Master[[#This Row],[Inventory Type - Lookup Picker]])</f>
        <v>SD</v>
      </c>
      <c r="I11" t="str">
        <f>IF(Master[[#This Row],[Cooperator (Collector) 1 -full record]]="","",Master[[#This Row],[Cooperator (Collector) 1 -full record]])</f>
        <v>MARSB</v>
      </c>
    </row>
    <row r="12" spans="1:10" x14ac:dyDescent="0.35">
      <c r="A12" s="7"/>
      <c r="B12" t="str">
        <f>Master[[#This Row],[Inventory Prefix]]&amp;" "&amp;Master[[#This Row],[Inventory Number]]&amp;" "&amp;Master[[#This Row],[Inventory Suffix]]&amp;" "&amp;Master[[#This Row],[Inventory Type - Lookup Picker]]</f>
        <v>W6   SD</v>
      </c>
      <c r="C12" t="str">
        <f t="shared" si="0"/>
        <v>Collected</v>
      </c>
      <c r="D12" t="str">
        <f t="shared" si="1"/>
        <v>mm/dd/yyyy</v>
      </c>
      <c r="E12" s="77">
        <f>IF(Master[[#This Row],[Date Collected or Developed]]="","",Master[[#This Row],[Date Collected or Developed]])</f>
        <v>42298</v>
      </c>
      <c r="F12" s="17" t="str">
        <f>IF(Master[[#This Row],[Quantity On Hand]]="","",Master[[#This Row],[Quantity On Hand]])</f>
        <v/>
      </c>
      <c r="G12" s="17" t="str">
        <f>IF(Master[[#This Row],[Quantity On Hand Units -''count'' or ''packet'']]="count","count",IF(Master[[#This Row],[Quantity On Hand Units -''count'' or ''packet'']]="packet","packet",""))</f>
        <v>count</v>
      </c>
      <c r="H12" t="str">
        <f>IF(Master[[#This Row],[Inventory Type - Lookup Picker]]="","",Master[[#This Row],[Inventory Type - Lookup Picker]])</f>
        <v>SD</v>
      </c>
      <c r="I12" t="str">
        <f>IF(Master[[#This Row],[Cooperator (Collector) 1 -full record]]="","",Master[[#This Row],[Cooperator (Collector) 1 -full record]])</f>
        <v>MARSB</v>
      </c>
    </row>
    <row r="13" spans="1:10" x14ac:dyDescent="0.35">
      <c r="A13" s="7"/>
      <c r="B13" t="str">
        <f>Master[[#This Row],[Inventory Prefix]]&amp;" "&amp;Master[[#This Row],[Inventory Number]]&amp;" "&amp;Master[[#This Row],[Inventory Suffix]]&amp;" "&amp;Master[[#This Row],[Inventory Type - Lookup Picker]]</f>
        <v>W6   SD</v>
      </c>
      <c r="C13" t="str">
        <f t="shared" si="0"/>
        <v>Collected</v>
      </c>
      <c r="D13" t="str">
        <f t="shared" si="1"/>
        <v>mm/dd/yyyy</v>
      </c>
      <c r="E13" s="77">
        <f>IF(Master[[#This Row],[Date Collected or Developed]]="","",Master[[#This Row],[Date Collected or Developed]])</f>
        <v>42299</v>
      </c>
      <c r="F13" s="17" t="str">
        <f>IF(Master[[#This Row],[Quantity On Hand]]="","",Master[[#This Row],[Quantity On Hand]])</f>
        <v/>
      </c>
      <c r="G13" s="17" t="str">
        <f>IF(Master[[#This Row],[Quantity On Hand Units -''count'' or ''packet'']]="count","count",IF(Master[[#This Row],[Quantity On Hand Units -''count'' or ''packet'']]="packet","packet",""))</f>
        <v>count</v>
      </c>
      <c r="H13" t="str">
        <f>IF(Master[[#This Row],[Inventory Type - Lookup Picker]]="","",Master[[#This Row],[Inventory Type - Lookup Picker]])</f>
        <v>SD</v>
      </c>
      <c r="I13" t="str">
        <f>IF(Master[[#This Row],[Cooperator (Collector) 1 -full record]]="","",Master[[#This Row],[Cooperator (Collector) 1 -full record]])</f>
        <v>MARSB</v>
      </c>
    </row>
    <row r="14" spans="1:10" x14ac:dyDescent="0.35">
      <c r="A14" s="7"/>
      <c r="B14" t="str">
        <f>Master[[#This Row],[Inventory Prefix]]&amp;" "&amp;Master[[#This Row],[Inventory Number]]&amp;" "&amp;Master[[#This Row],[Inventory Suffix]]&amp;" "&amp;Master[[#This Row],[Inventory Type - Lookup Picker]]</f>
        <v>W6   SD</v>
      </c>
      <c r="C14" t="str">
        <f t="shared" si="0"/>
        <v>Collected</v>
      </c>
      <c r="D14" t="str">
        <f t="shared" si="1"/>
        <v>mm/dd/yyyy</v>
      </c>
      <c r="E14" s="77">
        <f>IF(Master[[#This Row],[Date Collected or Developed]]="","",Master[[#This Row],[Date Collected or Developed]])</f>
        <v>42305</v>
      </c>
      <c r="F14" s="17" t="str">
        <f>IF(Master[[#This Row],[Quantity On Hand]]="","",Master[[#This Row],[Quantity On Hand]])</f>
        <v/>
      </c>
      <c r="G14" s="17" t="str">
        <f>IF(Master[[#This Row],[Quantity On Hand Units -''count'' or ''packet'']]="count","count",IF(Master[[#This Row],[Quantity On Hand Units -''count'' or ''packet'']]="packet","packet",""))</f>
        <v>count</v>
      </c>
      <c r="H14" t="str">
        <f>IF(Master[[#This Row],[Inventory Type - Lookup Picker]]="","",Master[[#This Row],[Inventory Type - Lookup Picker]])</f>
        <v>SD</v>
      </c>
      <c r="I14" t="str">
        <f>IF(Master[[#This Row],[Cooperator (Collector) 1 -full record]]="","",Master[[#This Row],[Cooperator (Collector) 1 -full record]])</f>
        <v>MARSB</v>
      </c>
    </row>
    <row r="15" spans="1:10" x14ac:dyDescent="0.35">
      <c r="A15" s="7"/>
      <c r="B15" t="str">
        <f>Master[[#This Row],[Inventory Prefix]]&amp;" "&amp;Master[[#This Row],[Inventory Number]]&amp;" "&amp;Master[[#This Row],[Inventory Suffix]]&amp;" "&amp;Master[[#This Row],[Inventory Type - Lookup Picker]]</f>
        <v>W6   SD</v>
      </c>
      <c r="C15" t="str">
        <f t="shared" si="0"/>
        <v>Collected</v>
      </c>
      <c r="D15" t="str">
        <f t="shared" si="1"/>
        <v>mm/dd/yyyy</v>
      </c>
      <c r="E15" s="77">
        <f>IF(Master[[#This Row],[Date Collected or Developed]]="","",Master[[#This Row],[Date Collected or Developed]])</f>
        <v>42306</v>
      </c>
      <c r="F15" s="17" t="str">
        <f>IF(Master[[#This Row],[Quantity On Hand]]="","",Master[[#This Row],[Quantity On Hand]])</f>
        <v/>
      </c>
      <c r="G15" s="17" t="str">
        <f>IF(Master[[#This Row],[Quantity On Hand Units -''count'' or ''packet'']]="count","count",IF(Master[[#This Row],[Quantity On Hand Units -''count'' or ''packet'']]="packet","packet",""))</f>
        <v>count</v>
      </c>
      <c r="H15" t="str">
        <f>IF(Master[[#This Row],[Inventory Type - Lookup Picker]]="","",Master[[#This Row],[Inventory Type - Lookup Picker]])</f>
        <v>SD</v>
      </c>
      <c r="I15" t="str">
        <f>IF(Master[[#This Row],[Cooperator (Collector) 1 -full record]]="","",Master[[#This Row],[Cooperator (Collector) 1 -full record]])</f>
        <v>MARSB</v>
      </c>
    </row>
    <row r="16" spans="1:10" x14ac:dyDescent="0.35">
      <c r="A16" s="7"/>
      <c r="B16" t="str">
        <f>Master[[#This Row],[Inventory Prefix]]&amp;" "&amp;Master[[#This Row],[Inventory Number]]&amp;" "&amp;Master[[#This Row],[Inventory Suffix]]&amp;" "&amp;Master[[#This Row],[Inventory Type - Lookup Picker]]</f>
        <v>W6   SD</v>
      </c>
      <c r="C16" t="str">
        <f t="shared" si="0"/>
        <v>Collected</v>
      </c>
      <c r="D16" t="str">
        <f t="shared" si="1"/>
        <v>mm/dd/yyyy</v>
      </c>
      <c r="E16" s="77">
        <f>IF(Master[[#This Row],[Date Collected or Developed]]="","",Master[[#This Row],[Date Collected or Developed]])</f>
        <v>42306</v>
      </c>
      <c r="F16" s="17" t="str">
        <f>IF(Master[[#This Row],[Quantity On Hand]]="","",Master[[#This Row],[Quantity On Hand]])</f>
        <v/>
      </c>
      <c r="G16" s="17" t="str">
        <f>IF(Master[[#This Row],[Quantity On Hand Units -''count'' or ''packet'']]="count","count",IF(Master[[#This Row],[Quantity On Hand Units -''count'' or ''packet'']]="packet","packet",""))</f>
        <v>count</v>
      </c>
      <c r="H16" t="str">
        <f>IF(Master[[#This Row],[Inventory Type - Lookup Picker]]="","",Master[[#This Row],[Inventory Type - Lookup Picker]])</f>
        <v>SD</v>
      </c>
      <c r="I16" t="str">
        <f>IF(Master[[#This Row],[Cooperator (Collector) 1 -full record]]="","",Master[[#This Row],[Cooperator (Collector) 1 -full record]])</f>
        <v>MARSB</v>
      </c>
    </row>
    <row r="17" spans="1:9" x14ac:dyDescent="0.35">
      <c r="A17" s="7"/>
      <c r="B17" t="str">
        <f>Master[[#This Row],[Inventory Prefix]]&amp;" "&amp;Master[[#This Row],[Inventory Number]]&amp;" "&amp;Master[[#This Row],[Inventory Suffix]]&amp;" "&amp;Master[[#This Row],[Inventory Type - Lookup Picker]]</f>
        <v>W6   SD</v>
      </c>
      <c r="C17" t="str">
        <f t="shared" si="0"/>
        <v>Collected</v>
      </c>
      <c r="D17" t="str">
        <f t="shared" si="1"/>
        <v>mm/dd/yyyy</v>
      </c>
      <c r="E17" s="77">
        <f>IF(Master[[#This Row],[Date Collected or Developed]]="","",Master[[#This Row],[Date Collected or Developed]])</f>
        <v>42305</v>
      </c>
      <c r="F17" s="17" t="str">
        <f>IF(Master[[#This Row],[Quantity On Hand]]="","",Master[[#This Row],[Quantity On Hand]])</f>
        <v/>
      </c>
      <c r="G17" s="17" t="str">
        <f>IF(Master[[#This Row],[Quantity On Hand Units -''count'' or ''packet'']]="count","count",IF(Master[[#This Row],[Quantity On Hand Units -''count'' or ''packet'']]="packet","packet",""))</f>
        <v>count</v>
      </c>
      <c r="H17" t="str">
        <f>IF(Master[[#This Row],[Inventory Type - Lookup Picker]]="","",Master[[#This Row],[Inventory Type - Lookup Picker]])</f>
        <v>SD</v>
      </c>
      <c r="I17" t="str">
        <f>IF(Master[[#This Row],[Cooperator (Collector) 1 -full record]]="","",Master[[#This Row],[Cooperator (Collector) 1 -full record]])</f>
        <v>MARSB</v>
      </c>
    </row>
    <row r="18" spans="1:9" x14ac:dyDescent="0.35">
      <c r="A18" s="7"/>
      <c r="B18" t="str">
        <f>Master[[#This Row],[Inventory Prefix]]&amp;" "&amp;Master[[#This Row],[Inventory Number]]&amp;" "&amp;Master[[#This Row],[Inventory Suffix]]&amp;" "&amp;Master[[#This Row],[Inventory Type - Lookup Picker]]</f>
        <v>W6   SD</v>
      </c>
      <c r="C18" t="str">
        <f t="shared" si="0"/>
        <v>Collected</v>
      </c>
      <c r="D18" t="str">
        <f t="shared" si="1"/>
        <v>mm/dd/yyyy</v>
      </c>
      <c r="E18" s="77">
        <f>IF(Master[[#This Row],[Date Collected or Developed]]="","",Master[[#This Row],[Date Collected or Developed]])</f>
        <v>42307</v>
      </c>
      <c r="F18" s="17" t="str">
        <f>IF(Master[[#This Row],[Quantity On Hand]]="","",Master[[#This Row],[Quantity On Hand]])</f>
        <v/>
      </c>
      <c r="G18" s="17" t="str">
        <f>IF(Master[[#This Row],[Quantity On Hand Units -''count'' or ''packet'']]="count","count",IF(Master[[#This Row],[Quantity On Hand Units -''count'' or ''packet'']]="packet","packet",""))</f>
        <v>count</v>
      </c>
      <c r="H18" t="str">
        <f>IF(Master[[#This Row],[Inventory Type - Lookup Picker]]="","",Master[[#This Row],[Inventory Type - Lookup Picker]])</f>
        <v>SD</v>
      </c>
      <c r="I18" t="str">
        <f>IF(Master[[#This Row],[Cooperator (Collector) 1 -full record]]="","",Master[[#This Row],[Cooperator (Collector) 1 -full record]])</f>
        <v>MARSB</v>
      </c>
    </row>
    <row r="19" spans="1:9" x14ac:dyDescent="0.35">
      <c r="A19" s="7"/>
      <c r="B19" t="str">
        <f>Master[[#This Row],[Inventory Prefix]]&amp;" "&amp;Master[[#This Row],[Inventory Number]]&amp;" "&amp;Master[[#This Row],[Inventory Suffix]]&amp;" "&amp;Master[[#This Row],[Inventory Type - Lookup Picker]]</f>
        <v>W6   SD</v>
      </c>
      <c r="C19" t="str">
        <f t="shared" si="0"/>
        <v>Collected</v>
      </c>
      <c r="D19" t="str">
        <f t="shared" si="1"/>
        <v>mm/dd/yyyy</v>
      </c>
      <c r="E19" s="77">
        <f>IF(Master[[#This Row],[Date Collected or Developed]]="","",Master[[#This Row],[Date Collected or Developed]])</f>
        <v>42306</v>
      </c>
      <c r="F19" s="17" t="str">
        <f>IF(Master[[#This Row],[Quantity On Hand]]="","",Master[[#This Row],[Quantity On Hand]])</f>
        <v/>
      </c>
      <c r="G19" s="17" t="str">
        <f>IF(Master[[#This Row],[Quantity On Hand Units -''count'' or ''packet'']]="count","count",IF(Master[[#This Row],[Quantity On Hand Units -''count'' or ''packet'']]="packet","packet",""))</f>
        <v>count</v>
      </c>
      <c r="H19" t="str">
        <f>IF(Master[[#This Row],[Inventory Type - Lookup Picker]]="","",Master[[#This Row],[Inventory Type - Lookup Picker]])</f>
        <v>SD</v>
      </c>
      <c r="I19" t="str">
        <f>IF(Master[[#This Row],[Cooperator (Collector) 1 -full record]]="","",Master[[#This Row],[Cooperator (Collector) 1 -full record]])</f>
        <v>MARSB</v>
      </c>
    </row>
    <row r="20" spans="1:9" x14ac:dyDescent="0.35">
      <c r="A20" s="7"/>
      <c r="B20" t="str">
        <f>Master[[#This Row],[Inventory Prefix]]&amp;" "&amp;Master[[#This Row],[Inventory Number]]&amp;" "&amp;Master[[#This Row],[Inventory Suffix]]&amp;" "&amp;Master[[#This Row],[Inventory Type - Lookup Picker]]</f>
        <v>W6   SD</v>
      </c>
      <c r="C20" t="str">
        <f t="shared" si="0"/>
        <v>Collected</v>
      </c>
      <c r="D20" t="str">
        <f t="shared" si="1"/>
        <v>mm/dd/yyyy</v>
      </c>
      <c r="E20" s="77">
        <f>IF(Master[[#This Row],[Date Collected or Developed]]="","",Master[[#This Row],[Date Collected or Developed]])</f>
        <v>42536</v>
      </c>
      <c r="F20" s="17" t="str">
        <f>IF(Master[[#This Row],[Quantity On Hand]]="","",Master[[#This Row],[Quantity On Hand]])</f>
        <v/>
      </c>
      <c r="G20" s="17" t="str">
        <f>IF(Master[[#This Row],[Quantity On Hand Units -''count'' or ''packet'']]="count","count",IF(Master[[#This Row],[Quantity On Hand Units -''count'' or ''packet'']]="packet","packet",""))</f>
        <v>count</v>
      </c>
      <c r="H20" t="str">
        <f>IF(Master[[#This Row],[Inventory Type - Lookup Picker]]="","",Master[[#This Row],[Inventory Type - Lookup Picker]])</f>
        <v>SD</v>
      </c>
      <c r="I20" t="str">
        <f>IF(Master[[#This Row],[Cooperator (Collector) 1 -full record]]="","",Master[[#This Row],[Cooperator (Collector) 1 -full record]])</f>
        <v>MARSB</v>
      </c>
    </row>
    <row r="21" spans="1:9" x14ac:dyDescent="0.35">
      <c r="A21" s="7"/>
      <c r="B21" t="str">
        <f>Master[[#This Row],[Inventory Prefix]]&amp;" "&amp;Master[[#This Row],[Inventory Number]]&amp;" "&amp;Master[[#This Row],[Inventory Suffix]]&amp;" "&amp;Master[[#This Row],[Inventory Type - Lookup Picker]]</f>
        <v>W6   SD</v>
      </c>
      <c r="C21" t="str">
        <f t="shared" si="0"/>
        <v>Collected</v>
      </c>
      <c r="D21" t="str">
        <f t="shared" si="1"/>
        <v>mm/dd/yyyy</v>
      </c>
      <c r="E21" s="77">
        <f>IF(Master[[#This Row],[Date Collected or Developed]]="","",Master[[#This Row],[Date Collected or Developed]])</f>
        <v>42537</v>
      </c>
      <c r="F21" s="17" t="str">
        <f>IF(Master[[#This Row],[Quantity On Hand]]="","",Master[[#This Row],[Quantity On Hand]])</f>
        <v/>
      </c>
      <c r="G21" s="17" t="str">
        <f>IF(Master[[#This Row],[Quantity On Hand Units -''count'' or ''packet'']]="count","count",IF(Master[[#This Row],[Quantity On Hand Units -''count'' or ''packet'']]="packet","packet",""))</f>
        <v>count</v>
      </c>
      <c r="H21" t="str">
        <f>IF(Master[[#This Row],[Inventory Type - Lookup Picker]]="","",Master[[#This Row],[Inventory Type - Lookup Picker]])</f>
        <v>SD</v>
      </c>
      <c r="I21" t="str">
        <f>IF(Master[[#This Row],[Cooperator (Collector) 1 -full record]]="","",Master[[#This Row],[Cooperator (Collector) 1 -full record]])</f>
        <v>MARSB</v>
      </c>
    </row>
    <row r="22" spans="1:9" x14ac:dyDescent="0.35">
      <c r="B22" s="45" t="str">
        <f>Master[[#This Row],[Inventory Prefix]]&amp;" "&amp;Master[[#This Row],[Inventory Number]]&amp;" "&amp;Master[[#This Row],[Inventory Suffix]]&amp;" "&amp;Master[[#This Row],[Inventory Type - Lookup Picker]]</f>
        <v>W6   SD</v>
      </c>
      <c r="C22" t="str">
        <f t="shared" si="0"/>
        <v>Collected</v>
      </c>
      <c r="D22" t="str">
        <f t="shared" ref="D22:D53" si="2">"mm/dd/yyyy"</f>
        <v>mm/dd/yyyy</v>
      </c>
      <c r="E22" s="77">
        <f>IF(Master[[#This Row],[Date Collected or Developed]]="","",Master[[#This Row],[Date Collected or Developed]])</f>
        <v>42541</v>
      </c>
      <c r="F22" s="17" t="str">
        <f>IF(Master[[#This Row],[Quantity On Hand]]="","",Master[[#This Row],[Quantity On Hand]])</f>
        <v/>
      </c>
      <c r="G22" s="17" t="str">
        <f>IF(Master[[#This Row],[Quantity On Hand Units -''count'' or ''packet'']]="count","count",IF(Master[[#This Row],[Quantity On Hand Units -''count'' or ''packet'']]="packet","packet",""))</f>
        <v>count</v>
      </c>
      <c r="H22" s="45" t="str">
        <f>IF(Master[[#This Row],[Inventory Type - Lookup Picker]]="","",Master[[#This Row],[Inventory Type - Lookup Picker]])</f>
        <v>SD</v>
      </c>
      <c r="I22" t="str">
        <f>IF(Master[[#This Row],[Cooperator (Collector) 1 -full record]]="","",Master[[#This Row],[Cooperator (Collector) 1 -full record]])</f>
        <v>MARSB</v>
      </c>
    </row>
    <row r="23" spans="1:9" x14ac:dyDescent="0.35">
      <c r="B23" s="45" t="str">
        <f>Master[[#This Row],[Inventory Prefix]]&amp;" "&amp;Master[[#This Row],[Inventory Number]]&amp;" "&amp;Master[[#This Row],[Inventory Suffix]]&amp;" "&amp;Master[[#This Row],[Inventory Type - Lookup Picker]]</f>
        <v>W6   SD</v>
      </c>
      <c r="C23" t="str">
        <f t="shared" si="0"/>
        <v>Collected</v>
      </c>
      <c r="D23" t="str">
        <f t="shared" si="2"/>
        <v>mm/dd/yyyy</v>
      </c>
      <c r="E23" s="77">
        <f>IF(Master[[#This Row],[Date Collected or Developed]]="","",Master[[#This Row],[Date Collected or Developed]])</f>
        <v>42543</v>
      </c>
      <c r="F23" s="17" t="str">
        <f>IF(Master[[#This Row],[Quantity On Hand]]="","",Master[[#This Row],[Quantity On Hand]])</f>
        <v/>
      </c>
      <c r="G23" s="17" t="str">
        <f>IF(Master[[#This Row],[Quantity On Hand Units -''count'' or ''packet'']]="count","count",IF(Master[[#This Row],[Quantity On Hand Units -''count'' or ''packet'']]="packet","packet",""))</f>
        <v>count</v>
      </c>
      <c r="H23" s="45" t="str">
        <f>IF(Master[[#This Row],[Inventory Type - Lookup Picker]]="","",Master[[#This Row],[Inventory Type - Lookup Picker]])</f>
        <v>SD</v>
      </c>
      <c r="I23" t="str">
        <f>IF(Master[[#This Row],[Cooperator (Collector) 1 -full record]]="","",Master[[#This Row],[Cooperator (Collector) 1 -full record]])</f>
        <v>MARSB</v>
      </c>
    </row>
    <row r="24" spans="1:9" x14ac:dyDescent="0.35">
      <c r="B24" s="45" t="str">
        <f>Master[[#This Row],[Inventory Prefix]]&amp;" "&amp;Master[[#This Row],[Inventory Number]]&amp;" "&amp;Master[[#This Row],[Inventory Suffix]]&amp;" "&amp;Master[[#This Row],[Inventory Type - Lookup Picker]]</f>
        <v>W6   SD</v>
      </c>
      <c r="C24" t="str">
        <f t="shared" si="0"/>
        <v>Collected</v>
      </c>
      <c r="D24" t="str">
        <f t="shared" si="2"/>
        <v>mm/dd/yyyy</v>
      </c>
      <c r="E24" s="77">
        <f>IF(Master[[#This Row],[Date Collected or Developed]]="","",Master[[#This Row],[Date Collected or Developed]])</f>
        <v>42548</v>
      </c>
      <c r="F24" s="17" t="str">
        <f>IF(Master[[#This Row],[Quantity On Hand]]="","",Master[[#This Row],[Quantity On Hand]])</f>
        <v/>
      </c>
      <c r="G24" s="17" t="str">
        <f>IF(Master[[#This Row],[Quantity On Hand Units -''count'' or ''packet'']]="count","count",IF(Master[[#This Row],[Quantity On Hand Units -''count'' or ''packet'']]="packet","packet",""))</f>
        <v>count</v>
      </c>
      <c r="H24" s="45" t="str">
        <f>IF(Master[[#This Row],[Inventory Type - Lookup Picker]]="","",Master[[#This Row],[Inventory Type - Lookup Picker]])</f>
        <v>SD</v>
      </c>
      <c r="I24" t="str">
        <f>IF(Master[[#This Row],[Cooperator (Collector) 1 -full record]]="","",Master[[#This Row],[Cooperator (Collector) 1 -full record]])</f>
        <v>MARSB</v>
      </c>
    </row>
    <row r="25" spans="1:9" x14ac:dyDescent="0.35">
      <c r="B25" s="45" t="str">
        <f>Master[[#This Row],[Inventory Prefix]]&amp;" "&amp;Master[[#This Row],[Inventory Number]]&amp;" "&amp;Master[[#This Row],[Inventory Suffix]]&amp;" "&amp;Master[[#This Row],[Inventory Type - Lookup Picker]]</f>
        <v>W6   SD</v>
      </c>
      <c r="C25" t="str">
        <f t="shared" si="0"/>
        <v>Collected</v>
      </c>
      <c r="D25" t="str">
        <f t="shared" si="2"/>
        <v>mm/dd/yyyy</v>
      </c>
      <c r="E25" s="77">
        <f>IF(Master[[#This Row],[Date Collected or Developed]]="","",Master[[#This Row],[Date Collected or Developed]])</f>
        <v>42559</v>
      </c>
      <c r="F25" s="17" t="str">
        <f>IF(Master[[#This Row],[Quantity On Hand]]="","",Master[[#This Row],[Quantity On Hand]])</f>
        <v/>
      </c>
      <c r="G25" s="17" t="str">
        <f>IF(Master[[#This Row],[Quantity On Hand Units -''count'' or ''packet'']]="count","count",IF(Master[[#This Row],[Quantity On Hand Units -''count'' or ''packet'']]="packet","packet",""))</f>
        <v>count</v>
      </c>
      <c r="H25" s="45" t="str">
        <f>IF(Master[[#This Row],[Inventory Type - Lookup Picker]]="","",Master[[#This Row],[Inventory Type - Lookup Picker]])</f>
        <v>SD</v>
      </c>
      <c r="I25" t="str">
        <f>IF(Master[[#This Row],[Cooperator (Collector) 1 -full record]]="","",Master[[#This Row],[Cooperator (Collector) 1 -full record]])</f>
        <v>MARSB</v>
      </c>
    </row>
    <row r="26" spans="1:9" x14ac:dyDescent="0.35">
      <c r="B26" s="45" t="str">
        <f>Master[[#This Row],[Inventory Prefix]]&amp;" "&amp;Master[[#This Row],[Inventory Number]]&amp;" "&amp;Master[[#This Row],[Inventory Suffix]]&amp;" "&amp;Master[[#This Row],[Inventory Type - Lookup Picker]]</f>
        <v>W6   SD</v>
      </c>
      <c r="C26" t="str">
        <f t="shared" si="0"/>
        <v>Collected</v>
      </c>
      <c r="D26" t="str">
        <f t="shared" si="2"/>
        <v>mm/dd/yyyy</v>
      </c>
      <c r="E26" s="77">
        <f>IF(Master[[#This Row],[Date Collected or Developed]]="","",Master[[#This Row],[Date Collected or Developed]])</f>
        <v>42564</v>
      </c>
      <c r="F26" s="17" t="str">
        <f>IF(Master[[#This Row],[Quantity On Hand]]="","",Master[[#This Row],[Quantity On Hand]])</f>
        <v/>
      </c>
      <c r="G26" s="17" t="str">
        <f>IF(Master[[#This Row],[Quantity On Hand Units -''count'' or ''packet'']]="count","count",IF(Master[[#This Row],[Quantity On Hand Units -''count'' or ''packet'']]="packet","packet",""))</f>
        <v>count</v>
      </c>
      <c r="H26" s="45" t="str">
        <f>IF(Master[[#This Row],[Inventory Type - Lookup Picker]]="","",Master[[#This Row],[Inventory Type - Lookup Picker]])</f>
        <v>SD</v>
      </c>
      <c r="I26" t="str">
        <f>IF(Master[[#This Row],[Cooperator (Collector) 1 -full record]]="","",Master[[#This Row],[Cooperator (Collector) 1 -full record]])</f>
        <v>MARSB</v>
      </c>
    </row>
    <row r="27" spans="1:9" x14ac:dyDescent="0.35">
      <c r="B27" s="45" t="str">
        <f>Master[[#This Row],[Inventory Prefix]]&amp;" "&amp;Master[[#This Row],[Inventory Number]]&amp;" "&amp;Master[[#This Row],[Inventory Suffix]]&amp;" "&amp;Master[[#This Row],[Inventory Type - Lookup Picker]]</f>
        <v>W6   SD</v>
      </c>
      <c r="C27" t="str">
        <f t="shared" si="0"/>
        <v>Collected</v>
      </c>
      <c r="D27" t="str">
        <f t="shared" si="2"/>
        <v>mm/dd/yyyy</v>
      </c>
      <c r="E27" s="77">
        <f>IF(Master[[#This Row],[Date Collected or Developed]]="","",Master[[#This Row],[Date Collected or Developed]])</f>
        <v>42591</v>
      </c>
      <c r="F27" s="17" t="str">
        <f>IF(Master[[#This Row],[Quantity On Hand]]="","",Master[[#This Row],[Quantity On Hand]])</f>
        <v/>
      </c>
      <c r="G27" s="17" t="str">
        <f>IF(Master[[#This Row],[Quantity On Hand Units -''count'' or ''packet'']]="count","count",IF(Master[[#This Row],[Quantity On Hand Units -''count'' or ''packet'']]="packet","packet",""))</f>
        <v>count</v>
      </c>
      <c r="H27" s="45" t="str">
        <f>IF(Master[[#This Row],[Inventory Type - Lookup Picker]]="","",Master[[#This Row],[Inventory Type - Lookup Picker]])</f>
        <v>SD</v>
      </c>
      <c r="I27" t="str">
        <f>IF(Master[[#This Row],[Cooperator (Collector) 1 -full record]]="","",Master[[#This Row],[Cooperator (Collector) 1 -full record]])</f>
        <v>MARSB</v>
      </c>
    </row>
    <row r="28" spans="1:9" x14ac:dyDescent="0.35">
      <c r="B28" s="45" t="str">
        <f>Master[[#This Row],[Inventory Prefix]]&amp;" "&amp;Master[[#This Row],[Inventory Number]]&amp;" "&amp;Master[[#This Row],[Inventory Suffix]]&amp;" "&amp;Master[[#This Row],[Inventory Type - Lookup Picker]]</f>
        <v>W6   SD</v>
      </c>
      <c r="C28" t="str">
        <f t="shared" si="0"/>
        <v>Collected</v>
      </c>
      <c r="D28" t="str">
        <f t="shared" si="2"/>
        <v>mm/dd/yyyy</v>
      </c>
      <c r="E28" s="77">
        <f>IF(Master[[#This Row],[Date Collected or Developed]]="","",Master[[#This Row],[Date Collected or Developed]])</f>
        <v>42572</v>
      </c>
      <c r="F28" s="17" t="str">
        <f>IF(Master[[#This Row],[Quantity On Hand]]="","",Master[[#This Row],[Quantity On Hand]])</f>
        <v/>
      </c>
      <c r="G28" s="17" t="str">
        <f>IF(Master[[#This Row],[Quantity On Hand Units -''count'' or ''packet'']]="count","count",IF(Master[[#This Row],[Quantity On Hand Units -''count'' or ''packet'']]="packet","packet",""))</f>
        <v>count</v>
      </c>
      <c r="H28" s="45" t="str">
        <f>IF(Master[[#This Row],[Inventory Type - Lookup Picker]]="","",Master[[#This Row],[Inventory Type - Lookup Picker]])</f>
        <v>SD</v>
      </c>
      <c r="I28" t="str">
        <f>IF(Master[[#This Row],[Cooperator (Collector) 1 -full record]]="","",Master[[#This Row],[Cooperator (Collector) 1 -full record]])</f>
        <v>MARSB</v>
      </c>
    </row>
    <row r="29" spans="1:9" x14ac:dyDescent="0.35">
      <c r="B29" s="45" t="str">
        <f>Master[[#This Row],[Inventory Prefix]]&amp;" "&amp;Master[[#This Row],[Inventory Number]]&amp;" "&amp;Master[[#This Row],[Inventory Suffix]]&amp;" "&amp;Master[[#This Row],[Inventory Type - Lookup Picker]]</f>
        <v>W6   SD</v>
      </c>
      <c r="C29" t="str">
        <f t="shared" si="0"/>
        <v>Collected</v>
      </c>
      <c r="D29" t="str">
        <f t="shared" si="2"/>
        <v>mm/dd/yyyy</v>
      </c>
      <c r="E29" s="77">
        <f>IF(Master[[#This Row],[Date Collected or Developed]]="","",Master[[#This Row],[Date Collected or Developed]])</f>
        <v>42599</v>
      </c>
      <c r="F29" s="17" t="str">
        <f>IF(Master[[#This Row],[Quantity On Hand]]="","",Master[[#This Row],[Quantity On Hand]])</f>
        <v/>
      </c>
      <c r="G29" s="17" t="str">
        <f>IF(Master[[#This Row],[Quantity On Hand Units -''count'' or ''packet'']]="count","count",IF(Master[[#This Row],[Quantity On Hand Units -''count'' or ''packet'']]="packet","packet",""))</f>
        <v>count</v>
      </c>
      <c r="H29" s="45" t="str">
        <f>IF(Master[[#This Row],[Inventory Type - Lookup Picker]]="","",Master[[#This Row],[Inventory Type - Lookup Picker]])</f>
        <v>SD</v>
      </c>
      <c r="I29" t="str">
        <f>IF(Master[[#This Row],[Cooperator (Collector) 1 -full record]]="","",Master[[#This Row],[Cooperator (Collector) 1 -full record]])</f>
        <v>MARSB</v>
      </c>
    </row>
    <row r="30" spans="1:9" x14ac:dyDescent="0.35">
      <c r="B30" s="45" t="str">
        <f>Master[[#This Row],[Inventory Prefix]]&amp;" "&amp;Master[[#This Row],[Inventory Number]]&amp;" "&amp;Master[[#This Row],[Inventory Suffix]]&amp;" "&amp;Master[[#This Row],[Inventory Type - Lookup Picker]]</f>
        <v>W6   SD</v>
      </c>
      <c r="C30" t="str">
        <f t="shared" si="0"/>
        <v>Collected</v>
      </c>
      <c r="D30" t="str">
        <f t="shared" si="2"/>
        <v>mm/dd/yyyy</v>
      </c>
      <c r="E30" s="77">
        <f>IF(Master[[#This Row],[Date Collected or Developed]]="","",Master[[#This Row],[Date Collected or Developed]])</f>
        <v>42600</v>
      </c>
      <c r="F30" s="17" t="str">
        <f>IF(Master[[#This Row],[Quantity On Hand]]="","",Master[[#This Row],[Quantity On Hand]])</f>
        <v/>
      </c>
      <c r="G30" s="17" t="str">
        <f>IF(Master[[#This Row],[Quantity On Hand Units -''count'' or ''packet'']]="count","count",IF(Master[[#This Row],[Quantity On Hand Units -''count'' or ''packet'']]="packet","packet",""))</f>
        <v>count</v>
      </c>
      <c r="H30" s="45" t="str">
        <f>IF(Master[[#This Row],[Inventory Type - Lookup Picker]]="","",Master[[#This Row],[Inventory Type - Lookup Picker]])</f>
        <v>SD</v>
      </c>
      <c r="I30" t="str">
        <f>IF(Master[[#This Row],[Cooperator (Collector) 1 -full record]]="","",Master[[#This Row],[Cooperator (Collector) 1 -full record]])</f>
        <v>MARSB</v>
      </c>
    </row>
    <row r="31" spans="1:9" x14ac:dyDescent="0.35">
      <c r="B31" s="45" t="str">
        <f>Master[[#This Row],[Inventory Prefix]]&amp;" "&amp;Master[[#This Row],[Inventory Number]]&amp;" "&amp;Master[[#This Row],[Inventory Suffix]]&amp;" "&amp;Master[[#This Row],[Inventory Type - Lookup Picker]]</f>
        <v>W6   SD</v>
      </c>
      <c r="C31" t="str">
        <f t="shared" si="0"/>
        <v>Collected</v>
      </c>
      <c r="D31" t="str">
        <f t="shared" si="2"/>
        <v>mm/dd/yyyy</v>
      </c>
      <c r="E31" s="77">
        <f>IF(Master[[#This Row],[Date Collected or Developed]]="","",Master[[#This Row],[Date Collected or Developed]])</f>
        <v>42607</v>
      </c>
      <c r="F31" s="17" t="str">
        <f>IF(Master[[#This Row],[Quantity On Hand]]="","",Master[[#This Row],[Quantity On Hand]])</f>
        <v/>
      </c>
      <c r="G31" s="17" t="str">
        <f>IF(Master[[#This Row],[Quantity On Hand Units -''count'' or ''packet'']]="count","count",IF(Master[[#This Row],[Quantity On Hand Units -''count'' or ''packet'']]="packet","packet",""))</f>
        <v>count</v>
      </c>
      <c r="H31" s="45" t="str">
        <f>IF(Master[[#This Row],[Inventory Type - Lookup Picker]]="","",Master[[#This Row],[Inventory Type - Lookup Picker]])</f>
        <v>SD</v>
      </c>
      <c r="I31" t="str">
        <f>IF(Master[[#This Row],[Cooperator (Collector) 1 -full record]]="","",Master[[#This Row],[Cooperator (Collector) 1 -full record]])</f>
        <v>MARSB</v>
      </c>
    </row>
    <row r="32" spans="1:9" x14ac:dyDescent="0.35">
      <c r="B32" s="45" t="str">
        <f>Master[[#This Row],[Inventory Prefix]]&amp;" "&amp;Master[[#This Row],[Inventory Number]]&amp;" "&amp;Master[[#This Row],[Inventory Suffix]]&amp;" "&amp;Master[[#This Row],[Inventory Type - Lookup Picker]]</f>
        <v>W6   SD</v>
      </c>
      <c r="C32" t="str">
        <f t="shared" si="0"/>
        <v>Collected</v>
      </c>
      <c r="D32" t="str">
        <f t="shared" si="2"/>
        <v>mm/dd/yyyy</v>
      </c>
      <c r="E32" s="77">
        <f>IF(Master[[#This Row],[Date Collected or Developed]]="","",Master[[#This Row],[Date Collected or Developed]])</f>
        <v>42613</v>
      </c>
      <c r="F32" s="17" t="str">
        <f>IF(Master[[#This Row],[Quantity On Hand]]="","",Master[[#This Row],[Quantity On Hand]])</f>
        <v/>
      </c>
      <c r="G32" s="17" t="str">
        <f>IF(Master[[#This Row],[Quantity On Hand Units -''count'' or ''packet'']]="count","count",IF(Master[[#This Row],[Quantity On Hand Units -''count'' or ''packet'']]="packet","packet",""))</f>
        <v>count</v>
      </c>
      <c r="H32" s="45" t="str">
        <f>IF(Master[[#This Row],[Inventory Type - Lookup Picker]]="","",Master[[#This Row],[Inventory Type - Lookup Picker]])</f>
        <v>SD</v>
      </c>
      <c r="I32" t="str">
        <f>IF(Master[[#This Row],[Cooperator (Collector) 1 -full record]]="","",Master[[#This Row],[Cooperator (Collector) 1 -full record]])</f>
        <v>MARSB</v>
      </c>
    </row>
    <row r="33" spans="2:9" x14ac:dyDescent="0.35">
      <c r="B33" s="45" t="str">
        <f>Master[[#This Row],[Inventory Prefix]]&amp;" "&amp;Master[[#This Row],[Inventory Number]]&amp;" "&amp;Master[[#This Row],[Inventory Suffix]]&amp;" "&amp;Master[[#This Row],[Inventory Type - Lookup Picker]]</f>
        <v>W6   SD</v>
      </c>
      <c r="C33" t="str">
        <f t="shared" si="0"/>
        <v>Collected</v>
      </c>
      <c r="D33" t="str">
        <f t="shared" si="2"/>
        <v>mm/dd/yyyy</v>
      </c>
      <c r="E33" s="77">
        <f>IF(Master[[#This Row],[Date Collected or Developed]]="","",Master[[#This Row],[Date Collected or Developed]])</f>
        <v>42626</v>
      </c>
      <c r="F33" s="17" t="str">
        <f>IF(Master[[#This Row],[Quantity On Hand]]="","",Master[[#This Row],[Quantity On Hand]])</f>
        <v/>
      </c>
      <c r="G33" s="17" t="str">
        <f>IF(Master[[#This Row],[Quantity On Hand Units -''count'' or ''packet'']]="count","count",IF(Master[[#This Row],[Quantity On Hand Units -''count'' or ''packet'']]="packet","packet",""))</f>
        <v>count</v>
      </c>
      <c r="H33" s="45" t="str">
        <f>IF(Master[[#This Row],[Inventory Type - Lookup Picker]]="","",Master[[#This Row],[Inventory Type - Lookup Picker]])</f>
        <v>SD</v>
      </c>
      <c r="I33" t="str">
        <f>IF(Master[[#This Row],[Cooperator (Collector) 1 -full record]]="","",Master[[#This Row],[Cooperator (Collector) 1 -full record]])</f>
        <v>MARSB</v>
      </c>
    </row>
    <row r="34" spans="2:9" x14ac:dyDescent="0.35">
      <c r="B34" s="45" t="str">
        <f>Master[[#This Row],[Inventory Prefix]]&amp;" "&amp;Master[[#This Row],[Inventory Number]]&amp;" "&amp;Master[[#This Row],[Inventory Suffix]]&amp;" "&amp;Master[[#This Row],[Inventory Type - Lookup Picker]]</f>
        <v>W6   SD</v>
      </c>
      <c r="C34" t="str">
        <f t="shared" ref="C34:C65" si="3">"Collected"</f>
        <v>Collected</v>
      </c>
      <c r="D34" t="str">
        <f t="shared" si="2"/>
        <v>mm/dd/yyyy</v>
      </c>
      <c r="E34" s="77">
        <f>IF(Master[[#This Row],[Date Collected or Developed]]="","",Master[[#This Row],[Date Collected or Developed]])</f>
        <v>42627</v>
      </c>
      <c r="F34" s="17" t="str">
        <f>IF(Master[[#This Row],[Quantity On Hand]]="","",Master[[#This Row],[Quantity On Hand]])</f>
        <v/>
      </c>
      <c r="G34" s="17" t="str">
        <f>IF(Master[[#This Row],[Quantity On Hand Units -''count'' or ''packet'']]="count","count",IF(Master[[#This Row],[Quantity On Hand Units -''count'' or ''packet'']]="packet","packet",""))</f>
        <v>count</v>
      </c>
      <c r="H34" s="45" t="str">
        <f>IF(Master[[#This Row],[Inventory Type - Lookup Picker]]="","",Master[[#This Row],[Inventory Type - Lookup Picker]])</f>
        <v>SD</v>
      </c>
      <c r="I34" t="str">
        <f>IF(Master[[#This Row],[Cooperator (Collector) 1 -full record]]="","",Master[[#This Row],[Cooperator (Collector) 1 -full record]])</f>
        <v>MARSB</v>
      </c>
    </row>
    <row r="35" spans="2:9" x14ac:dyDescent="0.35">
      <c r="B35" s="45" t="str">
        <f>Master[[#This Row],[Inventory Prefix]]&amp;" "&amp;Master[[#This Row],[Inventory Number]]&amp;" "&amp;Master[[#This Row],[Inventory Suffix]]&amp;" "&amp;Master[[#This Row],[Inventory Type - Lookup Picker]]</f>
        <v>W6   SD</v>
      </c>
      <c r="C35" t="str">
        <f t="shared" si="3"/>
        <v>Collected</v>
      </c>
      <c r="D35" t="str">
        <f t="shared" si="2"/>
        <v>mm/dd/yyyy</v>
      </c>
      <c r="E35" s="77">
        <f>IF(Master[[#This Row],[Date Collected or Developed]]="","",Master[[#This Row],[Date Collected or Developed]])</f>
        <v>42657</v>
      </c>
      <c r="F35" s="17" t="str">
        <f>IF(Master[[#This Row],[Quantity On Hand]]="","",Master[[#This Row],[Quantity On Hand]])</f>
        <v/>
      </c>
      <c r="G35" s="17" t="str">
        <f>IF(Master[[#This Row],[Quantity On Hand Units -''count'' or ''packet'']]="count","count",IF(Master[[#This Row],[Quantity On Hand Units -''count'' or ''packet'']]="packet","packet",""))</f>
        <v>count</v>
      </c>
      <c r="H35" s="45" t="str">
        <f>IF(Master[[#This Row],[Inventory Type - Lookup Picker]]="","",Master[[#This Row],[Inventory Type - Lookup Picker]])</f>
        <v>SD</v>
      </c>
      <c r="I35" t="str">
        <f>IF(Master[[#This Row],[Cooperator (Collector) 1 -full record]]="","",Master[[#This Row],[Cooperator (Collector) 1 -full record]])</f>
        <v>MARSB</v>
      </c>
    </row>
    <row r="36" spans="2:9" x14ac:dyDescent="0.35">
      <c r="B36" s="45" t="str">
        <f>Master[[#This Row],[Inventory Prefix]]&amp;" "&amp;Master[[#This Row],[Inventory Number]]&amp;" "&amp;Master[[#This Row],[Inventory Suffix]]&amp;" "&amp;Master[[#This Row],[Inventory Type - Lookup Picker]]</f>
        <v>W6   SD</v>
      </c>
      <c r="C36" t="str">
        <f t="shared" si="3"/>
        <v>Collected</v>
      </c>
      <c r="D36" t="str">
        <f t="shared" si="2"/>
        <v>mm/dd/yyyy</v>
      </c>
      <c r="E36" s="77">
        <f>IF(Master[[#This Row],[Date Collected or Developed]]="","",Master[[#This Row],[Date Collected or Developed]])</f>
        <v>42629</v>
      </c>
      <c r="F36" s="17" t="str">
        <f>IF(Master[[#This Row],[Quantity On Hand]]="","",Master[[#This Row],[Quantity On Hand]])</f>
        <v/>
      </c>
      <c r="G36" s="17" t="str">
        <f>IF(Master[[#This Row],[Quantity On Hand Units -''count'' or ''packet'']]="count","count",IF(Master[[#This Row],[Quantity On Hand Units -''count'' or ''packet'']]="packet","packet",""))</f>
        <v>count</v>
      </c>
      <c r="H36" s="45" t="str">
        <f>IF(Master[[#This Row],[Inventory Type - Lookup Picker]]="","",Master[[#This Row],[Inventory Type - Lookup Picker]])</f>
        <v>SD</v>
      </c>
      <c r="I36" t="str">
        <f>IF(Master[[#This Row],[Cooperator (Collector) 1 -full record]]="","",Master[[#This Row],[Cooperator (Collector) 1 -full record]])</f>
        <v>MARSB</v>
      </c>
    </row>
    <row r="37" spans="2:9" x14ac:dyDescent="0.35">
      <c r="B37" s="45" t="str">
        <f>Master[[#This Row],[Inventory Prefix]]&amp;" "&amp;Master[[#This Row],[Inventory Number]]&amp;" "&amp;Master[[#This Row],[Inventory Suffix]]&amp;" "&amp;Master[[#This Row],[Inventory Type - Lookup Picker]]</f>
        <v>W6   SD</v>
      </c>
      <c r="C37" t="str">
        <f t="shared" si="3"/>
        <v>Collected</v>
      </c>
      <c r="D37" t="str">
        <f t="shared" si="2"/>
        <v>mm/dd/yyyy</v>
      </c>
      <c r="E37" s="77">
        <f>IF(Master[[#This Row],[Date Collected or Developed]]="","",Master[[#This Row],[Date Collected or Developed]])</f>
        <v>42629</v>
      </c>
      <c r="F37" s="17" t="str">
        <f>IF(Master[[#This Row],[Quantity On Hand]]="","",Master[[#This Row],[Quantity On Hand]])</f>
        <v/>
      </c>
      <c r="G37" s="17" t="str">
        <f>IF(Master[[#This Row],[Quantity On Hand Units -''count'' or ''packet'']]="count","count",IF(Master[[#This Row],[Quantity On Hand Units -''count'' or ''packet'']]="packet","packet",""))</f>
        <v>count</v>
      </c>
      <c r="H37" s="45" t="str">
        <f>IF(Master[[#This Row],[Inventory Type - Lookup Picker]]="","",Master[[#This Row],[Inventory Type - Lookup Picker]])</f>
        <v>SD</v>
      </c>
      <c r="I37" t="str">
        <f>IF(Master[[#This Row],[Cooperator (Collector) 1 -full record]]="","",Master[[#This Row],[Cooperator (Collector) 1 -full record]])</f>
        <v>MARSB</v>
      </c>
    </row>
    <row r="38" spans="2:9" x14ac:dyDescent="0.35">
      <c r="B38" s="45" t="str">
        <f>Master[[#This Row],[Inventory Prefix]]&amp;" "&amp;Master[[#This Row],[Inventory Number]]&amp;" "&amp;Master[[#This Row],[Inventory Suffix]]&amp;" "&amp;Master[[#This Row],[Inventory Type - Lookup Picker]]</f>
        <v>W6   SD</v>
      </c>
      <c r="C38" t="str">
        <f t="shared" si="3"/>
        <v>Collected</v>
      </c>
      <c r="D38" t="str">
        <f t="shared" si="2"/>
        <v>mm/dd/yyyy</v>
      </c>
      <c r="E38" s="77">
        <f>IF(Master[[#This Row],[Date Collected or Developed]]="","",Master[[#This Row],[Date Collected or Developed]])</f>
        <v>42635</v>
      </c>
      <c r="F38" s="17" t="str">
        <f>IF(Master[[#This Row],[Quantity On Hand]]="","",Master[[#This Row],[Quantity On Hand]])</f>
        <v/>
      </c>
      <c r="G38" s="17" t="str">
        <f>IF(Master[[#This Row],[Quantity On Hand Units -''count'' or ''packet'']]="count","count",IF(Master[[#This Row],[Quantity On Hand Units -''count'' or ''packet'']]="packet","packet",""))</f>
        <v>count</v>
      </c>
      <c r="H38" s="45" t="str">
        <f>IF(Master[[#This Row],[Inventory Type - Lookup Picker]]="","",Master[[#This Row],[Inventory Type - Lookup Picker]])</f>
        <v>SD</v>
      </c>
      <c r="I38" t="str">
        <f>IF(Master[[#This Row],[Cooperator (Collector) 1 -full record]]="","",Master[[#This Row],[Cooperator (Collector) 1 -full record]])</f>
        <v>MARSB</v>
      </c>
    </row>
    <row r="39" spans="2:9" x14ac:dyDescent="0.35">
      <c r="B39" s="45" t="str">
        <f>Master[[#This Row],[Inventory Prefix]]&amp;" "&amp;Master[[#This Row],[Inventory Number]]&amp;" "&amp;Master[[#This Row],[Inventory Suffix]]&amp;" "&amp;Master[[#This Row],[Inventory Type - Lookup Picker]]</f>
        <v>W6   SD</v>
      </c>
      <c r="C39" t="str">
        <f t="shared" si="3"/>
        <v>Collected</v>
      </c>
      <c r="D39" t="str">
        <f t="shared" si="2"/>
        <v>mm/dd/yyyy</v>
      </c>
      <c r="E39" s="77">
        <f>IF(Master[[#This Row],[Date Collected or Developed]]="","",Master[[#This Row],[Date Collected or Developed]])</f>
        <v>42633</v>
      </c>
      <c r="F39" s="17" t="str">
        <f>IF(Master[[#This Row],[Quantity On Hand]]="","",Master[[#This Row],[Quantity On Hand]])</f>
        <v/>
      </c>
      <c r="G39" s="17" t="str">
        <f>IF(Master[[#This Row],[Quantity On Hand Units -''count'' or ''packet'']]="count","count",IF(Master[[#This Row],[Quantity On Hand Units -''count'' or ''packet'']]="packet","packet",""))</f>
        <v>count</v>
      </c>
      <c r="H39" s="45" t="str">
        <f>IF(Master[[#This Row],[Inventory Type - Lookup Picker]]="","",Master[[#This Row],[Inventory Type - Lookup Picker]])</f>
        <v>SD</v>
      </c>
      <c r="I39" t="str">
        <f>IF(Master[[#This Row],[Cooperator (Collector) 1 -full record]]="","",Master[[#This Row],[Cooperator (Collector) 1 -full record]])</f>
        <v>MARSB</v>
      </c>
    </row>
    <row r="40" spans="2:9" x14ac:dyDescent="0.35">
      <c r="B40" s="45" t="str">
        <f>Master[[#This Row],[Inventory Prefix]]&amp;" "&amp;Master[[#This Row],[Inventory Number]]&amp;" "&amp;Master[[#This Row],[Inventory Suffix]]&amp;" "&amp;Master[[#This Row],[Inventory Type - Lookup Picker]]</f>
        <v>W6   SD</v>
      </c>
      <c r="C40" t="str">
        <f t="shared" si="3"/>
        <v>Collected</v>
      </c>
      <c r="D40" t="str">
        <f t="shared" si="2"/>
        <v>mm/dd/yyyy</v>
      </c>
      <c r="E40" s="77">
        <f>IF(Master[[#This Row],[Date Collected or Developed]]="","",Master[[#This Row],[Date Collected or Developed]])</f>
        <v>42640</v>
      </c>
      <c r="F40" s="17" t="str">
        <f>IF(Master[[#This Row],[Quantity On Hand]]="","",Master[[#This Row],[Quantity On Hand]])</f>
        <v/>
      </c>
      <c r="G40" s="17" t="str">
        <f>IF(Master[[#This Row],[Quantity On Hand Units -''count'' or ''packet'']]="count","count",IF(Master[[#This Row],[Quantity On Hand Units -''count'' or ''packet'']]="packet","packet",""))</f>
        <v>count</v>
      </c>
      <c r="H40" s="45" t="str">
        <f>IF(Master[[#This Row],[Inventory Type - Lookup Picker]]="","",Master[[#This Row],[Inventory Type - Lookup Picker]])</f>
        <v>SD</v>
      </c>
      <c r="I40" t="str">
        <f>IF(Master[[#This Row],[Cooperator (Collector) 1 -full record]]="","",Master[[#This Row],[Cooperator (Collector) 1 -full record]])</f>
        <v>MARSB</v>
      </c>
    </row>
    <row r="41" spans="2:9" x14ac:dyDescent="0.35">
      <c r="B41" s="45" t="str">
        <f>Master[[#This Row],[Inventory Prefix]]&amp;" "&amp;Master[[#This Row],[Inventory Number]]&amp;" "&amp;Master[[#This Row],[Inventory Suffix]]&amp;" "&amp;Master[[#This Row],[Inventory Type - Lookup Picker]]</f>
        <v>W6   SD</v>
      </c>
      <c r="C41" t="str">
        <f t="shared" si="3"/>
        <v>Collected</v>
      </c>
      <c r="D41" t="str">
        <f t="shared" si="2"/>
        <v>mm/dd/yyyy</v>
      </c>
      <c r="E41" s="77">
        <f>IF(Master[[#This Row],[Date Collected or Developed]]="","",Master[[#This Row],[Date Collected or Developed]])</f>
        <v>42642</v>
      </c>
      <c r="F41" s="17" t="str">
        <f>IF(Master[[#This Row],[Quantity On Hand]]="","",Master[[#This Row],[Quantity On Hand]])</f>
        <v/>
      </c>
      <c r="G41" s="17" t="str">
        <f>IF(Master[[#This Row],[Quantity On Hand Units -''count'' or ''packet'']]="count","count",IF(Master[[#This Row],[Quantity On Hand Units -''count'' or ''packet'']]="packet","packet",""))</f>
        <v>count</v>
      </c>
      <c r="H41" s="45" t="str">
        <f>IF(Master[[#This Row],[Inventory Type - Lookup Picker]]="","",Master[[#This Row],[Inventory Type - Lookup Picker]])</f>
        <v>SD</v>
      </c>
      <c r="I41" t="str">
        <f>IF(Master[[#This Row],[Cooperator (Collector) 1 -full record]]="","",Master[[#This Row],[Cooperator (Collector) 1 -full record]])</f>
        <v>MARSB</v>
      </c>
    </row>
    <row r="42" spans="2:9" x14ac:dyDescent="0.35">
      <c r="B42" s="45" t="str">
        <f>Master[[#This Row],[Inventory Prefix]]&amp;" "&amp;Master[[#This Row],[Inventory Number]]&amp;" "&amp;Master[[#This Row],[Inventory Suffix]]&amp;" "&amp;Master[[#This Row],[Inventory Type - Lookup Picker]]</f>
        <v>W6   SD</v>
      </c>
      <c r="C42" t="str">
        <f t="shared" si="3"/>
        <v>Collected</v>
      </c>
      <c r="D42" t="str">
        <f t="shared" si="2"/>
        <v>mm/dd/yyyy</v>
      </c>
      <c r="E42" s="77">
        <f>IF(Master[[#This Row],[Date Collected or Developed]]="","",Master[[#This Row],[Date Collected or Developed]])</f>
        <v>42642</v>
      </c>
      <c r="F42" s="17" t="str">
        <f>IF(Master[[#This Row],[Quantity On Hand]]="","",Master[[#This Row],[Quantity On Hand]])</f>
        <v/>
      </c>
      <c r="G42" s="17" t="str">
        <f>IF(Master[[#This Row],[Quantity On Hand Units -''count'' or ''packet'']]="count","count",IF(Master[[#This Row],[Quantity On Hand Units -''count'' or ''packet'']]="packet","packet",""))</f>
        <v>count</v>
      </c>
      <c r="H42" s="45" t="str">
        <f>IF(Master[[#This Row],[Inventory Type - Lookup Picker]]="","",Master[[#This Row],[Inventory Type - Lookup Picker]])</f>
        <v>SD</v>
      </c>
      <c r="I42" t="str">
        <f>IF(Master[[#This Row],[Cooperator (Collector) 1 -full record]]="","",Master[[#This Row],[Cooperator (Collector) 1 -full record]])</f>
        <v>MARSB</v>
      </c>
    </row>
    <row r="43" spans="2:9" x14ac:dyDescent="0.35">
      <c r="B43" s="45" t="str">
        <f>Master[[#This Row],[Inventory Prefix]]&amp;" "&amp;Master[[#This Row],[Inventory Number]]&amp;" "&amp;Master[[#This Row],[Inventory Suffix]]&amp;" "&amp;Master[[#This Row],[Inventory Type - Lookup Picker]]</f>
        <v>W6   SD</v>
      </c>
      <c r="C43" t="str">
        <f t="shared" si="3"/>
        <v>Collected</v>
      </c>
      <c r="D43" t="str">
        <f t="shared" si="2"/>
        <v>mm/dd/yyyy</v>
      </c>
      <c r="E43" s="77">
        <f>IF(Master[[#This Row],[Date Collected or Developed]]="","",Master[[#This Row],[Date Collected or Developed]])</f>
        <v>42642</v>
      </c>
      <c r="F43" s="17" t="str">
        <f>IF(Master[[#This Row],[Quantity On Hand]]="","",Master[[#This Row],[Quantity On Hand]])</f>
        <v/>
      </c>
      <c r="G43" s="17" t="str">
        <f>IF(Master[[#This Row],[Quantity On Hand Units -''count'' or ''packet'']]="count","count",IF(Master[[#This Row],[Quantity On Hand Units -''count'' or ''packet'']]="packet","packet",""))</f>
        <v>count</v>
      </c>
      <c r="H43" s="45" t="str">
        <f>IF(Master[[#This Row],[Inventory Type - Lookup Picker]]="","",Master[[#This Row],[Inventory Type - Lookup Picker]])</f>
        <v>SD</v>
      </c>
      <c r="I43" t="str">
        <f>IF(Master[[#This Row],[Cooperator (Collector) 1 -full record]]="","",Master[[#This Row],[Cooperator (Collector) 1 -full record]])</f>
        <v>MARSB</v>
      </c>
    </row>
    <row r="44" spans="2:9" x14ac:dyDescent="0.35">
      <c r="B44" s="45" t="str">
        <f>Master[[#This Row],[Inventory Prefix]]&amp;" "&amp;Master[[#This Row],[Inventory Number]]&amp;" "&amp;Master[[#This Row],[Inventory Suffix]]&amp;" "&amp;Master[[#This Row],[Inventory Type - Lookup Picker]]</f>
        <v>W6   SD</v>
      </c>
      <c r="C44" t="str">
        <f t="shared" si="3"/>
        <v>Collected</v>
      </c>
      <c r="D44" t="str">
        <f t="shared" si="2"/>
        <v>mm/dd/yyyy</v>
      </c>
      <c r="E44" s="77">
        <f>IF(Master[[#This Row],[Date Collected or Developed]]="","",Master[[#This Row],[Date Collected or Developed]])</f>
        <v>42648</v>
      </c>
      <c r="F44" s="17" t="str">
        <f>IF(Master[[#This Row],[Quantity On Hand]]="","",Master[[#This Row],[Quantity On Hand]])</f>
        <v/>
      </c>
      <c r="G44" s="17" t="str">
        <f>IF(Master[[#This Row],[Quantity On Hand Units -''count'' or ''packet'']]="count","count",IF(Master[[#This Row],[Quantity On Hand Units -''count'' or ''packet'']]="packet","packet",""))</f>
        <v>count</v>
      </c>
      <c r="H44" s="45" t="str">
        <f>IF(Master[[#This Row],[Inventory Type - Lookup Picker]]="","",Master[[#This Row],[Inventory Type - Lookup Picker]])</f>
        <v>SD</v>
      </c>
      <c r="I44" t="str">
        <f>IF(Master[[#This Row],[Cooperator (Collector) 1 -full record]]="","",Master[[#This Row],[Cooperator (Collector) 1 -full record]])</f>
        <v>MARSB</v>
      </c>
    </row>
    <row r="45" spans="2:9" x14ac:dyDescent="0.35">
      <c r="B45" s="45" t="str">
        <f>Master[[#This Row],[Inventory Prefix]]&amp;" "&amp;Master[[#This Row],[Inventory Number]]&amp;" "&amp;Master[[#This Row],[Inventory Suffix]]&amp;" "&amp;Master[[#This Row],[Inventory Type - Lookup Picker]]</f>
        <v>W6   SD</v>
      </c>
      <c r="C45" t="str">
        <f t="shared" si="3"/>
        <v>Collected</v>
      </c>
      <c r="D45" t="str">
        <f t="shared" si="2"/>
        <v>mm/dd/yyyy</v>
      </c>
      <c r="E45" s="77">
        <f>IF(Master[[#This Row],[Date Collected or Developed]]="","",Master[[#This Row],[Date Collected or Developed]])</f>
        <v>42648</v>
      </c>
      <c r="F45" s="17" t="str">
        <f>IF(Master[[#This Row],[Quantity On Hand]]="","",Master[[#This Row],[Quantity On Hand]])</f>
        <v/>
      </c>
      <c r="G45" s="17" t="str">
        <f>IF(Master[[#This Row],[Quantity On Hand Units -''count'' or ''packet'']]="count","count",IF(Master[[#This Row],[Quantity On Hand Units -''count'' or ''packet'']]="packet","packet",""))</f>
        <v>count</v>
      </c>
      <c r="H45" s="45" t="str">
        <f>IF(Master[[#This Row],[Inventory Type - Lookup Picker]]="","",Master[[#This Row],[Inventory Type - Lookup Picker]])</f>
        <v>SD</v>
      </c>
      <c r="I45" t="str">
        <f>IF(Master[[#This Row],[Cooperator (Collector) 1 -full record]]="","",Master[[#This Row],[Cooperator (Collector) 1 -full record]])</f>
        <v>MARSB</v>
      </c>
    </row>
    <row r="46" spans="2:9" x14ac:dyDescent="0.35">
      <c r="B46" s="45" t="str">
        <f>Master[[#This Row],[Inventory Prefix]]&amp;" "&amp;Master[[#This Row],[Inventory Number]]&amp;" "&amp;Master[[#This Row],[Inventory Suffix]]&amp;" "&amp;Master[[#This Row],[Inventory Type - Lookup Picker]]</f>
        <v>W6   SD</v>
      </c>
      <c r="C46" t="str">
        <f t="shared" si="3"/>
        <v>Collected</v>
      </c>
      <c r="D46" t="str">
        <f t="shared" si="2"/>
        <v>mm/dd/yyyy</v>
      </c>
      <c r="E46" s="77">
        <f>IF(Master[[#This Row],[Date Collected or Developed]]="","",Master[[#This Row],[Date Collected or Developed]])</f>
        <v>42649</v>
      </c>
      <c r="F46" s="17" t="str">
        <f>IF(Master[[#This Row],[Quantity On Hand]]="","",Master[[#This Row],[Quantity On Hand]])</f>
        <v/>
      </c>
      <c r="G46" s="17" t="str">
        <f>IF(Master[[#This Row],[Quantity On Hand Units -''count'' or ''packet'']]="count","count",IF(Master[[#This Row],[Quantity On Hand Units -''count'' or ''packet'']]="packet","packet",""))</f>
        <v>count</v>
      </c>
      <c r="H46" s="45" t="str">
        <f>IF(Master[[#This Row],[Inventory Type - Lookup Picker]]="","",Master[[#This Row],[Inventory Type - Lookup Picker]])</f>
        <v>SD</v>
      </c>
      <c r="I46" t="str">
        <f>IF(Master[[#This Row],[Cooperator (Collector) 1 -full record]]="","",Master[[#This Row],[Cooperator (Collector) 1 -full record]])</f>
        <v>MARSB</v>
      </c>
    </row>
    <row r="47" spans="2:9" x14ac:dyDescent="0.35">
      <c r="B47" s="45" t="str">
        <f>Master[[#This Row],[Inventory Prefix]]&amp;" "&amp;Master[[#This Row],[Inventory Number]]&amp;" "&amp;Master[[#This Row],[Inventory Suffix]]&amp;" "&amp;Master[[#This Row],[Inventory Type - Lookup Picker]]</f>
        <v>W6   SD</v>
      </c>
      <c r="C47" t="str">
        <f t="shared" si="3"/>
        <v>Collected</v>
      </c>
      <c r="D47" t="str">
        <f t="shared" si="2"/>
        <v>mm/dd/yyyy</v>
      </c>
      <c r="E47" s="77">
        <f>IF(Master[[#This Row],[Date Collected or Developed]]="","",Master[[#This Row],[Date Collected or Developed]])</f>
        <v>42662</v>
      </c>
      <c r="F47" s="17" t="str">
        <f>IF(Master[[#This Row],[Quantity On Hand]]="","",Master[[#This Row],[Quantity On Hand]])</f>
        <v/>
      </c>
      <c r="G47" s="17" t="str">
        <f>IF(Master[[#This Row],[Quantity On Hand Units -''count'' or ''packet'']]="count","count",IF(Master[[#This Row],[Quantity On Hand Units -''count'' or ''packet'']]="packet","packet",""))</f>
        <v>count</v>
      </c>
      <c r="H47" s="45" t="str">
        <f>IF(Master[[#This Row],[Inventory Type - Lookup Picker]]="","",Master[[#This Row],[Inventory Type - Lookup Picker]])</f>
        <v>SD</v>
      </c>
      <c r="I47" t="str">
        <f>IF(Master[[#This Row],[Cooperator (Collector) 1 -full record]]="","",Master[[#This Row],[Cooperator (Collector) 1 -full record]])</f>
        <v>MARSB</v>
      </c>
    </row>
    <row r="48" spans="2:9" x14ac:dyDescent="0.35">
      <c r="B48" s="45" t="str">
        <f>Master[[#This Row],[Inventory Prefix]]&amp;" "&amp;Master[[#This Row],[Inventory Number]]&amp;" "&amp;Master[[#This Row],[Inventory Suffix]]&amp;" "&amp;Master[[#This Row],[Inventory Type - Lookup Picker]]</f>
        <v>W6   SD</v>
      </c>
      <c r="C48" t="str">
        <f t="shared" si="3"/>
        <v>Collected</v>
      </c>
      <c r="D48" t="str">
        <f t="shared" si="2"/>
        <v>mm/dd/yyyy</v>
      </c>
      <c r="E48" s="77">
        <f>IF(Master[[#This Row],[Date Collected or Developed]]="","",Master[[#This Row],[Date Collected or Developed]])</f>
        <v>42669</v>
      </c>
      <c r="F48" s="17" t="str">
        <f>IF(Master[[#This Row],[Quantity On Hand]]="","",Master[[#This Row],[Quantity On Hand]])</f>
        <v/>
      </c>
      <c r="G48" s="17" t="str">
        <f>IF(Master[[#This Row],[Quantity On Hand Units -''count'' or ''packet'']]="count","count",IF(Master[[#This Row],[Quantity On Hand Units -''count'' or ''packet'']]="packet","packet",""))</f>
        <v>count</v>
      </c>
      <c r="H48" s="45" t="str">
        <f>IF(Master[[#This Row],[Inventory Type - Lookup Picker]]="","",Master[[#This Row],[Inventory Type - Lookup Picker]])</f>
        <v>SD</v>
      </c>
      <c r="I48" t="str">
        <f>IF(Master[[#This Row],[Cooperator (Collector) 1 -full record]]="","",Master[[#This Row],[Cooperator (Collector) 1 -full record]])</f>
        <v>MARSB</v>
      </c>
    </row>
    <row r="49" spans="2:9" x14ac:dyDescent="0.35">
      <c r="B49" s="45" t="str">
        <f>Master[[#This Row],[Inventory Prefix]]&amp;" "&amp;Master[[#This Row],[Inventory Number]]&amp;" "&amp;Master[[#This Row],[Inventory Suffix]]&amp;" "&amp;Master[[#This Row],[Inventory Type - Lookup Picker]]</f>
        <v>W6   SD</v>
      </c>
      <c r="C49" t="str">
        <f t="shared" si="3"/>
        <v>Collected</v>
      </c>
      <c r="D49" t="str">
        <f t="shared" si="2"/>
        <v>mm/dd/yyyy</v>
      </c>
      <c r="E49" s="77">
        <f>IF(Master[[#This Row],[Date Collected or Developed]]="","",Master[[#This Row],[Date Collected or Developed]])</f>
        <v>42671</v>
      </c>
      <c r="F49" s="17" t="str">
        <f>IF(Master[[#This Row],[Quantity On Hand]]="","",Master[[#This Row],[Quantity On Hand]])</f>
        <v/>
      </c>
      <c r="G49" s="17" t="str">
        <f>IF(Master[[#This Row],[Quantity On Hand Units -''count'' or ''packet'']]="count","count",IF(Master[[#This Row],[Quantity On Hand Units -''count'' or ''packet'']]="packet","packet",""))</f>
        <v>count</v>
      </c>
      <c r="H49" s="45" t="str">
        <f>IF(Master[[#This Row],[Inventory Type - Lookup Picker]]="","",Master[[#This Row],[Inventory Type - Lookup Picker]])</f>
        <v>SD</v>
      </c>
      <c r="I49" t="str">
        <f>IF(Master[[#This Row],[Cooperator (Collector) 1 -full record]]="","",Master[[#This Row],[Cooperator (Collector) 1 -full record]])</f>
        <v>MARSB</v>
      </c>
    </row>
    <row r="50" spans="2:9" x14ac:dyDescent="0.35">
      <c r="B50" s="45" t="str">
        <f>Master[[#This Row],[Inventory Prefix]]&amp;" "&amp;Master[[#This Row],[Inventory Number]]&amp;" "&amp;Master[[#This Row],[Inventory Suffix]]&amp;" "&amp;Master[[#This Row],[Inventory Type - Lookup Picker]]</f>
        <v>W6   SD</v>
      </c>
      <c r="C50" t="str">
        <f t="shared" si="3"/>
        <v>Collected</v>
      </c>
      <c r="D50" t="str">
        <f t="shared" si="2"/>
        <v>mm/dd/yyyy</v>
      </c>
      <c r="E50" s="77">
        <f>IF(Master[[#This Row],[Date Collected or Developed]]="","",Master[[#This Row],[Date Collected or Developed]])</f>
        <v>42675</v>
      </c>
      <c r="F50" s="17" t="str">
        <f>IF(Master[[#This Row],[Quantity On Hand]]="","",Master[[#This Row],[Quantity On Hand]])</f>
        <v/>
      </c>
      <c r="G50" s="17" t="str">
        <f>IF(Master[[#This Row],[Quantity On Hand Units -''count'' or ''packet'']]="count","count",IF(Master[[#This Row],[Quantity On Hand Units -''count'' or ''packet'']]="packet","packet",""))</f>
        <v>count</v>
      </c>
      <c r="H50" s="45" t="str">
        <f>IF(Master[[#This Row],[Inventory Type - Lookup Picker]]="","",Master[[#This Row],[Inventory Type - Lookup Picker]])</f>
        <v>SD</v>
      </c>
      <c r="I50" t="str">
        <f>IF(Master[[#This Row],[Cooperator (Collector) 1 -full record]]="","",Master[[#This Row],[Cooperator (Collector) 1 -full record]])</f>
        <v>MARSB</v>
      </c>
    </row>
    <row r="51" spans="2:9" x14ac:dyDescent="0.35">
      <c r="B51" s="45" t="str">
        <f>Master[[#This Row],[Inventory Prefix]]&amp;" "&amp;Master[[#This Row],[Inventory Number]]&amp;" "&amp;Master[[#This Row],[Inventory Suffix]]&amp;" "&amp;Master[[#This Row],[Inventory Type - Lookup Picker]]</f>
        <v>W6   SD</v>
      </c>
      <c r="C51" t="str">
        <f t="shared" si="3"/>
        <v>Collected</v>
      </c>
      <c r="D51" t="str">
        <f t="shared" si="2"/>
        <v>mm/dd/yyyy</v>
      </c>
      <c r="E51" s="77">
        <f>IF(Master[[#This Row],[Date Collected or Developed]]="","",Master[[#This Row],[Date Collected or Developed]])</f>
        <v>42675</v>
      </c>
      <c r="F51" s="17" t="str">
        <f>IF(Master[[#This Row],[Quantity On Hand]]="","",Master[[#This Row],[Quantity On Hand]])</f>
        <v/>
      </c>
      <c r="G51" s="17" t="str">
        <f>IF(Master[[#This Row],[Quantity On Hand Units -''count'' or ''packet'']]="count","count",IF(Master[[#This Row],[Quantity On Hand Units -''count'' or ''packet'']]="packet","packet",""))</f>
        <v>count</v>
      </c>
      <c r="H51" s="45" t="str">
        <f>IF(Master[[#This Row],[Inventory Type - Lookup Picker]]="","",Master[[#This Row],[Inventory Type - Lookup Picker]])</f>
        <v>SD</v>
      </c>
      <c r="I51" t="str">
        <f>IF(Master[[#This Row],[Cooperator (Collector) 1 -full record]]="","",Master[[#This Row],[Cooperator (Collector) 1 -full record]])</f>
        <v>MARSB</v>
      </c>
    </row>
    <row r="52" spans="2:9" x14ac:dyDescent="0.35">
      <c r="B52" s="45" t="str">
        <f>Master[[#This Row],[Inventory Prefix]]&amp;" "&amp;Master[[#This Row],[Inventory Number]]&amp;" "&amp;Master[[#This Row],[Inventory Suffix]]&amp;" "&amp;Master[[#This Row],[Inventory Type - Lookup Picker]]</f>
        <v>W6   SD</v>
      </c>
      <c r="C52" t="str">
        <f t="shared" si="3"/>
        <v>Collected</v>
      </c>
      <c r="D52" t="str">
        <f t="shared" si="2"/>
        <v>mm/dd/yyyy</v>
      </c>
      <c r="E52" s="77">
        <f>IF(Master[[#This Row],[Date Collected or Developed]]="","",Master[[#This Row],[Date Collected or Developed]])</f>
        <v>42675</v>
      </c>
      <c r="F52" s="17" t="str">
        <f>IF(Master[[#This Row],[Quantity On Hand]]="","",Master[[#This Row],[Quantity On Hand]])</f>
        <v/>
      </c>
      <c r="G52" s="17" t="str">
        <f>IF(Master[[#This Row],[Quantity On Hand Units -''count'' or ''packet'']]="count","count",IF(Master[[#This Row],[Quantity On Hand Units -''count'' or ''packet'']]="packet","packet",""))</f>
        <v>count</v>
      </c>
      <c r="H52" s="45" t="str">
        <f>IF(Master[[#This Row],[Inventory Type - Lookup Picker]]="","",Master[[#This Row],[Inventory Type - Lookup Picker]])</f>
        <v>SD</v>
      </c>
      <c r="I52" t="str">
        <f>IF(Master[[#This Row],[Cooperator (Collector) 1 -full record]]="","",Master[[#This Row],[Cooperator (Collector) 1 -full record]])</f>
        <v>MARSB</v>
      </c>
    </row>
    <row r="53" spans="2:9" x14ac:dyDescent="0.35">
      <c r="B53" s="45" t="str">
        <f>Master[[#This Row],[Inventory Prefix]]&amp;" "&amp;Master[[#This Row],[Inventory Number]]&amp;" "&amp;Master[[#This Row],[Inventory Suffix]]&amp;" "&amp;Master[[#This Row],[Inventory Type - Lookup Picker]]</f>
        <v>W6   SD</v>
      </c>
      <c r="C53" t="str">
        <f t="shared" si="3"/>
        <v>Collected</v>
      </c>
      <c r="D53" t="str">
        <f t="shared" si="2"/>
        <v>mm/dd/yyyy</v>
      </c>
      <c r="E53" s="77">
        <f>IF(Master[[#This Row],[Date Collected or Developed]]="","",Master[[#This Row],[Date Collected or Developed]])</f>
        <v>42676</v>
      </c>
      <c r="F53" s="17" t="str">
        <f>IF(Master[[#This Row],[Quantity On Hand]]="","",Master[[#This Row],[Quantity On Hand]])</f>
        <v/>
      </c>
      <c r="G53" s="17" t="str">
        <f>IF(Master[[#This Row],[Quantity On Hand Units -''count'' or ''packet'']]="count","count",IF(Master[[#This Row],[Quantity On Hand Units -''count'' or ''packet'']]="packet","packet",""))</f>
        <v>count</v>
      </c>
      <c r="H53" s="45" t="str">
        <f>IF(Master[[#This Row],[Inventory Type - Lookup Picker]]="","",Master[[#This Row],[Inventory Type - Lookup Picker]])</f>
        <v>SD</v>
      </c>
      <c r="I53" t="str">
        <f>IF(Master[[#This Row],[Cooperator (Collector) 1 -full record]]="","",Master[[#This Row],[Cooperator (Collector) 1 -full record]])</f>
        <v>MARSB</v>
      </c>
    </row>
    <row r="54" spans="2:9" x14ac:dyDescent="0.35">
      <c r="B54" s="45" t="str">
        <f>Master[[#This Row],[Inventory Prefix]]&amp;" "&amp;Master[[#This Row],[Inventory Number]]&amp;" "&amp;Master[[#This Row],[Inventory Suffix]]&amp;" "&amp;Master[[#This Row],[Inventory Type - Lookup Picker]]</f>
        <v>W6   SD</v>
      </c>
      <c r="C54" t="str">
        <f t="shared" si="3"/>
        <v>Collected</v>
      </c>
      <c r="D54" t="str">
        <f t="shared" ref="D54:D85" si="4">"mm/dd/yyyy"</f>
        <v>mm/dd/yyyy</v>
      </c>
      <c r="E54" s="77">
        <f>IF(Master[[#This Row],[Date Collected or Developed]]="","",Master[[#This Row],[Date Collected or Developed]])</f>
        <v>42676</v>
      </c>
      <c r="F54" s="17" t="str">
        <f>IF(Master[[#This Row],[Quantity On Hand]]="","",Master[[#This Row],[Quantity On Hand]])</f>
        <v/>
      </c>
      <c r="G54" s="17" t="str">
        <f>IF(Master[[#This Row],[Quantity On Hand Units -''count'' or ''packet'']]="count","count",IF(Master[[#This Row],[Quantity On Hand Units -''count'' or ''packet'']]="packet","packet",""))</f>
        <v>count</v>
      </c>
      <c r="H54" s="45" t="str">
        <f>IF(Master[[#This Row],[Inventory Type - Lookup Picker]]="","",Master[[#This Row],[Inventory Type - Lookup Picker]])</f>
        <v>SD</v>
      </c>
      <c r="I54" t="str">
        <f>IF(Master[[#This Row],[Cooperator (Collector) 1 -full record]]="","",Master[[#This Row],[Cooperator (Collector) 1 -full record]])</f>
        <v>MARSB</v>
      </c>
    </row>
    <row r="55" spans="2:9" x14ac:dyDescent="0.35">
      <c r="B55" s="45" t="str">
        <f>Master[[#This Row],[Inventory Prefix]]&amp;" "&amp;Master[[#This Row],[Inventory Number]]&amp;" "&amp;Master[[#This Row],[Inventory Suffix]]&amp;" "&amp;Master[[#This Row],[Inventory Type - Lookup Picker]]</f>
        <v>W6   SD</v>
      </c>
      <c r="C55" t="str">
        <f t="shared" si="3"/>
        <v>Collected</v>
      </c>
      <c r="D55" t="str">
        <f t="shared" si="4"/>
        <v>mm/dd/yyyy</v>
      </c>
      <c r="E55" s="77">
        <f>IF(Master[[#This Row],[Date Collected or Developed]]="","",Master[[#This Row],[Date Collected or Developed]])</f>
        <v>42676</v>
      </c>
      <c r="F55" s="17" t="str">
        <f>IF(Master[[#This Row],[Quantity On Hand]]="","",Master[[#This Row],[Quantity On Hand]])</f>
        <v/>
      </c>
      <c r="G55" s="17" t="str">
        <f>IF(Master[[#This Row],[Quantity On Hand Units -''count'' or ''packet'']]="count","count",IF(Master[[#This Row],[Quantity On Hand Units -''count'' or ''packet'']]="packet","packet",""))</f>
        <v>count</v>
      </c>
      <c r="H55" s="45" t="str">
        <f>IF(Master[[#This Row],[Inventory Type - Lookup Picker]]="","",Master[[#This Row],[Inventory Type - Lookup Picker]])</f>
        <v>SD</v>
      </c>
      <c r="I55" t="str">
        <f>IF(Master[[#This Row],[Cooperator (Collector) 1 -full record]]="","",Master[[#This Row],[Cooperator (Collector) 1 -full record]])</f>
        <v>MARSB</v>
      </c>
    </row>
    <row r="56" spans="2:9" x14ac:dyDescent="0.35">
      <c r="B56" s="45" t="str">
        <f>Master[[#This Row],[Inventory Prefix]]&amp;" "&amp;Master[[#This Row],[Inventory Number]]&amp;" "&amp;Master[[#This Row],[Inventory Suffix]]&amp;" "&amp;Master[[#This Row],[Inventory Type - Lookup Picker]]</f>
        <v>W6   SD</v>
      </c>
      <c r="C56" t="str">
        <f t="shared" si="3"/>
        <v>Collected</v>
      </c>
      <c r="D56" t="str">
        <f t="shared" si="4"/>
        <v>mm/dd/yyyy</v>
      </c>
      <c r="E56" s="77">
        <f>IF(Master[[#This Row],[Date Collected or Developed]]="","",Master[[#This Row],[Date Collected or Developed]])</f>
        <v>42678</v>
      </c>
      <c r="F56" s="17" t="str">
        <f>IF(Master[[#This Row],[Quantity On Hand]]="","",Master[[#This Row],[Quantity On Hand]])</f>
        <v/>
      </c>
      <c r="G56" s="17" t="str">
        <f>IF(Master[[#This Row],[Quantity On Hand Units -''count'' or ''packet'']]="count","count",IF(Master[[#This Row],[Quantity On Hand Units -''count'' or ''packet'']]="packet","packet",""))</f>
        <v>count</v>
      </c>
      <c r="H56" s="45" t="str">
        <f>IF(Master[[#This Row],[Inventory Type - Lookup Picker]]="","",Master[[#This Row],[Inventory Type - Lookup Picker]])</f>
        <v>SD</v>
      </c>
      <c r="I56" t="str">
        <f>IF(Master[[#This Row],[Cooperator (Collector) 1 -full record]]="","",Master[[#This Row],[Cooperator (Collector) 1 -full record]])</f>
        <v>MARSB</v>
      </c>
    </row>
    <row r="57" spans="2:9" x14ac:dyDescent="0.35">
      <c r="B57" s="45" t="str">
        <f>Master[[#This Row],[Inventory Prefix]]&amp;" "&amp;Master[[#This Row],[Inventory Number]]&amp;" "&amp;Master[[#This Row],[Inventory Suffix]]&amp;" "&amp;Master[[#This Row],[Inventory Type - Lookup Picker]]</f>
        <v>W6   SD</v>
      </c>
      <c r="C57" t="str">
        <f t="shared" si="3"/>
        <v>Collected</v>
      </c>
      <c r="D57" t="str">
        <f t="shared" si="4"/>
        <v>mm/dd/yyyy</v>
      </c>
      <c r="E57" s="77">
        <f>IF(Master[[#This Row],[Date Collected or Developed]]="","",Master[[#This Row],[Date Collected or Developed]])</f>
        <v>42684</v>
      </c>
      <c r="F57" s="17" t="str">
        <f>IF(Master[[#This Row],[Quantity On Hand]]="","",Master[[#This Row],[Quantity On Hand]])</f>
        <v/>
      </c>
      <c r="G57" s="17" t="str">
        <f>IF(Master[[#This Row],[Quantity On Hand Units -''count'' or ''packet'']]="count","count",IF(Master[[#This Row],[Quantity On Hand Units -''count'' or ''packet'']]="packet","packet",""))</f>
        <v>count</v>
      </c>
      <c r="H57" s="45" t="str">
        <f>IF(Master[[#This Row],[Inventory Type - Lookup Picker]]="","",Master[[#This Row],[Inventory Type - Lookup Picker]])</f>
        <v>SD</v>
      </c>
      <c r="I57" t="str">
        <f>IF(Master[[#This Row],[Cooperator (Collector) 1 -full record]]="","",Master[[#This Row],[Cooperator (Collector) 1 -full record]])</f>
        <v>MARSB</v>
      </c>
    </row>
    <row r="58" spans="2:9" x14ac:dyDescent="0.35">
      <c r="B58" s="45" t="str">
        <f>Master[[#This Row],[Inventory Prefix]]&amp;" "&amp;Master[[#This Row],[Inventory Number]]&amp;" "&amp;Master[[#This Row],[Inventory Suffix]]&amp;" "&amp;Master[[#This Row],[Inventory Type - Lookup Picker]]</f>
        <v>W6   SD</v>
      </c>
      <c r="C58" t="str">
        <f t="shared" si="3"/>
        <v>Collected</v>
      </c>
      <c r="D58" t="str">
        <f t="shared" si="4"/>
        <v>mm/dd/yyyy</v>
      </c>
      <c r="E58" s="77">
        <f>IF(Master[[#This Row],[Date Collected or Developed]]="","",Master[[#This Row],[Date Collected or Developed]])</f>
        <v>42559</v>
      </c>
      <c r="F58" s="17" t="str">
        <f>IF(Master[[#This Row],[Quantity On Hand]]="","",Master[[#This Row],[Quantity On Hand]])</f>
        <v/>
      </c>
      <c r="G58" s="17" t="str">
        <f>IF(Master[[#This Row],[Quantity On Hand Units -''count'' or ''packet'']]="count","count",IF(Master[[#This Row],[Quantity On Hand Units -''count'' or ''packet'']]="packet","packet",""))</f>
        <v>count</v>
      </c>
      <c r="H58" s="45" t="str">
        <f>IF(Master[[#This Row],[Inventory Type - Lookup Picker]]="","",Master[[#This Row],[Inventory Type - Lookup Picker]])</f>
        <v>SD</v>
      </c>
      <c r="I58" t="str">
        <f>IF(Master[[#This Row],[Cooperator (Collector) 1 -full record]]="","",Master[[#This Row],[Cooperator (Collector) 1 -full record]])</f>
        <v>MARSB</v>
      </c>
    </row>
    <row r="59" spans="2:9" x14ac:dyDescent="0.35">
      <c r="B59" s="45" t="str">
        <f>Master[[#This Row],[Inventory Prefix]]&amp;" "&amp;Master[[#This Row],[Inventory Number]]&amp;" "&amp;Master[[#This Row],[Inventory Suffix]]&amp;" "&amp;Master[[#This Row],[Inventory Type - Lookup Picker]]</f>
        <v>W6   SD</v>
      </c>
      <c r="C59" t="str">
        <f t="shared" si="3"/>
        <v>Collected</v>
      </c>
      <c r="D59" t="str">
        <f t="shared" si="4"/>
        <v>mm/dd/yyyy</v>
      </c>
      <c r="E59" s="77">
        <f>IF(Master[[#This Row],[Date Collected or Developed]]="","",Master[[#This Row],[Date Collected or Developed]])</f>
        <v>42559</v>
      </c>
      <c r="F59" s="17" t="str">
        <f>IF(Master[[#This Row],[Quantity On Hand]]="","",Master[[#This Row],[Quantity On Hand]])</f>
        <v/>
      </c>
      <c r="G59" s="17" t="str">
        <f>IF(Master[[#This Row],[Quantity On Hand Units -''count'' or ''packet'']]="count","count",IF(Master[[#This Row],[Quantity On Hand Units -''count'' or ''packet'']]="packet","packet",""))</f>
        <v>count</v>
      </c>
      <c r="H59" s="45" t="str">
        <f>IF(Master[[#This Row],[Inventory Type - Lookup Picker]]="","",Master[[#This Row],[Inventory Type - Lookup Picker]])</f>
        <v>SD</v>
      </c>
      <c r="I59" t="str">
        <f>IF(Master[[#This Row],[Cooperator (Collector) 1 -full record]]="","",Master[[#This Row],[Cooperator (Collector) 1 -full record]])</f>
        <v>MARSB</v>
      </c>
    </row>
    <row r="60" spans="2:9" x14ac:dyDescent="0.35">
      <c r="B60" s="45" t="str">
        <f>Master[[#This Row],[Inventory Prefix]]&amp;" "&amp;Master[[#This Row],[Inventory Number]]&amp;" "&amp;Master[[#This Row],[Inventory Suffix]]&amp;" "&amp;Master[[#This Row],[Inventory Type - Lookup Picker]]</f>
        <v>W6   SD</v>
      </c>
      <c r="C60" t="str">
        <f t="shared" si="3"/>
        <v>Collected</v>
      </c>
      <c r="D60" t="str">
        <f t="shared" si="4"/>
        <v>mm/dd/yyyy</v>
      </c>
      <c r="E60" s="77">
        <f>IF(Master[[#This Row],[Date Collected or Developed]]="","",Master[[#This Row],[Date Collected or Developed]])</f>
        <v>42579</v>
      </c>
      <c r="F60" s="17" t="str">
        <f>IF(Master[[#This Row],[Quantity On Hand]]="","",Master[[#This Row],[Quantity On Hand]])</f>
        <v/>
      </c>
      <c r="G60" s="17" t="str">
        <f>IF(Master[[#This Row],[Quantity On Hand Units -''count'' or ''packet'']]="count","count",IF(Master[[#This Row],[Quantity On Hand Units -''count'' or ''packet'']]="packet","packet",""))</f>
        <v>count</v>
      </c>
      <c r="H60" s="45" t="str">
        <f>IF(Master[[#This Row],[Inventory Type - Lookup Picker]]="","",Master[[#This Row],[Inventory Type - Lookup Picker]])</f>
        <v>SD</v>
      </c>
      <c r="I60" t="str">
        <f>IF(Master[[#This Row],[Cooperator (Collector) 1 -full record]]="","",Master[[#This Row],[Cooperator (Collector) 1 -full record]])</f>
        <v>MARSB</v>
      </c>
    </row>
    <row r="61" spans="2:9" x14ac:dyDescent="0.35">
      <c r="B61" s="45" t="str">
        <f>Master[[#This Row],[Inventory Prefix]]&amp;" "&amp;Master[[#This Row],[Inventory Number]]&amp;" "&amp;Master[[#This Row],[Inventory Suffix]]&amp;" "&amp;Master[[#This Row],[Inventory Type - Lookup Picker]]</f>
        <v>W6   SD</v>
      </c>
      <c r="C61" t="str">
        <f t="shared" si="3"/>
        <v>Collected</v>
      </c>
      <c r="D61" t="str">
        <f t="shared" si="4"/>
        <v>mm/dd/yyyy</v>
      </c>
      <c r="E61" s="77">
        <f>IF(Master[[#This Row],[Date Collected or Developed]]="","",Master[[#This Row],[Date Collected or Developed]])</f>
        <v>42620</v>
      </c>
      <c r="F61" s="17" t="str">
        <f>IF(Master[[#This Row],[Quantity On Hand]]="","",Master[[#This Row],[Quantity On Hand]])</f>
        <v/>
      </c>
      <c r="G61" s="17" t="str">
        <f>IF(Master[[#This Row],[Quantity On Hand Units -''count'' or ''packet'']]="count","count",IF(Master[[#This Row],[Quantity On Hand Units -''count'' or ''packet'']]="packet","packet",""))</f>
        <v>count</v>
      </c>
      <c r="H61" s="45" t="str">
        <f>IF(Master[[#This Row],[Inventory Type - Lookup Picker]]="","",Master[[#This Row],[Inventory Type - Lookup Picker]])</f>
        <v>SD</v>
      </c>
      <c r="I61" t="str">
        <f>IF(Master[[#This Row],[Cooperator (Collector) 1 -full record]]="","",Master[[#This Row],[Cooperator (Collector) 1 -full record]])</f>
        <v>MARSB</v>
      </c>
    </row>
    <row r="62" spans="2:9" x14ac:dyDescent="0.35">
      <c r="B62" s="45" t="str">
        <f>Master[[#This Row],[Inventory Prefix]]&amp;" "&amp;Master[[#This Row],[Inventory Number]]&amp;" "&amp;Master[[#This Row],[Inventory Suffix]]&amp;" "&amp;Master[[#This Row],[Inventory Type - Lookup Picker]]</f>
        <v>W6   SD</v>
      </c>
      <c r="C62" t="str">
        <f t="shared" si="3"/>
        <v>Collected</v>
      </c>
      <c r="D62" t="str">
        <f t="shared" si="4"/>
        <v>mm/dd/yyyy</v>
      </c>
      <c r="E62" s="77">
        <f>IF(Master[[#This Row],[Date Collected or Developed]]="","",Master[[#This Row],[Date Collected or Developed]])</f>
        <v>42621</v>
      </c>
      <c r="F62" s="17" t="str">
        <f>IF(Master[[#This Row],[Quantity On Hand]]="","",Master[[#This Row],[Quantity On Hand]])</f>
        <v/>
      </c>
      <c r="G62" s="17" t="str">
        <f>IF(Master[[#This Row],[Quantity On Hand Units -''count'' or ''packet'']]="count","count",IF(Master[[#This Row],[Quantity On Hand Units -''count'' or ''packet'']]="packet","packet",""))</f>
        <v>count</v>
      </c>
      <c r="H62" s="45" t="str">
        <f>IF(Master[[#This Row],[Inventory Type - Lookup Picker]]="","",Master[[#This Row],[Inventory Type - Lookup Picker]])</f>
        <v>SD</v>
      </c>
      <c r="I62" t="str">
        <f>IF(Master[[#This Row],[Cooperator (Collector) 1 -full record]]="","",Master[[#This Row],[Cooperator (Collector) 1 -full record]])</f>
        <v>MARSB</v>
      </c>
    </row>
    <row r="63" spans="2:9" x14ac:dyDescent="0.35">
      <c r="B63" s="45" t="str">
        <f>Master[[#This Row],[Inventory Prefix]]&amp;" "&amp;Master[[#This Row],[Inventory Number]]&amp;" "&amp;Master[[#This Row],[Inventory Suffix]]&amp;" "&amp;Master[[#This Row],[Inventory Type - Lookup Picker]]</f>
        <v>W6   SD</v>
      </c>
      <c r="C63" t="str">
        <f t="shared" si="3"/>
        <v>Collected</v>
      </c>
      <c r="D63" t="str">
        <f t="shared" si="4"/>
        <v>mm/dd/yyyy</v>
      </c>
      <c r="E63" s="77">
        <f>IF(Master[[#This Row],[Date Collected or Developed]]="","",Master[[#This Row],[Date Collected or Developed]])</f>
        <v>42622</v>
      </c>
      <c r="F63" s="17" t="str">
        <f>IF(Master[[#This Row],[Quantity On Hand]]="","",Master[[#This Row],[Quantity On Hand]])</f>
        <v/>
      </c>
      <c r="G63" s="17" t="str">
        <f>IF(Master[[#This Row],[Quantity On Hand Units -''count'' or ''packet'']]="count","count",IF(Master[[#This Row],[Quantity On Hand Units -''count'' or ''packet'']]="packet","packet",""))</f>
        <v>count</v>
      </c>
      <c r="H63" s="45" t="str">
        <f>IF(Master[[#This Row],[Inventory Type - Lookup Picker]]="","",Master[[#This Row],[Inventory Type - Lookup Picker]])</f>
        <v>SD</v>
      </c>
      <c r="I63" t="str">
        <f>IF(Master[[#This Row],[Cooperator (Collector) 1 -full record]]="","",Master[[#This Row],[Cooperator (Collector) 1 -full record]])</f>
        <v>MARSB</v>
      </c>
    </row>
    <row r="64" spans="2:9" x14ac:dyDescent="0.35">
      <c r="B64" s="45" t="str">
        <f>Master[[#This Row],[Inventory Prefix]]&amp;" "&amp;Master[[#This Row],[Inventory Number]]&amp;" "&amp;Master[[#This Row],[Inventory Suffix]]&amp;" "&amp;Master[[#This Row],[Inventory Type - Lookup Picker]]</f>
        <v>W6   SD</v>
      </c>
      <c r="C64" t="str">
        <f t="shared" si="3"/>
        <v>Collected</v>
      </c>
      <c r="D64" t="str">
        <f t="shared" si="4"/>
        <v>mm/dd/yyyy</v>
      </c>
      <c r="E64" s="77">
        <f>IF(Master[[#This Row],[Date Collected or Developed]]="","",Master[[#This Row],[Date Collected or Developed]])</f>
        <v>42627</v>
      </c>
      <c r="F64" s="17" t="str">
        <f>IF(Master[[#This Row],[Quantity On Hand]]="","",Master[[#This Row],[Quantity On Hand]])</f>
        <v/>
      </c>
      <c r="G64" s="17" t="str">
        <f>IF(Master[[#This Row],[Quantity On Hand Units -''count'' or ''packet'']]="count","count",IF(Master[[#This Row],[Quantity On Hand Units -''count'' or ''packet'']]="packet","packet",""))</f>
        <v>count</v>
      </c>
      <c r="H64" s="45" t="str">
        <f>IF(Master[[#This Row],[Inventory Type - Lookup Picker]]="","",Master[[#This Row],[Inventory Type - Lookup Picker]])</f>
        <v>SD</v>
      </c>
      <c r="I64" t="str">
        <f>IF(Master[[#This Row],[Cooperator (Collector) 1 -full record]]="","",Master[[#This Row],[Cooperator (Collector) 1 -full record]])</f>
        <v>MARSB</v>
      </c>
    </row>
    <row r="65" spans="2:9" x14ac:dyDescent="0.35">
      <c r="B65" s="45" t="str">
        <f>Master[[#This Row],[Inventory Prefix]]&amp;" "&amp;Master[[#This Row],[Inventory Number]]&amp;" "&amp;Master[[#This Row],[Inventory Suffix]]&amp;" "&amp;Master[[#This Row],[Inventory Type - Lookup Picker]]</f>
        <v>W6   SD</v>
      </c>
      <c r="C65" t="str">
        <f t="shared" si="3"/>
        <v>Collected</v>
      </c>
      <c r="D65" t="str">
        <f t="shared" si="4"/>
        <v>mm/dd/yyyy</v>
      </c>
      <c r="E65" s="77">
        <f>IF(Master[[#This Row],[Date Collected or Developed]]="","",Master[[#This Row],[Date Collected or Developed]])</f>
        <v>42634</v>
      </c>
      <c r="F65" s="17" t="str">
        <f>IF(Master[[#This Row],[Quantity On Hand]]="","",Master[[#This Row],[Quantity On Hand]])</f>
        <v/>
      </c>
      <c r="G65" s="17" t="str">
        <f>IF(Master[[#This Row],[Quantity On Hand Units -''count'' or ''packet'']]="count","count",IF(Master[[#This Row],[Quantity On Hand Units -''count'' or ''packet'']]="packet","packet",""))</f>
        <v>count</v>
      </c>
      <c r="H65" s="45" t="str">
        <f>IF(Master[[#This Row],[Inventory Type - Lookup Picker]]="","",Master[[#This Row],[Inventory Type - Lookup Picker]])</f>
        <v>SD</v>
      </c>
      <c r="I65" t="str">
        <f>IF(Master[[#This Row],[Cooperator (Collector) 1 -full record]]="","",Master[[#This Row],[Cooperator (Collector) 1 -full record]])</f>
        <v>MARSB</v>
      </c>
    </row>
    <row r="66" spans="2:9" x14ac:dyDescent="0.35">
      <c r="B66" s="45" t="str">
        <f>Master[[#This Row],[Inventory Prefix]]&amp;" "&amp;Master[[#This Row],[Inventory Number]]&amp;" "&amp;Master[[#This Row],[Inventory Suffix]]&amp;" "&amp;Master[[#This Row],[Inventory Type - Lookup Picker]]</f>
        <v>W6   SD</v>
      </c>
      <c r="C66" t="str">
        <f t="shared" ref="C66:C97" si="5">"Collected"</f>
        <v>Collected</v>
      </c>
      <c r="D66" t="str">
        <f t="shared" si="4"/>
        <v>mm/dd/yyyy</v>
      </c>
      <c r="E66" s="77">
        <f>IF(Master[[#This Row],[Date Collected or Developed]]="","",Master[[#This Row],[Date Collected or Developed]])</f>
        <v>42634</v>
      </c>
      <c r="F66" s="17" t="str">
        <f>IF(Master[[#This Row],[Quantity On Hand]]="","",Master[[#This Row],[Quantity On Hand]])</f>
        <v/>
      </c>
      <c r="G66" s="17" t="str">
        <f>IF(Master[[#This Row],[Quantity On Hand Units -''count'' or ''packet'']]="count","count",IF(Master[[#This Row],[Quantity On Hand Units -''count'' or ''packet'']]="packet","packet",""))</f>
        <v>count</v>
      </c>
      <c r="H66" s="45" t="str">
        <f>IF(Master[[#This Row],[Inventory Type - Lookup Picker]]="","",Master[[#This Row],[Inventory Type - Lookup Picker]])</f>
        <v>SD</v>
      </c>
      <c r="I66" t="str">
        <f>IF(Master[[#This Row],[Cooperator (Collector) 1 -full record]]="","",Master[[#This Row],[Cooperator (Collector) 1 -full record]])</f>
        <v>MARSB</v>
      </c>
    </row>
    <row r="67" spans="2:9" x14ac:dyDescent="0.35">
      <c r="B67" s="45" t="str">
        <f>Master[[#This Row],[Inventory Prefix]]&amp;" "&amp;Master[[#This Row],[Inventory Number]]&amp;" "&amp;Master[[#This Row],[Inventory Suffix]]&amp;" "&amp;Master[[#This Row],[Inventory Type - Lookup Picker]]</f>
        <v>W6   SD</v>
      </c>
      <c r="C67" t="str">
        <f t="shared" si="5"/>
        <v>Collected</v>
      </c>
      <c r="D67" t="str">
        <f t="shared" si="4"/>
        <v>mm/dd/yyyy</v>
      </c>
      <c r="E67" s="77">
        <f>IF(Master[[#This Row],[Date Collected or Developed]]="","",Master[[#This Row],[Date Collected or Developed]])</f>
        <v>42635</v>
      </c>
      <c r="F67" s="17" t="str">
        <f>IF(Master[[#This Row],[Quantity On Hand]]="","",Master[[#This Row],[Quantity On Hand]])</f>
        <v/>
      </c>
      <c r="G67" s="17" t="str">
        <f>IF(Master[[#This Row],[Quantity On Hand Units -''count'' or ''packet'']]="count","count",IF(Master[[#This Row],[Quantity On Hand Units -''count'' or ''packet'']]="packet","packet",""))</f>
        <v>count</v>
      </c>
      <c r="H67" s="45" t="str">
        <f>IF(Master[[#This Row],[Inventory Type - Lookup Picker]]="","",Master[[#This Row],[Inventory Type - Lookup Picker]])</f>
        <v>SD</v>
      </c>
      <c r="I67" t="str">
        <f>IF(Master[[#This Row],[Cooperator (Collector) 1 -full record]]="","",Master[[#This Row],[Cooperator (Collector) 1 -full record]])</f>
        <v>MARSB</v>
      </c>
    </row>
    <row r="68" spans="2:9" x14ac:dyDescent="0.35">
      <c r="B68" s="45" t="str">
        <f>Master[[#This Row],[Inventory Prefix]]&amp;" "&amp;Master[[#This Row],[Inventory Number]]&amp;" "&amp;Master[[#This Row],[Inventory Suffix]]&amp;" "&amp;Master[[#This Row],[Inventory Type - Lookup Picker]]</f>
        <v>W6   SD</v>
      </c>
      <c r="C68" t="str">
        <f t="shared" si="5"/>
        <v>Collected</v>
      </c>
      <c r="D68" t="str">
        <f t="shared" si="4"/>
        <v>mm/dd/yyyy</v>
      </c>
      <c r="E68" s="77">
        <f>IF(Master[[#This Row],[Date Collected or Developed]]="","",Master[[#This Row],[Date Collected or Developed]])</f>
        <v>42639</v>
      </c>
      <c r="F68" s="17" t="str">
        <f>IF(Master[[#This Row],[Quantity On Hand]]="","",Master[[#This Row],[Quantity On Hand]])</f>
        <v/>
      </c>
      <c r="G68" s="17" t="str">
        <f>IF(Master[[#This Row],[Quantity On Hand Units -''count'' or ''packet'']]="count","count",IF(Master[[#This Row],[Quantity On Hand Units -''count'' or ''packet'']]="packet","packet",""))</f>
        <v>count</v>
      </c>
      <c r="H68" s="45" t="str">
        <f>IF(Master[[#This Row],[Inventory Type - Lookup Picker]]="","",Master[[#This Row],[Inventory Type - Lookup Picker]])</f>
        <v>SD</v>
      </c>
      <c r="I68" t="str">
        <f>IF(Master[[#This Row],[Cooperator (Collector) 1 -full record]]="","",Master[[#This Row],[Cooperator (Collector) 1 -full record]])</f>
        <v>MARSB</v>
      </c>
    </row>
    <row r="69" spans="2:9" x14ac:dyDescent="0.35">
      <c r="B69" s="45" t="str">
        <f>Master[[#This Row],[Inventory Prefix]]&amp;" "&amp;Master[[#This Row],[Inventory Number]]&amp;" "&amp;Master[[#This Row],[Inventory Suffix]]&amp;" "&amp;Master[[#This Row],[Inventory Type - Lookup Picker]]</f>
        <v>W6   SD</v>
      </c>
      <c r="C69" t="str">
        <f t="shared" si="5"/>
        <v>Collected</v>
      </c>
      <c r="D69" t="str">
        <f t="shared" si="4"/>
        <v>mm/dd/yyyy</v>
      </c>
      <c r="E69" s="77">
        <f>IF(Master[[#This Row],[Date Collected or Developed]]="","",Master[[#This Row],[Date Collected or Developed]])</f>
        <v>42640</v>
      </c>
      <c r="F69" s="17" t="str">
        <f>IF(Master[[#This Row],[Quantity On Hand]]="","",Master[[#This Row],[Quantity On Hand]])</f>
        <v/>
      </c>
      <c r="G69" s="17" t="str">
        <f>IF(Master[[#This Row],[Quantity On Hand Units -''count'' or ''packet'']]="count","count",IF(Master[[#This Row],[Quantity On Hand Units -''count'' or ''packet'']]="packet","packet",""))</f>
        <v>count</v>
      </c>
      <c r="H69" s="45" t="str">
        <f>IF(Master[[#This Row],[Inventory Type - Lookup Picker]]="","",Master[[#This Row],[Inventory Type - Lookup Picker]])</f>
        <v>SD</v>
      </c>
      <c r="I69" t="str">
        <f>IF(Master[[#This Row],[Cooperator (Collector) 1 -full record]]="","",Master[[#This Row],[Cooperator (Collector) 1 -full record]])</f>
        <v>MARSB</v>
      </c>
    </row>
    <row r="70" spans="2:9" x14ac:dyDescent="0.35">
      <c r="B70" s="45" t="str">
        <f>Master[[#This Row],[Inventory Prefix]]&amp;" "&amp;Master[[#This Row],[Inventory Number]]&amp;" "&amp;Master[[#This Row],[Inventory Suffix]]&amp;" "&amp;Master[[#This Row],[Inventory Type - Lookup Picker]]</f>
        <v>W6   SD</v>
      </c>
      <c r="C70" t="str">
        <f t="shared" si="5"/>
        <v>Collected</v>
      </c>
      <c r="D70" t="str">
        <f t="shared" si="4"/>
        <v>mm/dd/yyyy</v>
      </c>
      <c r="E70" s="77">
        <f>IF(Master[[#This Row],[Date Collected or Developed]]="","",Master[[#This Row],[Date Collected or Developed]])</f>
        <v>42641</v>
      </c>
      <c r="F70" s="17" t="str">
        <f>IF(Master[[#This Row],[Quantity On Hand]]="","",Master[[#This Row],[Quantity On Hand]])</f>
        <v/>
      </c>
      <c r="G70" s="17" t="str">
        <f>IF(Master[[#This Row],[Quantity On Hand Units -''count'' or ''packet'']]="count","count",IF(Master[[#This Row],[Quantity On Hand Units -''count'' or ''packet'']]="packet","packet",""))</f>
        <v>count</v>
      </c>
      <c r="H70" s="45" t="str">
        <f>IF(Master[[#This Row],[Inventory Type - Lookup Picker]]="","",Master[[#This Row],[Inventory Type - Lookup Picker]])</f>
        <v>SD</v>
      </c>
      <c r="I70" t="str">
        <f>IF(Master[[#This Row],[Cooperator (Collector) 1 -full record]]="","",Master[[#This Row],[Cooperator (Collector) 1 -full record]])</f>
        <v>MARSB</v>
      </c>
    </row>
    <row r="71" spans="2:9" x14ac:dyDescent="0.35">
      <c r="B71" s="45" t="str">
        <f>Master[[#This Row],[Inventory Prefix]]&amp;" "&amp;Master[[#This Row],[Inventory Number]]&amp;" "&amp;Master[[#This Row],[Inventory Suffix]]&amp;" "&amp;Master[[#This Row],[Inventory Type - Lookup Picker]]</f>
        <v>W6   SD</v>
      </c>
      <c r="C71" t="str">
        <f t="shared" si="5"/>
        <v>Collected</v>
      </c>
      <c r="D71" t="str">
        <f t="shared" si="4"/>
        <v>mm/dd/yyyy</v>
      </c>
      <c r="E71" s="77">
        <f>IF(Master[[#This Row],[Date Collected or Developed]]="","",Master[[#This Row],[Date Collected or Developed]])</f>
        <v>42641</v>
      </c>
      <c r="F71" s="17" t="str">
        <f>IF(Master[[#This Row],[Quantity On Hand]]="","",Master[[#This Row],[Quantity On Hand]])</f>
        <v/>
      </c>
      <c r="G71" s="17" t="str">
        <f>IF(Master[[#This Row],[Quantity On Hand Units -''count'' or ''packet'']]="count","count",IF(Master[[#This Row],[Quantity On Hand Units -''count'' or ''packet'']]="packet","packet",""))</f>
        <v>count</v>
      </c>
      <c r="H71" s="45" t="str">
        <f>IF(Master[[#This Row],[Inventory Type - Lookup Picker]]="","",Master[[#This Row],[Inventory Type - Lookup Picker]])</f>
        <v>SD</v>
      </c>
      <c r="I71" t="str">
        <f>IF(Master[[#This Row],[Cooperator (Collector) 1 -full record]]="","",Master[[#This Row],[Cooperator (Collector) 1 -full record]])</f>
        <v>MARSB</v>
      </c>
    </row>
    <row r="72" spans="2:9" x14ac:dyDescent="0.35">
      <c r="B72" s="45" t="str">
        <f>Master[[#This Row],[Inventory Prefix]]&amp;" "&amp;Master[[#This Row],[Inventory Number]]&amp;" "&amp;Master[[#This Row],[Inventory Suffix]]&amp;" "&amp;Master[[#This Row],[Inventory Type - Lookup Picker]]</f>
        <v>W6   SD</v>
      </c>
      <c r="C72" t="str">
        <f t="shared" si="5"/>
        <v>Collected</v>
      </c>
      <c r="D72" t="str">
        <f t="shared" si="4"/>
        <v>mm/dd/yyyy</v>
      </c>
      <c r="E72" s="77">
        <f>IF(Master[[#This Row],[Date Collected or Developed]]="","",Master[[#This Row],[Date Collected or Developed]])</f>
        <v>42662</v>
      </c>
      <c r="F72" s="17" t="str">
        <f>IF(Master[[#This Row],[Quantity On Hand]]="","",Master[[#This Row],[Quantity On Hand]])</f>
        <v/>
      </c>
      <c r="G72" s="17" t="str">
        <f>IF(Master[[#This Row],[Quantity On Hand Units -''count'' or ''packet'']]="count","count",IF(Master[[#This Row],[Quantity On Hand Units -''count'' or ''packet'']]="packet","packet",""))</f>
        <v>count</v>
      </c>
      <c r="H72" s="45" t="str">
        <f>IF(Master[[#This Row],[Inventory Type - Lookup Picker]]="","",Master[[#This Row],[Inventory Type - Lookup Picker]])</f>
        <v>SD</v>
      </c>
      <c r="I72" t="str">
        <f>IF(Master[[#This Row],[Cooperator (Collector) 1 -full record]]="","",Master[[#This Row],[Cooperator (Collector) 1 -full record]])</f>
        <v>MARSB</v>
      </c>
    </row>
    <row r="73" spans="2:9" x14ac:dyDescent="0.35">
      <c r="B73" s="45" t="str">
        <f>Master[[#This Row],[Inventory Prefix]]&amp;" "&amp;Master[[#This Row],[Inventory Number]]&amp;" "&amp;Master[[#This Row],[Inventory Suffix]]&amp;" "&amp;Master[[#This Row],[Inventory Type - Lookup Picker]]</f>
        <v>W6   SD</v>
      </c>
      <c r="C73" t="str">
        <f t="shared" si="5"/>
        <v>Collected</v>
      </c>
      <c r="D73" t="str">
        <f t="shared" si="4"/>
        <v>mm/dd/yyyy</v>
      </c>
      <c r="E73" s="77">
        <f>IF(Master[[#This Row],[Date Collected or Developed]]="","",Master[[#This Row],[Date Collected or Developed]])</f>
        <v>42663</v>
      </c>
      <c r="F73" s="17" t="str">
        <f>IF(Master[[#This Row],[Quantity On Hand]]="","",Master[[#This Row],[Quantity On Hand]])</f>
        <v/>
      </c>
      <c r="G73" s="17" t="str">
        <f>IF(Master[[#This Row],[Quantity On Hand Units -''count'' or ''packet'']]="count","count",IF(Master[[#This Row],[Quantity On Hand Units -''count'' or ''packet'']]="packet","packet",""))</f>
        <v>count</v>
      </c>
      <c r="H73" s="45" t="str">
        <f>IF(Master[[#This Row],[Inventory Type - Lookup Picker]]="","",Master[[#This Row],[Inventory Type - Lookup Picker]])</f>
        <v>SD</v>
      </c>
      <c r="I73" t="str">
        <f>IF(Master[[#This Row],[Cooperator (Collector) 1 -full record]]="","",Master[[#This Row],[Cooperator (Collector) 1 -full record]])</f>
        <v>MARSB</v>
      </c>
    </row>
    <row r="74" spans="2:9" x14ac:dyDescent="0.35">
      <c r="B74" s="45" t="str">
        <f>Master[[#This Row],[Inventory Prefix]]&amp;" "&amp;Master[[#This Row],[Inventory Number]]&amp;" "&amp;Master[[#This Row],[Inventory Suffix]]&amp;" "&amp;Master[[#This Row],[Inventory Type - Lookup Picker]]</f>
        <v>W6   SD</v>
      </c>
      <c r="C74" t="str">
        <f t="shared" si="5"/>
        <v>Collected</v>
      </c>
      <c r="D74" t="str">
        <f t="shared" si="4"/>
        <v>mm/dd/yyyy</v>
      </c>
      <c r="E74" s="77">
        <f>IF(Master[[#This Row],[Date Collected or Developed]]="","",Master[[#This Row],[Date Collected or Developed]])</f>
        <v>42567</v>
      </c>
      <c r="F74" s="17" t="str">
        <f>IF(Master[[#This Row],[Quantity On Hand]]="","",Master[[#This Row],[Quantity On Hand]])</f>
        <v/>
      </c>
      <c r="G74" s="17" t="str">
        <f>IF(Master[[#This Row],[Quantity On Hand Units -''count'' or ''packet'']]="count","count",IF(Master[[#This Row],[Quantity On Hand Units -''count'' or ''packet'']]="packet","packet",""))</f>
        <v>count</v>
      </c>
      <c r="H74" s="45" t="str">
        <f>IF(Master[[#This Row],[Inventory Type - Lookup Picker]]="","",Master[[#This Row],[Inventory Type - Lookup Picker]])</f>
        <v>SD</v>
      </c>
      <c r="I74" t="str">
        <f>IF(Master[[#This Row],[Cooperator (Collector) 1 -full record]]="","",Master[[#This Row],[Cooperator (Collector) 1 -full record]])</f>
        <v>MARSB</v>
      </c>
    </row>
    <row r="75" spans="2:9" x14ac:dyDescent="0.35">
      <c r="B75" s="45" t="str">
        <f>Master[[#This Row],[Inventory Prefix]]&amp;" "&amp;Master[[#This Row],[Inventory Number]]&amp;" "&amp;Master[[#This Row],[Inventory Suffix]]&amp;" "&amp;Master[[#This Row],[Inventory Type - Lookup Picker]]</f>
        <v>W6   SD</v>
      </c>
      <c r="C75" t="str">
        <f t="shared" si="5"/>
        <v>Collected</v>
      </c>
      <c r="D75" t="str">
        <f t="shared" si="4"/>
        <v>mm/dd/yyyy</v>
      </c>
      <c r="E75" s="77">
        <f>IF(Master[[#This Row],[Date Collected or Developed]]="","",Master[[#This Row],[Date Collected or Developed]])</f>
        <v>42585</v>
      </c>
      <c r="F75" s="17" t="str">
        <f>IF(Master[[#This Row],[Quantity On Hand]]="","",Master[[#This Row],[Quantity On Hand]])</f>
        <v/>
      </c>
      <c r="G75" s="17" t="str">
        <f>IF(Master[[#This Row],[Quantity On Hand Units -''count'' or ''packet'']]="count","count",IF(Master[[#This Row],[Quantity On Hand Units -''count'' or ''packet'']]="packet","packet",""))</f>
        <v>count</v>
      </c>
      <c r="H75" s="45" t="str">
        <f>IF(Master[[#This Row],[Inventory Type - Lookup Picker]]="","",Master[[#This Row],[Inventory Type - Lookup Picker]])</f>
        <v>SD</v>
      </c>
      <c r="I75" t="str">
        <f>IF(Master[[#This Row],[Cooperator (Collector) 1 -full record]]="","",Master[[#This Row],[Cooperator (Collector) 1 -full record]])</f>
        <v>MARSB</v>
      </c>
    </row>
    <row r="76" spans="2:9" x14ac:dyDescent="0.35">
      <c r="B76" s="45" t="str">
        <f>Master[[#This Row],[Inventory Prefix]]&amp;" "&amp;Master[[#This Row],[Inventory Number]]&amp;" "&amp;Master[[#This Row],[Inventory Suffix]]&amp;" "&amp;Master[[#This Row],[Inventory Type - Lookup Picker]]</f>
        <v>W6   SD</v>
      </c>
      <c r="C76" t="str">
        <f t="shared" si="5"/>
        <v>Collected</v>
      </c>
      <c r="D76" t="str">
        <f t="shared" si="4"/>
        <v>mm/dd/yyyy</v>
      </c>
      <c r="E76" s="77">
        <f>IF(Master[[#This Row],[Date Collected or Developed]]="","",Master[[#This Row],[Date Collected or Developed]])</f>
        <v>42593</v>
      </c>
      <c r="F76" s="17" t="str">
        <f>IF(Master[[#This Row],[Quantity On Hand]]="","",Master[[#This Row],[Quantity On Hand]])</f>
        <v/>
      </c>
      <c r="G76" s="17" t="str">
        <f>IF(Master[[#This Row],[Quantity On Hand Units -''count'' or ''packet'']]="count","count",IF(Master[[#This Row],[Quantity On Hand Units -''count'' or ''packet'']]="packet","packet",""))</f>
        <v>count</v>
      </c>
      <c r="H76" s="45" t="str">
        <f>IF(Master[[#This Row],[Inventory Type - Lookup Picker]]="","",Master[[#This Row],[Inventory Type - Lookup Picker]])</f>
        <v>SD</v>
      </c>
      <c r="I76" t="str">
        <f>IF(Master[[#This Row],[Cooperator (Collector) 1 -full record]]="","",Master[[#This Row],[Cooperator (Collector) 1 -full record]])</f>
        <v>MARSB</v>
      </c>
    </row>
    <row r="77" spans="2:9" x14ac:dyDescent="0.35">
      <c r="B77" s="45" t="str">
        <f>Master[[#This Row],[Inventory Prefix]]&amp;" "&amp;Master[[#This Row],[Inventory Number]]&amp;" "&amp;Master[[#This Row],[Inventory Suffix]]&amp;" "&amp;Master[[#This Row],[Inventory Type - Lookup Picker]]</f>
        <v>W6   SD</v>
      </c>
      <c r="C77" t="str">
        <f t="shared" si="5"/>
        <v>Collected</v>
      </c>
      <c r="D77" t="str">
        <f t="shared" si="4"/>
        <v>mm/dd/yyyy</v>
      </c>
      <c r="E77" s="77">
        <f>IF(Master[[#This Row],[Date Collected or Developed]]="","",Master[[#This Row],[Date Collected or Developed]])</f>
        <v>42599</v>
      </c>
      <c r="F77" s="17" t="str">
        <f>IF(Master[[#This Row],[Quantity On Hand]]="","",Master[[#This Row],[Quantity On Hand]])</f>
        <v/>
      </c>
      <c r="G77" s="17" t="str">
        <f>IF(Master[[#This Row],[Quantity On Hand Units -''count'' or ''packet'']]="count","count",IF(Master[[#This Row],[Quantity On Hand Units -''count'' or ''packet'']]="packet","packet",""))</f>
        <v>count</v>
      </c>
      <c r="H77" s="45" t="str">
        <f>IF(Master[[#This Row],[Inventory Type - Lookup Picker]]="","",Master[[#This Row],[Inventory Type - Lookup Picker]])</f>
        <v>SD</v>
      </c>
      <c r="I77" t="str">
        <f>IF(Master[[#This Row],[Cooperator (Collector) 1 -full record]]="","",Master[[#This Row],[Cooperator (Collector) 1 -full record]])</f>
        <v>MARSB</v>
      </c>
    </row>
    <row r="78" spans="2:9" x14ac:dyDescent="0.35">
      <c r="B78" s="45" t="str">
        <f>Master[[#This Row],[Inventory Prefix]]&amp;" "&amp;Master[[#This Row],[Inventory Number]]&amp;" "&amp;Master[[#This Row],[Inventory Suffix]]&amp;" "&amp;Master[[#This Row],[Inventory Type - Lookup Picker]]</f>
        <v>W6   SD</v>
      </c>
      <c r="C78" t="str">
        <f t="shared" si="5"/>
        <v>Collected</v>
      </c>
      <c r="D78" t="str">
        <f t="shared" si="4"/>
        <v>mm/dd/yyyy</v>
      </c>
      <c r="E78" s="77">
        <f>IF(Master[[#This Row],[Date Collected or Developed]]="","",Master[[#This Row],[Date Collected or Developed]])</f>
        <v>42600</v>
      </c>
      <c r="F78" s="17" t="str">
        <f>IF(Master[[#This Row],[Quantity On Hand]]="","",Master[[#This Row],[Quantity On Hand]])</f>
        <v/>
      </c>
      <c r="G78" s="17" t="str">
        <f>IF(Master[[#This Row],[Quantity On Hand Units -''count'' or ''packet'']]="count","count",IF(Master[[#This Row],[Quantity On Hand Units -''count'' or ''packet'']]="packet","packet",""))</f>
        <v>count</v>
      </c>
      <c r="H78" s="45" t="str">
        <f>IF(Master[[#This Row],[Inventory Type - Lookup Picker]]="","",Master[[#This Row],[Inventory Type - Lookup Picker]])</f>
        <v>SD</v>
      </c>
      <c r="I78" t="str">
        <f>IF(Master[[#This Row],[Cooperator (Collector) 1 -full record]]="","",Master[[#This Row],[Cooperator (Collector) 1 -full record]])</f>
        <v>MARSB</v>
      </c>
    </row>
    <row r="79" spans="2:9" x14ac:dyDescent="0.35">
      <c r="B79" s="45" t="str">
        <f>Master[[#This Row],[Inventory Prefix]]&amp;" "&amp;Master[[#This Row],[Inventory Number]]&amp;" "&amp;Master[[#This Row],[Inventory Suffix]]&amp;" "&amp;Master[[#This Row],[Inventory Type - Lookup Picker]]</f>
        <v>W6   SD</v>
      </c>
      <c r="C79" t="str">
        <f t="shared" si="5"/>
        <v>Collected</v>
      </c>
      <c r="D79" t="str">
        <f t="shared" si="4"/>
        <v>mm/dd/yyyy</v>
      </c>
      <c r="E79" s="77">
        <f>IF(Master[[#This Row],[Date Collected or Developed]]="","",Master[[#This Row],[Date Collected or Developed]])</f>
        <v>42637</v>
      </c>
      <c r="F79" s="17" t="str">
        <f>IF(Master[[#This Row],[Quantity On Hand]]="","",Master[[#This Row],[Quantity On Hand]])</f>
        <v/>
      </c>
      <c r="G79" s="17" t="str">
        <f>IF(Master[[#This Row],[Quantity On Hand Units -''count'' or ''packet'']]="count","count",IF(Master[[#This Row],[Quantity On Hand Units -''count'' or ''packet'']]="packet","packet",""))</f>
        <v>count</v>
      </c>
      <c r="H79" s="45" t="str">
        <f>IF(Master[[#This Row],[Inventory Type - Lookup Picker]]="","",Master[[#This Row],[Inventory Type - Lookup Picker]])</f>
        <v>SD</v>
      </c>
      <c r="I79" t="str">
        <f>IF(Master[[#This Row],[Cooperator (Collector) 1 -full record]]="","",Master[[#This Row],[Cooperator (Collector) 1 -full record]])</f>
        <v>MARSB</v>
      </c>
    </row>
    <row r="80" spans="2:9" x14ac:dyDescent="0.35">
      <c r="B80" s="45" t="str">
        <f>Master[[#This Row],[Inventory Prefix]]&amp;" "&amp;Master[[#This Row],[Inventory Number]]&amp;" "&amp;Master[[#This Row],[Inventory Suffix]]&amp;" "&amp;Master[[#This Row],[Inventory Type - Lookup Picker]]</f>
        <v>W6   SD</v>
      </c>
      <c r="C80" t="str">
        <f t="shared" si="5"/>
        <v>Collected</v>
      </c>
      <c r="D80" t="str">
        <f t="shared" si="4"/>
        <v>mm/dd/yyyy</v>
      </c>
      <c r="E80" s="77">
        <f>IF(Master[[#This Row],[Date Collected or Developed]]="","",Master[[#This Row],[Date Collected or Developed]])</f>
        <v>42634</v>
      </c>
      <c r="F80" s="17" t="str">
        <f>IF(Master[[#This Row],[Quantity On Hand]]="","",Master[[#This Row],[Quantity On Hand]])</f>
        <v/>
      </c>
      <c r="G80" s="17" t="str">
        <f>IF(Master[[#This Row],[Quantity On Hand Units -''count'' or ''packet'']]="count","count",IF(Master[[#This Row],[Quantity On Hand Units -''count'' or ''packet'']]="packet","packet",""))</f>
        <v>count</v>
      </c>
      <c r="H80" s="45" t="str">
        <f>IF(Master[[#This Row],[Inventory Type - Lookup Picker]]="","",Master[[#This Row],[Inventory Type - Lookup Picker]])</f>
        <v>SD</v>
      </c>
      <c r="I80" t="str">
        <f>IF(Master[[#This Row],[Cooperator (Collector) 1 -full record]]="","",Master[[#This Row],[Cooperator (Collector) 1 -full record]])</f>
        <v>MARSB</v>
      </c>
    </row>
    <row r="81" spans="2:9" x14ac:dyDescent="0.35">
      <c r="B81" s="45" t="str">
        <f>Master[[#This Row],[Inventory Prefix]]&amp;" "&amp;Master[[#This Row],[Inventory Number]]&amp;" "&amp;Master[[#This Row],[Inventory Suffix]]&amp;" "&amp;Master[[#This Row],[Inventory Type - Lookup Picker]]</f>
        <v>W6   SD</v>
      </c>
      <c r="C81" t="str">
        <f t="shared" si="5"/>
        <v>Collected</v>
      </c>
      <c r="D81" t="str">
        <f t="shared" si="4"/>
        <v>mm/dd/yyyy</v>
      </c>
      <c r="E81" s="77">
        <f>IF(Master[[#This Row],[Date Collected or Developed]]="","",Master[[#This Row],[Date Collected or Developed]])</f>
        <v>42634</v>
      </c>
      <c r="F81" s="17" t="str">
        <f>IF(Master[[#This Row],[Quantity On Hand]]="","",Master[[#This Row],[Quantity On Hand]])</f>
        <v/>
      </c>
      <c r="G81" s="17" t="str">
        <f>IF(Master[[#This Row],[Quantity On Hand Units -''count'' or ''packet'']]="count","count",IF(Master[[#This Row],[Quantity On Hand Units -''count'' or ''packet'']]="packet","packet",""))</f>
        <v>count</v>
      </c>
      <c r="H81" s="45" t="str">
        <f>IF(Master[[#This Row],[Inventory Type - Lookup Picker]]="","",Master[[#This Row],[Inventory Type - Lookup Picker]])</f>
        <v>SD</v>
      </c>
      <c r="I81" t="str">
        <f>IF(Master[[#This Row],[Cooperator (Collector) 1 -full record]]="","",Master[[#This Row],[Cooperator (Collector) 1 -full record]])</f>
        <v>MARSB</v>
      </c>
    </row>
    <row r="82" spans="2:9" x14ac:dyDescent="0.35">
      <c r="B82" s="45" t="str">
        <f>Master[[#This Row],[Inventory Prefix]]&amp;" "&amp;Master[[#This Row],[Inventory Number]]&amp;" "&amp;Master[[#This Row],[Inventory Suffix]]&amp;" "&amp;Master[[#This Row],[Inventory Type - Lookup Picker]]</f>
        <v>W6   SD</v>
      </c>
      <c r="C82" t="str">
        <f t="shared" si="5"/>
        <v>Collected</v>
      </c>
      <c r="D82" t="str">
        <f t="shared" si="4"/>
        <v>mm/dd/yyyy</v>
      </c>
      <c r="E82" s="77">
        <f>IF(Master[[#This Row],[Date Collected or Developed]]="","",Master[[#This Row],[Date Collected or Developed]])</f>
        <v>42641</v>
      </c>
      <c r="F82" s="17" t="str">
        <f>IF(Master[[#This Row],[Quantity On Hand]]="","",Master[[#This Row],[Quantity On Hand]])</f>
        <v/>
      </c>
      <c r="G82" s="17" t="str">
        <f>IF(Master[[#This Row],[Quantity On Hand Units -''count'' or ''packet'']]="count","count",IF(Master[[#This Row],[Quantity On Hand Units -''count'' or ''packet'']]="packet","packet",""))</f>
        <v>count</v>
      </c>
      <c r="H82" s="45" t="str">
        <f>IF(Master[[#This Row],[Inventory Type - Lookup Picker]]="","",Master[[#This Row],[Inventory Type - Lookup Picker]])</f>
        <v>SD</v>
      </c>
      <c r="I82" t="str">
        <f>IF(Master[[#This Row],[Cooperator (Collector) 1 -full record]]="","",Master[[#This Row],[Cooperator (Collector) 1 -full record]])</f>
        <v>MARSB</v>
      </c>
    </row>
    <row r="83" spans="2:9" x14ac:dyDescent="0.35">
      <c r="B83" s="45" t="str">
        <f>Master[[#This Row],[Inventory Prefix]]&amp;" "&amp;Master[[#This Row],[Inventory Number]]&amp;" "&amp;Master[[#This Row],[Inventory Suffix]]&amp;" "&amp;Master[[#This Row],[Inventory Type - Lookup Picker]]</f>
        <v>W6   SD</v>
      </c>
      <c r="C83" t="str">
        <f t="shared" si="5"/>
        <v>Collected</v>
      </c>
      <c r="D83" t="str">
        <f t="shared" si="4"/>
        <v>mm/dd/yyyy</v>
      </c>
      <c r="E83" s="77">
        <f>IF(Master[[#This Row],[Date Collected or Developed]]="","",Master[[#This Row],[Date Collected or Developed]])</f>
        <v>42641</v>
      </c>
      <c r="F83" s="17" t="str">
        <f>IF(Master[[#This Row],[Quantity On Hand]]="","",Master[[#This Row],[Quantity On Hand]])</f>
        <v/>
      </c>
      <c r="G83" s="17" t="str">
        <f>IF(Master[[#This Row],[Quantity On Hand Units -''count'' or ''packet'']]="count","count",IF(Master[[#This Row],[Quantity On Hand Units -''count'' or ''packet'']]="packet","packet",""))</f>
        <v>count</v>
      </c>
      <c r="H83" s="45" t="str">
        <f>IF(Master[[#This Row],[Inventory Type - Lookup Picker]]="","",Master[[#This Row],[Inventory Type - Lookup Picker]])</f>
        <v>SD</v>
      </c>
      <c r="I83" t="str">
        <f>IF(Master[[#This Row],[Cooperator (Collector) 1 -full record]]="","",Master[[#This Row],[Cooperator (Collector) 1 -full record]])</f>
        <v>MARSB</v>
      </c>
    </row>
    <row r="84" spans="2:9" x14ac:dyDescent="0.35">
      <c r="B84" s="45" t="str">
        <f>Master[[#This Row],[Inventory Prefix]]&amp;" "&amp;Master[[#This Row],[Inventory Number]]&amp;" "&amp;Master[[#This Row],[Inventory Suffix]]&amp;" "&amp;Master[[#This Row],[Inventory Type - Lookup Picker]]</f>
        <v>W6   SD</v>
      </c>
      <c r="C84" t="str">
        <f t="shared" si="5"/>
        <v>Collected</v>
      </c>
      <c r="D84" t="str">
        <f t="shared" si="4"/>
        <v>mm/dd/yyyy</v>
      </c>
      <c r="E84" s="77">
        <f>IF(Master[[#This Row],[Date Collected or Developed]]="","",Master[[#This Row],[Date Collected or Developed]])</f>
        <v>42645</v>
      </c>
      <c r="F84" s="17" t="str">
        <f>IF(Master[[#This Row],[Quantity On Hand]]="","",Master[[#This Row],[Quantity On Hand]])</f>
        <v/>
      </c>
      <c r="G84" s="17" t="str">
        <f>IF(Master[[#This Row],[Quantity On Hand Units -''count'' or ''packet'']]="count","count",IF(Master[[#This Row],[Quantity On Hand Units -''count'' or ''packet'']]="packet","packet",""))</f>
        <v>count</v>
      </c>
      <c r="H84" s="45" t="str">
        <f>IF(Master[[#This Row],[Inventory Type - Lookup Picker]]="","",Master[[#This Row],[Inventory Type - Lookup Picker]])</f>
        <v>SD</v>
      </c>
      <c r="I84" t="str">
        <f>IF(Master[[#This Row],[Cooperator (Collector) 1 -full record]]="","",Master[[#This Row],[Cooperator (Collector) 1 -full record]])</f>
        <v>MARSB</v>
      </c>
    </row>
    <row r="85" spans="2:9" x14ac:dyDescent="0.35">
      <c r="B85" s="45" t="str">
        <f>Master[[#This Row],[Inventory Prefix]]&amp;" "&amp;Master[[#This Row],[Inventory Number]]&amp;" "&amp;Master[[#This Row],[Inventory Suffix]]&amp;" "&amp;Master[[#This Row],[Inventory Type - Lookup Picker]]</f>
        <v>W6   SD</v>
      </c>
      <c r="C85" t="str">
        <f t="shared" si="5"/>
        <v>Collected</v>
      </c>
      <c r="D85" t="str">
        <f t="shared" si="4"/>
        <v>mm/dd/yyyy</v>
      </c>
      <c r="E85" s="77">
        <f>IF(Master[[#This Row],[Date Collected or Developed]]="","",Master[[#This Row],[Date Collected or Developed]])</f>
        <v>42659</v>
      </c>
      <c r="F85" s="17" t="str">
        <f>IF(Master[[#This Row],[Quantity On Hand]]="","",Master[[#This Row],[Quantity On Hand]])</f>
        <v/>
      </c>
      <c r="G85" s="17" t="str">
        <f>IF(Master[[#This Row],[Quantity On Hand Units -''count'' or ''packet'']]="count","count",IF(Master[[#This Row],[Quantity On Hand Units -''count'' or ''packet'']]="packet","packet",""))</f>
        <v>count</v>
      </c>
      <c r="H85" s="45" t="str">
        <f>IF(Master[[#This Row],[Inventory Type - Lookup Picker]]="","",Master[[#This Row],[Inventory Type - Lookup Picker]])</f>
        <v>SD</v>
      </c>
      <c r="I85" t="str">
        <f>IF(Master[[#This Row],[Cooperator (Collector) 1 -full record]]="","",Master[[#This Row],[Cooperator (Collector) 1 -full record]])</f>
        <v>MARSB</v>
      </c>
    </row>
    <row r="86" spans="2:9" x14ac:dyDescent="0.35">
      <c r="B86" s="45" t="str">
        <f>Master[[#This Row],[Inventory Prefix]]&amp;" "&amp;Master[[#This Row],[Inventory Number]]&amp;" "&amp;Master[[#This Row],[Inventory Suffix]]&amp;" "&amp;Master[[#This Row],[Inventory Type - Lookup Picker]]</f>
        <v>W6   SD</v>
      </c>
      <c r="C86" t="str">
        <f t="shared" si="5"/>
        <v>Collected</v>
      </c>
      <c r="D86" t="str">
        <f t="shared" ref="D86:D117" si="6">"mm/dd/yyyy"</f>
        <v>mm/dd/yyyy</v>
      </c>
      <c r="E86" s="77">
        <f>IF(Master[[#This Row],[Date Collected or Developed]]="","",Master[[#This Row],[Date Collected or Developed]])</f>
        <v>42659</v>
      </c>
      <c r="F86" s="17" t="str">
        <f>IF(Master[[#This Row],[Quantity On Hand]]="","",Master[[#This Row],[Quantity On Hand]])</f>
        <v/>
      </c>
      <c r="G86" s="17" t="str">
        <f>IF(Master[[#This Row],[Quantity On Hand Units -''count'' or ''packet'']]="count","count",IF(Master[[#This Row],[Quantity On Hand Units -''count'' or ''packet'']]="packet","packet",""))</f>
        <v>count</v>
      </c>
      <c r="H86" s="45" t="str">
        <f>IF(Master[[#This Row],[Inventory Type - Lookup Picker]]="","",Master[[#This Row],[Inventory Type - Lookup Picker]])</f>
        <v>SD</v>
      </c>
      <c r="I86" t="str">
        <f>IF(Master[[#This Row],[Cooperator (Collector) 1 -full record]]="","",Master[[#This Row],[Cooperator (Collector) 1 -full record]])</f>
        <v>MARSB</v>
      </c>
    </row>
    <row r="87" spans="2:9" x14ac:dyDescent="0.35">
      <c r="B87" s="45" t="str">
        <f>Master[[#This Row],[Inventory Prefix]]&amp;" "&amp;Master[[#This Row],[Inventory Number]]&amp;" "&amp;Master[[#This Row],[Inventory Suffix]]&amp;" "&amp;Master[[#This Row],[Inventory Type - Lookup Picker]]</f>
        <v>W6   SD</v>
      </c>
      <c r="C87" t="str">
        <f t="shared" si="5"/>
        <v>Collected</v>
      </c>
      <c r="D87" t="str">
        <f t="shared" si="6"/>
        <v>mm/dd/yyyy</v>
      </c>
      <c r="E87" s="77">
        <f>IF(Master[[#This Row],[Date Collected or Developed]]="","",Master[[#This Row],[Date Collected or Developed]])</f>
        <v>42659</v>
      </c>
      <c r="F87" s="17" t="str">
        <f>IF(Master[[#This Row],[Quantity On Hand]]="","",Master[[#This Row],[Quantity On Hand]])</f>
        <v/>
      </c>
      <c r="G87" s="17" t="str">
        <f>IF(Master[[#This Row],[Quantity On Hand Units -''count'' or ''packet'']]="count","count",IF(Master[[#This Row],[Quantity On Hand Units -''count'' or ''packet'']]="packet","packet",""))</f>
        <v>count</v>
      </c>
      <c r="H87" s="45" t="str">
        <f>IF(Master[[#This Row],[Inventory Type - Lookup Picker]]="","",Master[[#This Row],[Inventory Type - Lookup Picker]])</f>
        <v>SD</v>
      </c>
      <c r="I87" t="str">
        <f>IF(Master[[#This Row],[Cooperator (Collector) 1 -full record]]="","",Master[[#This Row],[Cooperator (Collector) 1 -full record]])</f>
        <v>MARSB</v>
      </c>
    </row>
    <row r="88" spans="2:9" x14ac:dyDescent="0.35">
      <c r="B88" s="45" t="str">
        <f>Master[[#This Row],[Inventory Prefix]]&amp;" "&amp;Master[[#This Row],[Inventory Number]]&amp;" "&amp;Master[[#This Row],[Inventory Suffix]]&amp;" "&amp;Master[[#This Row],[Inventory Type - Lookup Picker]]</f>
        <v>W6   SD</v>
      </c>
      <c r="C88" t="str">
        <f t="shared" si="5"/>
        <v>Collected</v>
      </c>
      <c r="D88" t="str">
        <f t="shared" si="6"/>
        <v>mm/dd/yyyy</v>
      </c>
      <c r="E88" s="77">
        <f>IF(Master[[#This Row],[Date Collected or Developed]]="","",Master[[#This Row],[Date Collected or Developed]])</f>
        <v>42692</v>
      </c>
      <c r="F88" s="17" t="str">
        <f>IF(Master[[#This Row],[Quantity On Hand]]="","",Master[[#This Row],[Quantity On Hand]])</f>
        <v/>
      </c>
      <c r="G88" s="17" t="str">
        <f>IF(Master[[#This Row],[Quantity On Hand Units -''count'' or ''packet'']]="count","count",IF(Master[[#This Row],[Quantity On Hand Units -''count'' or ''packet'']]="packet","packet",""))</f>
        <v>count</v>
      </c>
      <c r="H88" s="45" t="str">
        <f>IF(Master[[#This Row],[Inventory Type - Lookup Picker]]="","",Master[[#This Row],[Inventory Type - Lookup Picker]])</f>
        <v>SD</v>
      </c>
      <c r="I88" t="str">
        <f>IF(Master[[#This Row],[Cooperator (Collector) 1 -full record]]="","",Master[[#This Row],[Cooperator (Collector) 1 -full record]])</f>
        <v>MARSB</v>
      </c>
    </row>
    <row r="89" spans="2:9" x14ac:dyDescent="0.35">
      <c r="B89" s="45" t="str">
        <f>Master[[#This Row],[Inventory Prefix]]&amp;" "&amp;Master[[#This Row],[Inventory Number]]&amp;" "&amp;Master[[#This Row],[Inventory Suffix]]&amp;" "&amp;Master[[#This Row],[Inventory Type - Lookup Picker]]</f>
        <v>W6   SD</v>
      </c>
      <c r="C89" t="str">
        <f t="shared" si="5"/>
        <v>Collected</v>
      </c>
      <c r="D89" t="str">
        <f t="shared" si="6"/>
        <v>mm/dd/yyyy</v>
      </c>
      <c r="E89" s="77">
        <f>IF(Master[[#This Row],[Date Collected or Developed]]="","",Master[[#This Row],[Date Collected or Developed]])</f>
        <v>42665</v>
      </c>
      <c r="F89" s="17" t="str">
        <f>IF(Master[[#This Row],[Quantity On Hand]]="","",Master[[#This Row],[Quantity On Hand]])</f>
        <v/>
      </c>
      <c r="G89" s="17" t="str">
        <f>IF(Master[[#This Row],[Quantity On Hand Units -''count'' or ''packet'']]="count","count",IF(Master[[#This Row],[Quantity On Hand Units -''count'' or ''packet'']]="packet","packet",""))</f>
        <v>count</v>
      </c>
      <c r="H89" s="45" t="str">
        <f>IF(Master[[#This Row],[Inventory Type - Lookup Picker]]="","",Master[[#This Row],[Inventory Type - Lookup Picker]])</f>
        <v>SD</v>
      </c>
      <c r="I89" t="str">
        <f>IF(Master[[#This Row],[Cooperator (Collector) 1 -full record]]="","",Master[[#This Row],[Cooperator (Collector) 1 -full record]])</f>
        <v>MARSB</v>
      </c>
    </row>
    <row r="90" spans="2:9" x14ac:dyDescent="0.35">
      <c r="B90" s="45" t="str">
        <f>Master[[#This Row],[Inventory Prefix]]&amp;" "&amp;Master[[#This Row],[Inventory Number]]&amp;" "&amp;Master[[#This Row],[Inventory Suffix]]&amp;" "&amp;Master[[#This Row],[Inventory Type - Lookup Picker]]</f>
        <v>W6   SD</v>
      </c>
      <c r="C90" t="str">
        <f t="shared" si="5"/>
        <v>Collected</v>
      </c>
      <c r="D90" t="str">
        <f t="shared" si="6"/>
        <v>mm/dd/yyyy</v>
      </c>
      <c r="E90" s="77">
        <f>IF(Master[[#This Row],[Date Collected or Developed]]="","",Master[[#This Row],[Date Collected or Developed]])</f>
        <v>42665</v>
      </c>
      <c r="F90" s="17" t="str">
        <f>IF(Master[[#This Row],[Quantity On Hand]]="","",Master[[#This Row],[Quantity On Hand]])</f>
        <v/>
      </c>
      <c r="G90" s="17" t="str">
        <f>IF(Master[[#This Row],[Quantity On Hand Units -''count'' or ''packet'']]="count","count",IF(Master[[#This Row],[Quantity On Hand Units -''count'' or ''packet'']]="packet","packet",""))</f>
        <v>count</v>
      </c>
      <c r="H90" s="45" t="str">
        <f>IF(Master[[#This Row],[Inventory Type - Lookup Picker]]="","",Master[[#This Row],[Inventory Type - Lookup Picker]])</f>
        <v>SD</v>
      </c>
      <c r="I90" t="str">
        <f>IF(Master[[#This Row],[Cooperator (Collector) 1 -full record]]="","",Master[[#This Row],[Cooperator (Collector) 1 -full record]])</f>
        <v>MARSB</v>
      </c>
    </row>
    <row r="91" spans="2:9" x14ac:dyDescent="0.35">
      <c r="B91" s="45" t="str">
        <f>Master[[#This Row],[Inventory Prefix]]&amp;" "&amp;Master[[#This Row],[Inventory Number]]&amp;" "&amp;Master[[#This Row],[Inventory Suffix]]&amp;" "&amp;Master[[#This Row],[Inventory Type - Lookup Picker]]</f>
        <v>W6   SD</v>
      </c>
      <c r="C91" t="str">
        <f t="shared" si="5"/>
        <v>Collected</v>
      </c>
      <c r="D91" t="str">
        <f t="shared" si="6"/>
        <v>mm/dd/yyyy</v>
      </c>
      <c r="E91" s="77">
        <f>IF(Master[[#This Row],[Date Collected or Developed]]="","",Master[[#This Row],[Date Collected or Developed]])</f>
        <v>42667</v>
      </c>
      <c r="F91" s="17" t="str">
        <f>IF(Master[[#This Row],[Quantity On Hand]]="","",Master[[#This Row],[Quantity On Hand]])</f>
        <v/>
      </c>
      <c r="G91" s="17" t="str">
        <f>IF(Master[[#This Row],[Quantity On Hand Units -''count'' or ''packet'']]="count","count",IF(Master[[#This Row],[Quantity On Hand Units -''count'' or ''packet'']]="packet","packet",""))</f>
        <v>count</v>
      </c>
      <c r="H91" s="45" t="str">
        <f>IF(Master[[#This Row],[Inventory Type - Lookup Picker]]="","",Master[[#This Row],[Inventory Type - Lookup Picker]])</f>
        <v>SD</v>
      </c>
      <c r="I91" t="str">
        <f>IF(Master[[#This Row],[Cooperator (Collector) 1 -full record]]="","",Master[[#This Row],[Cooperator (Collector) 1 -full record]])</f>
        <v>MARSB</v>
      </c>
    </row>
    <row r="92" spans="2:9" x14ac:dyDescent="0.35">
      <c r="B92" s="45" t="str">
        <f>Master[[#This Row],[Inventory Prefix]]&amp;" "&amp;Master[[#This Row],[Inventory Number]]&amp;" "&amp;Master[[#This Row],[Inventory Suffix]]&amp;" "&amp;Master[[#This Row],[Inventory Type - Lookup Picker]]</f>
        <v>W6   SD</v>
      </c>
      <c r="C92" t="str">
        <f t="shared" si="5"/>
        <v>Collected</v>
      </c>
      <c r="D92" t="str">
        <f t="shared" si="6"/>
        <v>mm/dd/yyyy</v>
      </c>
      <c r="E92" s="77">
        <f>IF(Master[[#This Row],[Date Collected or Developed]]="","",Master[[#This Row],[Date Collected or Developed]])</f>
        <v>42668</v>
      </c>
      <c r="F92" s="17" t="str">
        <f>IF(Master[[#This Row],[Quantity On Hand]]="","",Master[[#This Row],[Quantity On Hand]])</f>
        <v/>
      </c>
      <c r="G92" s="17" t="str">
        <f>IF(Master[[#This Row],[Quantity On Hand Units -''count'' or ''packet'']]="count","count",IF(Master[[#This Row],[Quantity On Hand Units -''count'' or ''packet'']]="packet","packet",""))</f>
        <v>count</v>
      </c>
      <c r="H92" s="45" t="str">
        <f>IF(Master[[#This Row],[Inventory Type - Lookup Picker]]="","",Master[[#This Row],[Inventory Type - Lookup Picker]])</f>
        <v>SD</v>
      </c>
      <c r="I92" t="str">
        <f>IF(Master[[#This Row],[Cooperator (Collector) 1 -full record]]="","",Master[[#This Row],[Cooperator (Collector) 1 -full record]])</f>
        <v>MARSB</v>
      </c>
    </row>
    <row r="93" spans="2:9" x14ac:dyDescent="0.35">
      <c r="B93" s="45" t="str">
        <f>Master[[#This Row],[Inventory Prefix]]&amp;" "&amp;Master[[#This Row],[Inventory Number]]&amp;" "&amp;Master[[#This Row],[Inventory Suffix]]&amp;" "&amp;Master[[#This Row],[Inventory Type - Lookup Picker]]</f>
        <v>W6   SD</v>
      </c>
      <c r="C93" t="str">
        <f t="shared" si="5"/>
        <v>Collected</v>
      </c>
      <c r="D93" t="str">
        <f t="shared" si="6"/>
        <v>mm/dd/yyyy</v>
      </c>
      <c r="E93" s="77">
        <f>IF(Master[[#This Row],[Date Collected or Developed]]="","",Master[[#This Row],[Date Collected or Developed]])</f>
        <v>42557</v>
      </c>
      <c r="F93" s="17" t="str">
        <f>IF(Master[[#This Row],[Quantity On Hand]]="","",Master[[#This Row],[Quantity On Hand]])</f>
        <v/>
      </c>
      <c r="G93" s="17" t="str">
        <f>IF(Master[[#This Row],[Quantity On Hand Units -''count'' or ''packet'']]="count","count",IF(Master[[#This Row],[Quantity On Hand Units -''count'' or ''packet'']]="packet","packet",""))</f>
        <v>count</v>
      </c>
      <c r="H93" s="45" t="str">
        <f>IF(Master[[#This Row],[Inventory Type - Lookup Picker]]="","",Master[[#This Row],[Inventory Type - Lookup Picker]])</f>
        <v>SD</v>
      </c>
      <c r="I93" t="str">
        <f>IF(Master[[#This Row],[Cooperator (Collector) 1 -full record]]="","",Master[[#This Row],[Cooperator (Collector) 1 -full record]])</f>
        <v>MARSB</v>
      </c>
    </row>
    <row r="94" spans="2:9" x14ac:dyDescent="0.35">
      <c r="B94" s="45" t="str">
        <f>Master[[#This Row],[Inventory Prefix]]&amp;" "&amp;Master[[#This Row],[Inventory Number]]&amp;" "&amp;Master[[#This Row],[Inventory Suffix]]&amp;" "&amp;Master[[#This Row],[Inventory Type - Lookup Picker]]</f>
        <v>W6   SD</v>
      </c>
      <c r="C94" t="str">
        <f t="shared" si="5"/>
        <v>Collected</v>
      </c>
      <c r="D94" t="str">
        <f t="shared" si="6"/>
        <v>mm/dd/yyyy</v>
      </c>
      <c r="E94" s="77">
        <f>IF(Master[[#This Row],[Date Collected or Developed]]="","",Master[[#This Row],[Date Collected or Developed]])</f>
        <v>42608</v>
      </c>
      <c r="F94" s="17" t="str">
        <f>IF(Master[[#This Row],[Quantity On Hand]]="","",Master[[#This Row],[Quantity On Hand]])</f>
        <v/>
      </c>
      <c r="G94" s="17" t="str">
        <f>IF(Master[[#This Row],[Quantity On Hand Units -''count'' or ''packet'']]="count","count",IF(Master[[#This Row],[Quantity On Hand Units -''count'' or ''packet'']]="packet","packet",""))</f>
        <v>count</v>
      </c>
      <c r="H94" s="45" t="str">
        <f>IF(Master[[#This Row],[Inventory Type - Lookup Picker]]="","",Master[[#This Row],[Inventory Type - Lookup Picker]])</f>
        <v>SD</v>
      </c>
      <c r="I94" t="str">
        <f>IF(Master[[#This Row],[Cooperator (Collector) 1 -full record]]="","",Master[[#This Row],[Cooperator (Collector) 1 -full record]])</f>
        <v>MARSB</v>
      </c>
    </row>
    <row r="95" spans="2:9" x14ac:dyDescent="0.35">
      <c r="B95" s="45" t="str">
        <f>Master[[#This Row],[Inventory Prefix]]&amp;" "&amp;Master[[#This Row],[Inventory Number]]&amp;" "&amp;Master[[#This Row],[Inventory Suffix]]&amp;" "&amp;Master[[#This Row],[Inventory Type - Lookup Picker]]</f>
        <v>W6   SD</v>
      </c>
      <c r="C95" t="str">
        <f t="shared" si="5"/>
        <v>Collected</v>
      </c>
      <c r="D95" t="str">
        <f t="shared" si="6"/>
        <v>mm/dd/yyyy</v>
      </c>
      <c r="E95" s="77">
        <f>IF(Master[[#This Row],[Date Collected or Developed]]="","",Master[[#This Row],[Date Collected or Developed]])</f>
        <v>42634</v>
      </c>
      <c r="F95" s="17" t="str">
        <f>IF(Master[[#This Row],[Quantity On Hand]]="","",Master[[#This Row],[Quantity On Hand]])</f>
        <v/>
      </c>
      <c r="G95" s="17" t="str">
        <f>IF(Master[[#This Row],[Quantity On Hand Units -''count'' or ''packet'']]="count","count",IF(Master[[#This Row],[Quantity On Hand Units -''count'' or ''packet'']]="packet","packet",""))</f>
        <v>count</v>
      </c>
      <c r="H95" s="45" t="str">
        <f>IF(Master[[#This Row],[Inventory Type - Lookup Picker]]="","",Master[[#This Row],[Inventory Type - Lookup Picker]])</f>
        <v>SD</v>
      </c>
      <c r="I95" t="str">
        <f>IF(Master[[#This Row],[Cooperator (Collector) 1 -full record]]="","",Master[[#This Row],[Cooperator (Collector) 1 -full record]])</f>
        <v>MARSB</v>
      </c>
    </row>
    <row r="96" spans="2:9" x14ac:dyDescent="0.35">
      <c r="B96" s="45" t="str">
        <f>Master[[#This Row],[Inventory Prefix]]&amp;" "&amp;Master[[#This Row],[Inventory Number]]&amp;" "&amp;Master[[#This Row],[Inventory Suffix]]&amp;" "&amp;Master[[#This Row],[Inventory Type - Lookup Picker]]</f>
        <v>W6   SD</v>
      </c>
      <c r="C96" t="str">
        <f t="shared" si="5"/>
        <v>Collected</v>
      </c>
      <c r="D96" t="str">
        <f t="shared" si="6"/>
        <v>mm/dd/yyyy</v>
      </c>
      <c r="E96" s="77">
        <f>IF(Master[[#This Row],[Date Collected or Developed]]="","",Master[[#This Row],[Date Collected or Developed]])</f>
        <v>42639</v>
      </c>
      <c r="F96" s="17" t="str">
        <f>IF(Master[[#This Row],[Quantity On Hand]]="","",Master[[#This Row],[Quantity On Hand]])</f>
        <v/>
      </c>
      <c r="G96" s="17" t="str">
        <f>IF(Master[[#This Row],[Quantity On Hand Units -''count'' or ''packet'']]="count","count",IF(Master[[#This Row],[Quantity On Hand Units -''count'' or ''packet'']]="packet","packet",""))</f>
        <v>count</v>
      </c>
      <c r="H96" s="45" t="str">
        <f>IF(Master[[#This Row],[Inventory Type - Lookup Picker]]="","",Master[[#This Row],[Inventory Type - Lookup Picker]])</f>
        <v>SD</v>
      </c>
      <c r="I96" t="str">
        <f>IF(Master[[#This Row],[Cooperator (Collector) 1 -full record]]="","",Master[[#This Row],[Cooperator (Collector) 1 -full record]])</f>
        <v>MARSB</v>
      </c>
    </row>
    <row r="97" spans="2:9" x14ac:dyDescent="0.35">
      <c r="B97" s="45" t="str">
        <f>Master[[#This Row],[Inventory Prefix]]&amp;" "&amp;Master[[#This Row],[Inventory Number]]&amp;" "&amp;Master[[#This Row],[Inventory Suffix]]&amp;" "&amp;Master[[#This Row],[Inventory Type - Lookup Picker]]</f>
        <v>W6   SD</v>
      </c>
      <c r="C97" t="str">
        <f t="shared" si="5"/>
        <v>Collected</v>
      </c>
      <c r="D97" t="str">
        <f t="shared" si="6"/>
        <v>mm/dd/yyyy</v>
      </c>
      <c r="E97" s="77">
        <f>IF(Master[[#This Row],[Date Collected or Developed]]="","",Master[[#This Row],[Date Collected or Developed]])</f>
        <v>42668</v>
      </c>
      <c r="F97" s="17" t="str">
        <f>IF(Master[[#This Row],[Quantity On Hand]]="","",Master[[#This Row],[Quantity On Hand]])</f>
        <v/>
      </c>
      <c r="G97" s="17" t="str">
        <f>IF(Master[[#This Row],[Quantity On Hand Units -''count'' or ''packet'']]="count","count",IF(Master[[#This Row],[Quantity On Hand Units -''count'' or ''packet'']]="packet","packet",""))</f>
        <v>count</v>
      </c>
      <c r="H97" s="45" t="str">
        <f>IF(Master[[#This Row],[Inventory Type - Lookup Picker]]="","",Master[[#This Row],[Inventory Type - Lookup Picker]])</f>
        <v>SD</v>
      </c>
      <c r="I97" t="str">
        <f>IF(Master[[#This Row],[Cooperator (Collector) 1 -full record]]="","",Master[[#This Row],[Cooperator (Collector) 1 -full record]])</f>
        <v>MARSB</v>
      </c>
    </row>
    <row r="98" spans="2:9" x14ac:dyDescent="0.35">
      <c r="B98" s="45" t="str">
        <f>Master[[#This Row],[Inventory Prefix]]&amp;" "&amp;Master[[#This Row],[Inventory Number]]&amp;" "&amp;Master[[#This Row],[Inventory Suffix]]&amp;" "&amp;Master[[#This Row],[Inventory Type - Lookup Picker]]</f>
        <v>W6   SD</v>
      </c>
      <c r="C98" t="str">
        <f t="shared" ref="C98:C129" si="7">"Collected"</f>
        <v>Collected</v>
      </c>
      <c r="D98" t="str">
        <f t="shared" si="6"/>
        <v>mm/dd/yyyy</v>
      </c>
      <c r="E98" s="77">
        <f>IF(Master[[#This Row],[Date Collected or Developed]]="","",Master[[#This Row],[Date Collected or Developed]])</f>
        <v>42674</v>
      </c>
      <c r="F98" s="17" t="str">
        <f>IF(Master[[#This Row],[Quantity On Hand]]="","",Master[[#This Row],[Quantity On Hand]])</f>
        <v/>
      </c>
      <c r="G98" s="17" t="str">
        <f>IF(Master[[#This Row],[Quantity On Hand Units -''count'' or ''packet'']]="count","count",IF(Master[[#This Row],[Quantity On Hand Units -''count'' or ''packet'']]="packet","packet",""))</f>
        <v>count</v>
      </c>
      <c r="H98" s="45" t="str">
        <f>IF(Master[[#This Row],[Inventory Type - Lookup Picker]]="","",Master[[#This Row],[Inventory Type - Lookup Picker]])</f>
        <v>SD</v>
      </c>
      <c r="I98" t="str">
        <f>IF(Master[[#This Row],[Cooperator (Collector) 1 -full record]]="","",Master[[#This Row],[Cooperator (Collector) 1 -full record]])</f>
        <v>MARSB</v>
      </c>
    </row>
    <row r="99" spans="2:9" x14ac:dyDescent="0.35">
      <c r="B99" s="45" t="str">
        <f>Master[[#This Row],[Inventory Prefix]]&amp;" "&amp;Master[[#This Row],[Inventory Number]]&amp;" "&amp;Master[[#This Row],[Inventory Suffix]]&amp;" "&amp;Master[[#This Row],[Inventory Type - Lookup Picker]]</f>
        <v>W6   SD</v>
      </c>
      <c r="C99" t="str">
        <f t="shared" si="7"/>
        <v>Collected</v>
      </c>
      <c r="D99" t="str">
        <f t="shared" si="6"/>
        <v>mm/dd/yyyy</v>
      </c>
      <c r="E99" s="77">
        <f>IF(Master[[#This Row],[Date Collected or Developed]]="","",Master[[#This Row],[Date Collected or Developed]])</f>
        <v>42677</v>
      </c>
      <c r="F99" s="17" t="str">
        <f>IF(Master[[#This Row],[Quantity On Hand]]="","",Master[[#This Row],[Quantity On Hand]])</f>
        <v/>
      </c>
      <c r="G99" s="17" t="str">
        <f>IF(Master[[#This Row],[Quantity On Hand Units -''count'' or ''packet'']]="count","count",IF(Master[[#This Row],[Quantity On Hand Units -''count'' or ''packet'']]="packet","packet",""))</f>
        <v>count</v>
      </c>
      <c r="H99" s="45" t="str">
        <f>IF(Master[[#This Row],[Inventory Type - Lookup Picker]]="","",Master[[#This Row],[Inventory Type - Lookup Picker]])</f>
        <v>SD</v>
      </c>
      <c r="I99" t="str">
        <f>IF(Master[[#This Row],[Cooperator (Collector) 1 -full record]]="","",Master[[#This Row],[Cooperator (Collector) 1 -full record]])</f>
        <v>MARSB</v>
      </c>
    </row>
    <row r="100" spans="2:9" x14ac:dyDescent="0.35">
      <c r="B100" s="45" t="str">
        <f>Master[[#This Row],[Inventory Prefix]]&amp;" "&amp;Master[[#This Row],[Inventory Number]]&amp;" "&amp;Master[[#This Row],[Inventory Suffix]]&amp;" "&amp;Master[[#This Row],[Inventory Type - Lookup Picker]]</f>
        <v>W6   SD</v>
      </c>
      <c r="C100" t="str">
        <f t="shared" si="7"/>
        <v>Collected</v>
      </c>
      <c r="D100" t="str">
        <f t="shared" si="6"/>
        <v>mm/dd/yyyy</v>
      </c>
      <c r="E100" s="77">
        <f>IF(Master[[#This Row],[Date Collected or Developed]]="","",Master[[#This Row],[Date Collected or Developed]])</f>
        <v>42677</v>
      </c>
      <c r="F100" s="17" t="str">
        <f>IF(Master[[#This Row],[Quantity On Hand]]="","",Master[[#This Row],[Quantity On Hand]])</f>
        <v/>
      </c>
      <c r="G100" s="17" t="str">
        <f>IF(Master[[#This Row],[Quantity On Hand Units -''count'' or ''packet'']]="count","count",IF(Master[[#This Row],[Quantity On Hand Units -''count'' or ''packet'']]="packet","packet",""))</f>
        <v>count</v>
      </c>
      <c r="H100" s="45" t="str">
        <f>IF(Master[[#This Row],[Inventory Type - Lookup Picker]]="","",Master[[#This Row],[Inventory Type - Lookup Picker]])</f>
        <v>SD</v>
      </c>
      <c r="I100" t="str">
        <f>IF(Master[[#This Row],[Cooperator (Collector) 1 -full record]]="","",Master[[#This Row],[Cooperator (Collector) 1 -full record]])</f>
        <v>MARSB</v>
      </c>
    </row>
    <row r="101" spans="2:9" x14ac:dyDescent="0.35">
      <c r="B101" s="45" t="str">
        <f>Master[[#This Row],[Inventory Prefix]]&amp;" "&amp;Master[[#This Row],[Inventory Number]]&amp;" "&amp;Master[[#This Row],[Inventory Suffix]]&amp;" "&amp;Master[[#This Row],[Inventory Type - Lookup Picker]]</f>
        <v>W6   SD</v>
      </c>
      <c r="C101" t="str">
        <f t="shared" si="7"/>
        <v>Collected</v>
      </c>
      <c r="D101" t="str">
        <f t="shared" si="6"/>
        <v>mm/dd/yyyy</v>
      </c>
      <c r="E101" s="77">
        <f>IF(Master[[#This Row],[Date Collected or Developed]]="","",Master[[#This Row],[Date Collected or Developed]])</f>
        <v>42682</v>
      </c>
      <c r="F101" s="17" t="str">
        <f>IF(Master[[#This Row],[Quantity On Hand]]="","",Master[[#This Row],[Quantity On Hand]])</f>
        <v/>
      </c>
      <c r="G101" s="17" t="str">
        <f>IF(Master[[#This Row],[Quantity On Hand Units -''count'' or ''packet'']]="count","count",IF(Master[[#This Row],[Quantity On Hand Units -''count'' or ''packet'']]="packet","packet",""))</f>
        <v>count</v>
      </c>
      <c r="H101" s="45" t="str">
        <f>IF(Master[[#This Row],[Inventory Type - Lookup Picker]]="","",Master[[#This Row],[Inventory Type - Lookup Picker]])</f>
        <v>SD</v>
      </c>
      <c r="I101" t="str">
        <f>IF(Master[[#This Row],[Cooperator (Collector) 1 -full record]]="","",Master[[#This Row],[Cooperator (Collector) 1 -full record]])</f>
        <v>MARSB</v>
      </c>
    </row>
    <row r="102" spans="2:9" x14ac:dyDescent="0.35">
      <c r="B102" s="45" t="str">
        <f>Master[[#This Row],[Inventory Prefix]]&amp;" "&amp;Master[[#This Row],[Inventory Number]]&amp;" "&amp;Master[[#This Row],[Inventory Suffix]]&amp;" "&amp;Master[[#This Row],[Inventory Type - Lookup Picker]]</f>
        <v>W6   SD</v>
      </c>
      <c r="C102" t="str">
        <f t="shared" si="7"/>
        <v>Collected</v>
      </c>
      <c r="D102" t="str">
        <f t="shared" si="6"/>
        <v>mm/dd/yyyy</v>
      </c>
      <c r="E102" s="77">
        <f>IF(Master[[#This Row],[Date Collected or Developed]]="","",Master[[#This Row],[Date Collected or Developed]])</f>
        <v>42682</v>
      </c>
      <c r="F102" s="17" t="str">
        <f>IF(Master[[#This Row],[Quantity On Hand]]="","",Master[[#This Row],[Quantity On Hand]])</f>
        <v/>
      </c>
      <c r="G102" s="17" t="str">
        <f>IF(Master[[#This Row],[Quantity On Hand Units -''count'' or ''packet'']]="count","count",IF(Master[[#This Row],[Quantity On Hand Units -''count'' or ''packet'']]="packet","packet",""))</f>
        <v>count</v>
      </c>
      <c r="H102" s="45" t="str">
        <f>IF(Master[[#This Row],[Inventory Type - Lookup Picker]]="","",Master[[#This Row],[Inventory Type - Lookup Picker]])</f>
        <v>SD</v>
      </c>
      <c r="I102" t="str">
        <f>IF(Master[[#This Row],[Cooperator (Collector) 1 -full record]]="","",Master[[#This Row],[Cooperator (Collector) 1 -full record]])</f>
        <v>MARSB</v>
      </c>
    </row>
    <row r="103" spans="2:9" x14ac:dyDescent="0.35">
      <c r="B103" s="45" t="str">
        <f>Master[[#This Row],[Inventory Prefix]]&amp;" "&amp;Master[[#This Row],[Inventory Number]]&amp;" "&amp;Master[[#This Row],[Inventory Suffix]]&amp;" "&amp;Master[[#This Row],[Inventory Type - Lookup Picker]]</f>
        <v>W6   SD</v>
      </c>
      <c r="C103" t="str">
        <f t="shared" si="7"/>
        <v>Collected</v>
      </c>
      <c r="D103" t="str">
        <f t="shared" si="6"/>
        <v>mm/dd/yyyy</v>
      </c>
      <c r="E103" s="77">
        <f>IF(Master[[#This Row],[Date Collected or Developed]]="","",Master[[#This Row],[Date Collected or Developed]])</f>
        <v>42682</v>
      </c>
      <c r="F103" s="17" t="str">
        <f>IF(Master[[#This Row],[Quantity On Hand]]="","",Master[[#This Row],[Quantity On Hand]])</f>
        <v/>
      </c>
      <c r="G103" s="17" t="str">
        <f>IF(Master[[#This Row],[Quantity On Hand Units -''count'' or ''packet'']]="count","count",IF(Master[[#This Row],[Quantity On Hand Units -''count'' or ''packet'']]="packet","packet",""))</f>
        <v>count</v>
      </c>
      <c r="H103" s="45" t="str">
        <f>IF(Master[[#This Row],[Inventory Type - Lookup Picker]]="","",Master[[#This Row],[Inventory Type - Lookup Picker]])</f>
        <v>SD</v>
      </c>
      <c r="I103" t="str">
        <f>IF(Master[[#This Row],[Cooperator (Collector) 1 -full record]]="","",Master[[#This Row],[Cooperator (Collector) 1 -full record]])</f>
        <v>MARSB</v>
      </c>
    </row>
    <row r="104" spans="2:9" x14ac:dyDescent="0.35">
      <c r="B104" s="45" t="str">
        <f>Master[[#This Row],[Inventory Prefix]]&amp;" "&amp;Master[[#This Row],[Inventory Number]]&amp;" "&amp;Master[[#This Row],[Inventory Suffix]]&amp;" "&amp;Master[[#This Row],[Inventory Type - Lookup Picker]]</f>
        <v>W6   SD</v>
      </c>
      <c r="C104" t="str">
        <f t="shared" si="7"/>
        <v>Collected</v>
      </c>
      <c r="D104" t="str">
        <f t="shared" si="6"/>
        <v>mm/dd/yyyy</v>
      </c>
      <c r="E104" s="77">
        <f>IF(Master[[#This Row],[Date Collected or Developed]]="","",Master[[#This Row],[Date Collected or Developed]])</f>
        <v>42684</v>
      </c>
      <c r="F104" s="17" t="str">
        <f>IF(Master[[#This Row],[Quantity On Hand]]="","",Master[[#This Row],[Quantity On Hand]])</f>
        <v/>
      </c>
      <c r="G104" s="17" t="str">
        <f>IF(Master[[#This Row],[Quantity On Hand Units -''count'' or ''packet'']]="count","count",IF(Master[[#This Row],[Quantity On Hand Units -''count'' or ''packet'']]="packet","packet",""))</f>
        <v>count</v>
      </c>
      <c r="H104" s="45" t="str">
        <f>IF(Master[[#This Row],[Inventory Type - Lookup Picker]]="","",Master[[#This Row],[Inventory Type - Lookup Picker]])</f>
        <v>SD</v>
      </c>
      <c r="I104" t="str">
        <f>IF(Master[[#This Row],[Cooperator (Collector) 1 -full record]]="","",Master[[#This Row],[Cooperator (Collector) 1 -full record]])</f>
        <v>MARSB</v>
      </c>
    </row>
    <row r="105" spans="2:9" x14ac:dyDescent="0.35">
      <c r="B105" s="45" t="str">
        <f>Master[[#This Row],[Inventory Prefix]]&amp;" "&amp;Master[[#This Row],[Inventory Number]]&amp;" "&amp;Master[[#This Row],[Inventory Suffix]]&amp;" "&amp;Master[[#This Row],[Inventory Type - Lookup Picker]]</f>
        <v>W6   SD</v>
      </c>
      <c r="C105" t="str">
        <f t="shared" si="7"/>
        <v>Collected</v>
      </c>
      <c r="D105" t="str">
        <f t="shared" si="6"/>
        <v>mm/dd/yyyy</v>
      </c>
      <c r="E105" s="77">
        <f>IF(Master[[#This Row],[Date Collected or Developed]]="","",Master[[#This Row],[Date Collected or Developed]])</f>
        <v>42684</v>
      </c>
      <c r="F105" s="17" t="str">
        <f>IF(Master[[#This Row],[Quantity On Hand]]="","",Master[[#This Row],[Quantity On Hand]])</f>
        <v/>
      </c>
      <c r="G105" s="17" t="str">
        <f>IF(Master[[#This Row],[Quantity On Hand Units -''count'' or ''packet'']]="count","count",IF(Master[[#This Row],[Quantity On Hand Units -''count'' or ''packet'']]="packet","packet",""))</f>
        <v>count</v>
      </c>
      <c r="H105" s="45" t="str">
        <f>IF(Master[[#This Row],[Inventory Type - Lookup Picker]]="","",Master[[#This Row],[Inventory Type - Lookup Picker]])</f>
        <v>SD</v>
      </c>
      <c r="I105" t="str">
        <f>IF(Master[[#This Row],[Cooperator (Collector) 1 -full record]]="","",Master[[#This Row],[Cooperator (Collector) 1 -full record]])</f>
        <v>MARSB</v>
      </c>
    </row>
    <row r="106" spans="2:9" x14ac:dyDescent="0.35">
      <c r="B106" s="45" t="str">
        <f>Master[[#This Row],[Inventory Prefix]]&amp;" "&amp;Master[[#This Row],[Inventory Number]]&amp;" "&amp;Master[[#This Row],[Inventory Suffix]]&amp;" "&amp;Master[[#This Row],[Inventory Type - Lookup Picker]]</f>
        <v>W6   SD</v>
      </c>
      <c r="C106" t="str">
        <f t="shared" si="7"/>
        <v>Collected</v>
      </c>
      <c r="D106" t="str">
        <f t="shared" si="6"/>
        <v>mm/dd/yyyy</v>
      </c>
      <c r="E106" s="77">
        <f>IF(Master[[#This Row],[Date Collected or Developed]]="","",Master[[#This Row],[Date Collected or Developed]])</f>
        <v>42678</v>
      </c>
      <c r="F106" s="17" t="str">
        <f>IF(Master[[#This Row],[Quantity On Hand]]="","",Master[[#This Row],[Quantity On Hand]])</f>
        <v/>
      </c>
      <c r="G106" s="17" t="str">
        <f>IF(Master[[#This Row],[Quantity On Hand Units -''count'' or ''packet'']]="count","count",IF(Master[[#This Row],[Quantity On Hand Units -''count'' or ''packet'']]="packet","packet",""))</f>
        <v>count</v>
      </c>
      <c r="H106" s="45" t="str">
        <f>IF(Master[[#This Row],[Inventory Type - Lookup Picker]]="","",Master[[#This Row],[Inventory Type - Lookup Picker]])</f>
        <v>SD</v>
      </c>
      <c r="I106" t="str">
        <f>IF(Master[[#This Row],[Cooperator (Collector) 1 -full record]]="","",Master[[#This Row],[Cooperator (Collector) 1 -full record]])</f>
        <v>MARSB</v>
      </c>
    </row>
    <row r="107" spans="2:9" x14ac:dyDescent="0.35">
      <c r="B107" s="45" t="str">
        <f>Master[[#This Row],[Inventory Prefix]]&amp;" "&amp;Master[[#This Row],[Inventory Number]]&amp;" "&amp;Master[[#This Row],[Inventory Suffix]]&amp;" "&amp;Master[[#This Row],[Inventory Type - Lookup Picker]]</f>
        <v>W6   SD</v>
      </c>
      <c r="C107" t="str">
        <f t="shared" si="7"/>
        <v>Collected</v>
      </c>
      <c r="D107" t="str">
        <f t="shared" si="6"/>
        <v>mm/dd/yyyy</v>
      </c>
      <c r="E107" s="77">
        <f>IF(Master[[#This Row],[Date Collected or Developed]]="","",Master[[#This Row],[Date Collected or Developed]])</f>
        <v>42679</v>
      </c>
      <c r="F107" s="17" t="str">
        <f>IF(Master[[#This Row],[Quantity On Hand]]="","",Master[[#This Row],[Quantity On Hand]])</f>
        <v/>
      </c>
      <c r="G107" s="17" t="str">
        <f>IF(Master[[#This Row],[Quantity On Hand Units -''count'' or ''packet'']]="count","count",IF(Master[[#This Row],[Quantity On Hand Units -''count'' or ''packet'']]="packet","packet",""))</f>
        <v>count</v>
      </c>
      <c r="H107" s="45" t="str">
        <f>IF(Master[[#This Row],[Inventory Type - Lookup Picker]]="","",Master[[#This Row],[Inventory Type - Lookup Picker]])</f>
        <v>SD</v>
      </c>
      <c r="I107" t="str">
        <f>IF(Master[[#This Row],[Cooperator (Collector) 1 -full record]]="","",Master[[#This Row],[Cooperator (Collector) 1 -full record]])</f>
        <v>MARSB</v>
      </c>
    </row>
    <row r="108" spans="2:9" x14ac:dyDescent="0.35">
      <c r="B108" s="45" t="str">
        <f>Master[[#This Row],[Inventory Prefix]]&amp;" "&amp;Master[[#This Row],[Inventory Number]]&amp;" "&amp;Master[[#This Row],[Inventory Suffix]]&amp;" "&amp;Master[[#This Row],[Inventory Type - Lookup Picker]]</f>
        <v>W6   SD</v>
      </c>
      <c r="C108" t="str">
        <f t="shared" si="7"/>
        <v>Collected</v>
      </c>
      <c r="D108" t="str">
        <f t="shared" si="6"/>
        <v>mm/dd/yyyy</v>
      </c>
      <c r="E108" s="77">
        <f>IF(Master[[#This Row],[Date Collected or Developed]]="","",Master[[#This Row],[Date Collected or Developed]])</f>
        <v>42682</v>
      </c>
      <c r="F108" s="17" t="str">
        <f>IF(Master[[#This Row],[Quantity On Hand]]="","",Master[[#This Row],[Quantity On Hand]])</f>
        <v/>
      </c>
      <c r="G108" s="17" t="str">
        <f>IF(Master[[#This Row],[Quantity On Hand Units -''count'' or ''packet'']]="count","count",IF(Master[[#This Row],[Quantity On Hand Units -''count'' or ''packet'']]="packet","packet",""))</f>
        <v>count</v>
      </c>
      <c r="H108" s="45" t="str">
        <f>IF(Master[[#This Row],[Inventory Type - Lookup Picker]]="","",Master[[#This Row],[Inventory Type - Lookup Picker]])</f>
        <v>SD</v>
      </c>
      <c r="I108" t="str">
        <f>IF(Master[[#This Row],[Cooperator (Collector) 1 -full record]]="","",Master[[#This Row],[Cooperator (Collector) 1 -full record]])</f>
        <v>MARSB</v>
      </c>
    </row>
    <row r="109" spans="2:9" x14ac:dyDescent="0.35">
      <c r="B109" s="45" t="str">
        <f>Master[[#This Row],[Inventory Prefix]]&amp;" "&amp;Master[[#This Row],[Inventory Number]]&amp;" "&amp;Master[[#This Row],[Inventory Suffix]]&amp;" "&amp;Master[[#This Row],[Inventory Type - Lookup Picker]]</f>
        <v>W6   SD</v>
      </c>
      <c r="C109" t="str">
        <f t="shared" si="7"/>
        <v>Collected</v>
      </c>
      <c r="D109" t="str">
        <f t="shared" si="6"/>
        <v>mm/dd/yyyy</v>
      </c>
      <c r="E109" s="77">
        <f>IF(Master[[#This Row],[Date Collected or Developed]]="","",Master[[#This Row],[Date Collected or Developed]])</f>
        <v>42683</v>
      </c>
      <c r="F109" s="17" t="str">
        <f>IF(Master[[#This Row],[Quantity On Hand]]="","",Master[[#This Row],[Quantity On Hand]])</f>
        <v/>
      </c>
      <c r="G109" s="17" t="str">
        <f>IF(Master[[#This Row],[Quantity On Hand Units -''count'' or ''packet'']]="count","count",IF(Master[[#This Row],[Quantity On Hand Units -''count'' or ''packet'']]="packet","packet",""))</f>
        <v>count</v>
      </c>
      <c r="H109" s="45" t="str">
        <f>IF(Master[[#This Row],[Inventory Type - Lookup Picker]]="","",Master[[#This Row],[Inventory Type - Lookup Picker]])</f>
        <v>SD</v>
      </c>
      <c r="I109" t="str">
        <f>IF(Master[[#This Row],[Cooperator (Collector) 1 -full record]]="","",Master[[#This Row],[Cooperator (Collector) 1 -full record]])</f>
        <v>MARSB</v>
      </c>
    </row>
    <row r="110" spans="2:9" x14ac:dyDescent="0.35">
      <c r="B110" s="45" t="str">
        <f>Master[[#This Row],[Inventory Prefix]]&amp;" "&amp;Master[[#This Row],[Inventory Number]]&amp;" "&amp;Master[[#This Row],[Inventory Suffix]]&amp;" "&amp;Master[[#This Row],[Inventory Type - Lookup Picker]]</f>
        <v>W6   SD</v>
      </c>
      <c r="C110" t="str">
        <f t="shared" si="7"/>
        <v>Collected</v>
      </c>
      <c r="D110" t="str">
        <f t="shared" si="6"/>
        <v>mm/dd/yyyy</v>
      </c>
      <c r="E110" s="77">
        <f>IF(Master[[#This Row],[Date Collected or Developed]]="","",Master[[#This Row],[Date Collected or Developed]])</f>
        <v>42683</v>
      </c>
      <c r="F110" s="17" t="str">
        <f>IF(Master[[#This Row],[Quantity On Hand]]="","",Master[[#This Row],[Quantity On Hand]])</f>
        <v/>
      </c>
      <c r="G110" s="17" t="str">
        <f>IF(Master[[#This Row],[Quantity On Hand Units -''count'' or ''packet'']]="count","count",IF(Master[[#This Row],[Quantity On Hand Units -''count'' or ''packet'']]="packet","packet",""))</f>
        <v>count</v>
      </c>
      <c r="H110" s="45" t="str">
        <f>IF(Master[[#This Row],[Inventory Type - Lookup Picker]]="","",Master[[#This Row],[Inventory Type - Lookup Picker]])</f>
        <v>SD</v>
      </c>
      <c r="I110" t="str">
        <f>IF(Master[[#This Row],[Cooperator (Collector) 1 -full record]]="","",Master[[#This Row],[Cooperator (Collector) 1 -full record]])</f>
        <v>MARSB</v>
      </c>
    </row>
    <row r="111" spans="2:9" x14ac:dyDescent="0.35">
      <c r="B111" s="45" t="str">
        <f>Master[[#This Row],[Inventory Prefix]]&amp;" "&amp;Master[[#This Row],[Inventory Number]]&amp;" "&amp;Master[[#This Row],[Inventory Suffix]]&amp;" "&amp;Master[[#This Row],[Inventory Type - Lookup Picker]]</f>
        <v>W6   SD</v>
      </c>
      <c r="C111" t="str">
        <f t="shared" si="7"/>
        <v>Collected</v>
      </c>
      <c r="D111" t="str">
        <f t="shared" si="6"/>
        <v>mm/dd/yyyy</v>
      </c>
      <c r="E111" s="77">
        <f>IF(Master[[#This Row],[Date Collected or Developed]]="","",Master[[#This Row],[Date Collected or Developed]])</f>
        <v>42683</v>
      </c>
      <c r="F111" s="17" t="str">
        <f>IF(Master[[#This Row],[Quantity On Hand]]="","",Master[[#This Row],[Quantity On Hand]])</f>
        <v/>
      </c>
      <c r="G111" s="17" t="str">
        <f>IF(Master[[#This Row],[Quantity On Hand Units -''count'' or ''packet'']]="count","count",IF(Master[[#This Row],[Quantity On Hand Units -''count'' or ''packet'']]="packet","packet",""))</f>
        <v>count</v>
      </c>
      <c r="H111" s="45" t="str">
        <f>IF(Master[[#This Row],[Inventory Type - Lookup Picker]]="","",Master[[#This Row],[Inventory Type - Lookup Picker]])</f>
        <v>SD</v>
      </c>
      <c r="I111" t="str">
        <f>IF(Master[[#This Row],[Cooperator (Collector) 1 -full record]]="","",Master[[#This Row],[Cooperator (Collector) 1 -full record]])</f>
        <v>MARSB</v>
      </c>
    </row>
    <row r="112" spans="2:9" x14ac:dyDescent="0.35">
      <c r="B112" s="45" t="str">
        <f>Master[[#This Row],[Inventory Prefix]]&amp;" "&amp;Master[[#This Row],[Inventory Number]]&amp;" "&amp;Master[[#This Row],[Inventory Suffix]]&amp;" "&amp;Master[[#This Row],[Inventory Type - Lookup Picker]]</f>
        <v>W6   SD</v>
      </c>
      <c r="C112" t="str">
        <f t="shared" si="7"/>
        <v>Collected</v>
      </c>
      <c r="D112" t="str">
        <f t="shared" si="6"/>
        <v>mm/dd/yyyy</v>
      </c>
      <c r="E112" s="77">
        <f>IF(Master[[#This Row],[Date Collected or Developed]]="","",Master[[#This Row],[Date Collected or Developed]])</f>
        <v>42683</v>
      </c>
      <c r="F112" s="17" t="str">
        <f>IF(Master[[#This Row],[Quantity On Hand]]="","",Master[[#This Row],[Quantity On Hand]])</f>
        <v/>
      </c>
      <c r="G112" s="17" t="str">
        <f>IF(Master[[#This Row],[Quantity On Hand Units -''count'' or ''packet'']]="count","count",IF(Master[[#This Row],[Quantity On Hand Units -''count'' or ''packet'']]="packet","packet",""))</f>
        <v>count</v>
      </c>
      <c r="H112" s="45" t="str">
        <f>IF(Master[[#This Row],[Inventory Type - Lookup Picker]]="","",Master[[#This Row],[Inventory Type - Lookup Picker]])</f>
        <v>SD</v>
      </c>
      <c r="I112" t="str">
        <f>IF(Master[[#This Row],[Cooperator (Collector) 1 -full record]]="","",Master[[#This Row],[Cooperator (Collector) 1 -full record]])</f>
        <v>MARSB</v>
      </c>
    </row>
    <row r="113" spans="2:9" x14ac:dyDescent="0.35">
      <c r="B113" s="45" t="str">
        <f>Master[[#This Row],[Inventory Prefix]]&amp;" "&amp;Master[[#This Row],[Inventory Number]]&amp;" "&amp;Master[[#This Row],[Inventory Suffix]]&amp;" "&amp;Master[[#This Row],[Inventory Type - Lookup Picker]]</f>
        <v>W6   SD</v>
      </c>
      <c r="C113" t="str">
        <f t="shared" si="7"/>
        <v>Collected</v>
      </c>
      <c r="D113" t="str">
        <f t="shared" si="6"/>
        <v>mm/dd/yyyy</v>
      </c>
      <c r="E113" s="77">
        <f>IF(Master[[#This Row],[Date Collected or Developed]]="","",Master[[#This Row],[Date Collected or Developed]])</f>
        <v>42684</v>
      </c>
      <c r="F113" s="17" t="str">
        <f>IF(Master[[#This Row],[Quantity On Hand]]="","",Master[[#This Row],[Quantity On Hand]])</f>
        <v/>
      </c>
      <c r="G113" s="17" t="str">
        <f>IF(Master[[#This Row],[Quantity On Hand Units -''count'' or ''packet'']]="count","count",IF(Master[[#This Row],[Quantity On Hand Units -''count'' or ''packet'']]="packet","packet",""))</f>
        <v>count</v>
      </c>
      <c r="H113" s="45" t="str">
        <f>IF(Master[[#This Row],[Inventory Type - Lookup Picker]]="","",Master[[#This Row],[Inventory Type - Lookup Picker]])</f>
        <v>SD</v>
      </c>
      <c r="I113" t="str">
        <f>IF(Master[[#This Row],[Cooperator (Collector) 1 -full record]]="","",Master[[#This Row],[Cooperator (Collector) 1 -full record]])</f>
        <v>MARSB</v>
      </c>
    </row>
    <row r="114" spans="2:9" x14ac:dyDescent="0.35">
      <c r="B114" s="45" t="str">
        <f>Master[[#This Row],[Inventory Prefix]]&amp;" "&amp;Master[[#This Row],[Inventory Number]]&amp;" "&amp;Master[[#This Row],[Inventory Suffix]]&amp;" "&amp;Master[[#This Row],[Inventory Type - Lookup Picker]]</f>
        <v>W6   SD</v>
      </c>
      <c r="C114" t="str">
        <f t="shared" si="7"/>
        <v>Collected</v>
      </c>
      <c r="D114" t="str">
        <f t="shared" si="6"/>
        <v>mm/dd/yyyy</v>
      </c>
      <c r="E114" s="77">
        <f>IF(Master[[#This Row],[Date Collected or Developed]]="","",Master[[#This Row],[Date Collected or Developed]])</f>
        <v>42957</v>
      </c>
      <c r="F114" s="17" t="str">
        <f>IF(Master[[#This Row],[Quantity On Hand]]="","",Master[[#This Row],[Quantity On Hand]])</f>
        <v/>
      </c>
      <c r="G114" s="17" t="str">
        <f>IF(Master[[#This Row],[Quantity On Hand Units -''count'' or ''packet'']]="count","count",IF(Master[[#This Row],[Quantity On Hand Units -''count'' or ''packet'']]="packet","packet",""))</f>
        <v>count</v>
      </c>
      <c r="H114" s="45" t="str">
        <f>IF(Master[[#This Row],[Inventory Type - Lookup Picker]]="","",Master[[#This Row],[Inventory Type - Lookup Picker]])</f>
        <v>SD</v>
      </c>
      <c r="I114" t="str">
        <f>IF(Master[[#This Row],[Cooperator (Collector) 1 -full record]]="","",Master[[#This Row],[Cooperator (Collector) 1 -full record]])</f>
        <v>MARSB</v>
      </c>
    </row>
    <row r="115" spans="2:9" x14ac:dyDescent="0.35">
      <c r="B115" s="45" t="str">
        <f>Master[[#This Row],[Inventory Prefix]]&amp;" "&amp;Master[[#This Row],[Inventory Number]]&amp;" "&amp;Master[[#This Row],[Inventory Suffix]]&amp;" "&amp;Master[[#This Row],[Inventory Type - Lookup Picker]]</f>
        <v>W6   SD</v>
      </c>
      <c r="C115" t="str">
        <f t="shared" si="7"/>
        <v>Collected</v>
      </c>
      <c r="D115" t="str">
        <f t="shared" si="6"/>
        <v>mm/dd/yyyy</v>
      </c>
      <c r="E115" s="77">
        <f>IF(Master[[#This Row],[Date Collected or Developed]]="","",Master[[#This Row],[Date Collected or Developed]])</f>
        <v>42990</v>
      </c>
      <c r="F115" s="17" t="str">
        <f>IF(Master[[#This Row],[Quantity On Hand]]="","",Master[[#This Row],[Quantity On Hand]])</f>
        <v/>
      </c>
      <c r="G115" s="17" t="str">
        <f>IF(Master[[#This Row],[Quantity On Hand Units -''count'' or ''packet'']]="count","count",IF(Master[[#This Row],[Quantity On Hand Units -''count'' or ''packet'']]="packet","packet",""))</f>
        <v>count</v>
      </c>
      <c r="H115" s="45" t="str">
        <f>IF(Master[[#This Row],[Inventory Type - Lookup Picker]]="","",Master[[#This Row],[Inventory Type - Lookup Picker]])</f>
        <v>SD</v>
      </c>
      <c r="I115" t="str">
        <f>IF(Master[[#This Row],[Cooperator (Collector) 1 -full record]]="","",Master[[#This Row],[Cooperator (Collector) 1 -full record]])</f>
        <v>MARSB</v>
      </c>
    </row>
    <row r="116" spans="2:9" x14ac:dyDescent="0.35">
      <c r="B116" s="45" t="str">
        <f>Master[[#This Row],[Inventory Prefix]]&amp;" "&amp;Master[[#This Row],[Inventory Number]]&amp;" "&amp;Master[[#This Row],[Inventory Suffix]]&amp;" "&amp;Master[[#This Row],[Inventory Type - Lookup Picker]]</f>
        <v>W6   SD</v>
      </c>
      <c r="C116" t="str">
        <f t="shared" si="7"/>
        <v>Collected</v>
      </c>
      <c r="D116" t="str">
        <f t="shared" si="6"/>
        <v>mm/dd/yyyy</v>
      </c>
      <c r="E116" s="77">
        <f>IF(Master[[#This Row],[Date Collected or Developed]]="","",Master[[#This Row],[Date Collected or Developed]])</f>
        <v>43042</v>
      </c>
      <c r="F116" s="17" t="str">
        <f>IF(Master[[#This Row],[Quantity On Hand]]="","",Master[[#This Row],[Quantity On Hand]])</f>
        <v/>
      </c>
      <c r="G116" s="17" t="str">
        <f>IF(Master[[#This Row],[Quantity On Hand Units -''count'' or ''packet'']]="count","count",IF(Master[[#This Row],[Quantity On Hand Units -''count'' or ''packet'']]="packet","packet",""))</f>
        <v>count</v>
      </c>
      <c r="H116" s="45" t="str">
        <f>IF(Master[[#This Row],[Inventory Type - Lookup Picker]]="","",Master[[#This Row],[Inventory Type - Lookup Picker]])</f>
        <v>SD</v>
      </c>
      <c r="I116" t="str">
        <f>IF(Master[[#This Row],[Cooperator (Collector) 1 -full record]]="","",Master[[#This Row],[Cooperator (Collector) 1 -full record]])</f>
        <v>MARSB</v>
      </c>
    </row>
    <row r="117" spans="2:9" x14ac:dyDescent="0.35">
      <c r="B117" s="45" t="str">
        <f>Master[[#This Row],[Inventory Prefix]]&amp;" "&amp;Master[[#This Row],[Inventory Number]]&amp;" "&amp;Master[[#This Row],[Inventory Suffix]]&amp;" "&amp;Master[[#This Row],[Inventory Type - Lookup Picker]]</f>
        <v>W6   SD</v>
      </c>
      <c r="C117" t="str">
        <f t="shared" si="7"/>
        <v>Collected</v>
      </c>
      <c r="D117" t="str">
        <f t="shared" si="6"/>
        <v>mm/dd/yyyy</v>
      </c>
      <c r="E117" s="77">
        <f>IF(Master[[#This Row],[Date Collected or Developed]]="","",Master[[#This Row],[Date Collected or Developed]])</f>
        <v>43049</v>
      </c>
      <c r="F117" s="17" t="str">
        <f>IF(Master[[#This Row],[Quantity On Hand]]="","",Master[[#This Row],[Quantity On Hand]])</f>
        <v/>
      </c>
      <c r="G117" s="17" t="str">
        <f>IF(Master[[#This Row],[Quantity On Hand Units -''count'' or ''packet'']]="count","count",IF(Master[[#This Row],[Quantity On Hand Units -''count'' or ''packet'']]="packet","packet",""))</f>
        <v>count</v>
      </c>
      <c r="H117" s="45" t="str">
        <f>IF(Master[[#This Row],[Inventory Type - Lookup Picker]]="","",Master[[#This Row],[Inventory Type - Lookup Picker]])</f>
        <v>SD</v>
      </c>
      <c r="I117" t="str">
        <f>IF(Master[[#This Row],[Cooperator (Collector) 1 -full record]]="","",Master[[#This Row],[Cooperator (Collector) 1 -full record]])</f>
        <v>MARSB</v>
      </c>
    </row>
    <row r="118" spans="2:9" x14ac:dyDescent="0.35">
      <c r="B118" s="45" t="str">
        <f>Master[[#This Row],[Inventory Prefix]]&amp;" "&amp;Master[[#This Row],[Inventory Number]]&amp;" "&amp;Master[[#This Row],[Inventory Suffix]]&amp;" "&amp;Master[[#This Row],[Inventory Type - Lookup Picker]]</f>
        <v xml:space="preserve">   </v>
      </c>
      <c r="C118" t="str">
        <f t="shared" si="7"/>
        <v>Collected</v>
      </c>
      <c r="D118" t="str">
        <f t="shared" ref="D118:D149" si="8">"mm/dd/yyyy"</f>
        <v>mm/dd/yyyy</v>
      </c>
      <c r="E118" s="77" t="str">
        <f>IF(Master[[#This Row],[Date Collected or Developed]]="","",Master[[#This Row],[Date Collected or Developed]])</f>
        <v/>
      </c>
      <c r="F118" s="17" t="str">
        <f>IF(Master[[#This Row],[Quantity On Hand]]="","",Master[[#This Row],[Quantity On Hand]])</f>
        <v/>
      </c>
      <c r="G118" s="17" t="str">
        <f>IF(Master[[#This Row],[Quantity On Hand Units -''count'' or ''packet'']]="count","count",IF(Master[[#This Row],[Quantity On Hand Units -''count'' or ''packet'']]="packet","packet",""))</f>
        <v/>
      </c>
      <c r="H118" s="45" t="str">
        <f>IF(Master[[#This Row],[Inventory Type - Lookup Picker]]="","",Master[[#This Row],[Inventory Type - Lookup Picker]])</f>
        <v/>
      </c>
      <c r="I118" t="str">
        <f>IF(Master[[#This Row],[Cooperator (Collector) 1 -full record]]="","",Master[[#This Row],[Cooperator (Collector) 1 -full record]])</f>
        <v/>
      </c>
    </row>
    <row r="119" spans="2:9" x14ac:dyDescent="0.35">
      <c r="B119" s="45" t="str">
        <f>Master[[#This Row],[Inventory Prefix]]&amp;" "&amp;Master[[#This Row],[Inventory Number]]&amp;" "&amp;Master[[#This Row],[Inventory Suffix]]&amp;" "&amp;Master[[#This Row],[Inventory Type - Lookup Picker]]</f>
        <v xml:space="preserve">   </v>
      </c>
      <c r="C119" t="str">
        <f t="shared" si="7"/>
        <v>Collected</v>
      </c>
      <c r="D119" t="str">
        <f t="shared" si="8"/>
        <v>mm/dd/yyyy</v>
      </c>
      <c r="E119" s="77" t="str">
        <f>IF(Master[[#This Row],[Date Collected or Developed]]="","",Master[[#This Row],[Date Collected or Developed]])</f>
        <v/>
      </c>
      <c r="F119" s="17" t="str">
        <f>IF(Master[[#This Row],[Quantity On Hand]]="","",Master[[#This Row],[Quantity On Hand]])</f>
        <v/>
      </c>
      <c r="G119" s="17" t="str">
        <f>IF(Master[[#This Row],[Quantity On Hand Units -''count'' or ''packet'']]="count","count",IF(Master[[#This Row],[Quantity On Hand Units -''count'' or ''packet'']]="packet","packet",""))</f>
        <v/>
      </c>
      <c r="H119" s="45" t="str">
        <f>IF(Master[[#This Row],[Inventory Type - Lookup Picker]]="","",Master[[#This Row],[Inventory Type - Lookup Picker]])</f>
        <v/>
      </c>
      <c r="I119" t="str">
        <f>IF(Master[[#This Row],[Cooperator (Collector) 1 -full record]]="","",Master[[#This Row],[Cooperator (Collector) 1 -full record]])</f>
        <v/>
      </c>
    </row>
    <row r="120" spans="2:9" x14ac:dyDescent="0.35">
      <c r="B120" s="45" t="str">
        <f>Master[[#This Row],[Inventory Prefix]]&amp;" "&amp;Master[[#This Row],[Inventory Number]]&amp;" "&amp;Master[[#This Row],[Inventory Suffix]]&amp;" "&amp;Master[[#This Row],[Inventory Type - Lookup Picker]]</f>
        <v xml:space="preserve">   </v>
      </c>
      <c r="C120" t="str">
        <f t="shared" si="7"/>
        <v>Collected</v>
      </c>
      <c r="D120" t="str">
        <f t="shared" si="8"/>
        <v>mm/dd/yyyy</v>
      </c>
      <c r="E120" s="77" t="str">
        <f>IF(Master[[#This Row],[Date Collected or Developed]]="","",Master[[#This Row],[Date Collected or Developed]])</f>
        <v/>
      </c>
      <c r="F120" s="17" t="str">
        <f>IF(Master[[#This Row],[Quantity On Hand]]="","",Master[[#This Row],[Quantity On Hand]])</f>
        <v/>
      </c>
      <c r="G120" s="17" t="str">
        <f>IF(Master[[#This Row],[Quantity On Hand Units -''count'' or ''packet'']]="count","count",IF(Master[[#This Row],[Quantity On Hand Units -''count'' or ''packet'']]="packet","packet",""))</f>
        <v/>
      </c>
      <c r="H120" s="45" t="str">
        <f>IF(Master[[#This Row],[Inventory Type - Lookup Picker]]="","",Master[[#This Row],[Inventory Type - Lookup Picker]])</f>
        <v/>
      </c>
      <c r="I120" t="str">
        <f>IF(Master[[#This Row],[Cooperator (Collector) 1 -full record]]="","",Master[[#This Row],[Cooperator (Collector) 1 -full record]])</f>
        <v/>
      </c>
    </row>
    <row r="121" spans="2:9" x14ac:dyDescent="0.35">
      <c r="B121" s="45" t="str">
        <f>Master[[#This Row],[Inventory Prefix]]&amp;" "&amp;Master[[#This Row],[Inventory Number]]&amp;" "&amp;Master[[#This Row],[Inventory Suffix]]&amp;" "&amp;Master[[#This Row],[Inventory Type - Lookup Picker]]</f>
        <v xml:space="preserve">   </v>
      </c>
      <c r="C121" t="str">
        <f t="shared" si="7"/>
        <v>Collected</v>
      </c>
      <c r="D121" t="str">
        <f t="shared" si="8"/>
        <v>mm/dd/yyyy</v>
      </c>
      <c r="E121" s="77" t="str">
        <f>IF(Master[[#This Row],[Date Collected or Developed]]="","",Master[[#This Row],[Date Collected or Developed]])</f>
        <v/>
      </c>
      <c r="F121" s="17" t="str">
        <f>IF(Master[[#This Row],[Quantity On Hand]]="","",Master[[#This Row],[Quantity On Hand]])</f>
        <v/>
      </c>
      <c r="G121" s="17" t="str">
        <f>IF(Master[[#This Row],[Quantity On Hand Units -''count'' or ''packet'']]="count","count",IF(Master[[#This Row],[Quantity On Hand Units -''count'' or ''packet'']]="packet","packet",""))</f>
        <v/>
      </c>
      <c r="H121" s="45" t="str">
        <f>IF(Master[[#This Row],[Inventory Type - Lookup Picker]]="","",Master[[#This Row],[Inventory Type - Lookup Picker]])</f>
        <v/>
      </c>
      <c r="I121" t="str">
        <f>IF(Master[[#This Row],[Cooperator (Collector) 1 -full record]]="","",Master[[#This Row],[Cooperator (Collector) 1 -full record]])</f>
        <v/>
      </c>
    </row>
    <row r="122" spans="2:9" x14ac:dyDescent="0.35">
      <c r="B122" s="45" t="str">
        <f>Master[[#This Row],[Inventory Prefix]]&amp;" "&amp;Master[[#This Row],[Inventory Number]]&amp;" "&amp;Master[[#This Row],[Inventory Suffix]]&amp;" "&amp;Master[[#This Row],[Inventory Type - Lookup Picker]]</f>
        <v xml:space="preserve">   </v>
      </c>
      <c r="C122" t="str">
        <f t="shared" si="7"/>
        <v>Collected</v>
      </c>
      <c r="D122" t="str">
        <f t="shared" si="8"/>
        <v>mm/dd/yyyy</v>
      </c>
      <c r="E122" s="77" t="str">
        <f>IF(Master[[#This Row],[Date Collected or Developed]]="","",Master[[#This Row],[Date Collected or Developed]])</f>
        <v/>
      </c>
      <c r="F122" s="17" t="str">
        <f>IF(Master[[#This Row],[Quantity On Hand]]="","",Master[[#This Row],[Quantity On Hand]])</f>
        <v/>
      </c>
      <c r="G122" s="17" t="str">
        <f>IF(Master[[#This Row],[Quantity On Hand Units -''count'' or ''packet'']]="count","count",IF(Master[[#This Row],[Quantity On Hand Units -''count'' or ''packet'']]="packet","packet",""))</f>
        <v/>
      </c>
      <c r="H122" s="45" t="str">
        <f>IF(Master[[#This Row],[Inventory Type - Lookup Picker]]="","",Master[[#This Row],[Inventory Type - Lookup Picker]])</f>
        <v/>
      </c>
      <c r="I122" t="str">
        <f>IF(Master[[#This Row],[Cooperator (Collector) 1 -full record]]="","",Master[[#This Row],[Cooperator (Collector) 1 -full record]])</f>
        <v/>
      </c>
    </row>
    <row r="123" spans="2:9" x14ac:dyDescent="0.35">
      <c r="B123" s="45" t="str">
        <f>Master[[#This Row],[Inventory Prefix]]&amp;" "&amp;Master[[#This Row],[Inventory Number]]&amp;" "&amp;Master[[#This Row],[Inventory Suffix]]&amp;" "&amp;Master[[#This Row],[Inventory Type - Lookup Picker]]</f>
        <v xml:space="preserve">   </v>
      </c>
      <c r="C123" t="str">
        <f t="shared" si="7"/>
        <v>Collected</v>
      </c>
      <c r="D123" t="str">
        <f t="shared" si="8"/>
        <v>mm/dd/yyyy</v>
      </c>
      <c r="E123" s="77" t="str">
        <f>IF(Master[[#This Row],[Date Collected or Developed]]="","",Master[[#This Row],[Date Collected or Developed]])</f>
        <v/>
      </c>
      <c r="F123" s="17" t="str">
        <f>IF(Master[[#This Row],[Quantity On Hand]]="","",Master[[#This Row],[Quantity On Hand]])</f>
        <v/>
      </c>
      <c r="G123" s="17" t="str">
        <f>IF(Master[[#This Row],[Quantity On Hand Units -''count'' or ''packet'']]="count","count",IF(Master[[#This Row],[Quantity On Hand Units -''count'' or ''packet'']]="packet","packet",""))</f>
        <v/>
      </c>
      <c r="H123" s="45" t="str">
        <f>IF(Master[[#This Row],[Inventory Type - Lookup Picker]]="","",Master[[#This Row],[Inventory Type - Lookup Picker]])</f>
        <v/>
      </c>
      <c r="I123" t="str">
        <f>IF(Master[[#This Row],[Cooperator (Collector) 1 -full record]]="","",Master[[#This Row],[Cooperator (Collector) 1 -full record]])</f>
        <v/>
      </c>
    </row>
    <row r="124" spans="2:9" x14ac:dyDescent="0.35">
      <c r="B124" s="45" t="str">
        <f>Master[[#This Row],[Inventory Prefix]]&amp;" "&amp;Master[[#This Row],[Inventory Number]]&amp;" "&amp;Master[[#This Row],[Inventory Suffix]]&amp;" "&amp;Master[[#This Row],[Inventory Type - Lookup Picker]]</f>
        <v xml:space="preserve">   </v>
      </c>
      <c r="C124" t="str">
        <f t="shared" si="7"/>
        <v>Collected</v>
      </c>
      <c r="D124" t="str">
        <f t="shared" si="8"/>
        <v>mm/dd/yyyy</v>
      </c>
      <c r="E124" s="77" t="str">
        <f>IF(Master[[#This Row],[Date Collected or Developed]]="","",Master[[#This Row],[Date Collected or Developed]])</f>
        <v/>
      </c>
      <c r="F124" s="17" t="str">
        <f>IF(Master[[#This Row],[Quantity On Hand]]="","",Master[[#This Row],[Quantity On Hand]])</f>
        <v/>
      </c>
      <c r="G124" s="17" t="str">
        <f>IF(Master[[#This Row],[Quantity On Hand Units -''count'' or ''packet'']]="count","count",IF(Master[[#This Row],[Quantity On Hand Units -''count'' or ''packet'']]="packet","packet",""))</f>
        <v/>
      </c>
      <c r="H124" s="45" t="str">
        <f>IF(Master[[#This Row],[Inventory Type - Lookup Picker]]="","",Master[[#This Row],[Inventory Type - Lookup Picker]])</f>
        <v/>
      </c>
      <c r="I124" t="str">
        <f>IF(Master[[#This Row],[Cooperator (Collector) 1 -full record]]="","",Master[[#This Row],[Cooperator (Collector) 1 -full record]])</f>
        <v/>
      </c>
    </row>
    <row r="125" spans="2:9" x14ac:dyDescent="0.35">
      <c r="B125" s="45" t="str">
        <f>Master[[#This Row],[Inventory Prefix]]&amp;" "&amp;Master[[#This Row],[Inventory Number]]&amp;" "&amp;Master[[#This Row],[Inventory Suffix]]&amp;" "&amp;Master[[#This Row],[Inventory Type - Lookup Picker]]</f>
        <v xml:space="preserve">   </v>
      </c>
      <c r="C125" t="str">
        <f t="shared" si="7"/>
        <v>Collected</v>
      </c>
      <c r="D125" t="str">
        <f t="shared" si="8"/>
        <v>mm/dd/yyyy</v>
      </c>
      <c r="E125" s="77" t="str">
        <f>IF(Master[[#This Row],[Date Collected or Developed]]="","",Master[[#This Row],[Date Collected or Developed]])</f>
        <v/>
      </c>
      <c r="F125" s="17" t="str">
        <f>IF(Master[[#This Row],[Quantity On Hand]]="","",Master[[#This Row],[Quantity On Hand]])</f>
        <v/>
      </c>
      <c r="G125" s="17" t="str">
        <f>IF(Master[[#This Row],[Quantity On Hand Units -''count'' or ''packet'']]="count","count",IF(Master[[#This Row],[Quantity On Hand Units -''count'' or ''packet'']]="packet","packet",""))</f>
        <v/>
      </c>
      <c r="H125" s="45" t="str">
        <f>IF(Master[[#This Row],[Inventory Type - Lookup Picker]]="","",Master[[#This Row],[Inventory Type - Lookup Picker]])</f>
        <v/>
      </c>
      <c r="I125" t="str">
        <f>IF(Master[[#This Row],[Cooperator (Collector) 1 -full record]]="","",Master[[#This Row],[Cooperator (Collector) 1 -full record]])</f>
        <v/>
      </c>
    </row>
    <row r="126" spans="2:9" x14ac:dyDescent="0.35">
      <c r="B126" s="45" t="str">
        <f>Master[[#This Row],[Inventory Prefix]]&amp;" "&amp;Master[[#This Row],[Inventory Number]]&amp;" "&amp;Master[[#This Row],[Inventory Suffix]]&amp;" "&amp;Master[[#This Row],[Inventory Type - Lookup Picker]]</f>
        <v xml:space="preserve">   </v>
      </c>
      <c r="C126" t="str">
        <f t="shared" si="7"/>
        <v>Collected</v>
      </c>
      <c r="D126" t="str">
        <f t="shared" si="8"/>
        <v>mm/dd/yyyy</v>
      </c>
      <c r="E126" s="77" t="str">
        <f>IF(Master[[#This Row],[Date Collected or Developed]]="","",Master[[#This Row],[Date Collected or Developed]])</f>
        <v/>
      </c>
      <c r="F126" s="17" t="str">
        <f>IF(Master[[#This Row],[Quantity On Hand]]="","",Master[[#This Row],[Quantity On Hand]])</f>
        <v/>
      </c>
      <c r="G126" s="17" t="str">
        <f>IF(Master[[#This Row],[Quantity On Hand Units -''count'' or ''packet'']]="count","count",IF(Master[[#This Row],[Quantity On Hand Units -''count'' or ''packet'']]="packet","packet",""))</f>
        <v/>
      </c>
      <c r="H126" s="45" t="str">
        <f>IF(Master[[#This Row],[Inventory Type - Lookup Picker]]="","",Master[[#This Row],[Inventory Type - Lookup Picker]])</f>
        <v/>
      </c>
      <c r="I126" t="str">
        <f>IF(Master[[#This Row],[Cooperator (Collector) 1 -full record]]="","",Master[[#This Row],[Cooperator (Collector) 1 -full record]])</f>
        <v/>
      </c>
    </row>
    <row r="127" spans="2:9" x14ac:dyDescent="0.35">
      <c r="B127" s="45" t="str">
        <f>Master[[#This Row],[Inventory Prefix]]&amp;" "&amp;Master[[#This Row],[Inventory Number]]&amp;" "&amp;Master[[#This Row],[Inventory Suffix]]&amp;" "&amp;Master[[#This Row],[Inventory Type - Lookup Picker]]</f>
        <v xml:space="preserve">   </v>
      </c>
      <c r="C127" t="str">
        <f t="shared" si="7"/>
        <v>Collected</v>
      </c>
      <c r="D127" t="str">
        <f t="shared" si="8"/>
        <v>mm/dd/yyyy</v>
      </c>
      <c r="E127" s="77" t="str">
        <f>IF(Master[[#This Row],[Date Collected or Developed]]="","",Master[[#This Row],[Date Collected or Developed]])</f>
        <v/>
      </c>
      <c r="F127" s="17" t="str">
        <f>IF(Master[[#This Row],[Quantity On Hand]]="","",Master[[#This Row],[Quantity On Hand]])</f>
        <v/>
      </c>
      <c r="G127" s="17" t="str">
        <f>IF(Master[[#This Row],[Quantity On Hand Units -''count'' or ''packet'']]="count","count",IF(Master[[#This Row],[Quantity On Hand Units -''count'' or ''packet'']]="packet","packet",""))</f>
        <v/>
      </c>
      <c r="H127" s="45" t="str">
        <f>IF(Master[[#This Row],[Inventory Type - Lookup Picker]]="","",Master[[#This Row],[Inventory Type - Lookup Picker]])</f>
        <v/>
      </c>
      <c r="I127" t="str">
        <f>IF(Master[[#This Row],[Cooperator (Collector) 1 -full record]]="","",Master[[#This Row],[Cooperator (Collector) 1 -full record]])</f>
        <v/>
      </c>
    </row>
    <row r="128" spans="2:9" x14ac:dyDescent="0.35">
      <c r="B128" s="45" t="str">
        <f>Master[[#This Row],[Inventory Prefix]]&amp;" "&amp;Master[[#This Row],[Inventory Number]]&amp;" "&amp;Master[[#This Row],[Inventory Suffix]]&amp;" "&amp;Master[[#This Row],[Inventory Type - Lookup Picker]]</f>
        <v xml:space="preserve">   </v>
      </c>
      <c r="C128" t="str">
        <f t="shared" si="7"/>
        <v>Collected</v>
      </c>
      <c r="D128" t="str">
        <f t="shared" si="8"/>
        <v>mm/dd/yyyy</v>
      </c>
      <c r="E128" s="77" t="str">
        <f>IF(Master[[#This Row],[Date Collected or Developed]]="","",Master[[#This Row],[Date Collected or Developed]])</f>
        <v/>
      </c>
      <c r="F128" s="17" t="str">
        <f>IF(Master[[#This Row],[Quantity On Hand]]="","",Master[[#This Row],[Quantity On Hand]])</f>
        <v/>
      </c>
      <c r="G128" s="17" t="str">
        <f>IF(Master[[#This Row],[Quantity On Hand Units -''count'' or ''packet'']]="count","count",IF(Master[[#This Row],[Quantity On Hand Units -''count'' or ''packet'']]="packet","packet",""))</f>
        <v/>
      </c>
      <c r="H128" s="45" t="str">
        <f>IF(Master[[#This Row],[Inventory Type - Lookup Picker]]="","",Master[[#This Row],[Inventory Type - Lookup Picker]])</f>
        <v/>
      </c>
      <c r="I128" t="str">
        <f>IF(Master[[#This Row],[Cooperator (Collector) 1 -full record]]="","",Master[[#This Row],[Cooperator (Collector) 1 -full record]])</f>
        <v/>
      </c>
    </row>
    <row r="129" spans="2:9" x14ac:dyDescent="0.35">
      <c r="B129" s="45" t="str">
        <f>Master[[#This Row],[Inventory Prefix]]&amp;" "&amp;Master[[#This Row],[Inventory Number]]&amp;" "&amp;Master[[#This Row],[Inventory Suffix]]&amp;" "&amp;Master[[#This Row],[Inventory Type - Lookup Picker]]</f>
        <v xml:space="preserve">   </v>
      </c>
      <c r="C129" t="str">
        <f t="shared" si="7"/>
        <v>Collected</v>
      </c>
      <c r="D129" t="str">
        <f t="shared" si="8"/>
        <v>mm/dd/yyyy</v>
      </c>
      <c r="E129" s="77" t="str">
        <f>IF(Master[[#This Row],[Date Collected or Developed]]="","",Master[[#This Row],[Date Collected or Developed]])</f>
        <v/>
      </c>
      <c r="F129" s="17" t="str">
        <f>IF(Master[[#This Row],[Quantity On Hand]]="","",Master[[#This Row],[Quantity On Hand]])</f>
        <v/>
      </c>
      <c r="G129" s="17" t="str">
        <f>IF(Master[[#This Row],[Quantity On Hand Units -''count'' or ''packet'']]="count","count",IF(Master[[#This Row],[Quantity On Hand Units -''count'' or ''packet'']]="packet","packet",""))</f>
        <v/>
      </c>
      <c r="H129" s="45" t="str">
        <f>IF(Master[[#This Row],[Inventory Type - Lookup Picker]]="","",Master[[#This Row],[Inventory Type - Lookup Picker]])</f>
        <v/>
      </c>
      <c r="I129" t="str">
        <f>IF(Master[[#This Row],[Cooperator (Collector) 1 -full record]]="","",Master[[#This Row],[Cooperator (Collector) 1 -full record]])</f>
        <v/>
      </c>
    </row>
    <row r="130" spans="2:9" x14ac:dyDescent="0.35">
      <c r="B130" s="45" t="str">
        <f>Master[[#This Row],[Inventory Prefix]]&amp;" "&amp;Master[[#This Row],[Inventory Number]]&amp;" "&amp;Master[[#This Row],[Inventory Suffix]]&amp;" "&amp;Master[[#This Row],[Inventory Type - Lookup Picker]]</f>
        <v xml:space="preserve">   </v>
      </c>
      <c r="C130" t="str">
        <f t="shared" ref="C130:C161" si="9">"Collected"</f>
        <v>Collected</v>
      </c>
      <c r="D130" t="str">
        <f t="shared" si="8"/>
        <v>mm/dd/yyyy</v>
      </c>
      <c r="E130" s="77" t="str">
        <f>IF(Master[[#This Row],[Date Collected or Developed]]="","",Master[[#This Row],[Date Collected or Developed]])</f>
        <v/>
      </c>
      <c r="F130" s="17" t="str">
        <f>IF(Master[[#This Row],[Quantity On Hand]]="","",Master[[#This Row],[Quantity On Hand]])</f>
        <v/>
      </c>
      <c r="G130" s="17" t="str">
        <f>IF(Master[[#This Row],[Quantity On Hand Units -''count'' or ''packet'']]="count","count",IF(Master[[#This Row],[Quantity On Hand Units -''count'' or ''packet'']]="packet","packet",""))</f>
        <v/>
      </c>
      <c r="H130" s="45" t="str">
        <f>IF(Master[[#This Row],[Inventory Type - Lookup Picker]]="","",Master[[#This Row],[Inventory Type - Lookup Picker]])</f>
        <v/>
      </c>
      <c r="I130" t="str">
        <f>IF(Master[[#This Row],[Cooperator (Collector) 1 -full record]]="","",Master[[#This Row],[Cooperator (Collector) 1 -full record]])</f>
        <v/>
      </c>
    </row>
    <row r="131" spans="2:9" x14ac:dyDescent="0.35">
      <c r="B131" s="45" t="str">
        <f>Master[[#This Row],[Inventory Prefix]]&amp;" "&amp;Master[[#This Row],[Inventory Number]]&amp;" "&amp;Master[[#This Row],[Inventory Suffix]]&amp;" "&amp;Master[[#This Row],[Inventory Type - Lookup Picker]]</f>
        <v xml:space="preserve">   </v>
      </c>
      <c r="C131" t="str">
        <f t="shared" si="9"/>
        <v>Collected</v>
      </c>
      <c r="D131" t="str">
        <f t="shared" si="8"/>
        <v>mm/dd/yyyy</v>
      </c>
      <c r="E131" s="77" t="str">
        <f>IF(Master[[#This Row],[Date Collected or Developed]]="","",Master[[#This Row],[Date Collected or Developed]])</f>
        <v/>
      </c>
      <c r="F131" s="17" t="str">
        <f>IF(Master[[#This Row],[Quantity On Hand]]="","",Master[[#This Row],[Quantity On Hand]])</f>
        <v/>
      </c>
      <c r="G131" s="17" t="str">
        <f>IF(Master[[#This Row],[Quantity On Hand Units -''count'' or ''packet'']]="count","count",IF(Master[[#This Row],[Quantity On Hand Units -''count'' or ''packet'']]="packet","packet",""))</f>
        <v/>
      </c>
      <c r="H131" s="45" t="str">
        <f>IF(Master[[#This Row],[Inventory Type - Lookup Picker]]="","",Master[[#This Row],[Inventory Type - Lookup Picker]])</f>
        <v/>
      </c>
      <c r="I131" t="str">
        <f>IF(Master[[#This Row],[Cooperator (Collector) 1 -full record]]="","",Master[[#This Row],[Cooperator (Collector) 1 -full record]])</f>
        <v/>
      </c>
    </row>
    <row r="132" spans="2:9" x14ac:dyDescent="0.35">
      <c r="B132" s="45" t="str">
        <f>Master[[#This Row],[Inventory Prefix]]&amp;" "&amp;Master[[#This Row],[Inventory Number]]&amp;" "&amp;Master[[#This Row],[Inventory Suffix]]&amp;" "&amp;Master[[#This Row],[Inventory Type - Lookup Picker]]</f>
        <v xml:space="preserve">   </v>
      </c>
      <c r="C132" t="str">
        <f t="shared" si="9"/>
        <v>Collected</v>
      </c>
      <c r="D132" t="str">
        <f t="shared" si="8"/>
        <v>mm/dd/yyyy</v>
      </c>
      <c r="E132" s="77" t="str">
        <f>IF(Master[[#This Row],[Date Collected or Developed]]="","",Master[[#This Row],[Date Collected or Developed]])</f>
        <v/>
      </c>
      <c r="F132" s="17" t="str">
        <f>IF(Master[[#This Row],[Quantity On Hand]]="","",Master[[#This Row],[Quantity On Hand]])</f>
        <v/>
      </c>
      <c r="G132" s="17" t="str">
        <f>IF(Master[[#This Row],[Quantity On Hand Units -''count'' or ''packet'']]="count","count",IF(Master[[#This Row],[Quantity On Hand Units -''count'' or ''packet'']]="packet","packet",""))</f>
        <v/>
      </c>
      <c r="H132" s="45" t="str">
        <f>IF(Master[[#This Row],[Inventory Type - Lookup Picker]]="","",Master[[#This Row],[Inventory Type - Lookup Picker]])</f>
        <v/>
      </c>
      <c r="I132" t="str">
        <f>IF(Master[[#This Row],[Cooperator (Collector) 1 -full record]]="","",Master[[#This Row],[Cooperator (Collector) 1 -full record]])</f>
        <v/>
      </c>
    </row>
    <row r="133" spans="2:9" x14ac:dyDescent="0.35">
      <c r="B133" s="45" t="str">
        <f>Master[[#This Row],[Inventory Prefix]]&amp;" "&amp;Master[[#This Row],[Inventory Number]]&amp;" "&amp;Master[[#This Row],[Inventory Suffix]]&amp;" "&amp;Master[[#This Row],[Inventory Type - Lookup Picker]]</f>
        <v xml:space="preserve">   </v>
      </c>
      <c r="C133" t="str">
        <f t="shared" si="9"/>
        <v>Collected</v>
      </c>
      <c r="D133" t="str">
        <f t="shared" si="8"/>
        <v>mm/dd/yyyy</v>
      </c>
      <c r="E133" s="77" t="str">
        <f>IF(Master[[#This Row],[Date Collected or Developed]]="","",Master[[#This Row],[Date Collected or Developed]])</f>
        <v/>
      </c>
      <c r="F133" s="17" t="str">
        <f>IF(Master[[#This Row],[Quantity On Hand]]="","",Master[[#This Row],[Quantity On Hand]])</f>
        <v/>
      </c>
      <c r="G133" s="17" t="str">
        <f>IF(Master[[#This Row],[Quantity On Hand Units -''count'' or ''packet'']]="count","count",IF(Master[[#This Row],[Quantity On Hand Units -''count'' or ''packet'']]="packet","packet",""))</f>
        <v/>
      </c>
      <c r="H133" s="45" t="str">
        <f>IF(Master[[#This Row],[Inventory Type - Lookup Picker]]="","",Master[[#This Row],[Inventory Type - Lookup Picker]])</f>
        <v/>
      </c>
      <c r="I133" t="str">
        <f>IF(Master[[#This Row],[Cooperator (Collector) 1 -full record]]="","",Master[[#This Row],[Cooperator (Collector) 1 -full record]])</f>
        <v/>
      </c>
    </row>
    <row r="134" spans="2:9" x14ac:dyDescent="0.35">
      <c r="B134" s="45" t="str">
        <f>Master[[#This Row],[Inventory Prefix]]&amp;" "&amp;Master[[#This Row],[Inventory Number]]&amp;" "&amp;Master[[#This Row],[Inventory Suffix]]&amp;" "&amp;Master[[#This Row],[Inventory Type - Lookup Picker]]</f>
        <v xml:space="preserve">   </v>
      </c>
      <c r="C134" t="str">
        <f t="shared" si="9"/>
        <v>Collected</v>
      </c>
      <c r="D134" t="str">
        <f t="shared" si="8"/>
        <v>mm/dd/yyyy</v>
      </c>
      <c r="E134" s="77" t="str">
        <f>IF(Master[[#This Row],[Date Collected or Developed]]="","",Master[[#This Row],[Date Collected or Developed]])</f>
        <v/>
      </c>
      <c r="F134" s="17" t="str">
        <f>IF(Master[[#This Row],[Quantity On Hand]]="","",Master[[#This Row],[Quantity On Hand]])</f>
        <v/>
      </c>
      <c r="G134" s="17" t="str">
        <f>IF(Master[[#This Row],[Quantity On Hand Units -''count'' or ''packet'']]="count","count",IF(Master[[#This Row],[Quantity On Hand Units -''count'' or ''packet'']]="packet","packet",""))</f>
        <v/>
      </c>
      <c r="H134" s="45" t="str">
        <f>IF(Master[[#This Row],[Inventory Type - Lookup Picker]]="","",Master[[#This Row],[Inventory Type - Lookup Picker]])</f>
        <v/>
      </c>
      <c r="I134" t="str">
        <f>IF(Master[[#This Row],[Cooperator (Collector) 1 -full record]]="","",Master[[#This Row],[Cooperator (Collector) 1 -full record]])</f>
        <v/>
      </c>
    </row>
    <row r="135" spans="2:9" x14ac:dyDescent="0.35">
      <c r="B135" s="45" t="str">
        <f>Master[[#This Row],[Inventory Prefix]]&amp;" "&amp;Master[[#This Row],[Inventory Number]]&amp;" "&amp;Master[[#This Row],[Inventory Suffix]]&amp;" "&amp;Master[[#This Row],[Inventory Type - Lookup Picker]]</f>
        <v xml:space="preserve">   </v>
      </c>
      <c r="C135" t="str">
        <f t="shared" si="9"/>
        <v>Collected</v>
      </c>
      <c r="D135" t="str">
        <f t="shared" si="8"/>
        <v>mm/dd/yyyy</v>
      </c>
      <c r="E135" s="77" t="str">
        <f>IF(Master[[#This Row],[Date Collected or Developed]]="","",Master[[#This Row],[Date Collected or Developed]])</f>
        <v/>
      </c>
      <c r="F135" s="17" t="str">
        <f>IF(Master[[#This Row],[Quantity On Hand]]="","",Master[[#This Row],[Quantity On Hand]])</f>
        <v/>
      </c>
      <c r="G135" s="17" t="str">
        <f>IF(Master[[#This Row],[Quantity On Hand Units -''count'' or ''packet'']]="count","count",IF(Master[[#This Row],[Quantity On Hand Units -''count'' or ''packet'']]="packet","packet",""))</f>
        <v/>
      </c>
      <c r="H135" s="45" t="str">
        <f>IF(Master[[#This Row],[Inventory Type - Lookup Picker]]="","",Master[[#This Row],[Inventory Type - Lookup Picker]])</f>
        <v/>
      </c>
      <c r="I135" t="str">
        <f>IF(Master[[#This Row],[Cooperator (Collector) 1 -full record]]="","",Master[[#This Row],[Cooperator (Collector) 1 -full record]])</f>
        <v/>
      </c>
    </row>
    <row r="136" spans="2:9" x14ac:dyDescent="0.35">
      <c r="B136" s="45" t="str">
        <f>Master[[#This Row],[Inventory Prefix]]&amp;" "&amp;Master[[#This Row],[Inventory Number]]&amp;" "&amp;Master[[#This Row],[Inventory Suffix]]&amp;" "&amp;Master[[#This Row],[Inventory Type - Lookup Picker]]</f>
        <v xml:space="preserve">   </v>
      </c>
      <c r="C136" t="str">
        <f t="shared" si="9"/>
        <v>Collected</v>
      </c>
      <c r="D136" t="str">
        <f t="shared" si="8"/>
        <v>mm/dd/yyyy</v>
      </c>
      <c r="E136" s="77" t="str">
        <f>IF(Master[[#This Row],[Date Collected or Developed]]="","",Master[[#This Row],[Date Collected or Developed]])</f>
        <v/>
      </c>
      <c r="F136" s="17" t="str">
        <f>IF(Master[[#This Row],[Quantity On Hand]]="","",Master[[#This Row],[Quantity On Hand]])</f>
        <v/>
      </c>
      <c r="G136" s="17" t="str">
        <f>IF(Master[[#This Row],[Quantity On Hand Units -''count'' or ''packet'']]="count","count",IF(Master[[#This Row],[Quantity On Hand Units -''count'' or ''packet'']]="packet","packet",""))</f>
        <v/>
      </c>
      <c r="H136" s="45" t="str">
        <f>IF(Master[[#This Row],[Inventory Type - Lookup Picker]]="","",Master[[#This Row],[Inventory Type - Lookup Picker]])</f>
        <v/>
      </c>
      <c r="I136" t="str">
        <f>IF(Master[[#This Row],[Cooperator (Collector) 1 -full record]]="","",Master[[#This Row],[Cooperator (Collector) 1 -full record]])</f>
        <v/>
      </c>
    </row>
    <row r="137" spans="2:9" x14ac:dyDescent="0.35">
      <c r="B137" s="45" t="str">
        <f>Master[[#This Row],[Inventory Prefix]]&amp;" "&amp;Master[[#This Row],[Inventory Number]]&amp;" "&amp;Master[[#This Row],[Inventory Suffix]]&amp;" "&amp;Master[[#This Row],[Inventory Type - Lookup Picker]]</f>
        <v xml:space="preserve">   </v>
      </c>
      <c r="C137" t="str">
        <f t="shared" si="9"/>
        <v>Collected</v>
      </c>
      <c r="D137" t="str">
        <f t="shared" si="8"/>
        <v>mm/dd/yyyy</v>
      </c>
      <c r="E137" s="77" t="str">
        <f>IF(Master[[#This Row],[Date Collected or Developed]]="","",Master[[#This Row],[Date Collected or Developed]])</f>
        <v/>
      </c>
      <c r="F137" s="17" t="str">
        <f>IF(Master[[#This Row],[Quantity On Hand]]="","",Master[[#This Row],[Quantity On Hand]])</f>
        <v/>
      </c>
      <c r="G137" s="17" t="str">
        <f>IF(Master[[#This Row],[Quantity On Hand Units -''count'' or ''packet'']]="count","count",IF(Master[[#This Row],[Quantity On Hand Units -''count'' or ''packet'']]="packet","packet",""))</f>
        <v/>
      </c>
      <c r="H137" s="45" t="str">
        <f>IF(Master[[#This Row],[Inventory Type - Lookup Picker]]="","",Master[[#This Row],[Inventory Type - Lookup Picker]])</f>
        <v/>
      </c>
      <c r="I137" t="str">
        <f>IF(Master[[#This Row],[Cooperator (Collector) 1 -full record]]="","",Master[[#This Row],[Cooperator (Collector) 1 -full record]])</f>
        <v/>
      </c>
    </row>
    <row r="138" spans="2:9" x14ac:dyDescent="0.35">
      <c r="B138" s="45" t="str">
        <f>Master[[#This Row],[Inventory Prefix]]&amp;" "&amp;Master[[#This Row],[Inventory Number]]&amp;" "&amp;Master[[#This Row],[Inventory Suffix]]&amp;" "&amp;Master[[#This Row],[Inventory Type - Lookup Picker]]</f>
        <v xml:space="preserve">   </v>
      </c>
      <c r="C138" t="str">
        <f t="shared" si="9"/>
        <v>Collected</v>
      </c>
      <c r="D138" t="str">
        <f t="shared" si="8"/>
        <v>mm/dd/yyyy</v>
      </c>
      <c r="E138" s="77" t="str">
        <f>IF(Master[[#This Row],[Date Collected or Developed]]="","",Master[[#This Row],[Date Collected or Developed]])</f>
        <v/>
      </c>
      <c r="F138" s="17" t="str">
        <f>IF(Master[[#This Row],[Quantity On Hand]]="","",Master[[#This Row],[Quantity On Hand]])</f>
        <v/>
      </c>
      <c r="G138" s="17" t="str">
        <f>IF(Master[[#This Row],[Quantity On Hand Units -''count'' or ''packet'']]="count","count",IF(Master[[#This Row],[Quantity On Hand Units -''count'' or ''packet'']]="packet","packet",""))</f>
        <v/>
      </c>
      <c r="H138" s="45" t="str">
        <f>IF(Master[[#This Row],[Inventory Type - Lookup Picker]]="","",Master[[#This Row],[Inventory Type - Lookup Picker]])</f>
        <v/>
      </c>
      <c r="I138" t="str">
        <f>IF(Master[[#This Row],[Cooperator (Collector) 1 -full record]]="","",Master[[#This Row],[Cooperator (Collector) 1 -full record]])</f>
        <v/>
      </c>
    </row>
    <row r="139" spans="2:9" x14ac:dyDescent="0.35">
      <c r="B139" s="45" t="str">
        <f>Master[[#This Row],[Inventory Prefix]]&amp;" "&amp;Master[[#This Row],[Inventory Number]]&amp;" "&amp;Master[[#This Row],[Inventory Suffix]]&amp;" "&amp;Master[[#This Row],[Inventory Type - Lookup Picker]]</f>
        <v xml:space="preserve">   </v>
      </c>
      <c r="C139" t="str">
        <f t="shared" si="9"/>
        <v>Collected</v>
      </c>
      <c r="D139" t="str">
        <f t="shared" si="8"/>
        <v>mm/dd/yyyy</v>
      </c>
      <c r="E139" s="77" t="str">
        <f>IF(Master[[#This Row],[Date Collected or Developed]]="","",Master[[#This Row],[Date Collected or Developed]])</f>
        <v/>
      </c>
      <c r="F139" s="17" t="str">
        <f>IF(Master[[#This Row],[Quantity On Hand]]="","",Master[[#This Row],[Quantity On Hand]])</f>
        <v/>
      </c>
      <c r="G139" s="17" t="str">
        <f>IF(Master[[#This Row],[Quantity On Hand Units -''count'' or ''packet'']]="count","count",IF(Master[[#This Row],[Quantity On Hand Units -''count'' or ''packet'']]="packet","packet",""))</f>
        <v/>
      </c>
      <c r="H139" s="45" t="str">
        <f>IF(Master[[#This Row],[Inventory Type - Lookup Picker]]="","",Master[[#This Row],[Inventory Type - Lookup Picker]])</f>
        <v/>
      </c>
      <c r="I139" t="str">
        <f>IF(Master[[#This Row],[Cooperator (Collector) 1 -full record]]="","",Master[[#This Row],[Cooperator (Collector) 1 -full record]])</f>
        <v/>
      </c>
    </row>
    <row r="140" spans="2:9" x14ac:dyDescent="0.35">
      <c r="B140" s="45" t="str">
        <f>Master[[#This Row],[Inventory Prefix]]&amp;" "&amp;Master[[#This Row],[Inventory Number]]&amp;" "&amp;Master[[#This Row],[Inventory Suffix]]&amp;" "&amp;Master[[#This Row],[Inventory Type - Lookup Picker]]</f>
        <v xml:space="preserve">   </v>
      </c>
      <c r="C140" t="str">
        <f t="shared" si="9"/>
        <v>Collected</v>
      </c>
      <c r="D140" t="str">
        <f t="shared" si="8"/>
        <v>mm/dd/yyyy</v>
      </c>
      <c r="E140" s="77" t="str">
        <f>IF(Master[[#This Row],[Date Collected or Developed]]="","",Master[[#This Row],[Date Collected or Developed]])</f>
        <v/>
      </c>
      <c r="F140" s="17" t="str">
        <f>IF(Master[[#This Row],[Quantity On Hand]]="","",Master[[#This Row],[Quantity On Hand]])</f>
        <v/>
      </c>
      <c r="G140" s="17" t="str">
        <f>IF(Master[[#This Row],[Quantity On Hand Units -''count'' or ''packet'']]="count","count",IF(Master[[#This Row],[Quantity On Hand Units -''count'' or ''packet'']]="packet","packet",""))</f>
        <v/>
      </c>
      <c r="H140" s="45" t="str">
        <f>IF(Master[[#This Row],[Inventory Type - Lookup Picker]]="","",Master[[#This Row],[Inventory Type - Lookup Picker]])</f>
        <v/>
      </c>
      <c r="I140" t="str">
        <f>IF(Master[[#This Row],[Cooperator (Collector) 1 -full record]]="","",Master[[#This Row],[Cooperator (Collector) 1 -full record]])</f>
        <v/>
      </c>
    </row>
    <row r="141" spans="2:9" x14ac:dyDescent="0.35">
      <c r="B141" s="45" t="str">
        <f>Master[[#This Row],[Inventory Prefix]]&amp;" "&amp;Master[[#This Row],[Inventory Number]]&amp;" "&amp;Master[[#This Row],[Inventory Suffix]]&amp;" "&amp;Master[[#This Row],[Inventory Type - Lookup Picker]]</f>
        <v xml:space="preserve">   </v>
      </c>
      <c r="C141" t="str">
        <f t="shared" si="9"/>
        <v>Collected</v>
      </c>
      <c r="D141" t="str">
        <f t="shared" si="8"/>
        <v>mm/dd/yyyy</v>
      </c>
      <c r="E141" s="77" t="str">
        <f>IF(Master[[#This Row],[Date Collected or Developed]]="","",Master[[#This Row],[Date Collected or Developed]])</f>
        <v/>
      </c>
      <c r="F141" s="17" t="str">
        <f>IF(Master[[#This Row],[Quantity On Hand]]="","",Master[[#This Row],[Quantity On Hand]])</f>
        <v/>
      </c>
      <c r="G141" s="17" t="str">
        <f>IF(Master[[#This Row],[Quantity On Hand Units -''count'' or ''packet'']]="count","count",IF(Master[[#This Row],[Quantity On Hand Units -''count'' or ''packet'']]="packet","packet",""))</f>
        <v/>
      </c>
      <c r="H141" s="45" t="str">
        <f>IF(Master[[#This Row],[Inventory Type - Lookup Picker]]="","",Master[[#This Row],[Inventory Type - Lookup Picker]])</f>
        <v/>
      </c>
      <c r="I141" t="str">
        <f>IF(Master[[#This Row],[Cooperator (Collector) 1 -full record]]="","",Master[[#This Row],[Cooperator (Collector) 1 -full record]])</f>
        <v/>
      </c>
    </row>
    <row r="142" spans="2:9" x14ac:dyDescent="0.35">
      <c r="B142" s="45" t="str">
        <f>Master[[#This Row],[Inventory Prefix]]&amp;" "&amp;Master[[#This Row],[Inventory Number]]&amp;" "&amp;Master[[#This Row],[Inventory Suffix]]&amp;" "&amp;Master[[#This Row],[Inventory Type - Lookup Picker]]</f>
        <v xml:space="preserve">   </v>
      </c>
      <c r="C142" t="str">
        <f t="shared" si="9"/>
        <v>Collected</v>
      </c>
      <c r="D142" t="str">
        <f t="shared" si="8"/>
        <v>mm/dd/yyyy</v>
      </c>
      <c r="E142" s="77" t="str">
        <f>IF(Master[[#This Row],[Date Collected or Developed]]="","",Master[[#This Row],[Date Collected or Developed]])</f>
        <v/>
      </c>
      <c r="F142" s="17" t="str">
        <f>IF(Master[[#This Row],[Quantity On Hand]]="","",Master[[#This Row],[Quantity On Hand]])</f>
        <v/>
      </c>
      <c r="G142" s="17" t="str">
        <f>IF(Master[[#This Row],[Quantity On Hand Units -''count'' or ''packet'']]="count","count",IF(Master[[#This Row],[Quantity On Hand Units -''count'' or ''packet'']]="packet","packet",""))</f>
        <v/>
      </c>
      <c r="H142" s="45" t="str">
        <f>IF(Master[[#This Row],[Inventory Type - Lookup Picker]]="","",Master[[#This Row],[Inventory Type - Lookup Picker]])</f>
        <v/>
      </c>
      <c r="I142" t="str">
        <f>IF(Master[[#This Row],[Cooperator (Collector) 1 -full record]]="","",Master[[#This Row],[Cooperator (Collector) 1 -full record]])</f>
        <v/>
      </c>
    </row>
    <row r="143" spans="2:9" x14ac:dyDescent="0.35">
      <c r="B143" s="45" t="str">
        <f>Master[[#This Row],[Inventory Prefix]]&amp;" "&amp;Master[[#This Row],[Inventory Number]]&amp;" "&amp;Master[[#This Row],[Inventory Suffix]]&amp;" "&amp;Master[[#This Row],[Inventory Type - Lookup Picker]]</f>
        <v xml:space="preserve">   </v>
      </c>
      <c r="C143" t="str">
        <f t="shared" si="9"/>
        <v>Collected</v>
      </c>
      <c r="D143" t="str">
        <f t="shared" si="8"/>
        <v>mm/dd/yyyy</v>
      </c>
      <c r="E143" s="77" t="str">
        <f>IF(Master[[#This Row],[Date Collected or Developed]]="","",Master[[#This Row],[Date Collected or Developed]])</f>
        <v/>
      </c>
      <c r="F143" s="17" t="str">
        <f>IF(Master[[#This Row],[Quantity On Hand]]="","",Master[[#This Row],[Quantity On Hand]])</f>
        <v/>
      </c>
      <c r="G143" s="17" t="str">
        <f>IF(Master[[#This Row],[Quantity On Hand Units -''count'' or ''packet'']]="count","count",IF(Master[[#This Row],[Quantity On Hand Units -''count'' or ''packet'']]="packet","packet",""))</f>
        <v/>
      </c>
      <c r="H143" s="45" t="str">
        <f>IF(Master[[#This Row],[Inventory Type - Lookup Picker]]="","",Master[[#This Row],[Inventory Type - Lookup Picker]])</f>
        <v/>
      </c>
      <c r="I143" t="str">
        <f>IF(Master[[#This Row],[Cooperator (Collector) 1 -full record]]="","",Master[[#This Row],[Cooperator (Collector) 1 -full record]])</f>
        <v/>
      </c>
    </row>
    <row r="144" spans="2:9" x14ac:dyDescent="0.35">
      <c r="B144" s="45" t="str">
        <f>Master[[#This Row],[Inventory Prefix]]&amp;" "&amp;Master[[#This Row],[Inventory Number]]&amp;" "&amp;Master[[#This Row],[Inventory Suffix]]&amp;" "&amp;Master[[#This Row],[Inventory Type - Lookup Picker]]</f>
        <v xml:space="preserve">   </v>
      </c>
      <c r="C144" t="str">
        <f t="shared" si="9"/>
        <v>Collected</v>
      </c>
      <c r="D144" t="str">
        <f t="shared" si="8"/>
        <v>mm/dd/yyyy</v>
      </c>
      <c r="E144" s="77" t="str">
        <f>IF(Master[[#This Row],[Date Collected or Developed]]="","",Master[[#This Row],[Date Collected or Developed]])</f>
        <v/>
      </c>
      <c r="F144" s="17" t="str">
        <f>IF(Master[[#This Row],[Quantity On Hand]]="","",Master[[#This Row],[Quantity On Hand]])</f>
        <v/>
      </c>
      <c r="G144" s="17" t="str">
        <f>IF(Master[[#This Row],[Quantity On Hand Units -''count'' or ''packet'']]="count","count",IF(Master[[#This Row],[Quantity On Hand Units -''count'' or ''packet'']]="packet","packet",""))</f>
        <v/>
      </c>
      <c r="H144" s="45" t="str">
        <f>IF(Master[[#This Row],[Inventory Type - Lookup Picker]]="","",Master[[#This Row],[Inventory Type - Lookup Picker]])</f>
        <v/>
      </c>
      <c r="I144" t="str">
        <f>IF(Master[[#This Row],[Cooperator (Collector) 1 -full record]]="","",Master[[#This Row],[Cooperator (Collector) 1 -full record]])</f>
        <v/>
      </c>
    </row>
    <row r="145" spans="2:9" x14ac:dyDescent="0.35">
      <c r="B145" s="45" t="str">
        <f>Master[[#This Row],[Inventory Prefix]]&amp;" "&amp;Master[[#This Row],[Inventory Number]]&amp;" "&amp;Master[[#This Row],[Inventory Suffix]]&amp;" "&amp;Master[[#This Row],[Inventory Type - Lookup Picker]]</f>
        <v xml:space="preserve">   </v>
      </c>
      <c r="C145" t="str">
        <f t="shared" si="9"/>
        <v>Collected</v>
      </c>
      <c r="D145" t="str">
        <f t="shared" si="8"/>
        <v>mm/dd/yyyy</v>
      </c>
      <c r="E145" s="77" t="str">
        <f>IF(Master[[#This Row],[Date Collected or Developed]]="","",Master[[#This Row],[Date Collected or Developed]])</f>
        <v/>
      </c>
      <c r="F145" s="17" t="str">
        <f>IF(Master[[#This Row],[Quantity On Hand]]="","",Master[[#This Row],[Quantity On Hand]])</f>
        <v/>
      </c>
      <c r="G145" s="17" t="str">
        <f>IF(Master[[#This Row],[Quantity On Hand Units -''count'' or ''packet'']]="count","count",IF(Master[[#This Row],[Quantity On Hand Units -''count'' or ''packet'']]="packet","packet",""))</f>
        <v/>
      </c>
      <c r="H145" s="45" t="str">
        <f>IF(Master[[#This Row],[Inventory Type - Lookup Picker]]="","",Master[[#This Row],[Inventory Type - Lookup Picker]])</f>
        <v/>
      </c>
      <c r="I145" t="str">
        <f>IF(Master[[#This Row],[Cooperator (Collector) 1 -full record]]="","",Master[[#This Row],[Cooperator (Collector) 1 -full record]])</f>
        <v/>
      </c>
    </row>
    <row r="146" spans="2:9" x14ac:dyDescent="0.35">
      <c r="B146" s="45" t="str">
        <f>Master[[#This Row],[Inventory Prefix]]&amp;" "&amp;Master[[#This Row],[Inventory Number]]&amp;" "&amp;Master[[#This Row],[Inventory Suffix]]&amp;" "&amp;Master[[#This Row],[Inventory Type - Lookup Picker]]</f>
        <v xml:space="preserve">   </v>
      </c>
      <c r="C146" t="str">
        <f t="shared" si="9"/>
        <v>Collected</v>
      </c>
      <c r="D146" t="str">
        <f t="shared" si="8"/>
        <v>mm/dd/yyyy</v>
      </c>
      <c r="E146" s="77" t="str">
        <f>IF(Master[[#This Row],[Date Collected or Developed]]="","",Master[[#This Row],[Date Collected or Developed]])</f>
        <v/>
      </c>
      <c r="F146" s="17" t="str">
        <f>IF(Master[[#This Row],[Quantity On Hand]]="","",Master[[#This Row],[Quantity On Hand]])</f>
        <v/>
      </c>
      <c r="G146" s="17" t="str">
        <f>IF(Master[[#This Row],[Quantity On Hand Units -''count'' or ''packet'']]="count","count",IF(Master[[#This Row],[Quantity On Hand Units -''count'' or ''packet'']]="packet","packet",""))</f>
        <v/>
      </c>
      <c r="H146" s="45" t="str">
        <f>IF(Master[[#This Row],[Inventory Type - Lookup Picker]]="","",Master[[#This Row],[Inventory Type - Lookup Picker]])</f>
        <v/>
      </c>
      <c r="I146" t="str">
        <f>IF(Master[[#This Row],[Cooperator (Collector) 1 -full record]]="","",Master[[#This Row],[Cooperator (Collector) 1 -full record]])</f>
        <v/>
      </c>
    </row>
    <row r="147" spans="2:9" x14ac:dyDescent="0.35">
      <c r="B147" s="45" t="str">
        <f>Master[[#This Row],[Inventory Prefix]]&amp;" "&amp;Master[[#This Row],[Inventory Number]]&amp;" "&amp;Master[[#This Row],[Inventory Suffix]]&amp;" "&amp;Master[[#This Row],[Inventory Type - Lookup Picker]]</f>
        <v xml:space="preserve">   </v>
      </c>
      <c r="C147" t="str">
        <f t="shared" si="9"/>
        <v>Collected</v>
      </c>
      <c r="D147" t="str">
        <f t="shared" si="8"/>
        <v>mm/dd/yyyy</v>
      </c>
      <c r="E147" s="77" t="str">
        <f>IF(Master[[#This Row],[Date Collected or Developed]]="","",Master[[#This Row],[Date Collected or Developed]])</f>
        <v/>
      </c>
      <c r="F147" s="17" t="str">
        <f>IF(Master[[#This Row],[Quantity On Hand]]="","",Master[[#This Row],[Quantity On Hand]])</f>
        <v/>
      </c>
      <c r="G147" s="17" t="str">
        <f>IF(Master[[#This Row],[Quantity On Hand Units -''count'' or ''packet'']]="count","count",IF(Master[[#This Row],[Quantity On Hand Units -''count'' or ''packet'']]="packet","packet",""))</f>
        <v/>
      </c>
      <c r="H147" s="45" t="str">
        <f>IF(Master[[#This Row],[Inventory Type - Lookup Picker]]="","",Master[[#This Row],[Inventory Type - Lookup Picker]])</f>
        <v/>
      </c>
      <c r="I147" t="str">
        <f>IF(Master[[#This Row],[Cooperator (Collector) 1 -full record]]="","",Master[[#This Row],[Cooperator (Collector) 1 -full record]])</f>
        <v/>
      </c>
    </row>
    <row r="148" spans="2:9" x14ac:dyDescent="0.35">
      <c r="B148" s="45" t="str">
        <f>Master[[#This Row],[Inventory Prefix]]&amp;" "&amp;Master[[#This Row],[Inventory Number]]&amp;" "&amp;Master[[#This Row],[Inventory Suffix]]&amp;" "&amp;Master[[#This Row],[Inventory Type - Lookup Picker]]</f>
        <v xml:space="preserve">   </v>
      </c>
      <c r="C148" t="str">
        <f t="shared" si="9"/>
        <v>Collected</v>
      </c>
      <c r="D148" t="str">
        <f t="shared" si="8"/>
        <v>mm/dd/yyyy</v>
      </c>
      <c r="E148" s="77" t="str">
        <f>IF(Master[[#This Row],[Date Collected or Developed]]="","",Master[[#This Row],[Date Collected or Developed]])</f>
        <v/>
      </c>
      <c r="F148" s="17" t="str">
        <f>IF(Master[[#This Row],[Quantity On Hand]]="","",Master[[#This Row],[Quantity On Hand]])</f>
        <v/>
      </c>
      <c r="G148" s="17" t="str">
        <f>IF(Master[[#This Row],[Quantity On Hand Units -''count'' or ''packet'']]="count","count",IF(Master[[#This Row],[Quantity On Hand Units -''count'' or ''packet'']]="packet","packet",""))</f>
        <v/>
      </c>
      <c r="H148" s="45" t="str">
        <f>IF(Master[[#This Row],[Inventory Type - Lookup Picker]]="","",Master[[#This Row],[Inventory Type - Lookup Picker]])</f>
        <v/>
      </c>
      <c r="I148" t="str">
        <f>IF(Master[[#This Row],[Cooperator (Collector) 1 -full record]]="","",Master[[#This Row],[Cooperator (Collector) 1 -full record]])</f>
        <v/>
      </c>
    </row>
    <row r="149" spans="2:9" x14ac:dyDescent="0.35">
      <c r="B149" s="45" t="str">
        <f>Master[[#This Row],[Inventory Prefix]]&amp;" "&amp;Master[[#This Row],[Inventory Number]]&amp;" "&amp;Master[[#This Row],[Inventory Suffix]]&amp;" "&amp;Master[[#This Row],[Inventory Type - Lookup Picker]]</f>
        <v xml:space="preserve">   </v>
      </c>
      <c r="C149" t="str">
        <f t="shared" si="9"/>
        <v>Collected</v>
      </c>
      <c r="D149" t="str">
        <f t="shared" si="8"/>
        <v>mm/dd/yyyy</v>
      </c>
      <c r="E149" s="77" t="str">
        <f>IF(Master[[#This Row],[Date Collected or Developed]]="","",Master[[#This Row],[Date Collected or Developed]])</f>
        <v/>
      </c>
      <c r="F149" s="17" t="str">
        <f>IF(Master[[#This Row],[Quantity On Hand]]="","",Master[[#This Row],[Quantity On Hand]])</f>
        <v/>
      </c>
      <c r="G149" s="17" t="str">
        <f>IF(Master[[#This Row],[Quantity On Hand Units -''count'' or ''packet'']]="count","count",IF(Master[[#This Row],[Quantity On Hand Units -''count'' or ''packet'']]="packet","packet",""))</f>
        <v/>
      </c>
      <c r="H149" s="45" t="str">
        <f>IF(Master[[#This Row],[Inventory Type - Lookup Picker]]="","",Master[[#This Row],[Inventory Type - Lookup Picker]])</f>
        <v/>
      </c>
      <c r="I149" t="str">
        <f>IF(Master[[#This Row],[Cooperator (Collector) 1 -full record]]="","",Master[[#This Row],[Cooperator (Collector) 1 -full record]])</f>
        <v/>
      </c>
    </row>
    <row r="150" spans="2:9" x14ac:dyDescent="0.35">
      <c r="B150" s="45" t="str">
        <f>Master[[#This Row],[Inventory Prefix]]&amp;" "&amp;Master[[#This Row],[Inventory Number]]&amp;" "&amp;Master[[#This Row],[Inventory Suffix]]&amp;" "&amp;Master[[#This Row],[Inventory Type - Lookup Picker]]</f>
        <v xml:space="preserve">   </v>
      </c>
      <c r="C150" t="str">
        <f t="shared" si="9"/>
        <v>Collected</v>
      </c>
      <c r="D150" t="str">
        <f t="shared" ref="D150:D181" si="10">"mm/dd/yyyy"</f>
        <v>mm/dd/yyyy</v>
      </c>
      <c r="E150" s="77" t="str">
        <f>IF(Master[[#This Row],[Date Collected or Developed]]="","",Master[[#This Row],[Date Collected or Developed]])</f>
        <v/>
      </c>
      <c r="F150" s="17" t="str">
        <f>IF(Master[[#This Row],[Quantity On Hand]]="","",Master[[#This Row],[Quantity On Hand]])</f>
        <v/>
      </c>
      <c r="G150" s="17" t="str">
        <f>IF(Master[[#This Row],[Quantity On Hand Units -''count'' or ''packet'']]="count","count",IF(Master[[#This Row],[Quantity On Hand Units -''count'' or ''packet'']]="packet","packet",""))</f>
        <v/>
      </c>
      <c r="H150" s="45" t="str">
        <f>IF(Master[[#This Row],[Inventory Type - Lookup Picker]]="","",Master[[#This Row],[Inventory Type - Lookup Picker]])</f>
        <v/>
      </c>
      <c r="I150" t="str">
        <f>IF(Master[[#This Row],[Cooperator (Collector) 1 -full record]]="","",Master[[#This Row],[Cooperator (Collector) 1 -full record]])</f>
        <v/>
      </c>
    </row>
    <row r="151" spans="2:9" x14ac:dyDescent="0.35">
      <c r="B151" s="45" t="str">
        <f>Master[[#This Row],[Inventory Prefix]]&amp;" "&amp;Master[[#This Row],[Inventory Number]]&amp;" "&amp;Master[[#This Row],[Inventory Suffix]]&amp;" "&amp;Master[[#This Row],[Inventory Type - Lookup Picker]]</f>
        <v xml:space="preserve">   </v>
      </c>
      <c r="C151" t="str">
        <f t="shared" si="9"/>
        <v>Collected</v>
      </c>
      <c r="D151" t="str">
        <f t="shared" si="10"/>
        <v>mm/dd/yyyy</v>
      </c>
      <c r="E151" s="77" t="str">
        <f>IF(Master[[#This Row],[Date Collected or Developed]]="","",Master[[#This Row],[Date Collected or Developed]])</f>
        <v/>
      </c>
      <c r="F151" s="17" t="str">
        <f>IF(Master[[#This Row],[Quantity On Hand]]="","",Master[[#This Row],[Quantity On Hand]])</f>
        <v/>
      </c>
      <c r="G151" s="17" t="str">
        <f>IF(Master[[#This Row],[Quantity On Hand Units -''count'' or ''packet'']]="count","count",IF(Master[[#This Row],[Quantity On Hand Units -''count'' or ''packet'']]="packet","packet",""))</f>
        <v/>
      </c>
      <c r="H151" s="45" t="str">
        <f>IF(Master[[#This Row],[Inventory Type - Lookup Picker]]="","",Master[[#This Row],[Inventory Type - Lookup Picker]])</f>
        <v/>
      </c>
      <c r="I151" t="str">
        <f>IF(Master[[#This Row],[Cooperator (Collector) 1 -full record]]="","",Master[[#This Row],[Cooperator (Collector) 1 -full record]])</f>
        <v/>
      </c>
    </row>
    <row r="152" spans="2:9" x14ac:dyDescent="0.35">
      <c r="B152" s="45" t="str">
        <f>Master[[#This Row],[Inventory Prefix]]&amp;" "&amp;Master[[#This Row],[Inventory Number]]&amp;" "&amp;Master[[#This Row],[Inventory Suffix]]&amp;" "&amp;Master[[#This Row],[Inventory Type - Lookup Picker]]</f>
        <v xml:space="preserve">   </v>
      </c>
      <c r="C152" t="str">
        <f t="shared" si="9"/>
        <v>Collected</v>
      </c>
      <c r="D152" t="str">
        <f t="shared" si="10"/>
        <v>mm/dd/yyyy</v>
      </c>
      <c r="E152" s="77" t="str">
        <f>IF(Master[[#This Row],[Date Collected or Developed]]="","",Master[[#This Row],[Date Collected or Developed]])</f>
        <v/>
      </c>
      <c r="F152" s="17" t="str">
        <f>IF(Master[[#This Row],[Quantity On Hand]]="","",Master[[#This Row],[Quantity On Hand]])</f>
        <v/>
      </c>
      <c r="G152" s="17" t="str">
        <f>IF(Master[[#This Row],[Quantity On Hand Units -''count'' or ''packet'']]="count","count",IF(Master[[#This Row],[Quantity On Hand Units -''count'' or ''packet'']]="packet","packet",""))</f>
        <v/>
      </c>
      <c r="H152" s="45" t="str">
        <f>IF(Master[[#This Row],[Inventory Type - Lookup Picker]]="","",Master[[#This Row],[Inventory Type - Lookup Picker]])</f>
        <v/>
      </c>
      <c r="I152" t="str">
        <f>IF(Master[[#This Row],[Cooperator (Collector) 1 -full record]]="","",Master[[#This Row],[Cooperator (Collector) 1 -full record]])</f>
        <v/>
      </c>
    </row>
    <row r="153" spans="2:9" x14ac:dyDescent="0.35">
      <c r="B153" s="45" t="str">
        <f>Master[[#This Row],[Inventory Prefix]]&amp;" "&amp;Master[[#This Row],[Inventory Number]]&amp;" "&amp;Master[[#This Row],[Inventory Suffix]]&amp;" "&amp;Master[[#This Row],[Inventory Type - Lookup Picker]]</f>
        <v xml:space="preserve">   </v>
      </c>
      <c r="C153" t="str">
        <f t="shared" si="9"/>
        <v>Collected</v>
      </c>
      <c r="D153" t="str">
        <f t="shared" si="10"/>
        <v>mm/dd/yyyy</v>
      </c>
      <c r="E153" s="77" t="str">
        <f>IF(Master[[#This Row],[Date Collected or Developed]]="","",Master[[#This Row],[Date Collected or Developed]])</f>
        <v/>
      </c>
      <c r="F153" s="17" t="str">
        <f>IF(Master[[#This Row],[Quantity On Hand]]="","",Master[[#This Row],[Quantity On Hand]])</f>
        <v/>
      </c>
      <c r="G153" s="17" t="str">
        <f>IF(Master[[#This Row],[Quantity On Hand Units -''count'' or ''packet'']]="count","count",IF(Master[[#This Row],[Quantity On Hand Units -''count'' or ''packet'']]="packet","packet",""))</f>
        <v/>
      </c>
      <c r="H153" s="45" t="str">
        <f>IF(Master[[#This Row],[Inventory Type - Lookup Picker]]="","",Master[[#This Row],[Inventory Type - Lookup Picker]])</f>
        <v/>
      </c>
      <c r="I153" t="str">
        <f>IF(Master[[#This Row],[Cooperator (Collector) 1 -full record]]="","",Master[[#This Row],[Cooperator (Collector) 1 -full record]])</f>
        <v/>
      </c>
    </row>
    <row r="154" spans="2:9" x14ac:dyDescent="0.35">
      <c r="B154" s="45" t="str">
        <f>Master[[#This Row],[Inventory Prefix]]&amp;" "&amp;Master[[#This Row],[Inventory Number]]&amp;" "&amp;Master[[#This Row],[Inventory Suffix]]&amp;" "&amp;Master[[#This Row],[Inventory Type - Lookup Picker]]</f>
        <v xml:space="preserve">   </v>
      </c>
      <c r="C154" t="str">
        <f t="shared" si="9"/>
        <v>Collected</v>
      </c>
      <c r="D154" t="str">
        <f t="shared" si="10"/>
        <v>mm/dd/yyyy</v>
      </c>
      <c r="E154" s="77" t="str">
        <f>IF(Master[[#This Row],[Date Collected or Developed]]="","",Master[[#This Row],[Date Collected or Developed]])</f>
        <v/>
      </c>
      <c r="F154" s="17" t="str">
        <f>IF(Master[[#This Row],[Quantity On Hand]]="","",Master[[#This Row],[Quantity On Hand]])</f>
        <v/>
      </c>
      <c r="G154" s="17" t="str">
        <f>IF(Master[[#This Row],[Quantity On Hand Units -''count'' or ''packet'']]="count","count",IF(Master[[#This Row],[Quantity On Hand Units -''count'' or ''packet'']]="packet","packet",""))</f>
        <v/>
      </c>
      <c r="H154" s="45" t="str">
        <f>IF(Master[[#This Row],[Inventory Type - Lookup Picker]]="","",Master[[#This Row],[Inventory Type - Lookup Picker]])</f>
        <v/>
      </c>
      <c r="I154" t="str">
        <f>IF(Master[[#This Row],[Cooperator (Collector) 1 -full record]]="","",Master[[#This Row],[Cooperator (Collector) 1 -full record]])</f>
        <v/>
      </c>
    </row>
    <row r="155" spans="2:9" x14ac:dyDescent="0.35">
      <c r="B155" s="45" t="str">
        <f>Master[[#This Row],[Inventory Prefix]]&amp;" "&amp;Master[[#This Row],[Inventory Number]]&amp;" "&amp;Master[[#This Row],[Inventory Suffix]]&amp;" "&amp;Master[[#This Row],[Inventory Type - Lookup Picker]]</f>
        <v xml:space="preserve">   </v>
      </c>
      <c r="C155" t="str">
        <f t="shared" si="9"/>
        <v>Collected</v>
      </c>
      <c r="D155" t="str">
        <f t="shared" si="10"/>
        <v>mm/dd/yyyy</v>
      </c>
      <c r="E155" s="77" t="str">
        <f>IF(Master[[#This Row],[Date Collected or Developed]]="","",Master[[#This Row],[Date Collected or Developed]])</f>
        <v/>
      </c>
      <c r="F155" s="17" t="str">
        <f>IF(Master[[#This Row],[Quantity On Hand]]="","",Master[[#This Row],[Quantity On Hand]])</f>
        <v/>
      </c>
      <c r="G155" s="17" t="str">
        <f>IF(Master[[#This Row],[Quantity On Hand Units -''count'' or ''packet'']]="count","count",IF(Master[[#This Row],[Quantity On Hand Units -''count'' or ''packet'']]="packet","packet",""))</f>
        <v/>
      </c>
      <c r="H155" s="45" t="str">
        <f>IF(Master[[#This Row],[Inventory Type - Lookup Picker]]="","",Master[[#This Row],[Inventory Type - Lookup Picker]])</f>
        <v/>
      </c>
      <c r="I155" t="str">
        <f>IF(Master[[#This Row],[Cooperator (Collector) 1 -full record]]="","",Master[[#This Row],[Cooperator (Collector) 1 -full record]])</f>
        <v/>
      </c>
    </row>
    <row r="156" spans="2:9" x14ac:dyDescent="0.35">
      <c r="B156" s="45" t="str">
        <f>Master[[#This Row],[Inventory Prefix]]&amp;" "&amp;Master[[#This Row],[Inventory Number]]&amp;" "&amp;Master[[#This Row],[Inventory Suffix]]&amp;" "&amp;Master[[#This Row],[Inventory Type - Lookup Picker]]</f>
        <v xml:space="preserve">   </v>
      </c>
      <c r="C156" t="str">
        <f t="shared" si="9"/>
        <v>Collected</v>
      </c>
      <c r="D156" t="str">
        <f t="shared" si="10"/>
        <v>mm/dd/yyyy</v>
      </c>
      <c r="E156" s="77" t="str">
        <f>IF(Master[[#This Row],[Date Collected or Developed]]="","",Master[[#This Row],[Date Collected or Developed]])</f>
        <v/>
      </c>
      <c r="F156" s="17" t="str">
        <f>IF(Master[[#This Row],[Quantity On Hand]]="","",Master[[#This Row],[Quantity On Hand]])</f>
        <v/>
      </c>
      <c r="G156" s="17" t="str">
        <f>IF(Master[[#This Row],[Quantity On Hand Units -''count'' or ''packet'']]="count","count",IF(Master[[#This Row],[Quantity On Hand Units -''count'' or ''packet'']]="packet","packet",""))</f>
        <v/>
      </c>
      <c r="H156" s="45" t="str">
        <f>IF(Master[[#This Row],[Inventory Type - Lookup Picker]]="","",Master[[#This Row],[Inventory Type - Lookup Picker]])</f>
        <v/>
      </c>
      <c r="I156" t="str">
        <f>IF(Master[[#This Row],[Cooperator (Collector) 1 -full record]]="","",Master[[#This Row],[Cooperator (Collector) 1 -full record]])</f>
        <v/>
      </c>
    </row>
    <row r="157" spans="2:9" x14ac:dyDescent="0.35">
      <c r="B157" s="45" t="str">
        <f>Master[[#This Row],[Inventory Prefix]]&amp;" "&amp;Master[[#This Row],[Inventory Number]]&amp;" "&amp;Master[[#This Row],[Inventory Suffix]]&amp;" "&amp;Master[[#This Row],[Inventory Type - Lookup Picker]]</f>
        <v xml:space="preserve">   </v>
      </c>
      <c r="C157" t="str">
        <f t="shared" si="9"/>
        <v>Collected</v>
      </c>
      <c r="D157" t="str">
        <f t="shared" si="10"/>
        <v>mm/dd/yyyy</v>
      </c>
      <c r="E157" s="77" t="str">
        <f>IF(Master[[#This Row],[Date Collected or Developed]]="","",Master[[#This Row],[Date Collected or Developed]])</f>
        <v/>
      </c>
      <c r="F157" s="17" t="str">
        <f>IF(Master[[#This Row],[Quantity On Hand]]="","",Master[[#This Row],[Quantity On Hand]])</f>
        <v/>
      </c>
      <c r="G157" s="17" t="str">
        <f>IF(Master[[#This Row],[Quantity On Hand Units -''count'' or ''packet'']]="count","count",IF(Master[[#This Row],[Quantity On Hand Units -''count'' or ''packet'']]="packet","packet",""))</f>
        <v/>
      </c>
      <c r="H157" s="45" t="str">
        <f>IF(Master[[#This Row],[Inventory Type - Lookup Picker]]="","",Master[[#This Row],[Inventory Type - Lookup Picker]])</f>
        <v/>
      </c>
      <c r="I157" t="str">
        <f>IF(Master[[#This Row],[Cooperator (Collector) 1 -full record]]="","",Master[[#This Row],[Cooperator (Collector) 1 -full record]])</f>
        <v/>
      </c>
    </row>
    <row r="158" spans="2:9" x14ac:dyDescent="0.35">
      <c r="B158" s="45" t="str">
        <f>Master[[#This Row],[Inventory Prefix]]&amp;" "&amp;Master[[#This Row],[Inventory Number]]&amp;" "&amp;Master[[#This Row],[Inventory Suffix]]&amp;" "&amp;Master[[#This Row],[Inventory Type - Lookup Picker]]</f>
        <v xml:space="preserve">   </v>
      </c>
      <c r="C158" t="str">
        <f t="shared" si="9"/>
        <v>Collected</v>
      </c>
      <c r="D158" t="str">
        <f t="shared" si="10"/>
        <v>mm/dd/yyyy</v>
      </c>
      <c r="E158" s="77" t="str">
        <f>IF(Master[[#This Row],[Date Collected or Developed]]="","",Master[[#This Row],[Date Collected or Developed]])</f>
        <v/>
      </c>
      <c r="F158" s="17" t="str">
        <f>IF(Master[[#This Row],[Quantity On Hand]]="","",Master[[#This Row],[Quantity On Hand]])</f>
        <v/>
      </c>
      <c r="G158" s="17" t="str">
        <f>IF(Master[[#This Row],[Quantity On Hand Units -''count'' or ''packet'']]="count","count",IF(Master[[#This Row],[Quantity On Hand Units -''count'' or ''packet'']]="packet","packet",""))</f>
        <v/>
      </c>
      <c r="H158" s="45" t="str">
        <f>IF(Master[[#This Row],[Inventory Type - Lookup Picker]]="","",Master[[#This Row],[Inventory Type - Lookup Picker]])</f>
        <v/>
      </c>
      <c r="I158" t="str">
        <f>IF(Master[[#This Row],[Cooperator (Collector) 1 -full record]]="","",Master[[#This Row],[Cooperator (Collector) 1 -full record]])</f>
        <v/>
      </c>
    </row>
    <row r="159" spans="2:9" x14ac:dyDescent="0.35">
      <c r="B159" s="45" t="str">
        <f>Master[[#This Row],[Inventory Prefix]]&amp;" "&amp;Master[[#This Row],[Inventory Number]]&amp;" "&amp;Master[[#This Row],[Inventory Suffix]]&amp;" "&amp;Master[[#This Row],[Inventory Type - Lookup Picker]]</f>
        <v xml:space="preserve">   </v>
      </c>
      <c r="C159" t="str">
        <f t="shared" si="9"/>
        <v>Collected</v>
      </c>
      <c r="D159" t="str">
        <f t="shared" si="10"/>
        <v>mm/dd/yyyy</v>
      </c>
      <c r="E159" s="77" t="str">
        <f>IF(Master[[#This Row],[Date Collected or Developed]]="","",Master[[#This Row],[Date Collected or Developed]])</f>
        <v/>
      </c>
      <c r="F159" s="17" t="str">
        <f>IF(Master[[#This Row],[Quantity On Hand]]="","",Master[[#This Row],[Quantity On Hand]])</f>
        <v/>
      </c>
      <c r="G159" s="17" t="str">
        <f>IF(Master[[#This Row],[Quantity On Hand Units -''count'' or ''packet'']]="count","count",IF(Master[[#This Row],[Quantity On Hand Units -''count'' or ''packet'']]="packet","packet",""))</f>
        <v/>
      </c>
      <c r="H159" s="45" t="str">
        <f>IF(Master[[#This Row],[Inventory Type - Lookup Picker]]="","",Master[[#This Row],[Inventory Type - Lookup Picker]])</f>
        <v/>
      </c>
      <c r="I159" t="str">
        <f>IF(Master[[#This Row],[Cooperator (Collector) 1 -full record]]="","",Master[[#This Row],[Cooperator (Collector) 1 -full record]])</f>
        <v/>
      </c>
    </row>
    <row r="160" spans="2:9" x14ac:dyDescent="0.35">
      <c r="B160" s="45" t="str">
        <f>Master[[#This Row],[Inventory Prefix]]&amp;" "&amp;Master[[#This Row],[Inventory Number]]&amp;" "&amp;Master[[#This Row],[Inventory Suffix]]&amp;" "&amp;Master[[#This Row],[Inventory Type - Lookup Picker]]</f>
        <v xml:space="preserve">   </v>
      </c>
      <c r="C160" t="str">
        <f t="shared" si="9"/>
        <v>Collected</v>
      </c>
      <c r="D160" t="str">
        <f t="shared" si="10"/>
        <v>mm/dd/yyyy</v>
      </c>
      <c r="E160" s="77" t="str">
        <f>IF(Master[[#This Row],[Date Collected or Developed]]="","",Master[[#This Row],[Date Collected or Developed]])</f>
        <v/>
      </c>
      <c r="F160" s="17" t="str">
        <f>IF(Master[[#This Row],[Quantity On Hand]]="","",Master[[#This Row],[Quantity On Hand]])</f>
        <v/>
      </c>
      <c r="G160" s="17" t="str">
        <f>IF(Master[[#This Row],[Quantity On Hand Units -''count'' or ''packet'']]="count","count",IF(Master[[#This Row],[Quantity On Hand Units -''count'' or ''packet'']]="packet","packet",""))</f>
        <v/>
      </c>
      <c r="H160" s="45" t="str">
        <f>IF(Master[[#This Row],[Inventory Type - Lookup Picker]]="","",Master[[#This Row],[Inventory Type - Lookup Picker]])</f>
        <v/>
      </c>
      <c r="I160" t="str">
        <f>IF(Master[[#This Row],[Cooperator (Collector) 1 -full record]]="","",Master[[#This Row],[Cooperator (Collector) 1 -full record]])</f>
        <v/>
      </c>
    </row>
    <row r="161" spans="2:9" x14ac:dyDescent="0.35">
      <c r="B161" s="45" t="str">
        <f>Master[[#This Row],[Inventory Prefix]]&amp;" "&amp;Master[[#This Row],[Inventory Number]]&amp;" "&amp;Master[[#This Row],[Inventory Suffix]]&amp;" "&amp;Master[[#This Row],[Inventory Type - Lookup Picker]]</f>
        <v xml:space="preserve">   </v>
      </c>
      <c r="C161" t="str">
        <f t="shared" si="9"/>
        <v>Collected</v>
      </c>
      <c r="D161" t="str">
        <f t="shared" si="10"/>
        <v>mm/dd/yyyy</v>
      </c>
      <c r="E161" s="77" t="str">
        <f>IF(Master[[#This Row],[Date Collected or Developed]]="","",Master[[#This Row],[Date Collected or Developed]])</f>
        <v/>
      </c>
      <c r="F161" s="17" t="str">
        <f>IF(Master[[#This Row],[Quantity On Hand]]="","",Master[[#This Row],[Quantity On Hand]])</f>
        <v/>
      </c>
      <c r="G161" s="17" t="str">
        <f>IF(Master[[#This Row],[Quantity On Hand Units -''count'' or ''packet'']]="count","count",IF(Master[[#This Row],[Quantity On Hand Units -''count'' or ''packet'']]="packet","packet",""))</f>
        <v/>
      </c>
      <c r="H161" s="45" t="str">
        <f>IF(Master[[#This Row],[Inventory Type - Lookup Picker]]="","",Master[[#This Row],[Inventory Type - Lookup Picker]])</f>
        <v/>
      </c>
      <c r="I161" t="str">
        <f>IF(Master[[#This Row],[Cooperator (Collector) 1 -full record]]="","",Master[[#This Row],[Cooperator (Collector) 1 -full record]])</f>
        <v/>
      </c>
    </row>
    <row r="162" spans="2:9" x14ac:dyDescent="0.35">
      <c r="B162" s="45" t="str">
        <f>Master[[#This Row],[Inventory Prefix]]&amp;" "&amp;Master[[#This Row],[Inventory Number]]&amp;" "&amp;Master[[#This Row],[Inventory Suffix]]&amp;" "&amp;Master[[#This Row],[Inventory Type - Lookup Picker]]</f>
        <v xml:space="preserve">   </v>
      </c>
      <c r="C162" t="str">
        <f t="shared" ref="C162:C193" si="11">"Collected"</f>
        <v>Collected</v>
      </c>
      <c r="D162" t="str">
        <f t="shared" si="10"/>
        <v>mm/dd/yyyy</v>
      </c>
      <c r="E162" s="77" t="str">
        <f>IF(Master[[#This Row],[Date Collected or Developed]]="","",Master[[#This Row],[Date Collected or Developed]])</f>
        <v/>
      </c>
      <c r="F162" s="17" t="str">
        <f>IF(Master[[#This Row],[Quantity On Hand]]="","",Master[[#This Row],[Quantity On Hand]])</f>
        <v/>
      </c>
      <c r="G162" s="17" t="str">
        <f>IF(Master[[#This Row],[Quantity On Hand Units -''count'' or ''packet'']]="count","count",IF(Master[[#This Row],[Quantity On Hand Units -''count'' or ''packet'']]="packet","packet",""))</f>
        <v/>
      </c>
      <c r="H162" s="45" t="str">
        <f>IF(Master[[#This Row],[Inventory Type - Lookup Picker]]="","",Master[[#This Row],[Inventory Type - Lookup Picker]])</f>
        <v/>
      </c>
      <c r="I162" t="str">
        <f>IF(Master[[#This Row],[Cooperator (Collector) 1 -full record]]="","",Master[[#This Row],[Cooperator (Collector) 1 -full record]])</f>
        <v/>
      </c>
    </row>
    <row r="163" spans="2:9" x14ac:dyDescent="0.35">
      <c r="B163" s="45" t="str">
        <f>Master[[#This Row],[Inventory Prefix]]&amp;" "&amp;Master[[#This Row],[Inventory Number]]&amp;" "&amp;Master[[#This Row],[Inventory Suffix]]&amp;" "&amp;Master[[#This Row],[Inventory Type - Lookup Picker]]</f>
        <v xml:space="preserve">   </v>
      </c>
      <c r="C163" t="str">
        <f t="shared" si="11"/>
        <v>Collected</v>
      </c>
      <c r="D163" t="str">
        <f t="shared" si="10"/>
        <v>mm/dd/yyyy</v>
      </c>
      <c r="E163" s="77" t="str">
        <f>IF(Master[[#This Row],[Date Collected or Developed]]="","",Master[[#This Row],[Date Collected or Developed]])</f>
        <v/>
      </c>
      <c r="F163" s="17" t="str">
        <f>IF(Master[[#This Row],[Quantity On Hand]]="","",Master[[#This Row],[Quantity On Hand]])</f>
        <v/>
      </c>
      <c r="G163" s="17" t="str">
        <f>IF(Master[[#This Row],[Quantity On Hand Units -''count'' or ''packet'']]="count","count",IF(Master[[#This Row],[Quantity On Hand Units -''count'' or ''packet'']]="packet","packet",""))</f>
        <v/>
      </c>
      <c r="H163" s="45" t="str">
        <f>IF(Master[[#This Row],[Inventory Type - Lookup Picker]]="","",Master[[#This Row],[Inventory Type - Lookup Picker]])</f>
        <v/>
      </c>
      <c r="I163" t="str">
        <f>IF(Master[[#This Row],[Cooperator (Collector) 1 -full record]]="","",Master[[#This Row],[Cooperator (Collector) 1 -full record]])</f>
        <v/>
      </c>
    </row>
    <row r="164" spans="2:9" x14ac:dyDescent="0.35">
      <c r="B164" s="45" t="str">
        <f>Master[[#This Row],[Inventory Prefix]]&amp;" "&amp;Master[[#This Row],[Inventory Number]]&amp;" "&amp;Master[[#This Row],[Inventory Suffix]]&amp;" "&amp;Master[[#This Row],[Inventory Type - Lookup Picker]]</f>
        <v xml:space="preserve">   </v>
      </c>
      <c r="C164" t="str">
        <f t="shared" si="11"/>
        <v>Collected</v>
      </c>
      <c r="D164" t="str">
        <f t="shared" si="10"/>
        <v>mm/dd/yyyy</v>
      </c>
      <c r="E164" s="77" t="str">
        <f>IF(Master[[#This Row],[Date Collected or Developed]]="","",Master[[#This Row],[Date Collected or Developed]])</f>
        <v/>
      </c>
      <c r="F164" s="17" t="str">
        <f>IF(Master[[#This Row],[Quantity On Hand]]="","",Master[[#This Row],[Quantity On Hand]])</f>
        <v/>
      </c>
      <c r="G164" s="17" t="str">
        <f>IF(Master[[#This Row],[Quantity On Hand Units -''count'' or ''packet'']]="count","count",IF(Master[[#This Row],[Quantity On Hand Units -''count'' or ''packet'']]="packet","packet",""))</f>
        <v/>
      </c>
      <c r="H164" s="45" t="str">
        <f>IF(Master[[#This Row],[Inventory Type - Lookup Picker]]="","",Master[[#This Row],[Inventory Type - Lookup Picker]])</f>
        <v/>
      </c>
      <c r="I164" t="str">
        <f>IF(Master[[#This Row],[Cooperator (Collector) 1 -full record]]="","",Master[[#This Row],[Cooperator (Collector) 1 -full record]])</f>
        <v/>
      </c>
    </row>
    <row r="165" spans="2:9" x14ac:dyDescent="0.35">
      <c r="B165" s="45" t="str">
        <f>Master[[#This Row],[Inventory Prefix]]&amp;" "&amp;Master[[#This Row],[Inventory Number]]&amp;" "&amp;Master[[#This Row],[Inventory Suffix]]&amp;" "&amp;Master[[#This Row],[Inventory Type - Lookup Picker]]</f>
        <v xml:space="preserve">   </v>
      </c>
      <c r="C165" t="str">
        <f t="shared" si="11"/>
        <v>Collected</v>
      </c>
      <c r="D165" t="str">
        <f t="shared" si="10"/>
        <v>mm/dd/yyyy</v>
      </c>
      <c r="E165" s="77" t="str">
        <f>IF(Master[[#This Row],[Date Collected or Developed]]="","",Master[[#This Row],[Date Collected or Developed]])</f>
        <v/>
      </c>
      <c r="F165" s="17" t="str">
        <f>IF(Master[[#This Row],[Quantity On Hand]]="","",Master[[#This Row],[Quantity On Hand]])</f>
        <v/>
      </c>
      <c r="G165" s="17" t="str">
        <f>IF(Master[[#This Row],[Quantity On Hand Units -''count'' or ''packet'']]="count","count",IF(Master[[#This Row],[Quantity On Hand Units -''count'' or ''packet'']]="packet","packet",""))</f>
        <v/>
      </c>
      <c r="H165" s="45" t="str">
        <f>IF(Master[[#This Row],[Inventory Type - Lookup Picker]]="","",Master[[#This Row],[Inventory Type - Lookup Picker]])</f>
        <v/>
      </c>
      <c r="I165" t="str">
        <f>IF(Master[[#This Row],[Cooperator (Collector) 1 -full record]]="","",Master[[#This Row],[Cooperator (Collector) 1 -full record]])</f>
        <v/>
      </c>
    </row>
    <row r="166" spans="2:9" x14ac:dyDescent="0.35">
      <c r="B166" s="45" t="str">
        <f>Master[[#This Row],[Inventory Prefix]]&amp;" "&amp;Master[[#This Row],[Inventory Number]]&amp;" "&amp;Master[[#This Row],[Inventory Suffix]]&amp;" "&amp;Master[[#This Row],[Inventory Type - Lookup Picker]]</f>
        <v xml:space="preserve">   </v>
      </c>
      <c r="C166" t="str">
        <f t="shared" si="11"/>
        <v>Collected</v>
      </c>
      <c r="D166" t="str">
        <f t="shared" si="10"/>
        <v>mm/dd/yyyy</v>
      </c>
      <c r="E166" s="77" t="str">
        <f>IF(Master[[#This Row],[Date Collected or Developed]]="","",Master[[#This Row],[Date Collected or Developed]])</f>
        <v/>
      </c>
      <c r="F166" s="17" t="str">
        <f>IF(Master[[#This Row],[Quantity On Hand]]="","",Master[[#This Row],[Quantity On Hand]])</f>
        <v/>
      </c>
      <c r="G166" s="17" t="str">
        <f>IF(Master[[#This Row],[Quantity On Hand Units -''count'' or ''packet'']]="count","count",IF(Master[[#This Row],[Quantity On Hand Units -''count'' or ''packet'']]="packet","packet",""))</f>
        <v/>
      </c>
      <c r="H166" s="45" t="str">
        <f>IF(Master[[#This Row],[Inventory Type - Lookup Picker]]="","",Master[[#This Row],[Inventory Type - Lookup Picker]])</f>
        <v/>
      </c>
      <c r="I166" t="str">
        <f>IF(Master[[#This Row],[Cooperator (Collector) 1 -full record]]="","",Master[[#This Row],[Cooperator (Collector) 1 -full record]])</f>
        <v/>
      </c>
    </row>
    <row r="167" spans="2:9" x14ac:dyDescent="0.35">
      <c r="B167" s="45" t="str">
        <f>Master[[#This Row],[Inventory Prefix]]&amp;" "&amp;Master[[#This Row],[Inventory Number]]&amp;" "&amp;Master[[#This Row],[Inventory Suffix]]&amp;" "&amp;Master[[#This Row],[Inventory Type - Lookup Picker]]</f>
        <v xml:space="preserve">   </v>
      </c>
      <c r="C167" t="str">
        <f t="shared" si="11"/>
        <v>Collected</v>
      </c>
      <c r="D167" t="str">
        <f t="shared" si="10"/>
        <v>mm/dd/yyyy</v>
      </c>
      <c r="E167" s="77" t="str">
        <f>IF(Master[[#This Row],[Date Collected or Developed]]="","",Master[[#This Row],[Date Collected or Developed]])</f>
        <v/>
      </c>
      <c r="F167" s="17" t="str">
        <f>IF(Master[[#This Row],[Quantity On Hand]]="","",Master[[#This Row],[Quantity On Hand]])</f>
        <v/>
      </c>
      <c r="G167" s="17" t="str">
        <f>IF(Master[[#This Row],[Quantity On Hand Units -''count'' or ''packet'']]="count","count",IF(Master[[#This Row],[Quantity On Hand Units -''count'' or ''packet'']]="packet","packet",""))</f>
        <v/>
      </c>
      <c r="H167" s="45" t="str">
        <f>IF(Master[[#This Row],[Inventory Type - Lookup Picker]]="","",Master[[#This Row],[Inventory Type - Lookup Picker]])</f>
        <v/>
      </c>
      <c r="I167" t="str">
        <f>IF(Master[[#This Row],[Cooperator (Collector) 1 -full record]]="","",Master[[#This Row],[Cooperator (Collector) 1 -full record]])</f>
        <v/>
      </c>
    </row>
    <row r="168" spans="2:9" x14ac:dyDescent="0.35">
      <c r="B168" s="45" t="str">
        <f>Master[[#This Row],[Inventory Prefix]]&amp;" "&amp;Master[[#This Row],[Inventory Number]]&amp;" "&amp;Master[[#This Row],[Inventory Suffix]]&amp;" "&amp;Master[[#This Row],[Inventory Type - Lookup Picker]]</f>
        <v xml:space="preserve">   </v>
      </c>
      <c r="C168" t="str">
        <f t="shared" si="11"/>
        <v>Collected</v>
      </c>
      <c r="D168" t="str">
        <f t="shared" si="10"/>
        <v>mm/dd/yyyy</v>
      </c>
      <c r="E168" s="77" t="str">
        <f>IF(Master[[#This Row],[Date Collected or Developed]]="","",Master[[#This Row],[Date Collected or Developed]])</f>
        <v/>
      </c>
      <c r="F168" s="17" t="str">
        <f>IF(Master[[#This Row],[Quantity On Hand]]="","",Master[[#This Row],[Quantity On Hand]])</f>
        <v/>
      </c>
      <c r="G168" s="17" t="str">
        <f>IF(Master[[#This Row],[Quantity On Hand Units -''count'' or ''packet'']]="count","count",IF(Master[[#This Row],[Quantity On Hand Units -''count'' or ''packet'']]="packet","packet",""))</f>
        <v/>
      </c>
      <c r="H168" s="45" t="str">
        <f>IF(Master[[#This Row],[Inventory Type - Lookup Picker]]="","",Master[[#This Row],[Inventory Type - Lookup Picker]])</f>
        <v/>
      </c>
      <c r="I168" t="str">
        <f>IF(Master[[#This Row],[Cooperator (Collector) 1 -full record]]="","",Master[[#This Row],[Cooperator (Collector) 1 -full record]])</f>
        <v/>
      </c>
    </row>
    <row r="169" spans="2:9" x14ac:dyDescent="0.35">
      <c r="B169" s="45" t="str">
        <f>Master[[#This Row],[Inventory Prefix]]&amp;" "&amp;Master[[#This Row],[Inventory Number]]&amp;" "&amp;Master[[#This Row],[Inventory Suffix]]&amp;" "&amp;Master[[#This Row],[Inventory Type - Lookup Picker]]</f>
        <v xml:space="preserve">   </v>
      </c>
      <c r="C169" t="str">
        <f t="shared" si="11"/>
        <v>Collected</v>
      </c>
      <c r="D169" t="str">
        <f t="shared" si="10"/>
        <v>mm/dd/yyyy</v>
      </c>
      <c r="E169" s="77" t="str">
        <f>IF(Master[[#This Row],[Date Collected or Developed]]="","",Master[[#This Row],[Date Collected or Developed]])</f>
        <v/>
      </c>
      <c r="F169" s="17" t="str">
        <f>IF(Master[[#This Row],[Quantity On Hand]]="","",Master[[#This Row],[Quantity On Hand]])</f>
        <v/>
      </c>
      <c r="G169" s="17" t="str">
        <f>IF(Master[[#This Row],[Quantity On Hand Units -''count'' or ''packet'']]="count","count",IF(Master[[#This Row],[Quantity On Hand Units -''count'' or ''packet'']]="packet","packet",""))</f>
        <v/>
      </c>
      <c r="H169" s="45" t="str">
        <f>IF(Master[[#This Row],[Inventory Type - Lookup Picker]]="","",Master[[#This Row],[Inventory Type - Lookup Picker]])</f>
        <v/>
      </c>
      <c r="I169" t="str">
        <f>IF(Master[[#This Row],[Cooperator (Collector) 1 -full record]]="","",Master[[#This Row],[Cooperator (Collector) 1 -full record]])</f>
        <v/>
      </c>
    </row>
    <row r="170" spans="2:9" x14ac:dyDescent="0.35">
      <c r="B170" s="45" t="str">
        <f>Master[[#This Row],[Inventory Prefix]]&amp;" "&amp;Master[[#This Row],[Inventory Number]]&amp;" "&amp;Master[[#This Row],[Inventory Suffix]]&amp;" "&amp;Master[[#This Row],[Inventory Type - Lookup Picker]]</f>
        <v xml:space="preserve">   </v>
      </c>
      <c r="C170" t="str">
        <f t="shared" si="11"/>
        <v>Collected</v>
      </c>
      <c r="D170" t="str">
        <f t="shared" si="10"/>
        <v>mm/dd/yyyy</v>
      </c>
      <c r="E170" s="77" t="str">
        <f>IF(Master[[#This Row],[Date Collected or Developed]]="","",Master[[#This Row],[Date Collected or Developed]])</f>
        <v/>
      </c>
      <c r="F170" s="17" t="str">
        <f>IF(Master[[#This Row],[Quantity On Hand]]="","",Master[[#This Row],[Quantity On Hand]])</f>
        <v/>
      </c>
      <c r="G170" s="17" t="str">
        <f>IF(Master[[#This Row],[Quantity On Hand Units -''count'' or ''packet'']]="count","count",IF(Master[[#This Row],[Quantity On Hand Units -''count'' or ''packet'']]="packet","packet",""))</f>
        <v/>
      </c>
      <c r="H170" s="45" t="str">
        <f>IF(Master[[#This Row],[Inventory Type - Lookup Picker]]="","",Master[[#This Row],[Inventory Type - Lookup Picker]])</f>
        <v/>
      </c>
      <c r="I170" t="str">
        <f>IF(Master[[#This Row],[Cooperator (Collector) 1 -full record]]="","",Master[[#This Row],[Cooperator (Collector) 1 -full record]])</f>
        <v/>
      </c>
    </row>
    <row r="171" spans="2:9" x14ac:dyDescent="0.35">
      <c r="B171" s="45" t="str">
        <f>Master[[#This Row],[Inventory Prefix]]&amp;" "&amp;Master[[#This Row],[Inventory Number]]&amp;" "&amp;Master[[#This Row],[Inventory Suffix]]&amp;" "&amp;Master[[#This Row],[Inventory Type - Lookup Picker]]</f>
        <v xml:space="preserve">   </v>
      </c>
      <c r="C171" t="str">
        <f t="shared" si="11"/>
        <v>Collected</v>
      </c>
      <c r="D171" t="str">
        <f t="shared" si="10"/>
        <v>mm/dd/yyyy</v>
      </c>
      <c r="E171" s="77" t="str">
        <f>IF(Master[[#This Row],[Date Collected or Developed]]="","",Master[[#This Row],[Date Collected or Developed]])</f>
        <v/>
      </c>
      <c r="F171" s="17" t="str">
        <f>IF(Master[[#This Row],[Quantity On Hand]]="","",Master[[#This Row],[Quantity On Hand]])</f>
        <v/>
      </c>
      <c r="G171" s="17" t="str">
        <f>IF(Master[[#This Row],[Quantity On Hand Units -''count'' or ''packet'']]="count","count",IF(Master[[#This Row],[Quantity On Hand Units -''count'' or ''packet'']]="packet","packet",""))</f>
        <v/>
      </c>
      <c r="H171" s="45" t="str">
        <f>IF(Master[[#This Row],[Inventory Type - Lookup Picker]]="","",Master[[#This Row],[Inventory Type - Lookup Picker]])</f>
        <v/>
      </c>
      <c r="I171" t="str">
        <f>IF(Master[[#This Row],[Cooperator (Collector) 1 -full record]]="","",Master[[#This Row],[Cooperator (Collector) 1 -full record]])</f>
        <v/>
      </c>
    </row>
    <row r="172" spans="2:9" x14ac:dyDescent="0.35">
      <c r="B172" s="45" t="str">
        <f>Master[[#This Row],[Inventory Prefix]]&amp;" "&amp;Master[[#This Row],[Inventory Number]]&amp;" "&amp;Master[[#This Row],[Inventory Suffix]]&amp;" "&amp;Master[[#This Row],[Inventory Type - Lookup Picker]]</f>
        <v xml:space="preserve">   </v>
      </c>
      <c r="C172" t="str">
        <f t="shared" si="11"/>
        <v>Collected</v>
      </c>
      <c r="D172" t="str">
        <f t="shared" si="10"/>
        <v>mm/dd/yyyy</v>
      </c>
      <c r="E172" s="77" t="str">
        <f>IF(Master[[#This Row],[Date Collected or Developed]]="","",Master[[#This Row],[Date Collected or Developed]])</f>
        <v/>
      </c>
      <c r="F172" s="17" t="str">
        <f>IF(Master[[#This Row],[Quantity On Hand]]="","",Master[[#This Row],[Quantity On Hand]])</f>
        <v/>
      </c>
      <c r="G172" s="17" t="str">
        <f>IF(Master[[#This Row],[Quantity On Hand Units -''count'' or ''packet'']]="count","count",IF(Master[[#This Row],[Quantity On Hand Units -''count'' or ''packet'']]="packet","packet",""))</f>
        <v/>
      </c>
      <c r="H172" s="45" t="str">
        <f>IF(Master[[#This Row],[Inventory Type - Lookup Picker]]="","",Master[[#This Row],[Inventory Type - Lookup Picker]])</f>
        <v/>
      </c>
      <c r="I172" t="str">
        <f>IF(Master[[#This Row],[Cooperator (Collector) 1 -full record]]="","",Master[[#This Row],[Cooperator (Collector) 1 -full record]])</f>
        <v/>
      </c>
    </row>
    <row r="173" spans="2:9" x14ac:dyDescent="0.35">
      <c r="B173" s="45" t="str">
        <f>Master[[#This Row],[Inventory Prefix]]&amp;" "&amp;Master[[#This Row],[Inventory Number]]&amp;" "&amp;Master[[#This Row],[Inventory Suffix]]&amp;" "&amp;Master[[#This Row],[Inventory Type - Lookup Picker]]</f>
        <v xml:space="preserve">   </v>
      </c>
      <c r="C173" t="str">
        <f t="shared" si="11"/>
        <v>Collected</v>
      </c>
      <c r="D173" t="str">
        <f t="shared" si="10"/>
        <v>mm/dd/yyyy</v>
      </c>
      <c r="E173" s="77" t="str">
        <f>IF(Master[[#This Row],[Date Collected or Developed]]="","",Master[[#This Row],[Date Collected or Developed]])</f>
        <v/>
      </c>
      <c r="F173" s="17" t="str">
        <f>IF(Master[[#This Row],[Quantity On Hand]]="","",Master[[#This Row],[Quantity On Hand]])</f>
        <v/>
      </c>
      <c r="G173" s="17" t="str">
        <f>IF(Master[[#This Row],[Quantity On Hand Units -''count'' or ''packet'']]="count","count",IF(Master[[#This Row],[Quantity On Hand Units -''count'' or ''packet'']]="packet","packet",""))</f>
        <v/>
      </c>
      <c r="H173" s="45" t="str">
        <f>IF(Master[[#This Row],[Inventory Type - Lookup Picker]]="","",Master[[#This Row],[Inventory Type - Lookup Picker]])</f>
        <v/>
      </c>
      <c r="I173" t="str">
        <f>IF(Master[[#This Row],[Cooperator (Collector) 1 -full record]]="","",Master[[#This Row],[Cooperator (Collector) 1 -full record]])</f>
        <v/>
      </c>
    </row>
    <row r="174" spans="2:9" x14ac:dyDescent="0.35">
      <c r="B174" s="45" t="str">
        <f>Master[[#This Row],[Inventory Prefix]]&amp;" "&amp;Master[[#This Row],[Inventory Number]]&amp;" "&amp;Master[[#This Row],[Inventory Suffix]]&amp;" "&amp;Master[[#This Row],[Inventory Type - Lookup Picker]]</f>
        <v xml:space="preserve">   </v>
      </c>
      <c r="C174" t="str">
        <f t="shared" si="11"/>
        <v>Collected</v>
      </c>
      <c r="D174" t="str">
        <f t="shared" si="10"/>
        <v>mm/dd/yyyy</v>
      </c>
      <c r="E174" s="77" t="str">
        <f>IF(Master[[#This Row],[Date Collected or Developed]]="","",Master[[#This Row],[Date Collected or Developed]])</f>
        <v/>
      </c>
      <c r="F174" s="17" t="str">
        <f>IF(Master[[#This Row],[Quantity On Hand]]="","",Master[[#This Row],[Quantity On Hand]])</f>
        <v/>
      </c>
      <c r="G174" s="17" t="str">
        <f>IF(Master[[#This Row],[Quantity On Hand Units -''count'' or ''packet'']]="count","count",IF(Master[[#This Row],[Quantity On Hand Units -''count'' or ''packet'']]="packet","packet",""))</f>
        <v/>
      </c>
      <c r="H174" s="45" t="str">
        <f>IF(Master[[#This Row],[Inventory Type - Lookup Picker]]="","",Master[[#This Row],[Inventory Type - Lookup Picker]])</f>
        <v/>
      </c>
      <c r="I174" t="str">
        <f>IF(Master[[#This Row],[Cooperator (Collector) 1 -full record]]="","",Master[[#This Row],[Cooperator (Collector) 1 -full record]])</f>
        <v/>
      </c>
    </row>
    <row r="175" spans="2:9" x14ac:dyDescent="0.35">
      <c r="B175" s="45" t="str">
        <f>Master[[#This Row],[Inventory Prefix]]&amp;" "&amp;Master[[#This Row],[Inventory Number]]&amp;" "&amp;Master[[#This Row],[Inventory Suffix]]&amp;" "&amp;Master[[#This Row],[Inventory Type - Lookup Picker]]</f>
        <v xml:space="preserve">   </v>
      </c>
      <c r="C175" t="str">
        <f t="shared" si="11"/>
        <v>Collected</v>
      </c>
      <c r="D175" t="str">
        <f t="shared" si="10"/>
        <v>mm/dd/yyyy</v>
      </c>
      <c r="E175" s="77" t="str">
        <f>IF(Master[[#This Row],[Date Collected or Developed]]="","",Master[[#This Row],[Date Collected or Developed]])</f>
        <v/>
      </c>
      <c r="F175" s="17" t="str">
        <f>IF(Master[[#This Row],[Quantity On Hand]]="","",Master[[#This Row],[Quantity On Hand]])</f>
        <v/>
      </c>
      <c r="G175" s="17" t="str">
        <f>IF(Master[[#This Row],[Quantity On Hand Units -''count'' or ''packet'']]="count","count",IF(Master[[#This Row],[Quantity On Hand Units -''count'' or ''packet'']]="packet","packet",""))</f>
        <v/>
      </c>
      <c r="H175" s="45" t="str">
        <f>IF(Master[[#This Row],[Inventory Type - Lookup Picker]]="","",Master[[#This Row],[Inventory Type - Lookup Picker]])</f>
        <v/>
      </c>
      <c r="I175" t="str">
        <f>IF(Master[[#This Row],[Cooperator (Collector) 1 -full record]]="","",Master[[#This Row],[Cooperator (Collector) 1 -full record]])</f>
        <v/>
      </c>
    </row>
    <row r="176" spans="2:9" x14ac:dyDescent="0.35">
      <c r="B176" s="45" t="str">
        <f>Master[[#This Row],[Inventory Prefix]]&amp;" "&amp;Master[[#This Row],[Inventory Number]]&amp;" "&amp;Master[[#This Row],[Inventory Suffix]]&amp;" "&amp;Master[[#This Row],[Inventory Type - Lookup Picker]]</f>
        <v xml:space="preserve">   </v>
      </c>
      <c r="C176" t="str">
        <f t="shared" si="11"/>
        <v>Collected</v>
      </c>
      <c r="D176" t="str">
        <f t="shared" si="10"/>
        <v>mm/dd/yyyy</v>
      </c>
      <c r="E176" s="77" t="str">
        <f>IF(Master[[#This Row],[Date Collected or Developed]]="","",Master[[#This Row],[Date Collected or Developed]])</f>
        <v/>
      </c>
      <c r="F176" s="17" t="str">
        <f>IF(Master[[#This Row],[Quantity On Hand]]="","",Master[[#This Row],[Quantity On Hand]])</f>
        <v/>
      </c>
      <c r="G176" s="17" t="str">
        <f>IF(Master[[#This Row],[Quantity On Hand Units -''count'' or ''packet'']]="count","count",IF(Master[[#This Row],[Quantity On Hand Units -''count'' or ''packet'']]="packet","packet",""))</f>
        <v/>
      </c>
      <c r="H176" s="45" t="str">
        <f>IF(Master[[#This Row],[Inventory Type - Lookup Picker]]="","",Master[[#This Row],[Inventory Type - Lookup Picker]])</f>
        <v/>
      </c>
      <c r="I176" t="str">
        <f>IF(Master[[#This Row],[Cooperator (Collector) 1 -full record]]="","",Master[[#This Row],[Cooperator (Collector) 1 -full record]])</f>
        <v/>
      </c>
    </row>
    <row r="177" spans="2:9" x14ac:dyDescent="0.35">
      <c r="B177" s="45" t="str">
        <f>Master[[#This Row],[Inventory Prefix]]&amp;" "&amp;Master[[#This Row],[Inventory Number]]&amp;" "&amp;Master[[#This Row],[Inventory Suffix]]&amp;" "&amp;Master[[#This Row],[Inventory Type - Lookup Picker]]</f>
        <v xml:space="preserve">   </v>
      </c>
      <c r="C177" t="str">
        <f t="shared" si="11"/>
        <v>Collected</v>
      </c>
      <c r="D177" t="str">
        <f t="shared" si="10"/>
        <v>mm/dd/yyyy</v>
      </c>
      <c r="E177" s="77" t="str">
        <f>IF(Master[[#This Row],[Date Collected or Developed]]="","",Master[[#This Row],[Date Collected or Developed]])</f>
        <v/>
      </c>
      <c r="F177" s="17" t="str">
        <f>IF(Master[[#This Row],[Quantity On Hand]]="","",Master[[#This Row],[Quantity On Hand]])</f>
        <v/>
      </c>
      <c r="G177" s="17" t="str">
        <f>IF(Master[[#This Row],[Quantity On Hand Units -''count'' or ''packet'']]="count","count",IF(Master[[#This Row],[Quantity On Hand Units -''count'' or ''packet'']]="packet","packet",""))</f>
        <v/>
      </c>
      <c r="H177" s="45" t="str">
        <f>IF(Master[[#This Row],[Inventory Type - Lookup Picker]]="","",Master[[#This Row],[Inventory Type - Lookup Picker]])</f>
        <v/>
      </c>
      <c r="I177" t="str">
        <f>IF(Master[[#This Row],[Cooperator (Collector) 1 -full record]]="","",Master[[#This Row],[Cooperator (Collector) 1 -full record]])</f>
        <v/>
      </c>
    </row>
    <row r="178" spans="2:9" x14ac:dyDescent="0.35">
      <c r="B178" s="45" t="str">
        <f>Master[[#This Row],[Inventory Prefix]]&amp;" "&amp;Master[[#This Row],[Inventory Number]]&amp;" "&amp;Master[[#This Row],[Inventory Suffix]]&amp;" "&amp;Master[[#This Row],[Inventory Type - Lookup Picker]]</f>
        <v xml:space="preserve">   </v>
      </c>
      <c r="C178" t="str">
        <f t="shared" si="11"/>
        <v>Collected</v>
      </c>
      <c r="D178" t="str">
        <f t="shared" si="10"/>
        <v>mm/dd/yyyy</v>
      </c>
      <c r="E178" s="77" t="str">
        <f>IF(Master[[#This Row],[Date Collected or Developed]]="","",Master[[#This Row],[Date Collected or Developed]])</f>
        <v/>
      </c>
      <c r="F178" s="17" t="str">
        <f>IF(Master[[#This Row],[Quantity On Hand]]="","",Master[[#This Row],[Quantity On Hand]])</f>
        <v/>
      </c>
      <c r="G178" s="17" t="str">
        <f>IF(Master[[#This Row],[Quantity On Hand Units -''count'' or ''packet'']]="count","count",IF(Master[[#This Row],[Quantity On Hand Units -''count'' or ''packet'']]="packet","packet",""))</f>
        <v/>
      </c>
      <c r="H178" s="45" t="str">
        <f>IF(Master[[#This Row],[Inventory Type - Lookup Picker]]="","",Master[[#This Row],[Inventory Type - Lookup Picker]])</f>
        <v/>
      </c>
      <c r="I178" t="str">
        <f>IF(Master[[#This Row],[Cooperator (Collector) 1 -full record]]="","",Master[[#This Row],[Cooperator (Collector) 1 -full record]])</f>
        <v/>
      </c>
    </row>
    <row r="179" spans="2:9" x14ac:dyDescent="0.35">
      <c r="B179" s="45" t="str">
        <f>Master[[#This Row],[Inventory Prefix]]&amp;" "&amp;Master[[#This Row],[Inventory Number]]&amp;" "&amp;Master[[#This Row],[Inventory Suffix]]&amp;" "&amp;Master[[#This Row],[Inventory Type - Lookup Picker]]</f>
        <v xml:space="preserve">   </v>
      </c>
      <c r="C179" t="str">
        <f t="shared" si="11"/>
        <v>Collected</v>
      </c>
      <c r="D179" t="str">
        <f t="shared" si="10"/>
        <v>mm/dd/yyyy</v>
      </c>
      <c r="E179" s="77" t="str">
        <f>IF(Master[[#This Row],[Date Collected or Developed]]="","",Master[[#This Row],[Date Collected or Developed]])</f>
        <v/>
      </c>
      <c r="F179" s="17" t="str">
        <f>IF(Master[[#This Row],[Quantity On Hand]]="","",Master[[#This Row],[Quantity On Hand]])</f>
        <v/>
      </c>
      <c r="G179" s="17" t="str">
        <f>IF(Master[[#This Row],[Quantity On Hand Units -''count'' or ''packet'']]="count","count",IF(Master[[#This Row],[Quantity On Hand Units -''count'' or ''packet'']]="packet","packet",""))</f>
        <v/>
      </c>
      <c r="H179" s="45" t="str">
        <f>IF(Master[[#This Row],[Inventory Type - Lookup Picker]]="","",Master[[#This Row],[Inventory Type - Lookup Picker]])</f>
        <v/>
      </c>
      <c r="I179" t="str">
        <f>IF(Master[[#This Row],[Cooperator (Collector) 1 -full record]]="","",Master[[#This Row],[Cooperator (Collector) 1 -full record]])</f>
        <v/>
      </c>
    </row>
    <row r="180" spans="2:9" x14ac:dyDescent="0.35">
      <c r="B180" s="45" t="str">
        <f>Master[[#This Row],[Inventory Prefix]]&amp;" "&amp;Master[[#This Row],[Inventory Number]]&amp;" "&amp;Master[[#This Row],[Inventory Suffix]]&amp;" "&amp;Master[[#This Row],[Inventory Type - Lookup Picker]]</f>
        <v xml:space="preserve">   </v>
      </c>
      <c r="C180" t="str">
        <f t="shared" si="11"/>
        <v>Collected</v>
      </c>
      <c r="D180" t="str">
        <f t="shared" si="10"/>
        <v>mm/dd/yyyy</v>
      </c>
      <c r="E180" s="77" t="str">
        <f>IF(Master[[#This Row],[Date Collected or Developed]]="","",Master[[#This Row],[Date Collected or Developed]])</f>
        <v/>
      </c>
      <c r="F180" s="17" t="str">
        <f>IF(Master[[#This Row],[Quantity On Hand]]="","",Master[[#This Row],[Quantity On Hand]])</f>
        <v/>
      </c>
      <c r="G180" s="17" t="str">
        <f>IF(Master[[#This Row],[Quantity On Hand Units -''count'' or ''packet'']]="count","count",IF(Master[[#This Row],[Quantity On Hand Units -''count'' or ''packet'']]="packet","packet",""))</f>
        <v/>
      </c>
      <c r="H180" s="45" t="str">
        <f>IF(Master[[#This Row],[Inventory Type - Lookup Picker]]="","",Master[[#This Row],[Inventory Type - Lookup Picker]])</f>
        <v/>
      </c>
      <c r="I180" t="str">
        <f>IF(Master[[#This Row],[Cooperator (Collector) 1 -full record]]="","",Master[[#This Row],[Cooperator (Collector) 1 -full record]])</f>
        <v/>
      </c>
    </row>
    <row r="181" spans="2:9" x14ac:dyDescent="0.35">
      <c r="B181" s="45" t="str">
        <f>Master[[#This Row],[Inventory Prefix]]&amp;" "&amp;Master[[#This Row],[Inventory Number]]&amp;" "&amp;Master[[#This Row],[Inventory Suffix]]&amp;" "&amp;Master[[#This Row],[Inventory Type - Lookup Picker]]</f>
        <v xml:space="preserve">   </v>
      </c>
      <c r="C181" t="str">
        <f t="shared" si="11"/>
        <v>Collected</v>
      </c>
      <c r="D181" t="str">
        <f t="shared" si="10"/>
        <v>mm/dd/yyyy</v>
      </c>
      <c r="E181" s="77" t="str">
        <f>IF(Master[[#This Row],[Date Collected or Developed]]="","",Master[[#This Row],[Date Collected or Developed]])</f>
        <v/>
      </c>
      <c r="F181" s="17" t="str">
        <f>IF(Master[[#This Row],[Quantity On Hand]]="","",Master[[#This Row],[Quantity On Hand]])</f>
        <v/>
      </c>
      <c r="G181" s="17" t="str">
        <f>IF(Master[[#This Row],[Quantity On Hand Units -''count'' or ''packet'']]="count","count",IF(Master[[#This Row],[Quantity On Hand Units -''count'' or ''packet'']]="packet","packet",""))</f>
        <v/>
      </c>
      <c r="H181" s="45" t="str">
        <f>IF(Master[[#This Row],[Inventory Type - Lookup Picker]]="","",Master[[#This Row],[Inventory Type - Lookup Picker]])</f>
        <v/>
      </c>
      <c r="I181" t="str">
        <f>IF(Master[[#This Row],[Cooperator (Collector) 1 -full record]]="","",Master[[#This Row],[Cooperator (Collector) 1 -full record]])</f>
        <v/>
      </c>
    </row>
    <row r="182" spans="2:9" x14ac:dyDescent="0.35">
      <c r="B182" s="45" t="str">
        <f>Master[[#This Row],[Inventory Prefix]]&amp;" "&amp;Master[[#This Row],[Inventory Number]]&amp;" "&amp;Master[[#This Row],[Inventory Suffix]]&amp;" "&amp;Master[[#This Row],[Inventory Type - Lookup Picker]]</f>
        <v xml:space="preserve">   </v>
      </c>
      <c r="C182" t="str">
        <f t="shared" si="11"/>
        <v>Collected</v>
      </c>
      <c r="D182" t="str">
        <f t="shared" ref="D182:D201" si="12">"mm/dd/yyyy"</f>
        <v>mm/dd/yyyy</v>
      </c>
      <c r="E182" s="77" t="str">
        <f>IF(Master[[#This Row],[Date Collected or Developed]]="","",Master[[#This Row],[Date Collected or Developed]])</f>
        <v/>
      </c>
      <c r="F182" s="17" t="str">
        <f>IF(Master[[#This Row],[Quantity On Hand]]="","",Master[[#This Row],[Quantity On Hand]])</f>
        <v/>
      </c>
      <c r="G182" s="17" t="str">
        <f>IF(Master[[#This Row],[Quantity On Hand Units -''count'' or ''packet'']]="count","count",IF(Master[[#This Row],[Quantity On Hand Units -''count'' or ''packet'']]="packet","packet",""))</f>
        <v/>
      </c>
      <c r="H182" s="45" t="str">
        <f>IF(Master[[#This Row],[Inventory Type - Lookup Picker]]="","",Master[[#This Row],[Inventory Type - Lookup Picker]])</f>
        <v/>
      </c>
      <c r="I182" t="str">
        <f>IF(Master[[#This Row],[Cooperator (Collector) 1 -full record]]="","",Master[[#This Row],[Cooperator (Collector) 1 -full record]])</f>
        <v/>
      </c>
    </row>
    <row r="183" spans="2:9" x14ac:dyDescent="0.35">
      <c r="B183" s="45" t="str">
        <f>Master[[#This Row],[Inventory Prefix]]&amp;" "&amp;Master[[#This Row],[Inventory Number]]&amp;" "&amp;Master[[#This Row],[Inventory Suffix]]&amp;" "&amp;Master[[#This Row],[Inventory Type - Lookup Picker]]</f>
        <v xml:space="preserve">   </v>
      </c>
      <c r="C183" t="str">
        <f t="shared" si="11"/>
        <v>Collected</v>
      </c>
      <c r="D183" t="str">
        <f t="shared" si="12"/>
        <v>mm/dd/yyyy</v>
      </c>
      <c r="E183" s="77" t="str">
        <f>IF(Master[[#This Row],[Date Collected or Developed]]="","",Master[[#This Row],[Date Collected or Developed]])</f>
        <v/>
      </c>
      <c r="F183" s="17" t="str">
        <f>IF(Master[[#This Row],[Quantity On Hand]]="","",Master[[#This Row],[Quantity On Hand]])</f>
        <v/>
      </c>
      <c r="G183" s="17" t="str">
        <f>IF(Master[[#This Row],[Quantity On Hand Units -''count'' or ''packet'']]="count","count",IF(Master[[#This Row],[Quantity On Hand Units -''count'' or ''packet'']]="packet","packet",""))</f>
        <v/>
      </c>
      <c r="H183" s="45" t="str">
        <f>IF(Master[[#This Row],[Inventory Type - Lookup Picker]]="","",Master[[#This Row],[Inventory Type - Lookup Picker]])</f>
        <v/>
      </c>
      <c r="I183" t="str">
        <f>IF(Master[[#This Row],[Cooperator (Collector) 1 -full record]]="","",Master[[#This Row],[Cooperator (Collector) 1 -full record]])</f>
        <v/>
      </c>
    </row>
    <row r="184" spans="2:9" x14ac:dyDescent="0.35">
      <c r="B184" s="45" t="str">
        <f>Master[[#This Row],[Inventory Prefix]]&amp;" "&amp;Master[[#This Row],[Inventory Number]]&amp;" "&amp;Master[[#This Row],[Inventory Suffix]]&amp;" "&amp;Master[[#This Row],[Inventory Type - Lookup Picker]]</f>
        <v xml:space="preserve">   </v>
      </c>
      <c r="C184" t="str">
        <f t="shared" si="11"/>
        <v>Collected</v>
      </c>
      <c r="D184" t="str">
        <f t="shared" si="12"/>
        <v>mm/dd/yyyy</v>
      </c>
      <c r="E184" s="77" t="str">
        <f>IF(Master[[#This Row],[Date Collected or Developed]]="","",Master[[#This Row],[Date Collected or Developed]])</f>
        <v/>
      </c>
      <c r="F184" s="17" t="str">
        <f>IF(Master[[#This Row],[Quantity On Hand]]="","",Master[[#This Row],[Quantity On Hand]])</f>
        <v/>
      </c>
      <c r="G184" s="17" t="str">
        <f>IF(Master[[#This Row],[Quantity On Hand Units -''count'' or ''packet'']]="count","count",IF(Master[[#This Row],[Quantity On Hand Units -''count'' or ''packet'']]="packet","packet",""))</f>
        <v/>
      </c>
      <c r="H184" s="45" t="str">
        <f>IF(Master[[#This Row],[Inventory Type - Lookup Picker]]="","",Master[[#This Row],[Inventory Type - Lookup Picker]])</f>
        <v/>
      </c>
      <c r="I184" t="str">
        <f>IF(Master[[#This Row],[Cooperator (Collector) 1 -full record]]="","",Master[[#This Row],[Cooperator (Collector) 1 -full record]])</f>
        <v/>
      </c>
    </row>
    <row r="185" spans="2:9" x14ac:dyDescent="0.35">
      <c r="B185" s="45" t="str">
        <f>Master[[#This Row],[Inventory Prefix]]&amp;" "&amp;Master[[#This Row],[Inventory Number]]&amp;" "&amp;Master[[#This Row],[Inventory Suffix]]&amp;" "&amp;Master[[#This Row],[Inventory Type - Lookup Picker]]</f>
        <v xml:space="preserve">   </v>
      </c>
      <c r="C185" t="str">
        <f t="shared" si="11"/>
        <v>Collected</v>
      </c>
      <c r="D185" t="str">
        <f t="shared" si="12"/>
        <v>mm/dd/yyyy</v>
      </c>
      <c r="E185" s="77" t="str">
        <f>IF(Master[[#This Row],[Date Collected or Developed]]="","",Master[[#This Row],[Date Collected or Developed]])</f>
        <v/>
      </c>
      <c r="F185" s="17" t="str">
        <f>IF(Master[[#This Row],[Quantity On Hand]]="","",Master[[#This Row],[Quantity On Hand]])</f>
        <v/>
      </c>
      <c r="G185" s="17" t="str">
        <f>IF(Master[[#This Row],[Quantity On Hand Units -''count'' or ''packet'']]="count","count",IF(Master[[#This Row],[Quantity On Hand Units -''count'' or ''packet'']]="packet","packet",""))</f>
        <v/>
      </c>
      <c r="H185" s="45" t="str">
        <f>IF(Master[[#This Row],[Inventory Type - Lookup Picker]]="","",Master[[#This Row],[Inventory Type - Lookup Picker]])</f>
        <v/>
      </c>
      <c r="I185" t="str">
        <f>IF(Master[[#This Row],[Cooperator (Collector) 1 -full record]]="","",Master[[#This Row],[Cooperator (Collector) 1 -full record]])</f>
        <v/>
      </c>
    </row>
    <row r="186" spans="2:9" x14ac:dyDescent="0.35">
      <c r="B186" s="45" t="str">
        <f>Master[[#This Row],[Inventory Prefix]]&amp;" "&amp;Master[[#This Row],[Inventory Number]]&amp;" "&amp;Master[[#This Row],[Inventory Suffix]]&amp;" "&amp;Master[[#This Row],[Inventory Type - Lookup Picker]]</f>
        <v xml:space="preserve">   </v>
      </c>
      <c r="C186" t="str">
        <f t="shared" si="11"/>
        <v>Collected</v>
      </c>
      <c r="D186" t="str">
        <f t="shared" si="12"/>
        <v>mm/dd/yyyy</v>
      </c>
      <c r="E186" s="77" t="str">
        <f>IF(Master[[#This Row],[Date Collected or Developed]]="","",Master[[#This Row],[Date Collected or Developed]])</f>
        <v/>
      </c>
      <c r="F186" s="17" t="str">
        <f>IF(Master[[#This Row],[Quantity On Hand]]="","",Master[[#This Row],[Quantity On Hand]])</f>
        <v/>
      </c>
      <c r="G186" s="17" t="str">
        <f>IF(Master[[#This Row],[Quantity On Hand Units -''count'' or ''packet'']]="count","count",IF(Master[[#This Row],[Quantity On Hand Units -''count'' or ''packet'']]="packet","packet",""))</f>
        <v/>
      </c>
      <c r="H186" s="45" t="str">
        <f>IF(Master[[#This Row],[Inventory Type - Lookup Picker]]="","",Master[[#This Row],[Inventory Type - Lookup Picker]])</f>
        <v/>
      </c>
      <c r="I186" t="str">
        <f>IF(Master[[#This Row],[Cooperator (Collector) 1 -full record]]="","",Master[[#This Row],[Cooperator (Collector) 1 -full record]])</f>
        <v/>
      </c>
    </row>
    <row r="187" spans="2:9" x14ac:dyDescent="0.35">
      <c r="B187" s="45" t="str">
        <f>Master[[#This Row],[Inventory Prefix]]&amp;" "&amp;Master[[#This Row],[Inventory Number]]&amp;" "&amp;Master[[#This Row],[Inventory Suffix]]&amp;" "&amp;Master[[#This Row],[Inventory Type - Lookup Picker]]</f>
        <v xml:space="preserve">   </v>
      </c>
      <c r="C187" t="str">
        <f t="shared" si="11"/>
        <v>Collected</v>
      </c>
      <c r="D187" t="str">
        <f t="shared" si="12"/>
        <v>mm/dd/yyyy</v>
      </c>
      <c r="E187" s="77" t="str">
        <f>IF(Master[[#This Row],[Date Collected or Developed]]="","",Master[[#This Row],[Date Collected or Developed]])</f>
        <v/>
      </c>
      <c r="F187" s="17" t="str">
        <f>IF(Master[[#This Row],[Quantity On Hand]]="","",Master[[#This Row],[Quantity On Hand]])</f>
        <v/>
      </c>
      <c r="G187" s="17" t="str">
        <f>IF(Master[[#This Row],[Quantity On Hand Units -''count'' or ''packet'']]="count","count",IF(Master[[#This Row],[Quantity On Hand Units -''count'' or ''packet'']]="packet","packet",""))</f>
        <v/>
      </c>
      <c r="H187" s="45" t="str">
        <f>IF(Master[[#This Row],[Inventory Type - Lookup Picker]]="","",Master[[#This Row],[Inventory Type - Lookup Picker]])</f>
        <v/>
      </c>
      <c r="I187" t="str">
        <f>IF(Master[[#This Row],[Cooperator (Collector) 1 -full record]]="","",Master[[#This Row],[Cooperator (Collector) 1 -full record]])</f>
        <v/>
      </c>
    </row>
    <row r="188" spans="2:9" x14ac:dyDescent="0.35">
      <c r="B188" s="45" t="str">
        <f>Master[[#This Row],[Inventory Prefix]]&amp;" "&amp;Master[[#This Row],[Inventory Number]]&amp;" "&amp;Master[[#This Row],[Inventory Suffix]]&amp;" "&amp;Master[[#This Row],[Inventory Type - Lookup Picker]]</f>
        <v xml:space="preserve">   </v>
      </c>
      <c r="C188" t="str">
        <f t="shared" si="11"/>
        <v>Collected</v>
      </c>
      <c r="D188" t="str">
        <f t="shared" si="12"/>
        <v>mm/dd/yyyy</v>
      </c>
      <c r="E188" s="77" t="str">
        <f>IF(Master[[#This Row],[Date Collected or Developed]]="","",Master[[#This Row],[Date Collected or Developed]])</f>
        <v/>
      </c>
      <c r="F188" s="17" t="str">
        <f>IF(Master[[#This Row],[Quantity On Hand]]="","",Master[[#This Row],[Quantity On Hand]])</f>
        <v/>
      </c>
      <c r="G188" s="17" t="str">
        <f>IF(Master[[#This Row],[Quantity On Hand Units -''count'' or ''packet'']]="count","count",IF(Master[[#This Row],[Quantity On Hand Units -''count'' or ''packet'']]="packet","packet",""))</f>
        <v/>
      </c>
      <c r="H188" s="45" t="str">
        <f>IF(Master[[#This Row],[Inventory Type - Lookup Picker]]="","",Master[[#This Row],[Inventory Type - Lookup Picker]])</f>
        <v/>
      </c>
      <c r="I188" t="str">
        <f>IF(Master[[#This Row],[Cooperator (Collector) 1 -full record]]="","",Master[[#This Row],[Cooperator (Collector) 1 -full record]])</f>
        <v/>
      </c>
    </row>
    <row r="189" spans="2:9" x14ac:dyDescent="0.35">
      <c r="B189" s="45" t="str">
        <f>Master[[#This Row],[Inventory Prefix]]&amp;" "&amp;Master[[#This Row],[Inventory Number]]&amp;" "&amp;Master[[#This Row],[Inventory Suffix]]&amp;" "&amp;Master[[#This Row],[Inventory Type - Lookup Picker]]</f>
        <v xml:space="preserve">   </v>
      </c>
      <c r="C189" t="str">
        <f t="shared" si="11"/>
        <v>Collected</v>
      </c>
      <c r="D189" t="str">
        <f t="shared" si="12"/>
        <v>mm/dd/yyyy</v>
      </c>
      <c r="E189" s="77" t="str">
        <f>IF(Master[[#This Row],[Date Collected or Developed]]="","",Master[[#This Row],[Date Collected or Developed]])</f>
        <v/>
      </c>
      <c r="F189" s="17" t="str">
        <f>IF(Master[[#This Row],[Quantity On Hand]]="","",Master[[#This Row],[Quantity On Hand]])</f>
        <v/>
      </c>
      <c r="G189" s="17" t="str">
        <f>IF(Master[[#This Row],[Quantity On Hand Units -''count'' or ''packet'']]="count","count",IF(Master[[#This Row],[Quantity On Hand Units -''count'' or ''packet'']]="packet","packet",""))</f>
        <v/>
      </c>
      <c r="H189" s="45" t="str">
        <f>IF(Master[[#This Row],[Inventory Type - Lookup Picker]]="","",Master[[#This Row],[Inventory Type - Lookup Picker]])</f>
        <v/>
      </c>
      <c r="I189" t="str">
        <f>IF(Master[[#This Row],[Cooperator (Collector) 1 -full record]]="","",Master[[#This Row],[Cooperator (Collector) 1 -full record]])</f>
        <v/>
      </c>
    </row>
    <row r="190" spans="2:9" x14ac:dyDescent="0.35">
      <c r="B190" s="45" t="str">
        <f>Master[[#This Row],[Inventory Prefix]]&amp;" "&amp;Master[[#This Row],[Inventory Number]]&amp;" "&amp;Master[[#This Row],[Inventory Suffix]]&amp;" "&amp;Master[[#This Row],[Inventory Type - Lookup Picker]]</f>
        <v xml:space="preserve">   </v>
      </c>
      <c r="C190" t="str">
        <f t="shared" si="11"/>
        <v>Collected</v>
      </c>
      <c r="D190" t="str">
        <f t="shared" si="12"/>
        <v>mm/dd/yyyy</v>
      </c>
      <c r="E190" s="77" t="str">
        <f>IF(Master[[#This Row],[Date Collected or Developed]]="","",Master[[#This Row],[Date Collected or Developed]])</f>
        <v/>
      </c>
      <c r="F190" s="17" t="str">
        <f>IF(Master[[#This Row],[Quantity On Hand]]="","",Master[[#This Row],[Quantity On Hand]])</f>
        <v/>
      </c>
      <c r="G190" s="17" t="str">
        <f>IF(Master[[#This Row],[Quantity On Hand Units -''count'' or ''packet'']]="count","count",IF(Master[[#This Row],[Quantity On Hand Units -''count'' or ''packet'']]="packet","packet",""))</f>
        <v/>
      </c>
      <c r="H190" s="45" t="str">
        <f>IF(Master[[#This Row],[Inventory Type - Lookup Picker]]="","",Master[[#This Row],[Inventory Type - Lookup Picker]])</f>
        <v/>
      </c>
      <c r="I190" t="str">
        <f>IF(Master[[#This Row],[Cooperator (Collector) 1 -full record]]="","",Master[[#This Row],[Cooperator (Collector) 1 -full record]])</f>
        <v/>
      </c>
    </row>
    <row r="191" spans="2:9" x14ac:dyDescent="0.35">
      <c r="B191" s="45" t="str">
        <f>Master[[#This Row],[Inventory Prefix]]&amp;" "&amp;Master[[#This Row],[Inventory Number]]&amp;" "&amp;Master[[#This Row],[Inventory Suffix]]&amp;" "&amp;Master[[#This Row],[Inventory Type - Lookup Picker]]</f>
        <v xml:space="preserve">   </v>
      </c>
      <c r="C191" t="str">
        <f t="shared" si="11"/>
        <v>Collected</v>
      </c>
      <c r="D191" t="str">
        <f t="shared" si="12"/>
        <v>mm/dd/yyyy</v>
      </c>
      <c r="E191" s="77" t="str">
        <f>IF(Master[[#This Row],[Date Collected or Developed]]="","",Master[[#This Row],[Date Collected or Developed]])</f>
        <v/>
      </c>
      <c r="F191" s="17" t="str">
        <f>IF(Master[[#This Row],[Quantity On Hand]]="","",Master[[#This Row],[Quantity On Hand]])</f>
        <v/>
      </c>
      <c r="G191" s="17" t="str">
        <f>IF(Master[[#This Row],[Quantity On Hand Units -''count'' or ''packet'']]="count","count",IF(Master[[#This Row],[Quantity On Hand Units -''count'' or ''packet'']]="packet","packet",""))</f>
        <v/>
      </c>
      <c r="H191" s="45" t="str">
        <f>IF(Master[[#This Row],[Inventory Type - Lookup Picker]]="","",Master[[#This Row],[Inventory Type - Lookup Picker]])</f>
        <v/>
      </c>
      <c r="I191" t="str">
        <f>IF(Master[[#This Row],[Cooperator (Collector) 1 -full record]]="","",Master[[#This Row],[Cooperator (Collector) 1 -full record]])</f>
        <v/>
      </c>
    </row>
    <row r="192" spans="2:9" x14ac:dyDescent="0.35">
      <c r="B192" s="45" t="str">
        <f>Master[[#This Row],[Inventory Prefix]]&amp;" "&amp;Master[[#This Row],[Inventory Number]]&amp;" "&amp;Master[[#This Row],[Inventory Suffix]]&amp;" "&amp;Master[[#This Row],[Inventory Type - Lookup Picker]]</f>
        <v xml:space="preserve">   </v>
      </c>
      <c r="C192" t="str">
        <f t="shared" si="11"/>
        <v>Collected</v>
      </c>
      <c r="D192" t="str">
        <f t="shared" si="12"/>
        <v>mm/dd/yyyy</v>
      </c>
      <c r="E192" s="77" t="str">
        <f>IF(Master[[#This Row],[Date Collected or Developed]]="","",Master[[#This Row],[Date Collected or Developed]])</f>
        <v/>
      </c>
      <c r="F192" s="17" t="str">
        <f>IF(Master[[#This Row],[Quantity On Hand]]="","",Master[[#This Row],[Quantity On Hand]])</f>
        <v/>
      </c>
      <c r="G192" s="17" t="str">
        <f>IF(Master[[#This Row],[Quantity On Hand Units -''count'' or ''packet'']]="count","count",IF(Master[[#This Row],[Quantity On Hand Units -''count'' or ''packet'']]="packet","packet",""))</f>
        <v/>
      </c>
      <c r="H192" s="45" t="str">
        <f>IF(Master[[#This Row],[Inventory Type - Lookup Picker]]="","",Master[[#This Row],[Inventory Type - Lookup Picker]])</f>
        <v/>
      </c>
      <c r="I192" t="str">
        <f>IF(Master[[#This Row],[Cooperator (Collector) 1 -full record]]="","",Master[[#This Row],[Cooperator (Collector) 1 -full record]])</f>
        <v/>
      </c>
    </row>
    <row r="193" spans="2:9" x14ac:dyDescent="0.35">
      <c r="B193" s="45" t="str">
        <f>Master[[#This Row],[Inventory Prefix]]&amp;" "&amp;Master[[#This Row],[Inventory Number]]&amp;" "&amp;Master[[#This Row],[Inventory Suffix]]&amp;" "&amp;Master[[#This Row],[Inventory Type - Lookup Picker]]</f>
        <v xml:space="preserve">   </v>
      </c>
      <c r="C193" t="str">
        <f t="shared" si="11"/>
        <v>Collected</v>
      </c>
      <c r="D193" t="str">
        <f t="shared" si="12"/>
        <v>mm/dd/yyyy</v>
      </c>
      <c r="E193" s="77" t="str">
        <f>IF(Master[[#This Row],[Date Collected or Developed]]="","",Master[[#This Row],[Date Collected or Developed]])</f>
        <v/>
      </c>
      <c r="F193" s="17" t="str">
        <f>IF(Master[[#This Row],[Quantity On Hand]]="","",Master[[#This Row],[Quantity On Hand]])</f>
        <v/>
      </c>
      <c r="G193" s="17" t="str">
        <f>IF(Master[[#This Row],[Quantity On Hand Units -''count'' or ''packet'']]="count","count",IF(Master[[#This Row],[Quantity On Hand Units -''count'' or ''packet'']]="packet","packet",""))</f>
        <v/>
      </c>
      <c r="H193" s="45" t="str">
        <f>IF(Master[[#This Row],[Inventory Type - Lookup Picker]]="","",Master[[#This Row],[Inventory Type - Lookup Picker]])</f>
        <v/>
      </c>
      <c r="I193" t="str">
        <f>IF(Master[[#This Row],[Cooperator (Collector) 1 -full record]]="","",Master[[#This Row],[Cooperator (Collector) 1 -full record]])</f>
        <v/>
      </c>
    </row>
    <row r="194" spans="2:9" x14ac:dyDescent="0.35">
      <c r="B194" s="45" t="str">
        <f>Master[[#This Row],[Inventory Prefix]]&amp;" "&amp;Master[[#This Row],[Inventory Number]]&amp;" "&amp;Master[[#This Row],[Inventory Suffix]]&amp;" "&amp;Master[[#This Row],[Inventory Type - Lookup Picker]]</f>
        <v xml:space="preserve">   </v>
      </c>
      <c r="C194" t="str">
        <f t="shared" ref="C194:C201" si="13">"Collected"</f>
        <v>Collected</v>
      </c>
      <c r="D194" t="str">
        <f t="shared" si="12"/>
        <v>mm/dd/yyyy</v>
      </c>
      <c r="E194" s="77" t="str">
        <f>IF(Master[[#This Row],[Date Collected or Developed]]="","",Master[[#This Row],[Date Collected or Developed]])</f>
        <v/>
      </c>
      <c r="F194" s="17" t="str">
        <f>IF(Master[[#This Row],[Quantity On Hand]]="","",Master[[#This Row],[Quantity On Hand]])</f>
        <v/>
      </c>
      <c r="G194" s="17" t="str">
        <f>IF(Master[[#This Row],[Quantity On Hand Units -''count'' or ''packet'']]="count","count",IF(Master[[#This Row],[Quantity On Hand Units -''count'' or ''packet'']]="packet","packet",""))</f>
        <v/>
      </c>
      <c r="H194" s="45" t="str">
        <f>IF(Master[[#This Row],[Inventory Type - Lookup Picker]]="","",Master[[#This Row],[Inventory Type - Lookup Picker]])</f>
        <v/>
      </c>
      <c r="I194" t="str">
        <f>IF(Master[[#This Row],[Cooperator (Collector) 1 -full record]]="","",Master[[#This Row],[Cooperator (Collector) 1 -full record]])</f>
        <v/>
      </c>
    </row>
    <row r="195" spans="2:9" x14ac:dyDescent="0.35">
      <c r="B195" s="45" t="str">
        <f>Master[[#This Row],[Inventory Prefix]]&amp;" "&amp;Master[[#This Row],[Inventory Number]]&amp;" "&amp;Master[[#This Row],[Inventory Suffix]]&amp;" "&amp;Master[[#This Row],[Inventory Type - Lookup Picker]]</f>
        <v xml:space="preserve">   </v>
      </c>
      <c r="C195" t="str">
        <f t="shared" si="13"/>
        <v>Collected</v>
      </c>
      <c r="D195" t="str">
        <f t="shared" si="12"/>
        <v>mm/dd/yyyy</v>
      </c>
      <c r="E195" s="77" t="str">
        <f>IF(Master[[#This Row],[Date Collected or Developed]]="","",Master[[#This Row],[Date Collected or Developed]])</f>
        <v/>
      </c>
      <c r="F195" s="17" t="str">
        <f>IF(Master[[#This Row],[Quantity On Hand]]="","",Master[[#This Row],[Quantity On Hand]])</f>
        <v/>
      </c>
      <c r="G195" s="17" t="str">
        <f>IF(Master[[#This Row],[Quantity On Hand Units -''count'' or ''packet'']]="count","count",IF(Master[[#This Row],[Quantity On Hand Units -''count'' or ''packet'']]="packet","packet",""))</f>
        <v/>
      </c>
      <c r="H195" s="45" t="str">
        <f>IF(Master[[#This Row],[Inventory Type - Lookup Picker]]="","",Master[[#This Row],[Inventory Type - Lookup Picker]])</f>
        <v/>
      </c>
      <c r="I195" t="str">
        <f>IF(Master[[#This Row],[Cooperator (Collector) 1 -full record]]="","",Master[[#This Row],[Cooperator (Collector) 1 -full record]])</f>
        <v/>
      </c>
    </row>
    <row r="196" spans="2:9" x14ac:dyDescent="0.35">
      <c r="B196" s="45" t="str">
        <f>Master[[#This Row],[Inventory Prefix]]&amp;" "&amp;Master[[#This Row],[Inventory Number]]&amp;" "&amp;Master[[#This Row],[Inventory Suffix]]&amp;" "&amp;Master[[#This Row],[Inventory Type - Lookup Picker]]</f>
        <v xml:space="preserve">   </v>
      </c>
      <c r="C196" t="str">
        <f t="shared" si="13"/>
        <v>Collected</v>
      </c>
      <c r="D196" t="str">
        <f t="shared" si="12"/>
        <v>mm/dd/yyyy</v>
      </c>
      <c r="E196" s="77" t="str">
        <f>IF(Master[[#This Row],[Date Collected or Developed]]="","",Master[[#This Row],[Date Collected or Developed]])</f>
        <v/>
      </c>
      <c r="F196" s="17" t="str">
        <f>IF(Master[[#This Row],[Quantity On Hand]]="","",Master[[#This Row],[Quantity On Hand]])</f>
        <v/>
      </c>
      <c r="G196" s="17" t="str">
        <f>IF(Master[[#This Row],[Quantity On Hand Units -''count'' or ''packet'']]="count","count",IF(Master[[#This Row],[Quantity On Hand Units -''count'' or ''packet'']]="packet","packet",""))</f>
        <v/>
      </c>
      <c r="H196" s="45" t="str">
        <f>IF(Master[[#This Row],[Inventory Type - Lookup Picker]]="","",Master[[#This Row],[Inventory Type - Lookup Picker]])</f>
        <v/>
      </c>
      <c r="I196" t="str">
        <f>IF(Master[[#This Row],[Cooperator (Collector) 1 -full record]]="","",Master[[#This Row],[Cooperator (Collector) 1 -full record]])</f>
        <v/>
      </c>
    </row>
    <row r="197" spans="2:9" x14ac:dyDescent="0.35">
      <c r="B197" s="45" t="str">
        <f>Master[[#This Row],[Inventory Prefix]]&amp;" "&amp;Master[[#This Row],[Inventory Number]]&amp;" "&amp;Master[[#This Row],[Inventory Suffix]]&amp;" "&amp;Master[[#This Row],[Inventory Type - Lookup Picker]]</f>
        <v xml:space="preserve">   </v>
      </c>
      <c r="C197" t="str">
        <f t="shared" si="13"/>
        <v>Collected</v>
      </c>
      <c r="D197" t="str">
        <f t="shared" si="12"/>
        <v>mm/dd/yyyy</v>
      </c>
      <c r="E197" s="77" t="str">
        <f>IF(Master[[#This Row],[Date Collected or Developed]]="","",Master[[#This Row],[Date Collected or Developed]])</f>
        <v/>
      </c>
      <c r="F197" s="17" t="str">
        <f>IF(Master[[#This Row],[Quantity On Hand]]="","",Master[[#This Row],[Quantity On Hand]])</f>
        <v/>
      </c>
      <c r="G197" s="17" t="str">
        <f>IF(Master[[#This Row],[Quantity On Hand Units -''count'' or ''packet'']]="count","count",IF(Master[[#This Row],[Quantity On Hand Units -''count'' or ''packet'']]="packet","packet",""))</f>
        <v/>
      </c>
      <c r="H197" s="45" t="str">
        <f>IF(Master[[#This Row],[Inventory Type - Lookup Picker]]="","",Master[[#This Row],[Inventory Type - Lookup Picker]])</f>
        <v/>
      </c>
      <c r="I197" t="str">
        <f>IF(Master[[#This Row],[Cooperator (Collector) 1 -full record]]="","",Master[[#This Row],[Cooperator (Collector) 1 -full record]])</f>
        <v/>
      </c>
    </row>
    <row r="198" spans="2:9" x14ac:dyDescent="0.35">
      <c r="B198" s="45" t="str">
        <f>Master[[#This Row],[Inventory Prefix]]&amp;" "&amp;Master[[#This Row],[Inventory Number]]&amp;" "&amp;Master[[#This Row],[Inventory Suffix]]&amp;" "&amp;Master[[#This Row],[Inventory Type - Lookup Picker]]</f>
        <v xml:space="preserve">   </v>
      </c>
      <c r="C198" t="str">
        <f t="shared" si="13"/>
        <v>Collected</v>
      </c>
      <c r="D198" t="str">
        <f t="shared" si="12"/>
        <v>mm/dd/yyyy</v>
      </c>
      <c r="E198" s="77" t="str">
        <f>IF(Master[[#This Row],[Date Collected or Developed]]="","",Master[[#This Row],[Date Collected or Developed]])</f>
        <v/>
      </c>
      <c r="F198" s="17" t="str">
        <f>IF(Master[[#This Row],[Quantity On Hand]]="","",Master[[#This Row],[Quantity On Hand]])</f>
        <v/>
      </c>
      <c r="G198" s="17" t="str">
        <f>IF(Master[[#This Row],[Quantity On Hand Units -''count'' or ''packet'']]="count","count",IF(Master[[#This Row],[Quantity On Hand Units -''count'' or ''packet'']]="packet","packet",""))</f>
        <v/>
      </c>
      <c r="H198" s="45" t="str">
        <f>IF(Master[[#This Row],[Inventory Type - Lookup Picker]]="","",Master[[#This Row],[Inventory Type - Lookup Picker]])</f>
        <v/>
      </c>
      <c r="I198" t="str">
        <f>IF(Master[[#This Row],[Cooperator (Collector) 1 -full record]]="","",Master[[#This Row],[Cooperator (Collector) 1 -full record]])</f>
        <v/>
      </c>
    </row>
    <row r="199" spans="2:9" x14ac:dyDescent="0.35">
      <c r="B199" s="45" t="str">
        <f>Master[[#This Row],[Inventory Prefix]]&amp;" "&amp;Master[[#This Row],[Inventory Number]]&amp;" "&amp;Master[[#This Row],[Inventory Suffix]]&amp;" "&amp;Master[[#This Row],[Inventory Type - Lookup Picker]]</f>
        <v xml:space="preserve">   </v>
      </c>
      <c r="C199" t="str">
        <f t="shared" si="13"/>
        <v>Collected</v>
      </c>
      <c r="D199" t="str">
        <f t="shared" si="12"/>
        <v>mm/dd/yyyy</v>
      </c>
      <c r="E199" s="77" t="str">
        <f>IF(Master[[#This Row],[Date Collected or Developed]]="","",Master[[#This Row],[Date Collected or Developed]])</f>
        <v/>
      </c>
      <c r="F199" s="17" t="str">
        <f>IF(Master[[#This Row],[Quantity On Hand]]="","",Master[[#This Row],[Quantity On Hand]])</f>
        <v/>
      </c>
      <c r="G199" s="17" t="str">
        <f>IF(Master[[#This Row],[Quantity On Hand Units -''count'' or ''packet'']]="count","count",IF(Master[[#This Row],[Quantity On Hand Units -''count'' or ''packet'']]="packet","packet",""))</f>
        <v/>
      </c>
      <c r="H199" s="45" t="str">
        <f>IF(Master[[#This Row],[Inventory Type - Lookup Picker]]="","",Master[[#This Row],[Inventory Type - Lookup Picker]])</f>
        <v/>
      </c>
      <c r="I199" t="str">
        <f>IF(Master[[#This Row],[Cooperator (Collector) 1 -full record]]="","",Master[[#This Row],[Cooperator (Collector) 1 -full record]])</f>
        <v/>
      </c>
    </row>
    <row r="200" spans="2:9" x14ac:dyDescent="0.35">
      <c r="B200" s="45" t="str">
        <f>Master[[#This Row],[Inventory Prefix]]&amp;" "&amp;Master[[#This Row],[Inventory Number]]&amp;" "&amp;Master[[#This Row],[Inventory Suffix]]&amp;" "&amp;Master[[#This Row],[Inventory Type - Lookup Picker]]</f>
        <v xml:space="preserve">   </v>
      </c>
      <c r="C200" t="str">
        <f t="shared" si="13"/>
        <v>Collected</v>
      </c>
      <c r="D200" t="str">
        <f t="shared" si="12"/>
        <v>mm/dd/yyyy</v>
      </c>
      <c r="E200" s="77" t="str">
        <f>IF(Master[[#This Row],[Date Collected or Developed]]="","",Master[[#This Row],[Date Collected or Developed]])</f>
        <v/>
      </c>
      <c r="F200" s="17" t="str">
        <f>IF(Master[[#This Row],[Quantity On Hand]]="","",Master[[#This Row],[Quantity On Hand]])</f>
        <v/>
      </c>
      <c r="G200" s="17" t="str">
        <f>IF(Master[[#This Row],[Quantity On Hand Units -''count'' or ''packet'']]="count","count",IF(Master[[#This Row],[Quantity On Hand Units -''count'' or ''packet'']]="packet","packet",""))</f>
        <v/>
      </c>
      <c r="H200" s="45" t="str">
        <f>IF(Master[[#This Row],[Inventory Type - Lookup Picker]]="","",Master[[#This Row],[Inventory Type - Lookup Picker]])</f>
        <v/>
      </c>
      <c r="I200" t="str">
        <f>IF(Master[[#This Row],[Cooperator (Collector) 1 -full record]]="","",Master[[#This Row],[Cooperator (Collector) 1 -full record]])</f>
        <v/>
      </c>
    </row>
    <row r="201" spans="2:9" x14ac:dyDescent="0.35">
      <c r="B201" s="45" t="str">
        <f>Master[[#This Row],[Inventory Prefix]]&amp;" "&amp;Master[[#This Row],[Inventory Number]]&amp;" "&amp;Master[[#This Row],[Inventory Suffix]]&amp;" "&amp;Master[[#This Row],[Inventory Type - Lookup Picker]]</f>
        <v xml:space="preserve">   </v>
      </c>
      <c r="C201" t="str">
        <f t="shared" si="13"/>
        <v>Collected</v>
      </c>
      <c r="D201" t="str">
        <f t="shared" si="12"/>
        <v>mm/dd/yyyy</v>
      </c>
      <c r="E201" s="77" t="str">
        <f>IF(Master[[#This Row],[Date Collected or Developed]]="","",Master[[#This Row],[Date Collected or Developed]])</f>
        <v/>
      </c>
      <c r="F201" s="17" t="str">
        <f>IF(Master[[#This Row],[Quantity On Hand]]="","",Master[[#This Row],[Quantity On Hand]])</f>
        <v/>
      </c>
      <c r="G201" s="17" t="str">
        <f>IF(Master[[#This Row],[Quantity On Hand Units -''count'' or ''packet'']]="count","count",IF(Master[[#This Row],[Quantity On Hand Units -''count'' or ''packet'']]="packet","packet",""))</f>
        <v/>
      </c>
      <c r="H201" s="45" t="str">
        <f>IF(Master[[#This Row],[Inventory Type - Lookup Picker]]="","",Master[[#This Row],[Inventory Type - Lookup Picker]])</f>
        <v/>
      </c>
      <c r="I201" t="str">
        <f>IF(Master[[#This Row],[Cooperator (Collector) 1 -full record]]="","",Master[[#This Row],[Cooperator (Collector) 1 -full record]])</f>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tabColor theme="4" tint="0.59999389629810485"/>
  </sheetPr>
  <dimension ref="A1:D201"/>
  <sheetViews>
    <sheetView workbookViewId="0">
      <selection activeCell="A2" sqref="A2"/>
    </sheetView>
  </sheetViews>
  <sheetFormatPr defaultRowHeight="14.5" x14ac:dyDescent="0.35"/>
  <cols>
    <col min="1" max="1" width="10.54296875" customWidth="1"/>
    <col min="2" max="2" width="33.1796875" customWidth="1"/>
    <col min="3" max="3" width="39.81640625" customWidth="1"/>
    <col min="4" max="4" width="9.7265625" bestFit="1" customWidth="1"/>
  </cols>
  <sheetData>
    <row r="1" spans="1:4" s="116" customFormat="1" ht="43.5" x14ac:dyDescent="0.35">
      <c r="A1" s="116" t="s">
        <v>73</v>
      </c>
      <c r="B1" s="118" t="s">
        <v>74</v>
      </c>
      <c r="C1" s="118" t="s">
        <v>55</v>
      </c>
    </row>
    <row r="2" spans="1:4" ht="15.5" x14ac:dyDescent="0.35">
      <c r="A2" s="1"/>
      <c r="B2" t="str">
        <f>Master[[#This Row],[Accession Prefix (NPGS)]]&amp;" "&amp;Master[[#This Row],[Accession Number -Assigned]]&amp;" COLLECTED "&amp;TEXT(SourceCollector[[#This Row],[Source Date]], "MM/DD/YYYY")</f>
        <v>W6 57036 COLLECTED 07/09/2018</v>
      </c>
      <c r="C2" s="17" t="str">
        <f>IF(Master[[#This Row],[Cooperator (Collector) 1 -full record]]="","",Master[[#This Row],[Cooperator (Collector) 1 -full record]])</f>
        <v>Bureau of Land Management, SOS project</v>
      </c>
      <c r="D2" s="2"/>
    </row>
    <row r="3" spans="1:4" x14ac:dyDescent="0.35">
      <c r="A3" s="7"/>
      <c r="B3" s="7" t="str">
        <f>Master[[#This Row],[Accession Prefix (NPGS)]]&amp;" "&amp;Master[[#This Row],[Accession Number -Assigned]]&amp;" COLLECTED "&amp;TEXT(SourceCollector[[#This Row],[Source Date]], "MM/DD/YYYY")</f>
        <v>W6  COLLECTED COLL_DT</v>
      </c>
      <c r="C3" s="17" t="str">
        <f>IF(Master[[#This Row],[Cooperator (Collector) 1 -full record]]="","",Master[[#This Row],[Cooperator (Collector) 1 -full record]])</f>
        <v>COLL_ID</v>
      </c>
      <c r="D3" s="2"/>
    </row>
    <row r="4" spans="1:4" x14ac:dyDescent="0.35">
      <c r="A4" s="7"/>
      <c r="B4" s="7" t="str">
        <f>Master[[#This Row],[Accession Prefix (NPGS)]]&amp;" "&amp;Master[[#This Row],[Accession Number -Assigned]]&amp;" COLLECTED "&amp;TEXT(SourceCollector[[#This Row],[Source Date]], "MM/DD/YYYY")</f>
        <v>W6  COLLECTED 09/29/2015</v>
      </c>
      <c r="C4" s="17" t="str">
        <f>IF(Master[[#This Row],[Cooperator (Collector) 1 -full record]]="","",Master[[#This Row],[Cooperator (Collector) 1 -full record]])</f>
        <v>MARSB</v>
      </c>
      <c r="D4" s="2"/>
    </row>
    <row r="5" spans="1:4" x14ac:dyDescent="0.35">
      <c r="A5" s="7"/>
      <c r="B5" s="7" t="str">
        <f>Master[[#This Row],[Accession Prefix (NPGS)]]&amp;" "&amp;Master[[#This Row],[Accession Number -Assigned]]&amp;" COLLECTED "&amp;TEXT(SourceCollector[[#This Row],[Source Date]], "MM/DD/YYYY")</f>
        <v xml:space="preserve">W6  COLLECTED </v>
      </c>
      <c r="C5" s="17" t="str">
        <f>IF(Master[[#This Row],[Cooperator (Collector) 1 -full record]]="","",Master[[#This Row],[Cooperator (Collector) 1 -full record]])</f>
        <v>MARSB</v>
      </c>
      <c r="D5" s="2"/>
    </row>
    <row r="6" spans="1:4" x14ac:dyDescent="0.35">
      <c r="A6" s="7"/>
      <c r="B6" s="7" t="str">
        <f>Master[[#This Row],[Accession Prefix (NPGS)]]&amp;" "&amp;Master[[#This Row],[Accession Number -Assigned]]&amp;" COLLECTED "&amp;TEXT(SourceCollector[[#This Row],[Source Date]], "MM/DD/YYYY")</f>
        <v>W6  COLLECTED 09/16/2015</v>
      </c>
      <c r="C6" s="17" t="str">
        <f>IF(Master[[#This Row],[Cooperator (Collector) 1 -full record]]="","",Master[[#This Row],[Cooperator (Collector) 1 -full record]])</f>
        <v>MARSB</v>
      </c>
      <c r="D6" s="2"/>
    </row>
    <row r="7" spans="1:4" x14ac:dyDescent="0.35">
      <c r="A7" s="7"/>
      <c r="B7" s="7" t="str">
        <f>Master[[#This Row],[Accession Prefix (NPGS)]]&amp;" "&amp;Master[[#This Row],[Accession Number -Assigned]]&amp;" COLLECTED "&amp;TEXT(SourceCollector[[#This Row],[Source Date]], "MM/DD/YYYY")</f>
        <v>W6  COLLECTED 10/21/2015</v>
      </c>
      <c r="C7" s="17" t="str">
        <f>IF(Master[[#This Row],[Cooperator (Collector) 1 -full record]]="","",Master[[#This Row],[Cooperator (Collector) 1 -full record]])</f>
        <v>MARSB</v>
      </c>
      <c r="D7" s="2"/>
    </row>
    <row r="8" spans="1:4" x14ac:dyDescent="0.35">
      <c r="A8" s="7"/>
      <c r="B8" s="7" t="str">
        <f>Master[[#This Row],[Accession Prefix (NPGS)]]&amp;" "&amp;Master[[#This Row],[Accession Number -Assigned]]&amp;" COLLECTED "&amp;TEXT(SourceCollector[[#This Row],[Source Date]], "MM/DD/YYYY")</f>
        <v>W6  COLLECTED 10/06/2015</v>
      </c>
      <c r="C8" s="17" t="str">
        <f>IF(Master[[#This Row],[Cooperator (Collector) 1 -full record]]="","",Master[[#This Row],[Cooperator (Collector) 1 -full record]])</f>
        <v>MARSB</v>
      </c>
      <c r="D8" s="2"/>
    </row>
    <row r="9" spans="1:4" x14ac:dyDescent="0.35">
      <c r="A9" s="7"/>
      <c r="B9" s="7" t="str">
        <f>Master[[#This Row],[Accession Prefix (NPGS)]]&amp;" "&amp;Master[[#This Row],[Accession Number -Assigned]]&amp;" COLLECTED "&amp;TEXT(SourceCollector[[#This Row],[Source Date]], "MM/DD/YYYY")</f>
        <v>W6  COLLECTED 10/20/2015</v>
      </c>
      <c r="C9" s="17" t="str">
        <f>IF(Master[[#This Row],[Cooperator (Collector) 1 -full record]]="","",Master[[#This Row],[Cooperator (Collector) 1 -full record]])</f>
        <v>MARSB</v>
      </c>
      <c r="D9" s="2"/>
    </row>
    <row r="10" spans="1:4" x14ac:dyDescent="0.35">
      <c r="A10" s="7"/>
      <c r="B10" s="7" t="str">
        <f>Master[[#This Row],[Accession Prefix (NPGS)]]&amp;" "&amp;Master[[#This Row],[Accession Number -Assigned]]&amp;" COLLECTED "&amp;TEXT(SourceCollector[[#This Row],[Source Date]], "MM/DD/YYYY")</f>
        <v>W6  COLLECTED 11/03/2015</v>
      </c>
      <c r="C10" s="17" t="str">
        <f>IF(Master[[#This Row],[Cooperator (Collector) 1 -full record]]="","",Master[[#This Row],[Cooperator (Collector) 1 -full record]])</f>
        <v>MARSB</v>
      </c>
      <c r="D10" s="2"/>
    </row>
    <row r="11" spans="1:4" x14ac:dyDescent="0.35">
      <c r="A11" s="7"/>
      <c r="B11" s="7" t="str">
        <f>Master[[#This Row],[Accession Prefix (NPGS)]]&amp;" "&amp;Master[[#This Row],[Accession Number -Assigned]]&amp;" COLLECTED "&amp;TEXT(SourceCollector[[#This Row],[Source Date]], "MM/DD/YYYY")</f>
        <v>W6  COLLECTED 10/20/2015</v>
      </c>
      <c r="C11" s="17" t="str">
        <f>IF(Master[[#This Row],[Cooperator (Collector) 1 -full record]]="","",Master[[#This Row],[Cooperator (Collector) 1 -full record]])</f>
        <v>MARSB</v>
      </c>
      <c r="D11" s="2"/>
    </row>
    <row r="12" spans="1:4" x14ac:dyDescent="0.35">
      <c r="A12" s="7"/>
      <c r="B12" s="7" t="str">
        <f>Master[[#This Row],[Accession Prefix (NPGS)]]&amp;" "&amp;Master[[#This Row],[Accession Number -Assigned]]&amp;" COLLECTED "&amp;TEXT(SourceCollector[[#This Row],[Source Date]], "MM/DD/YYYY")</f>
        <v>W6  COLLECTED 10/21/2015</v>
      </c>
      <c r="C12" s="17" t="str">
        <f>IF(Master[[#This Row],[Cooperator (Collector) 1 -full record]]="","",Master[[#This Row],[Cooperator (Collector) 1 -full record]])</f>
        <v>MARSB</v>
      </c>
      <c r="D12" s="2"/>
    </row>
    <row r="13" spans="1:4" x14ac:dyDescent="0.35">
      <c r="A13" s="7"/>
      <c r="B13" s="7" t="str">
        <f>Master[[#This Row],[Accession Prefix (NPGS)]]&amp;" "&amp;Master[[#This Row],[Accession Number -Assigned]]&amp;" COLLECTED "&amp;TEXT(SourceCollector[[#This Row],[Source Date]], "MM/DD/YYYY")</f>
        <v>W6  COLLECTED 10/22/2015</v>
      </c>
      <c r="C13" s="17" t="str">
        <f>IF(Master[[#This Row],[Cooperator (Collector) 1 -full record]]="","",Master[[#This Row],[Cooperator (Collector) 1 -full record]])</f>
        <v>MARSB</v>
      </c>
      <c r="D13" s="2"/>
    </row>
    <row r="14" spans="1:4" x14ac:dyDescent="0.35">
      <c r="A14" s="7"/>
      <c r="B14" s="7" t="str">
        <f>Master[[#This Row],[Accession Prefix (NPGS)]]&amp;" "&amp;Master[[#This Row],[Accession Number -Assigned]]&amp;" COLLECTED "&amp;TEXT(SourceCollector[[#This Row],[Source Date]], "MM/DD/YYYY")</f>
        <v>W6  COLLECTED 10/28/2015</v>
      </c>
      <c r="C14" s="17" t="str">
        <f>IF(Master[[#This Row],[Cooperator (Collector) 1 -full record]]="","",Master[[#This Row],[Cooperator (Collector) 1 -full record]])</f>
        <v>MARSB</v>
      </c>
      <c r="D14" s="2"/>
    </row>
    <row r="15" spans="1:4" x14ac:dyDescent="0.35">
      <c r="A15" s="7"/>
      <c r="B15" s="7" t="str">
        <f>Master[[#This Row],[Accession Prefix (NPGS)]]&amp;" "&amp;Master[[#This Row],[Accession Number -Assigned]]&amp;" COLLECTED "&amp;TEXT(SourceCollector[[#This Row],[Source Date]], "MM/DD/YYYY")</f>
        <v>W6  COLLECTED 10/29/2015</v>
      </c>
      <c r="C15" s="17" t="str">
        <f>IF(Master[[#This Row],[Cooperator (Collector) 1 -full record]]="","",Master[[#This Row],[Cooperator (Collector) 1 -full record]])</f>
        <v>MARSB</v>
      </c>
      <c r="D15" s="2"/>
    </row>
    <row r="16" spans="1:4" x14ac:dyDescent="0.35">
      <c r="A16" s="7"/>
      <c r="B16" s="7" t="str">
        <f>Master[[#This Row],[Accession Prefix (NPGS)]]&amp;" "&amp;Master[[#This Row],[Accession Number -Assigned]]&amp;" COLLECTED "&amp;TEXT(SourceCollector[[#This Row],[Source Date]], "MM/DD/YYYY")</f>
        <v>W6  COLLECTED 10/29/2015</v>
      </c>
      <c r="C16" s="17" t="str">
        <f>IF(Master[[#This Row],[Cooperator (Collector) 1 -full record]]="","",Master[[#This Row],[Cooperator (Collector) 1 -full record]])</f>
        <v>MARSB</v>
      </c>
      <c r="D16" s="2"/>
    </row>
    <row r="17" spans="1:4" x14ac:dyDescent="0.35">
      <c r="A17" s="7"/>
      <c r="B17" s="7" t="str">
        <f>Master[[#This Row],[Accession Prefix (NPGS)]]&amp;" "&amp;Master[[#This Row],[Accession Number -Assigned]]&amp;" COLLECTED "&amp;TEXT(SourceCollector[[#This Row],[Source Date]], "MM/DD/YYYY")</f>
        <v>W6  COLLECTED 10/28/2015</v>
      </c>
      <c r="C17" s="17" t="str">
        <f>IF(Master[[#This Row],[Cooperator (Collector) 1 -full record]]="","",Master[[#This Row],[Cooperator (Collector) 1 -full record]])</f>
        <v>MARSB</v>
      </c>
      <c r="D17" s="2"/>
    </row>
    <row r="18" spans="1:4" x14ac:dyDescent="0.35">
      <c r="A18" s="7"/>
      <c r="B18" s="7" t="str">
        <f>Master[[#This Row],[Accession Prefix (NPGS)]]&amp;" "&amp;Master[[#This Row],[Accession Number -Assigned]]&amp;" COLLECTED "&amp;TEXT(SourceCollector[[#This Row],[Source Date]], "MM/DD/YYYY")</f>
        <v>W6  COLLECTED 10/30/2015</v>
      </c>
      <c r="C18" s="17" t="str">
        <f>IF(Master[[#This Row],[Cooperator (Collector) 1 -full record]]="","",Master[[#This Row],[Cooperator (Collector) 1 -full record]])</f>
        <v>MARSB</v>
      </c>
      <c r="D18" s="2"/>
    </row>
    <row r="19" spans="1:4" x14ac:dyDescent="0.35">
      <c r="A19" s="7"/>
      <c r="B19" s="7" t="str">
        <f>Master[[#This Row],[Accession Prefix (NPGS)]]&amp;" "&amp;Master[[#This Row],[Accession Number -Assigned]]&amp;" COLLECTED "&amp;TEXT(SourceCollector[[#This Row],[Source Date]], "MM/DD/YYYY")</f>
        <v>W6  COLLECTED 10/29/2015</v>
      </c>
      <c r="C19" s="17" t="str">
        <f>IF(Master[[#This Row],[Cooperator (Collector) 1 -full record]]="","",Master[[#This Row],[Cooperator (Collector) 1 -full record]])</f>
        <v>MARSB</v>
      </c>
      <c r="D19" s="2"/>
    </row>
    <row r="20" spans="1:4" x14ac:dyDescent="0.35">
      <c r="A20" s="7"/>
      <c r="B20" s="7" t="str">
        <f>Master[[#This Row],[Accession Prefix (NPGS)]]&amp;" "&amp;Master[[#This Row],[Accession Number -Assigned]]&amp;" COLLECTED "&amp;TEXT(SourceCollector[[#This Row],[Source Date]], "MM/DD/YYYY")</f>
        <v>W6  COLLECTED 06/15/2016</v>
      </c>
      <c r="C20" s="17" t="str">
        <f>IF(Master[[#This Row],[Cooperator (Collector) 1 -full record]]="","",Master[[#This Row],[Cooperator (Collector) 1 -full record]])</f>
        <v>MARSB</v>
      </c>
      <c r="D20" s="2"/>
    </row>
    <row r="21" spans="1:4" x14ac:dyDescent="0.35">
      <c r="A21" s="7"/>
      <c r="B21" s="7" t="str">
        <f>Master[[#This Row],[Accession Prefix (NPGS)]]&amp;" "&amp;Master[[#This Row],[Accession Number -Assigned]]&amp;" COLLECTED "&amp;TEXT(SourceCollector[[#This Row],[Source Date]], "MM/DD/YYYY")</f>
        <v>W6  COLLECTED 06/16/2016</v>
      </c>
      <c r="C21" s="17" t="str">
        <f>IF(Master[[#This Row],[Cooperator (Collector) 1 -full record]]="","",Master[[#This Row],[Cooperator (Collector) 1 -full record]])</f>
        <v>MARSB</v>
      </c>
      <c r="D21" s="2"/>
    </row>
    <row r="22" spans="1:4" x14ac:dyDescent="0.35">
      <c r="B22" t="str">
        <f>Master[[#This Row],[Accession Prefix (NPGS)]]&amp;" "&amp;Master[[#This Row],[Accession Number -Assigned]]&amp;" COLLECTED "&amp;TEXT(SourceCollector[[#This Row],[Source Date]], "MM/DD/YYYY")</f>
        <v>W6  COLLECTED 06/20/2016</v>
      </c>
      <c r="C22" s="17" t="str">
        <f>IF(Master[[#This Row],[Cooperator (Collector) 1 -full record]]="","",Master[[#This Row],[Cooperator (Collector) 1 -full record]])</f>
        <v>MARSB</v>
      </c>
      <c r="D22" s="2"/>
    </row>
    <row r="23" spans="1:4" x14ac:dyDescent="0.35">
      <c r="B23" t="str">
        <f>Master[[#This Row],[Accession Prefix (NPGS)]]&amp;" "&amp;Master[[#This Row],[Accession Number -Assigned]]&amp;" COLLECTED "&amp;TEXT(SourceCollector[[#This Row],[Source Date]], "MM/DD/YYYY")</f>
        <v>W6  COLLECTED 06/22/2016</v>
      </c>
      <c r="C23" s="17" t="str">
        <f>IF(Master[[#This Row],[Cooperator (Collector) 1 -full record]]="","",Master[[#This Row],[Cooperator (Collector) 1 -full record]])</f>
        <v>MARSB</v>
      </c>
      <c r="D23" s="2"/>
    </row>
    <row r="24" spans="1:4" x14ac:dyDescent="0.35">
      <c r="B24" t="str">
        <f>Master[[#This Row],[Accession Prefix (NPGS)]]&amp;" "&amp;Master[[#This Row],[Accession Number -Assigned]]&amp;" COLLECTED "&amp;TEXT(SourceCollector[[#This Row],[Source Date]], "MM/DD/YYYY")</f>
        <v>W6  COLLECTED 06/27/2016</v>
      </c>
      <c r="C24" s="17" t="str">
        <f>IF(Master[[#This Row],[Cooperator (Collector) 1 -full record]]="","",Master[[#This Row],[Cooperator (Collector) 1 -full record]])</f>
        <v>MARSB</v>
      </c>
      <c r="D24" s="2"/>
    </row>
    <row r="25" spans="1:4" x14ac:dyDescent="0.35">
      <c r="B25" t="str">
        <f>Master[[#This Row],[Accession Prefix (NPGS)]]&amp;" "&amp;Master[[#This Row],[Accession Number -Assigned]]&amp;" COLLECTED "&amp;TEXT(SourceCollector[[#This Row],[Source Date]], "MM/DD/YYYY")</f>
        <v>W6  COLLECTED 07/08/2016</v>
      </c>
      <c r="C25" s="17" t="str">
        <f>IF(Master[[#This Row],[Cooperator (Collector) 1 -full record]]="","",Master[[#This Row],[Cooperator (Collector) 1 -full record]])</f>
        <v>MARSB</v>
      </c>
      <c r="D25" s="2"/>
    </row>
    <row r="26" spans="1:4" x14ac:dyDescent="0.35">
      <c r="B26" t="str">
        <f>Master[[#This Row],[Accession Prefix (NPGS)]]&amp;" "&amp;Master[[#This Row],[Accession Number -Assigned]]&amp;" COLLECTED "&amp;TEXT(SourceCollector[[#This Row],[Source Date]], "MM/DD/YYYY")</f>
        <v>W6  COLLECTED 07/13/2016</v>
      </c>
      <c r="C26" s="17" t="str">
        <f>IF(Master[[#This Row],[Cooperator (Collector) 1 -full record]]="","",Master[[#This Row],[Cooperator (Collector) 1 -full record]])</f>
        <v>MARSB</v>
      </c>
      <c r="D26" s="2"/>
    </row>
    <row r="27" spans="1:4" x14ac:dyDescent="0.35">
      <c r="B27" t="str">
        <f>Master[[#This Row],[Accession Prefix (NPGS)]]&amp;" "&amp;Master[[#This Row],[Accession Number -Assigned]]&amp;" COLLECTED "&amp;TEXT(SourceCollector[[#This Row],[Source Date]], "MM/DD/YYYY")</f>
        <v>W6  COLLECTED 08/09/2016</v>
      </c>
      <c r="C27" s="17" t="str">
        <f>IF(Master[[#This Row],[Cooperator (Collector) 1 -full record]]="","",Master[[#This Row],[Cooperator (Collector) 1 -full record]])</f>
        <v>MARSB</v>
      </c>
      <c r="D27" s="2"/>
    </row>
    <row r="28" spans="1:4" x14ac:dyDescent="0.35">
      <c r="B28" t="str">
        <f>Master[[#This Row],[Accession Prefix (NPGS)]]&amp;" "&amp;Master[[#This Row],[Accession Number -Assigned]]&amp;" COLLECTED "&amp;TEXT(SourceCollector[[#This Row],[Source Date]], "MM/DD/YYYY")</f>
        <v>W6  COLLECTED 07/21/2016</v>
      </c>
      <c r="C28" s="17" t="str">
        <f>IF(Master[[#This Row],[Cooperator (Collector) 1 -full record]]="","",Master[[#This Row],[Cooperator (Collector) 1 -full record]])</f>
        <v>MARSB</v>
      </c>
      <c r="D28" s="2"/>
    </row>
    <row r="29" spans="1:4" x14ac:dyDescent="0.35">
      <c r="B29" t="str">
        <f>Master[[#This Row],[Accession Prefix (NPGS)]]&amp;" "&amp;Master[[#This Row],[Accession Number -Assigned]]&amp;" COLLECTED "&amp;TEXT(SourceCollector[[#This Row],[Source Date]], "MM/DD/YYYY")</f>
        <v>W6  COLLECTED 08/17/2016</v>
      </c>
      <c r="C29" s="17" t="str">
        <f>IF(Master[[#This Row],[Cooperator (Collector) 1 -full record]]="","",Master[[#This Row],[Cooperator (Collector) 1 -full record]])</f>
        <v>MARSB</v>
      </c>
      <c r="D29" s="2"/>
    </row>
    <row r="30" spans="1:4" x14ac:dyDescent="0.35">
      <c r="B30" t="str">
        <f>Master[[#This Row],[Accession Prefix (NPGS)]]&amp;" "&amp;Master[[#This Row],[Accession Number -Assigned]]&amp;" COLLECTED "&amp;TEXT(SourceCollector[[#This Row],[Source Date]], "MM/DD/YYYY")</f>
        <v>W6  COLLECTED 08/18/2016</v>
      </c>
      <c r="C30" s="17" t="str">
        <f>IF(Master[[#This Row],[Cooperator (Collector) 1 -full record]]="","",Master[[#This Row],[Cooperator (Collector) 1 -full record]])</f>
        <v>MARSB</v>
      </c>
      <c r="D30" s="2"/>
    </row>
    <row r="31" spans="1:4" x14ac:dyDescent="0.35">
      <c r="B31" t="str">
        <f>Master[[#This Row],[Accession Prefix (NPGS)]]&amp;" "&amp;Master[[#This Row],[Accession Number -Assigned]]&amp;" COLLECTED "&amp;TEXT(SourceCollector[[#This Row],[Source Date]], "MM/DD/YYYY")</f>
        <v>W6  COLLECTED 08/25/2016</v>
      </c>
      <c r="C31" s="17" t="str">
        <f>IF(Master[[#This Row],[Cooperator (Collector) 1 -full record]]="","",Master[[#This Row],[Cooperator (Collector) 1 -full record]])</f>
        <v>MARSB</v>
      </c>
      <c r="D31" s="2"/>
    </row>
    <row r="32" spans="1:4" x14ac:dyDescent="0.35">
      <c r="B32" t="str">
        <f>Master[[#This Row],[Accession Prefix (NPGS)]]&amp;" "&amp;Master[[#This Row],[Accession Number -Assigned]]&amp;" COLLECTED "&amp;TEXT(SourceCollector[[#This Row],[Source Date]], "MM/DD/YYYY")</f>
        <v>W6  COLLECTED 08/31/2016</v>
      </c>
      <c r="C32" s="17" t="str">
        <f>IF(Master[[#This Row],[Cooperator (Collector) 1 -full record]]="","",Master[[#This Row],[Cooperator (Collector) 1 -full record]])</f>
        <v>MARSB</v>
      </c>
      <c r="D32" s="2"/>
    </row>
    <row r="33" spans="2:4" x14ac:dyDescent="0.35">
      <c r="B33" t="str">
        <f>Master[[#This Row],[Accession Prefix (NPGS)]]&amp;" "&amp;Master[[#This Row],[Accession Number -Assigned]]&amp;" COLLECTED "&amp;TEXT(SourceCollector[[#This Row],[Source Date]], "MM/DD/YYYY")</f>
        <v>W6  COLLECTED 09/13/2016</v>
      </c>
      <c r="C33" s="17" t="str">
        <f>IF(Master[[#This Row],[Cooperator (Collector) 1 -full record]]="","",Master[[#This Row],[Cooperator (Collector) 1 -full record]])</f>
        <v>MARSB</v>
      </c>
      <c r="D33" s="2"/>
    </row>
    <row r="34" spans="2:4" x14ac:dyDescent="0.35">
      <c r="B34" t="str">
        <f>Master[[#This Row],[Accession Prefix (NPGS)]]&amp;" "&amp;Master[[#This Row],[Accession Number -Assigned]]&amp;" COLLECTED "&amp;TEXT(SourceCollector[[#This Row],[Source Date]], "MM/DD/YYYY")</f>
        <v>W6  COLLECTED 09/14/2016</v>
      </c>
      <c r="C34" s="17" t="str">
        <f>IF(Master[[#This Row],[Cooperator (Collector) 1 -full record]]="","",Master[[#This Row],[Cooperator (Collector) 1 -full record]])</f>
        <v>MARSB</v>
      </c>
      <c r="D34" s="2"/>
    </row>
    <row r="35" spans="2:4" x14ac:dyDescent="0.35">
      <c r="B35" t="str">
        <f>Master[[#This Row],[Accession Prefix (NPGS)]]&amp;" "&amp;Master[[#This Row],[Accession Number -Assigned]]&amp;" COLLECTED "&amp;TEXT(SourceCollector[[#This Row],[Source Date]], "MM/DD/YYYY")</f>
        <v>W6  COLLECTED 10/14/2016</v>
      </c>
      <c r="C35" s="17" t="str">
        <f>IF(Master[[#This Row],[Cooperator (Collector) 1 -full record]]="","",Master[[#This Row],[Cooperator (Collector) 1 -full record]])</f>
        <v>MARSB</v>
      </c>
      <c r="D35" s="2"/>
    </row>
    <row r="36" spans="2:4" x14ac:dyDescent="0.35">
      <c r="B36" t="str">
        <f>Master[[#This Row],[Accession Prefix (NPGS)]]&amp;" "&amp;Master[[#This Row],[Accession Number -Assigned]]&amp;" COLLECTED "&amp;TEXT(SourceCollector[[#This Row],[Source Date]], "MM/DD/YYYY")</f>
        <v>W6  COLLECTED 09/16/2016</v>
      </c>
      <c r="C36" s="17" t="str">
        <f>IF(Master[[#This Row],[Cooperator (Collector) 1 -full record]]="","",Master[[#This Row],[Cooperator (Collector) 1 -full record]])</f>
        <v>MARSB</v>
      </c>
      <c r="D36" s="2"/>
    </row>
    <row r="37" spans="2:4" x14ac:dyDescent="0.35">
      <c r="B37" t="str">
        <f>Master[[#This Row],[Accession Prefix (NPGS)]]&amp;" "&amp;Master[[#This Row],[Accession Number -Assigned]]&amp;" COLLECTED "&amp;TEXT(SourceCollector[[#This Row],[Source Date]], "MM/DD/YYYY")</f>
        <v>W6  COLLECTED 09/16/2016</v>
      </c>
      <c r="C37" s="17" t="str">
        <f>IF(Master[[#This Row],[Cooperator (Collector) 1 -full record]]="","",Master[[#This Row],[Cooperator (Collector) 1 -full record]])</f>
        <v>MARSB</v>
      </c>
      <c r="D37" s="2"/>
    </row>
    <row r="38" spans="2:4" x14ac:dyDescent="0.35">
      <c r="B38" t="str">
        <f>Master[[#This Row],[Accession Prefix (NPGS)]]&amp;" "&amp;Master[[#This Row],[Accession Number -Assigned]]&amp;" COLLECTED "&amp;TEXT(SourceCollector[[#This Row],[Source Date]], "MM/DD/YYYY")</f>
        <v>W6  COLLECTED 09/22/2016</v>
      </c>
      <c r="C38" s="17" t="str">
        <f>IF(Master[[#This Row],[Cooperator (Collector) 1 -full record]]="","",Master[[#This Row],[Cooperator (Collector) 1 -full record]])</f>
        <v>MARSB</v>
      </c>
      <c r="D38" s="2"/>
    </row>
    <row r="39" spans="2:4" x14ac:dyDescent="0.35">
      <c r="B39" t="str">
        <f>Master[[#This Row],[Accession Prefix (NPGS)]]&amp;" "&amp;Master[[#This Row],[Accession Number -Assigned]]&amp;" COLLECTED "&amp;TEXT(SourceCollector[[#This Row],[Source Date]], "MM/DD/YYYY")</f>
        <v>W6  COLLECTED 09/20/2016</v>
      </c>
      <c r="C39" s="17" t="str">
        <f>IF(Master[[#This Row],[Cooperator (Collector) 1 -full record]]="","",Master[[#This Row],[Cooperator (Collector) 1 -full record]])</f>
        <v>MARSB</v>
      </c>
      <c r="D39" s="2"/>
    </row>
    <row r="40" spans="2:4" x14ac:dyDescent="0.35">
      <c r="B40" t="str">
        <f>Master[[#This Row],[Accession Prefix (NPGS)]]&amp;" "&amp;Master[[#This Row],[Accession Number -Assigned]]&amp;" COLLECTED "&amp;TEXT(SourceCollector[[#This Row],[Source Date]], "MM/DD/YYYY")</f>
        <v>W6  COLLECTED 09/27/2016</v>
      </c>
      <c r="C40" s="17" t="str">
        <f>IF(Master[[#This Row],[Cooperator (Collector) 1 -full record]]="","",Master[[#This Row],[Cooperator (Collector) 1 -full record]])</f>
        <v>MARSB</v>
      </c>
      <c r="D40" s="2"/>
    </row>
    <row r="41" spans="2:4" x14ac:dyDescent="0.35">
      <c r="B41" t="str">
        <f>Master[[#This Row],[Accession Prefix (NPGS)]]&amp;" "&amp;Master[[#This Row],[Accession Number -Assigned]]&amp;" COLLECTED "&amp;TEXT(SourceCollector[[#This Row],[Source Date]], "MM/DD/YYYY")</f>
        <v>W6  COLLECTED 09/29/2016</v>
      </c>
      <c r="C41" s="17" t="str">
        <f>IF(Master[[#This Row],[Cooperator (Collector) 1 -full record]]="","",Master[[#This Row],[Cooperator (Collector) 1 -full record]])</f>
        <v>MARSB</v>
      </c>
      <c r="D41" s="2"/>
    </row>
    <row r="42" spans="2:4" x14ac:dyDescent="0.35">
      <c r="B42" t="str">
        <f>Master[[#This Row],[Accession Prefix (NPGS)]]&amp;" "&amp;Master[[#This Row],[Accession Number -Assigned]]&amp;" COLLECTED "&amp;TEXT(SourceCollector[[#This Row],[Source Date]], "MM/DD/YYYY")</f>
        <v>W6  COLLECTED 09/29/2016</v>
      </c>
      <c r="C42" s="17" t="str">
        <f>IF(Master[[#This Row],[Cooperator (Collector) 1 -full record]]="","",Master[[#This Row],[Cooperator (Collector) 1 -full record]])</f>
        <v>MARSB</v>
      </c>
      <c r="D42" s="2"/>
    </row>
    <row r="43" spans="2:4" x14ac:dyDescent="0.35">
      <c r="B43" t="str">
        <f>Master[[#This Row],[Accession Prefix (NPGS)]]&amp;" "&amp;Master[[#This Row],[Accession Number -Assigned]]&amp;" COLLECTED "&amp;TEXT(SourceCollector[[#This Row],[Source Date]], "MM/DD/YYYY")</f>
        <v>W6  COLLECTED 09/29/2016</v>
      </c>
      <c r="C43" s="17" t="str">
        <f>IF(Master[[#This Row],[Cooperator (Collector) 1 -full record]]="","",Master[[#This Row],[Cooperator (Collector) 1 -full record]])</f>
        <v>MARSB</v>
      </c>
      <c r="D43" s="2"/>
    </row>
    <row r="44" spans="2:4" x14ac:dyDescent="0.35">
      <c r="B44" t="str">
        <f>Master[[#This Row],[Accession Prefix (NPGS)]]&amp;" "&amp;Master[[#This Row],[Accession Number -Assigned]]&amp;" COLLECTED "&amp;TEXT(SourceCollector[[#This Row],[Source Date]], "MM/DD/YYYY")</f>
        <v>W6  COLLECTED 10/05/2016</v>
      </c>
      <c r="C44" s="17" t="str">
        <f>IF(Master[[#This Row],[Cooperator (Collector) 1 -full record]]="","",Master[[#This Row],[Cooperator (Collector) 1 -full record]])</f>
        <v>MARSB</v>
      </c>
      <c r="D44" s="2"/>
    </row>
    <row r="45" spans="2:4" x14ac:dyDescent="0.35">
      <c r="B45" t="str">
        <f>Master[[#This Row],[Accession Prefix (NPGS)]]&amp;" "&amp;Master[[#This Row],[Accession Number -Assigned]]&amp;" COLLECTED "&amp;TEXT(SourceCollector[[#This Row],[Source Date]], "MM/DD/YYYY")</f>
        <v>W6  COLLECTED 10/05/2016</v>
      </c>
      <c r="C45" s="17" t="str">
        <f>IF(Master[[#This Row],[Cooperator (Collector) 1 -full record]]="","",Master[[#This Row],[Cooperator (Collector) 1 -full record]])</f>
        <v>MARSB</v>
      </c>
      <c r="D45" s="2"/>
    </row>
    <row r="46" spans="2:4" x14ac:dyDescent="0.35">
      <c r="B46" t="str">
        <f>Master[[#This Row],[Accession Prefix (NPGS)]]&amp;" "&amp;Master[[#This Row],[Accession Number -Assigned]]&amp;" COLLECTED "&amp;TEXT(SourceCollector[[#This Row],[Source Date]], "MM/DD/YYYY")</f>
        <v>W6  COLLECTED 10/06/2016</v>
      </c>
      <c r="C46" s="17" t="str">
        <f>IF(Master[[#This Row],[Cooperator (Collector) 1 -full record]]="","",Master[[#This Row],[Cooperator (Collector) 1 -full record]])</f>
        <v>MARSB</v>
      </c>
      <c r="D46" s="2"/>
    </row>
    <row r="47" spans="2:4" x14ac:dyDescent="0.35">
      <c r="B47" t="str">
        <f>Master[[#This Row],[Accession Prefix (NPGS)]]&amp;" "&amp;Master[[#This Row],[Accession Number -Assigned]]&amp;" COLLECTED "&amp;TEXT(SourceCollector[[#This Row],[Source Date]], "MM/DD/YYYY")</f>
        <v>W6  COLLECTED 10/19/2016</v>
      </c>
      <c r="C47" s="17" t="str">
        <f>IF(Master[[#This Row],[Cooperator (Collector) 1 -full record]]="","",Master[[#This Row],[Cooperator (Collector) 1 -full record]])</f>
        <v>MARSB</v>
      </c>
      <c r="D47" s="2"/>
    </row>
    <row r="48" spans="2:4" x14ac:dyDescent="0.35">
      <c r="B48" t="str">
        <f>Master[[#This Row],[Accession Prefix (NPGS)]]&amp;" "&amp;Master[[#This Row],[Accession Number -Assigned]]&amp;" COLLECTED "&amp;TEXT(SourceCollector[[#This Row],[Source Date]], "MM/DD/YYYY")</f>
        <v>W6  COLLECTED 10/26/2016</v>
      </c>
      <c r="C48" s="17" t="str">
        <f>IF(Master[[#This Row],[Cooperator (Collector) 1 -full record]]="","",Master[[#This Row],[Cooperator (Collector) 1 -full record]])</f>
        <v>MARSB</v>
      </c>
      <c r="D48" s="2"/>
    </row>
    <row r="49" spans="2:4" x14ac:dyDescent="0.35">
      <c r="B49" t="str">
        <f>Master[[#This Row],[Accession Prefix (NPGS)]]&amp;" "&amp;Master[[#This Row],[Accession Number -Assigned]]&amp;" COLLECTED "&amp;TEXT(SourceCollector[[#This Row],[Source Date]], "MM/DD/YYYY")</f>
        <v>W6  COLLECTED 10/28/2016</v>
      </c>
      <c r="C49" s="17" t="str">
        <f>IF(Master[[#This Row],[Cooperator (Collector) 1 -full record]]="","",Master[[#This Row],[Cooperator (Collector) 1 -full record]])</f>
        <v>MARSB</v>
      </c>
      <c r="D49" s="2"/>
    </row>
    <row r="50" spans="2:4" x14ac:dyDescent="0.35">
      <c r="B50" t="str">
        <f>Master[[#This Row],[Accession Prefix (NPGS)]]&amp;" "&amp;Master[[#This Row],[Accession Number -Assigned]]&amp;" COLLECTED "&amp;TEXT(SourceCollector[[#This Row],[Source Date]], "MM/DD/YYYY")</f>
        <v>W6  COLLECTED 11/01/2016</v>
      </c>
      <c r="C50" s="17" t="str">
        <f>IF(Master[[#This Row],[Cooperator (Collector) 1 -full record]]="","",Master[[#This Row],[Cooperator (Collector) 1 -full record]])</f>
        <v>MARSB</v>
      </c>
      <c r="D50" s="2"/>
    </row>
    <row r="51" spans="2:4" x14ac:dyDescent="0.35">
      <c r="B51" t="str">
        <f>Master[[#This Row],[Accession Prefix (NPGS)]]&amp;" "&amp;Master[[#This Row],[Accession Number -Assigned]]&amp;" COLLECTED "&amp;TEXT(SourceCollector[[#This Row],[Source Date]], "MM/DD/YYYY")</f>
        <v>W6  COLLECTED 11/01/2016</v>
      </c>
      <c r="C51" s="17" t="str">
        <f>IF(Master[[#This Row],[Cooperator (Collector) 1 -full record]]="","",Master[[#This Row],[Cooperator (Collector) 1 -full record]])</f>
        <v>MARSB</v>
      </c>
      <c r="D51" s="2"/>
    </row>
    <row r="52" spans="2:4" x14ac:dyDescent="0.35">
      <c r="B52" t="str">
        <f>Master[[#This Row],[Accession Prefix (NPGS)]]&amp;" "&amp;Master[[#This Row],[Accession Number -Assigned]]&amp;" COLLECTED "&amp;TEXT(SourceCollector[[#This Row],[Source Date]], "MM/DD/YYYY")</f>
        <v>W6  COLLECTED 11/01/2016</v>
      </c>
      <c r="C52" s="17" t="str">
        <f>IF(Master[[#This Row],[Cooperator (Collector) 1 -full record]]="","",Master[[#This Row],[Cooperator (Collector) 1 -full record]])</f>
        <v>MARSB</v>
      </c>
      <c r="D52" s="2"/>
    </row>
    <row r="53" spans="2:4" x14ac:dyDescent="0.35">
      <c r="B53" t="str">
        <f>Master[[#This Row],[Accession Prefix (NPGS)]]&amp;" "&amp;Master[[#This Row],[Accession Number -Assigned]]&amp;" COLLECTED "&amp;TEXT(SourceCollector[[#This Row],[Source Date]], "MM/DD/YYYY")</f>
        <v>W6  COLLECTED 11/02/2016</v>
      </c>
      <c r="C53" s="17" t="str">
        <f>IF(Master[[#This Row],[Cooperator (Collector) 1 -full record]]="","",Master[[#This Row],[Cooperator (Collector) 1 -full record]])</f>
        <v>MARSB</v>
      </c>
      <c r="D53" s="2"/>
    </row>
    <row r="54" spans="2:4" x14ac:dyDescent="0.35">
      <c r="B54" t="str">
        <f>Master[[#This Row],[Accession Prefix (NPGS)]]&amp;" "&amp;Master[[#This Row],[Accession Number -Assigned]]&amp;" COLLECTED "&amp;TEXT(SourceCollector[[#This Row],[Source Date]], "MM/DD/YYYY")</f>
        <v>W6  COLLECTED 11/02/2016</v>
      </c>
      <c r="C54" s="17" t="str">
        <f>IF(Master[[#This Row],[Cooperator (Collector) 1 -full record]]="","",Master[[#This Row],[Cooperator (Collector) 1 -full record]])</f>
        <v>MARSB</v>
      </c>
      <c r="D54" s="2"/>
    </row>
    <row r="55" spans="2:4" x14ac:dyDescent="0.35">
      <c r="B55" t="str">
        <f>Master[[#This Row],[Accession Prefix (NPGS)]]&amp;" "&amp;Master[[#This Row],[Accession Number -Assigned]]&amp;" COLLECTED "&amp;TEXT(SourceCollector[[#This Row],[Source Date]], "MM/DD/YYYY")</f>
        <v>W6  COLLECTED 11/02/2016</v>
      </c>
      <c r="C55" s="17" t="str">
        <f>IF(Master[[#This Row],[Cooperator (Collector) 1 -full record]]="","",Master[[#This Row],[Cooperator (Collector) 1 -full record]])</f>
        <v>MARSB</v>
      </c>
      <c r="D55" s="2"/>
    </row>
    <row r="56" spans="2:4" x14ac:dyDescent="0.35">
      <c r="B56" t="str">
        <f>Master[[#This Row],[Accession Prefix (NPGS)]]&amp;" "&amp;Master[[#This Row],[Accession Number -Assigned]]&amp;" COLLECTED "&amp;TEXT(SourceCollector[[#This Row],[Source Date]], "MM/DD/YYYY")</f>
        <v>W6  COLLECTED 11/04/2016</v>
      </c>
      <c r="C56" s="17" t="str">
        <f>IF(Master[[#This Row],[Cooperator (Collector) 1 -full record]]="","",Master[[#This Row],[Cooperator (Collector) 1 -full record]])</f>
        <v>MARSB</v>
      </c>
      <c r="D56" s="2"/>
    </row>
    <row r="57" spans="2:4" x14ac:dyDescent="0.35">
      <c r="B57" t="str">
        <f>Master[[#This Row],[Accession Prefix (NPGS)]]&amp;" "&amp;Master[[#This Row],[Accession Number -Assigned]]&amp;" COLLECTED "&amp;TEXT(SourceCollector[[#This Row],[Source Date]], "MM/DD/YYYY")</f>
        <v>W6  COLLECTED 11/10/2016</v>
      </c>
      <c r="C57" s="17" t="str">
        <f>IF(Master[[#This Row],[Cooperator (Collector) 1 -full record]]="","",Master[[#This Row],[Cooperator (Collector) 1 -full record]])</f>
        <v>MARSB</v>
      </c>
      <c r="D57" s="2"/>
    </row>
    <row r="58" spans="2:4" x14ac:dyDescent="0.35">
      <c r="B58" t="str">
        <f>Master[[#This Row],[Accession Prefix (NPGS)]]&amp;" "&amp;Master[[#This Row],[Accession Number -Assigned]]&amp;" COLLECTED "&amp;TEXT(SourceCollector[[#This Row],[Source Date]], "MM/DD/YYYY")</f>
        <v>W6  COLLECTED 07/08/2016</v>
      </c>
      <c r="C58" s="17" t="str">
        <f>IF(Master[[#This Row],[Cooperator (Collector) 1 -full record]]="","",Master[[#This Row],[Cooperator (Collector) 1 -full record]])</f>
        <v>MARSB</v>
      </c>
      <c r="D58" s="2"/>
    </row>
    <row r="59" spans="2:4" x14ac:dyDescent="0.35">
      <c r="B59" t="str">
        <f>Master[[#This Row],[Accession Prefix (NPGS)]]&amp;" "&amp;Master[[#This Row],[Accession Number -Assigned]]&amp;" COLLECTED "&amp;TEXT(SourceCollector[[#This Row],[Source Date]], "MM/DD/YYYY")</f>
        <v>W6  COLLECTED 07/08/2016</v>
      </c>
      <c r="C59" s="17" t="str">
        <f>IF(Master[[#This Row],[Cooperator (Collector) 1 -full record]]="","",Master[[#This Row],[Cooperator (Collector) 1 -full record]])</f>
        <v>MARSB</v>
      </c>
      <c r="D59" s="2"/>
    </row>
    <row r="60" spans="2:4" x14ac:dyDescent="0.35">
      <c r="B60" t="str">
        <f>Master[[#This Row],[Accession Prefix (NPGS)]]&amp;" "&amp;Master[[#This Row],[Accession Number -Assigned]]&amp;" COLLECTED "&amp;TEXT(SourceCollector[[#This Row],[Source Date]], "MM/DD/YYYY")</f>
        <v>W6  COLLECTED 07/28/2016</v>
      </c>
      <c r="C60" s="17" t="str">
        <f>IF(Master[[#This Row],[Cooperator (Collector) 1 -full record]]="","",Master[[#This Row],[Cooperator (Collector) 1 -full record]])</f>
        <v>MARSB</v>
      </c>
      <c r="D60" s="2"/>
    </row>
    <row r="61" spans="2:4" x14ac:dyDescent="0.35">
      <c r="B61" t="str">
        <f>Master[[#This Row],[Accession Prefix (NPGS)]]&amp;" "&amp;Master[[#This Row],[Accession Number -Assigned]]&amp;" COLLECTED "&amp;TEXT(SourceCollector[[#This Row],[Source Date]], "MM/DD/YYYY")</f>
        <v>W6  COLLECTED 09/07/2016</v>
      </c>
      <c r="C61" s="17" t="str">
        <f>IF(Master[[#This Row],[Cooperator (Collector) 1 -full record]]="","",Master[[#This Row],[Cooperator (Collector) 1 -full record]])</f>
        <v>MARSB</v>
      </c>
      <c r="D61" s="2"/>
    </row>
    <row r="62" spans="2:4" x14ac:dyDescent="0.35">
      <c r="B62" t="str">
        <f>Master[[#This Row],[Accession Prefix (NPGS)]]&amp;" "&amp;Master[[#This Row],[Accession Number -Assigned]]&amp;" COLLECTED "&amp;TEXT(SourceCollector[[#This Row],[Source Date]], "MM/DD/YYYY")</f>
        <v>W6  COLLECTED 09/08/2016</v>
      </c>
      <c r="C62" s="17" t="str">
        <f>IF(Master[[#This Row],[Cooperator (Collector) 1 -full record]]="","",Master[[#This Row],[Cooperator (Collector) 1 -full record]])</f>
        <v>MARSB</v>
      </c>
      <c r="D62" s="2"/>
    </row>
    <row r="63" spans="2:4" x14ac:dyDescent="0.35">
      <c r="B63" t="str">
        <f>Master[[#This Row],[Accession Prefix (NPGS)]]&amp;" "&amp;Master[[#This Row],[Accession Number -Assigned]]&amp;" COLLECTED "&amp;TEXT(SourceCollector[[#This Row],[Source Date]], "MM/DD/YYYY")</f>
        <v>W6  COLLECTED 09/09/2016</v>
      </c>
      <c r="C63" s="17" t="str">
        <f>IF(Master[[#This Row],[Cooperator (Collector) 1 -full record]]="","",Master[[#This Row],[Cooperator (Collector) 1 -full record]])</f>
        <v>MARSB</v>
      </c>
      <c r="D63" s="2"/>
    </row>
    <row r="64" spans="2:4" x14ac:dyDescent="0.35">
      <c r="B64" t="str">
        <f>Master[[#This Row],[Accession Prefix (NPGS)]]&amp;" "&amp;Master[[#This Row],[Accession Number -Assigned]]&amp;" COLLECTED "&amp;TEXT(SourceCollector[[#This Row],[Source Date]], "MM/DD/YYYY")</f>
        <v>W6  COLLECTED 09/14/2016</v>
      </c>
      <c r="C64" s="17" t="str">
        <f>IF(Master[[#This Row],[Cooperator (Collector) 1 -full record]]="","",Master[[#This Row],[Cooperator (Collector) 1 -full record]])</f>
        <v>MARSB</v>
      </c>
      <c r="D64" s="2"/>
    </row>
    <row r="65" spans="2:4" x14ac:dyDescent="0.35">
      <c r="B65" t="str">
        <f>Master[[#This Row],[Accession Prefix (NPGS)]]&amp;" "&amp;Master[[#This Row],[Accession Number -Assigned]]&amp;" COLLECTED "&amp;TEXT(SourceCollector[[#This Row],[Source Date]], "MM/DD/YYYY")</f>
        <v>W6  COLLECTED 09/21/2016</v>
      </c>
      <c r="C65" s="17" t="str">
        <f>IF(Master[[#This Row],[Cooperator (Collector) 1 -full record]]="","",Master[[#This Row],[Cooperator (Collector) 1 -full record]])</f>
        <v>MARSB</v>
      </c>
      <c r="D65" s="2"/>
    </row>
    <row r="66" spans="2:4" x14ac:dyDescent="0.35">
      <c r="B66" t="str">
        <f>Master[[#This Row],[Accession Prefix (NPGS)]]&amp;" "&amp;Master[[#This Row],[Accession Number -Assigned]]&amp;" COLLECTED "&amp;TEXT(SourceCollector[[#This Row],[Source Date]], "MM/DD/YYYY")</f>
        <v>W6  COLLECTED 09/21/2016</v>
      </c>
      <c r="C66" s="17" t="str">
        <f>IF(Master[[#This Row],[Cooperator (Collector) 1 -full record]]="","",Master[[#This Row],[Cooperator (Collector) 1 -full record]])</f>
        <v>MARSB</v>
      </c>
      <c r="D66" s="2"/>
    </row>
    <row r="67" spans="2:4" x14ac:dyDescent="0.35">
      <c r="B67" t="str">
        <f>Master[[#This Row],[Accession Prefix (NPGS)]]&amp;" "&amp;Master[[#This Row],[Accession Number -Assigned]]&amp;" COLLECTED "&amp;TEXT(SourceCollector[[#This Row],[Source Date]], "MM/DD/YYYY")</f>
        <v>W6  COLLECTED 09/22/2016</v>
      </c>
      <c r="C67" s="17" t="str">
        <f>IF(Master[[#This Row],[Cooperator (Collector) 1 -full record]]="","",Master[[#This Row],[Cooperator (Collector) 1 -full record]])</f>
        <v>MARSB</v>
      </c>
      <c r="D67" s="2"/>
    </row>
    <row r="68" spans="2:4" x14ac:dyDescent="0.35">
      <c r="B68" t="str">
        <f>Master[[#This Row],[Accession Prefix (NPGS)]]&amp;" "&amp;Master[[#This Row],[Accession Number -Assigned]]&amp;" COLLECTED "&amp;TEXT(SourceCollector[[#This Row],[Source Date]], "MM/DD/YYYY")</f>
        <v>W6  COLLECTED 09/26/2016</v>
      </c>
      <c r="C68" s="17" t="str">
        <f>IF(Master[[#This Row],[Cooperator (Collector) 1 -full record]]="","",Master[[#This Row],[Cooperator (Collector) 1 -full record]])</f>
        <v>MARSB</v>
      </c>
      <c r="D68" s="2"/>
    </row>
    <row r="69" spans="2:4" x14ac:dyDescent="0.35">
      <c r="B69" t="str">
        <f>Master[[#This Row],[Accession Prefix (NPGS)]]&amp;" "&amp;Master[[#This Row],[Accession Number -Assigned]]&amp;" COLLECTED "&amp;TEXT(SourceCollector[[#This Row],[Source Date]], "MM/DD/YYYY")</f>
        <v>W6  COLLECTED 09/27/2016</v>
      </c>
      <c r="C69" s="17" t="str">
        <f>IF(Master[[#This Row],[Cooperator (Collector) 1 -full record]]="","",Master[[#This Row],[Cooperator (Collector) 1 -full record]])</f>
        <v>MARSB</v>
      </c>
      <c r="D69" s="2"/>
    </row>
    <row r="70" spans="2:4" x14ac:dyDescent="0.35">
      <c r="B70" t="str">
        <f>Master[[#This Row],[Accession Prefix (NPGS)]]&amp;" "&amp;Master[[#This Row],[Accession Number -Assigned]]&amp;" COLLECTED "&amp;TEXT(SourceCollector[[#This Row],[Source Date]], "MM/DD/YYYY")</f>
        <v>W6  COLLECTED 09/28/2016</v>
      </c>
      <c r="C70" s="17" t="str">
        <f>IF(Master[[#This Row],[Cooperator (Collector) 1 -full record]]="","",Master[[#This Row],[Cooperator (Collector) 1 -full record]])</f>
        <v>MARSB</v>
      </c>
      <c r="D70" s="2"/>
    </row>
    <row r="71" spans="2:4" x14ac:dyDescent="0.35">
      <c r="B71" t="str">
        <f>Master[[#This Row],[Accession Prefix (NPGS)]]&amp;" "&amp;Master[[#This Row],[Accession Number -Assigned]]&amp;" COLLECTED "&amp;TEXT(SourceCollector[[#This Row],[Source Date]], "MM/DD/YYYY")</f>
        <v>W6  COLLECTED 09/28/2016</v>
      </c>
      <c r="C71" s="17" t="str">
        <f>IF(Master[[#This Row],[Cooperator (Collector) 1 -full record]]="","",Master[[#This Row],[Cooperator (Collector) 1 -full record]])</f>
        <v>MARSB</v>
      </c>
      <c r="D71" s="2"/>
    </row>
    <row r="72" spans="2:4" x14ac:dyDescent="0.35">
      <c r="B72" t="str">
        <f>Master[[#This Row],[Accession Prefix (NPGS)]]&amp;" "&amp;Master[[#This Row],[Accession Number -Assigned]]&amp;" COLLECTED "&amp;TEXT(SourceCollector[[#This Row],[Source Date]], "MM/DD/YYYY")</f>
        <v>W6  COLLECTED 10/19/2016</v>
      </c>
      <c r="C72" s="17" t="str">
        <f>IF(Master[[#This Row],[Cooperator (Collector) 1 -full record]]="","",Master[[#This Row],[Cooperator (Collector) 1 -full record]])</f>
        <v>MARSB</v>
      </c>
      <c r="D72" s="2"/>
    </row>
    <row r="73" spans="2:4" x14ac:dyDescent="0.35">
      <c r="B73" t="str">
        <f>Master[[#This Row],[Accession Prefix (NPGS)]]&amp;" "&amp;Master[[#This Row],[Accession Number -Assigned]]&amp;" COLLECTED "&amp;TEXT(SourceCollector[[#This Row],[Source Date]], "MM/DD/YYYY")</f>
        <v>W6  COLLECTED 10/20/2016</v>
      </c>
      <c r="C73" s="17" t="str">
        <f>IF(Master[[#This Row],[Cooperator (Collector) 1 -full record]]="","",Master[[#This Row],[Cooperator (Collector) 1 -full record]])</f>
        <v>MARSB</v>
      </c>
      <c r="D73" s="2"/>
    </row>
    <row r="74" spans="2:4" x14ac:dyDescent="0.35">
      <c r="B74" t="str">
        <f>Master[[#This Row],[Accession Prefix (NPGS)]]&amp;" "&amp;Master[[#This Row],[Accession Number -Assigned]]&amp;" COLLECTED "&amp;TEXT(SourceCollector[[#This Row],[Source Date]], "MM/DD/YYYY")</f>
        <v>W6  COLLECTED 07/16/2016</v>
      </c>
      <c r="C74" s="17" t="str">
        <f>IF(Master[[#This Row],[Cooperator (Collector) 1 -full record]]="","",Master[[#This Row],[Cooperator (Collector) 1 -full record]])</f>
        <v>MARSB</v>
      </c>
      <c r="D74" s="2"/>
    </row>
    <row r="75" spans="2:4" x14ac:dyDescent="0.35">
      <c r="B75" t="str">
        <f>Master[[#This Row],[Accession Prefix (NPGS)]]&amp;" "&amp;Master[[#This Row],[Accession Number -Assigned]]&amp;" COLLECTED "&amp;TEXT(SourceCollector[[#This Row],[Source Date]], "MM/DD/YYYY")</f>
        <v>W6  COLLECTED 08/03/2016</v>
      </c>
      <c r="C75" s="17" t="str">
        <f>IF(Master[[#This Row],[Cooperator (Collector) 1 -full record]]="","",Master[[#This Row],[Cooperator (Collector) 1 -full record]])</f>
        <v>MARSB</v>
      </c>
      <c r="D75" s="2"/>
    </row>
    <row r="76" spans="2:4" x14ac:dyDescent="0.35">
      <c r="B76" t="str">
        <f>Master[[#This Row],[Accession Prefix (NPGS)]]&amp;" "&amp;Master[[#This Row],[Accession Number -Assigned]]&amp;" COLLECTED "&amp;TEXT(SourceCollector[[#This Row],[Source Date]], "MM/DD/YYYY")</f>
        <v>W6  COLLECTED 08/11/2016</v>
      </c>
      <c r="C76" s="17" t="str">
        <f>IF(Master[[#This Row],[Cooperator (Collector) 1 -full record]]="","",Master[[#This Row],[Cooperator (Collector) 1 -full record]])</f>
        <v>MARSB</v>
      </c>
      <c r="D76" s="2"/>
    </row>
    <row r="77" spans="2:4" x14ac:dyDescent="0.35">
      <c r="B77" t="str">
        <f>Master[[#This Row],[Accession Prefix (NPGS)]]&amp;" "&amp;Master[[#This Row],[Accession Number -Assigned]]&amp;" COLLECTED "&amp;TEXT(SourceCollector[[#This Row],[Source Date]], "MM/DD/YYYY")</f>
        <v>W6  COLLECTED 08/17/2016</v>
      </c>
      <c r="C77" s="17" t="str">
        <f>IF(Master[[#This Row],[Cooperator (Collector) 1 -full record]]="","",Master[[#This Row],[Cooperator (Collector) 1 -full record]])</f>
        <v>MARSB</v>
      </c>
      <c r="D77" s="2"/>
    </row>
    <row r="78" spans="2:4" x14ac:dyDescent="0.35">
      <c r="B78" t="str">
        <f>Master[[#This Row],[Accession Prefix (NPGS)]]&amp;" "&amp;Master[[#This Row],[Accession Number -Assigned]]&amp;" COLLECTED "&amp;TEXT(SourceCollector[[#This Row],[Source Date]], "MM/DD/YYYY")</f>
        <v>W6  COLLECTED 08/18/2016</v>
      </c>
      <c r="C78" s="17" t="str">
        <f>IF(Master[[#This Row],[Cooperator (Collector) 1 -full record]]="","",Master[[#This Row],[Cooperator (Collector) 1 -full record]])</f>
        <v>MARSB</v>
      </c>
      <c r="D78" s="2"/>
    </row>
    <row r="79" spans="2:4" x14ac:dyDescent="0.35">
      <c r="B79" t="str">
        <f>Master[[#This Row],[Accession Prefix (NPGS)]]&amp;" "&amp;Master[[#This Row],[Accession Number -Assigned]]&amp;" COLLECTED "&amp;TEXT(SourceCollector[[#This Row],[Source Date]], "MM/DD/YYYY")</f>
        <v>W6  COLLECTED 09/24/2016</v>
      </c>
      <c r="C79" s="17" t="str">
        <f>IF(Master[[#This Row],[Cooperator (Collector) 1 -full record]]="","",Master[[#This Row],[Cooperator (Collector) 1 -full record]])</f>
        <v>MARSB</v>
      </c>
      <c r="D79" s="2"/>
    </row>
    <row r="80" spans="2:4" x14ac:dyDescent="0.35">
      <c r="B80" t="str">
        <f>Master[[#This Row],[Accession Prefix (NPGS)]]&amp;" "&amp;Master[[#This Row],[Accession Number -Assigned]]&amp;" COLLECTED "&amp;TEXT(SourceCollector[[#This Row],[Source Date]], "MM/DD/YYYY")</f>
        <v>W6  COLLECTED 09/21/2016</v>
      </c>
      <c r="C80" s="17" t="str">
        <f>IF(Master[[#This Row],[Cooperator (Collector) 1 -full record]]="","",Master[[#This Row],[Cooperator (Collector) 1 -full record]])</f>
        <v>MARSB</v>
      </c>
      <c r="D80" s="2"/>
    </row>
    <row r="81" spans="2:4" x14ac:dyDescent="0.35">
      <c r="B81" t="str">
        <f>Master[[#This Row],[Accession Prefix (NPGS)]]&amp;" "&amp;Master[[#This Row],[Accession Number -Assigned]]&amp;" COLLECTED "&amp;TEXT(SourceCollector[[#This Row],[Source Date]], "MM/DD/YYYY")</f>
        <v>W6  COLLECTED 09/21/2016</v>
      </c>
      <c r="C81" s="17" t="str">
        <f>IF(Master[[#This Row],[Cooperator (Collector) 1 -full record]]="","",Master[[#This Row],[Cooperator (Collector) 1 -full record]])</f>
        <v>MARSB</v>
      </c>
      <c r="D81" s="2"/>
    </row>
    <row r="82" spans="2:4" x14ac:dyDescent="0.35">
      <c r="B82" t="str">
        <f>Master[[#This Row],[Accession Prefix (NPGS)]]&amp;" "&amp;Master[[#This Row],[Accession Number -Assigned]]&amp;" COLLECTED "&amp;TEXT(SourceCollector[[#This Row],[Source Date]], "MM/DD/YYYY")</f>
        <v>W6  COLLECTED 09/28/2016</v>
      </c>
      <c r="C82" s="17" t="str">
        <f>IF(Master[[#This Row],[Cooperator (Collector) 1 -full record]]="","",Master[[#This Row],[Cooperator (Collector) 1 -full record]])</f>
        <v>MARSB</v>
      </c>
      <c r="D82" s="2"/>
    </row>
    <row r="83" spans="2:4" x14ac:dyDescent="0.35">
      <c r="B83" t="str">
        <f>Master[[#This Row],[Accession Prefix (NPGS)]]&amp;" "&amp;Master[[#This Row],[Accession Number -Assigned]]&amp;" COLLECTED "&amp;TEXT(SourceCollector[[#This Row],[Source Date]], "MM/DD/YYYY")</f>
        <v>W6  COLLECTED 09/28/2016</v>
      </c>
      <c r="C83" s="17" t="str">
        <f>IF(Master[[#This Row],[Cooperator (Collector) 1 -full record]]="","",Master[[#This Row],[Cooperator (Collector) 1 -full record]])</f>
        <v>MARSB</v>
      </c>
      <c r="D83" s="2"/>
    </row>
    <row r="84" spans="2:4" x14ac:dyDescent="0.35">
      <c r="B84" t="str">
        <f>Master[[#This Row],[Accession Prefix (NPGS)]]&amp;" "&amp;Master[[#This Row],[Accession Number -Assigned]]&amp;" COLLECTED "&amp;TEXT(SourceCollector[[#This Row],[Source Date]], "MM/DD/YYYY")</f>
        <v>W6  COLLECTED 10/02/2016</v>
      </c>
      <c r="C84" s="17" t="str">
        <f>IF(Master[[#This Row],[Cooperator (Collector) 1 -full record]]="","",Master[[#This Row],[Cooperator (Collector) 1 -full record]])</f>
        <v>MARSB</v>
      </c>
      <c r="D84" s="2"/>
    </row>
    <row r="85" spans="2:4" x14ac:dyDescent="0.35">
      <c r="B85" t="str">
        <f>Master[[#This Row],[Accession Prefix (NPGS)]]&amp;" "&amp;Master[[#This Row],[Accession Number -Assigned]]&amp;" COLLECTED "&amp;TEXT(SourceCollector[[#This Row],[Source Date]], "MM/DD/YYYY")</f>
        <v>W6  COLLECTED 10/16/2016</v>
      </c>
      <c r="C85" s="17" t="str">
        <f>IF(Master[[#This Row],[Cooperator (Collector) 1 -full record]]="","",Master[[#This Row],[Cooperator (Collector) 1 -full record]])</f>
        <v>MARSB</v>
      </c>
      <c r="D85" s="2"/>
    </row>
    <row r="86" spans="2:4" x14ac:dyDescent="0.35">
      <c r="B86" t="str">
        <f>Master[[#This Row],[Accession Prefix (NPGS)]]&amp;" "&amp;Master[[#This Row],[Accession Number -Assigned]]&amp;" COLLECTED "&amp;TEXT(SourceCollector[[#This Row],[Source Date]], "MM/DD/YYYY")</f>
        <v>W6  COLLECTED 10/16/2016</v>
      </c>
      <c r="C86" s="17" t="str">
        <f>IF(Master[[#This Row],[Cooperator (Collector) 1 -full record]]="","",Master[[#This Row],[Cooperator (Collector) 1 -full record]])</f>
        <v>MARSB</v>
      </c>
      <c r="D86" s="2"/>
    </row>
    <row r="87" spans="2:4" x14ac:dyDescent="0.35">
      <c r="B87" t="str">
        <f>Master[[#This Row],[Accession Prefix (NPGS)]]&amp;" "&amp;Master[[#This Row],[Accession Number -Assigned]]&amp;" COLLECTED "&amp;TEXT(SourceCollector[[#This Row],[Source Date]], "MM/DD/YYYY")</f>
        <v>W6  COLLECTED 10/16/2016</v>
      </c>
      <c r="C87" s="17" t="str">
        <f>IF(Master[[#This Row],[Cooperator (Collector) 1 -full record]]="","",Master[[#This Row],[Cooperator (Collector) 1 -full record]])</f>
        <v>MARSB</v>
      </c>
      <c r="D87" s="2"/>
    </row>
    <row r="88" spans="2:4" x14ac:dyDescent="0.35">
      <c r="B88" t="str">
        <f>Master[[#This Row],[Accession Prefix (NPGS)]]&amp;" "&amp;Master[[#This Row],[Accession Number -Assigned]]&amp;" COLLECTED "&amp;TEXT(SourceCollector[[#This Row],[Source Date]], "MM/DD/YYYY")</f>
        <v>W6  COLLECTED 11/18/2016</v>
      </c>
      <c r="C88" s="17" t="str">
        <f>IF(Master[[#This Row],[Cooperator (Collector) 1 -full record]]="","",Master[[#This Row],[Cooperator (Collector) 1 -full record]])</f>
        <v>MARSB</v>
      </c>
      <c r="D88" s="2"/>
    </row>
    <row r="89" spans="2:4" x14ac:dyDescent="0.35">
      <c r="B89" t="str">
        <f>Master[[#This Row],[Accession Prefix (NPGS)]]&amp;" "&amp;Master[[#This Row],[Accession Number -Assigned]]&amp;" COLLECTED "&amp;TEXT(SourceCollector[[#This Row],[Source Date]], "MM/DD/YYYY")</f>
        <v>W6  COLLECTED 10/22/2016</v>
      </c>
      <c r="C89" s="17" t="str">
        <f>IF(Master[[#This Row],[Cooperator (Collector) 1 -full record]]="","",Master[[#This Row],[Cooperator (Collector) 1 -full record]])</f>
        <v>MARSB</v>
      </c>
      <c r="D89" s="2"/>
    </row>
    <row r="90" spans="2:4" x14ac:dyDescent="0.35">
      <c r="B90" t="str">
        <f>Master[[#This Row],[Accession Prefix (NPGS)]]&amp;" "&amp;Master[[#This Row],[Accession Number -Assigned]]&amp;" COLLECTED "&amp;TEXT(SourceCollector[[#This Row],[Source Date]], "MM/DD/YYYY")</f>
        <v>W6  COLLECTED 10/22/2016</v>
      </c>
      <c r="C90" s="17" t="str">
        <f>IF(Master[[#This Row],[Cooperator (Collector) 1 -full record]]="","",Master[[#This Row],[Cooperator (Collector) 1 -full record]])</f>
        <v>MARSB</v>
      </c>
      <c r="D90" s="2"/>
    </row>
    <row r="91" spans="2:4" x14ac:dyDescent="0.35">
      <c r="B91" t="str">
        <f>Master[[#This Row],[Accession Prefix (NPGS)]]&amp;" "&amp;Master[[#This Row],[Accession Number -Assigned]]&amp;" COLLECTED "&amp;TEXT(SourceCollector[[#This Row],[Source Date]], "MM/DD/YYYY")</f>
        <v>W6  COLLECTED 10/24/2016</v>
      </c>
      <c r="C91" s="17" t="str">
        <f>IF(Master[[#This Row],[Cooperator (Collector) 1 -full record]]="","",Master[[#This Row],[Cooperator (Collector) 1 -full record]])</f>
        <v>MARSB</v>
      </c>
      <c r="D91" s="2"/>
    </row>
    <row r="92" spans="2:4" x14ac:dyDescent="0.35">
      <c r="B92" t="str">
        <f>Master[[#This Row],[Accession Prefix (NPGS)]]&amp;" "&amp;Master[[#This Row],[Accession Number -Assigned]]&amp;" COLLECTED "&amp;TEXT(SourceCollector[[#This Row],[Source Date]], "MM/DD/YYYY")</f>
        <v>W6  COLLECTED 10/25/2016</v>
      </c>
      <c r="C92" s="17" t="str">
        <f>IF(Master[[#This Row],[Cooperator (Collector) 1 -full record]]="","",Master[[#This Row],[Cooperator (Collector) 1 -full record]])</f>
        <v>MARSB</v>
      </c>
      <c r="D92" s="2"/>
    </row>
    <row r="93" spans="2:4" x14ac:dyDescent="0.35">
      <c r="B93" t="str">
        <f>Master[[#This Row],[Accession Prefix (NPGS)]]&amp;" "&amp;Master[[#This Row],[Accession Number -Assigned]]&amp;" COLLECTED "&amp;TEXT(SourceCollector[[#This Row],[Source Date]], "MM/DD/YYYY")</f>
        <v>W6  COLLECTED 07/06/2016</v>
      </c>
      <c r="C93" s="17" t="str">
        <f>IF(Master[[#This Row],[Cooperator (Collector) 1 -full record]]="","",Master[[#This Row],[Cooperator (Collector) 1 -full record]])</f>
        <v>MARSB</v>
      </c>
      <c r="D93" s="2"/>
    </row>
    <row r="94" spans="2:4" x14ac:dyDescent="0.35">
      <c r="B94" t="str">
        <f>Master[[#This Row],[Accession Prefix (NPGS)]]&amp;" "&amp;Master[[#This Row],[Accession Number -Assigned]]&amp;" COLLECTED "&amp;TEXT(SourceCollector[[#This Row],[Source Date]], "MM/DD/YYYY")</f>
        <v>W6  COLLECTED 08/26/2016</v>
      </c>
      <c r="C94" s="17" t="str">
        <f>IF(Master[[#This Row],[Cooperator (Collector) 1 -full record]]="","",Master[[#This Row],[Cooperator (Collector) 1 -full record]])</f>
        <v>MARSB</v>
      </c>
      <c r="D94" s="2"/>
    </row>
    <row r="95" spans="2:4" x14ac:dyDescent="0.35">
      <c r="B95" t="str">
        <f>Master[[#This Row],[Accession Prefix (NPGS)]]&amp;" "&amp;Master[[#This Row],[Accession Number -Assigned]]&amp;" COLLECTED "&amp;TEXT(SourceCollector[[#This Row],[Source Date]], "MM/DD/YYYY")</f>
        <v>W6  COLLECTED 09/21/2016</v>
      </c>
      <c r="C95" s="17" t="str">
        <f>IF(Master[[#This Row],[Cooperator (Collector) 1 -full record]]="","",Master[[#This Row],[Cooperator (Collector) 1 -full record]])</f>
        <v>MARSB</v>
      </c>
      <c r="D95" s="2"/>
    </row>
    <row r="96" spans="2:4" x14ac:dyDescent="0.35">
      <c r="B96" t="str">
        <f>Master[[#This Row],[Accession Prefix (NPGS)]]&amp;" "&amp;Master[[#This Row],[Accession Number -Assigned]]&amp;" COLLECTED "&amp;TEXT(SourceCollector[[#This Row],[Source Date]], "MM/DD/YYYY")</f>
        <v>W6  COLLECTED 09/26/2016</v>
      </c>
      <c r="C96" s="17" t="str">
        <f>IF(Master[[#This Row],[Cooperator (Collector) 1 -full record]]="","",Master[[#This Row],[Cooperator (Collector) 1 -full record]])</f>
        <v>MARSB</v>
      </c>
      <c r="D96" s="2"/>
    </row>
    <row r="97" spans="2:3" x14ac:dyDescent="0.35">
      <c r="B97" t="str">
        <f>Master[[#This Row],[Accession Prefix (NPGS)]]&amp;" "&amp;Master[[#This Row],[Accession Number -Assigned]]&amp;" COLLECTED "&amp;TEXT(SourceCollector[[#This Row],[Source Date]], "MM/DD/YYYY")</f>
        <v>W6  COLLECTED 10/25/2016</v>
      </c>
      <c r="C97" s="17" t="str">
        <f>IF(Master[[#This Row],[Cooperator (Collector) 1 -full record]]="","",Master[[#This Row],[Cooperator (Collector) 1 -full record]])</f>
        <v>MARSB</v>
      </c>
    </row>
    <row r="98" spans="2:3" x14ac:dyDescent="0.35">
      <c r="B98" t="str">
        <f>Master[[#This Row],[Accession Prefix (NPGS)]]&amp;" "&amp;Master[[#This Row],[Accession Number -Assigned]]&amp;" COLLECTED "&amp;TEXT(SourceCollector[[#This Row],[Source Date]], "MM/DD/YYYY")</f>
        <v>W6  COLLECTED 10/31/2016</v>
      </c>
      <c r="C98" s="17" t="str">
        <f>IF(Master[[#This Row],[Cooperator (Collector) 1 -full record]]="","",Master[[#This Row],[Cooperator (Collector) 1 -full record]])</f>
        <v>MARSB</v>
      </c>
    </row>
    <row r="99" spans="2:3" x14ac:dyDescent="0.35">
      <c r="B99" t="str">
        <f>Master[[#This Row],[Accession Prefix (NPGS)]]&amp;" "&amp;Master[[#This Row],[Accession Number -Assigned]]&amp;" COLLECTED "&amp;TEXT(SourceCollector[[#This Row],[Source Date]], "MM/DD/YYYY")</f>
        <v>W6  COLLECTED 11/03/2016</v>
      </c>
      <c r="C99" s="17" t="str">
        <f>IF(Master[[#This Row],[Cooperator (Collector) 1 -full record]]="","",Master[[#This Row],[Cooperator (Collector) 1 -full record]])</f>
        <v>MARSB</v>
      </c>
    </row>
    <row r="100" spans="2:3" x14ac:dyDescent="0.35">
      <c r="B100" t="str">
        <f>Master[[#This Row],[Accession Prefix (NPGS)]]&amp;" "&amp;Master[[#This Row],[Accession Number -Assigned]]&amp;" COLLECTED "&amp;TEXT(SourceCollector[[#This Row],[Source Date]], "MM/DD/YYYY")</f>
        <v>W6  COLLECTED 11/03/2016</v>
      </c>
      <c r="C100" s="17" t="str">
        <f>IF(Master[[#This Row],[Cooperator (Collector) 1 -full record]]="","",Master[[#This Row],[Cooperator (Collector) 1 -full record]])</f>
        <v>MARSB</v>
      </c>
    </row>
    <row r="101" spans="2:3" x14ac:dyDescent="0.35">
      <c r="B101" t="str">
        <f>Master[[#This Row],[Accession Prefix (NPGS)]]&amp;" "&amp;Master[[#This Row],[Accession Number -Assigned]]&amp;" COLLECTED "&amp;TEXT(SourceCollector[[#This Row],[Source Date]], "MM/DD/YYYY")</f>
        <v>W6  COLLECTED 11/08/2016</v>
      </c>
      <c r="C101" s="17" t="str">
        <f>IF(Master[[#This Row],[Cooperator (Collector) 1 -full record]]="","",Master[[#This Row],[Cooperator (Collector) 1 -full record]])</f>
        <v>MARSB</v>
      </c>
    </row>
    <row r="102" spans="2:3" x14ac:dyDescent="0.35">
      <c r="B102" t="str">
        <f>Master[[#This Row],[Accession Prefix (NPGS)]]&amp;" "&amp;Master[[#This Row],[Accession Number -Assigned]]&amp;" COLLECTED "&amp;TEXT(SourceCollector[[#This Row],[Source Date]], "MM/DD/YYYY")</f>
        <v>W6  COLLECTED 11/08/2016</v>
      </c>
      <c r="C102" s="17" t="str">
        <f>IF(Master[[#This Row],[Cooperator (Collector) 1 -full record]]="","",Master[[#This Row],[Cooperator (Collector) 1 -full record]])</f>
        <v>MARSB</v>
      </c>
    </row>
    <row r="103" spans="2:3" x14ac:dyDescent="0.35">
      <c r="B103" t="str">
        <f>Master[[#This Row],[Accession Prefix (NPGS)]]&amp;" "&amp;Master[[#This Row],[Accession Number -Assigned]]&amp;" COLLECTED "&amp;TEXT(SourceCollector[[#This Row],[Source Date]], "MM/DD/YYYY")</f>
        <v>W6  COLLECTED 11/08/2016</v>
      </c>
      <c r="C103" s="17" t="str">
        <f>IF(Master[[#This Row],[Cooperator (Collector) 1 -full record]]="","",Master[[#This Row],[Cooperator (Collector) 1 -full record]])</f>
        <v>MARSB</v>
      </c>
    </row>
    <row r="104" spans="2:3" x14ac:dyDescent="0.35">
      <c r="B104" t="str">
        <f>Master[[#This Row],[Accession Prefix (NPGS)]]&amp;" "&amp;Master[[#This Row],[Accession Number -Assigned]]&amp;" COLLECTED "&amp;TEXT(SourceCollector[[#This Row],[Source Date]], "MM/DD/YYYY")</f>
        <v>W6  COLLECTED 11/10/2016</v>
      </c>
      <c r="C104" s="17" t="str">
        <f>IF(Master[[#This Row],[Cooperator (Collector) 1 -full record]]="","",Master[[#This Row],[Cooperator (Collector) 1 -full record]])</f>
        <v>MARSB</v>
      </c>
    </row>
    <row r="105" spans="2:3" x14ac:dyDescent="0.35">
      <c r="B105" t="str">
        <f>Master[[#This Row],[Accession Prefix (NPGS)]]&amp;" "&amp;Master[[#This Row],[Accession Number -Assigned]]&amp;" COLLECTED "&amp;TEXT(SourceCollector[[#This Row],[Source Date]], "MM/DD/YYYY")</f>
        <v>W6  COLLECTED 11/10/2016</v>
      </c>
      <c r="C105" s="17" t="str">
        <f>IF(Master[[#This Row],[Cooperator (Collector) 1 -full record]]="","",Master[[#This Row],[Cooperator (Collector) 1 -full record]])</f>
        <v>MARSB</v>
      </c>
    </row>
    <row r="106" spans="2:3" x14ac:dyDescent="0.35">
      <c r="B106" t="str">
        <f>Master[[#This Row],[Accession Prefix (NPGS)]]&amp;" "&amp;Master[[#This Row],[Accession Number -Assigned]]&amp;" COLLECTED "&amp;TEXT(SourceCollector[[#This Row],[Source Date]], "MM/DD/YYYY")</f>
        <v>W6  COLLECTED 11/04/2016</v>
      </c>
      <c r="C106" s="17" t="str">
        <f>IF(Master[[#This Row],[Cooperator (Collector) 1 -full record]]="","",Master[[#This Row],[Cooperator (Collector) 1 -full record]])</f>
        <v>MARSB</v>
      </c>
    </row>
    <row r="107" spans="2:3" x14ac:dyDescent="0.35">
      <c r="B107" t="str">
        <f>Master[[#This Row],[Accession Prefix (NPGS)]]&amp;" "&amp;Master[[#This Row],[Accession Number -Assigned]]&amp;" COLLECTED "&amp;TEXT(SourceCollector[[#This Row],[Source Date]], "MM/DD/YYYY")</f>
        <v>W6  COLLECTED 11/05/2016</v>
      </c>
      <c r="C107" s="17" t="str">
        <f>IF(Master[[#This Row],[Cooperator (Collector) 1 -full record]]="","",Master[[#This Row],[Cooperator (Collector) 1 -full record]])</f>
        <v>MARSB</v>
      </c>
    </row>
    <row r="108" spans="2:3" x14ac:dyDescent="0.35">
      <c r="B108" t="str">
        <f>Master[[#This Row],[Accession Prefix (NPGS)]]&amp;" "&amp;Master[[#This Row],[Accession Number -Assigned]]&amp;" COLLECTED "&amp;TEXT(SourceCollector[[#This Row],[Source Date]], "MM/DD/YYYY")</f>
        <v>W6  COLLECTED 11/08/2016</v>
      </c>
      <c r="C108" s="17" t="str">
        <f>IF(Master[[#This Row],[Cooperator (Collector) 1 -full record]]="","",Master[[#This Row],[Cooperator (Collector) 1 -full record]])</f>
        <v>MARSB</v>
      </c>
    </row>
    <row r="109" spans="2:3" x14ac:dyDescent="0.35">
      <c r="B109" t="str">
        <f>Master[[#This Row],[Accession Prefix (NPGS)]]&amp;" "&amp;Master[[#This Row],[Accession Number -Assigned]]&amp;" COLLECTED "&amp;TEXT(SourceCollector[[#This Row],[Source Date]], "MM/DD/YYYY")</f>
        <v>W6  COLLECTED 11/09/2016</v>
      </c>
      <c r="C109" s="17" t="str">
        <f>IF(Master[[#This Row],[Cooperator (Collector) 1 -full record]]="","",Master[[#This Row],[Cooperator (Collector) 1 -full record]])</f>
        <v>MARSB</v>
      </c>
    </row>
    <row r="110" spans="2:3" x14ac:dyDescent="0.35">
      <c r="B110" t="str">
        <f>Master[[#This Row],[Accession Prefix (NPGS)]]&amp;" "&amp;Master[[#This Row],[Accession Number -Assigned]]&amp;" COLLECTED "&amp;TEXT(SourceCollector[[#This Row],[Source Date]], "MM/DD/YYYY")</f>
        <v>W6  COLLECTED 11/09/2016</v>
      </c>
      <c r="C110" s="17" t="str">
        <f>IF(Master[[#This Row],[Cooperator (Collector) 1 -full record]]="","",Master[[#This Row],[Cooperator (Collector) 1 -full record]])</f>
        <v>MARSB</v>
      </c>
    </row>
    <row r="111" spans="2:3" x14ac:dyDescent="0.35">
      <c r="B111" t="str">
        <f>Master[[#This Row],[Accession Prefix (NPGS)]]&amp;" "&amp;Master[[#This Row],[Accession Number -Assigned]]&amp;" COLLECTED "&amp;TEXT(SourceCollector[[#This Row],[Source Date]], "MM/DD/YYYY")</f>
        <v>W6  COLLECTED 11/09/2016</v>
      </c>
      <c r="C111" s="17" t="str">
        <f>IF(Master[[#This Row],[Cooperator (Collector) 1 -full record]]="","",Master[[#This Row],[Cooperator (Collector) 1 -full record]])</f>
        <v>MARSB</v>
      </c>
    </row>
    <row r="112" spans="2:3" x14ac:dyDescent="0.35">
      <c r="B112" t="str">
        <f>Master[[#This Row],[Accession Prefix (NPGS)]]&amp;" "&amp;Master[[#This Row],[Accession Number -Assigned]]&amp;" COLLECTED "&amp;TEXT(SourceCollector[[#This Row],[Source Date]], "MM/DD/YYYY")</f>
        <v>W6  COLLECTED 11/09/2016</v>
      </c>
      <c r="C112" s="17" t="str">
        <f>IF(Master[[#This Row],[Cooperator (Collector) 1 -full record]]="","",Master[[#This Row],[Cooperator (Collector) 1 -full record]])</f>
        <v>MARSB</v>
      </c>
    </row>
    <row r="113" spans="2:3" x14ac:dyDescent="0.35">
      <c r="B113" t="str">
        <f>Master[[#This Row],[Accession Prefix (NPGS)]]&amp;" "&amp;Master[[#This Row],[Accession Number -Assigned]]&amp;" COLLECTED "&amp;TEXT(SourceCollector[[#This Row],[Source Date]], "MM/DD/YYYY")</f>
        <v>W6  COLLECTED 11/10/2016</v>
      </c>
      <c r="C113" s="17" t="str">
        <f>IF(Master[[#This Row],[Cooperator (Collector) 1 -full record]]="","",Master[[#This Row],[Cooperator (Collector) 1 -full record]])</f>
        <v>MARSB</v>
      </c>
    </row>
    <row r="114" spans="2:3" x14ac:dyDescent="0.35">
      <c r="B114" t="str">
        <f>Master[[#This Row],[Accession Prefix (NPGS)]]&amp;" "&amp;Master[[#This Row],[Accession Number -Assigned]]&amp;" COLLECTED "&amp;TEXT(SourceCollector[[#This Row],[Source Date]], "MM/DD/YYYY")</f>
        <v>W6  COLLECTED 08/10/2017</v>
      </c>
      <c r="C114" s="17" t="str">
        <f>IF(Master[[#This Row],[Cooperator (Collector) 1 -full record]]="","",Master[[#This Row],[Cooperator (Collector) 1 -full record]])</f>
        <v>MARSB</v>
      </c>
    </row>
    <row r="115" spans="2:3" x14ac:dyDescent="0.35">
      <c r="B115" t="str">
        <f>Master[[#This Row],[Accession Prefix (NPGS)]]&amp;" "&amp;Master[[#This Row],[Accession Number -Assigned]]&amp;" COLLECTED "&amp;TEXT(SourceCollector[[#This Row],[Source Date]], "MM/DD/YYYY")</f>
        <v>W6  COLLECTED 09/12/2017</v>
      </c>
      <c r="C115" s="17" t="str">
        <f>IF(Master[[#This Row],[Cooperator (Collector) 1 -full record]]="","",Master[[#This Row],[Cooperator (Collector) 1 -full record]])</f>
        <v>MARSB</v>
      </c>
    </row>
    <row r="116" spans="2:3" x14ac:dyDescent="0.35">
      <c r="B116" t="str">
        <f>Master[[#This Row],[Accession Prefix (NPGS)]]&amp;" "&amp;Master[[#This Row],[Accession Number -Assigned]]&amp;" COLLECTED "&amp;TEXT(SourceCollector[[#This Row],[Source Date]], "MM/DD/YYYY")</f>
        <v>W6  COLLECTED 11/03/2017</v>
      </c>
      <c r="C116" s="17" t="str">
        <f>IF(Master[[#This Row],[Cooperator (Collector) 1 -full record]]="","",Master[[#This Row],[Cooperator (Collector) 1 -full record]])</f>
        <v>MARSB</v>
      </c>
    </row>
    <row r="117" spans="2:3" x14ac:dyDescent="0.35">
      <c r="B117" t="str">
        <f>Master[[#This Row],[Accession Prefix (NPGS)]]&amp;" "&amp;Master[[#This Row],[Accession Number -Assigned]]&amp;" COLLECTED "&amp;TEXT(SourceCollector[[#This Row],[Source Date]], "MM/DD/YYYY")</f>
        <v>W6  COLLECTED 11/10/2017</v>
      </c>
      <c r="C117" s="17" t="str">
        <f>IF(Master[[#This Row],[Cooperator (Collector) 1 -full record]]="","",Master[[#This Row],[Cooperator (Collector) 1 -full record]])</f>
        <v>MARSB</v>
      </c>
    </row>
    <row r="118" spans="2:3" x14ac:dyDescent="0.35">
      <c r="B118" t="str">
        <f>Master[[#This Row],[Accession Prefix (NPGS)]]&amp;" "&amp;Master[[#This Row],[Accession Number -Assigned]]&amp;" COLLECTED "&amp;TEXT(SourceCollector[[#This Row],[Source Date]], "MM/DD/YYYY")</f>
        <v xml:space="preserve">  COLLECTED </v>
      </c>
      <c r="C118" s="17" t="str">
        <f>IF(Master[[#This Row],[Cooperator (Collector) 1 -full record]]="","",Master[[#This Row],[Cooperator (Collector) 1 -full record]])</f>
        <v/>
      </c>
    </row>
    <row r="119" spans="2:3" x14ac:dyDescent="0.35">
      <c r="B119" t="str">
        <f>Master[[#This Row],[Accession Prefix (NPGS)]]&amp;" "&amp;Master[[#This Row],[Accession Number -Assigned]]&amp;" COLLECTED "&amp;TEXT(SourceCollector[[#This Row],[Source Date]], "MM/DD/YYYY")</f>
        <v xml:space="preserve">  COLLECTED </v>
      </c>
      <c r="C119" s="17" t="str">
        <f>IF(Master[[#This Row],[Cooperator (Collector) 1 -full record]]="","",Master[[#This Row],[Cooperator (Collector) 1 -full record]])</f>
        <v/>
      </c>
    </row>
    <row r="120" spans="2:3" x14ac:dyDescent="0.35">
      <c r="B120" t="str">
        <f>Master[[#This Row],[Accession Prefix (NPGS)]]&amp;" "&amp;Master[[#This Row],[Accession Number -Assigned]]&amp;" COLLECTED "&amp;TEXT(SourceCollector[[#This Row],[Source Date]], "MM/DD/YYYY")</f>
        <v xml:space="preserve">  COLLECTED </v>
      </c>
      <c r="C120" s="17" t="str">
        <f>IF(Master[[#This Row],[Cooperator (Collector) 1 -full record]]="","",Master[[#This Row],[Cooperator (Collector) 1 -full record]])</f>
        <v/>
      </c>
    </row>
    <row r="121" spans="2:3" x14ac:dyDescent="0.35">
      <c r="B121" t="str">
        <f>Master[[#This Row],[Accession Prefix (NPGS)]]&amp;" "&amp;Master[[#This Row],[Accession Number -Assigned]]&amp;" COLLECTED "&amp;TEXT(SourceCollector[[#This Row],[Source Date]], "MM/DD/YYYY")</f>
        <v xml:space="preserve">  COLLECTED </v>
      </c>
      <c r="C121" s="17" t="str">
        <f>IF(Master[[#This Row],[Cooperator (Collector) 1 -full record]]="","",Master[[#This Row],[Cooperator (Collector) 1 -full record]])</f>
        <v/>
      </c>
    </row>
    <row r="122" spans="2:3" x14ac:dyDescent="0.35">
      <c r="B122" t="str">
        <f>Master[[#This Row],[Accession Prefix (NPGS)]]&amp;" "&amp;Master[[#This Row],[Accession Number -Assigned]]&amp;" COLLECTED "&amp;TEXT(SourceCollector[[#This Row],[Source Date]], "MM/DD/YYYY")</f>
        <v xml:space="preserve">  COLLECTED </v>
      </c>
      <c r="C122" s="17" t="str">
        <f>IF(Master[[#This Row],[Cooperator (Collector) 1 -full record]]="","",Master[[#This Row],[Cooperator (Collector) 1 -full record]])</f>
        <v/>
      </c>
    </row>
    <row r="123" spans="2:3" x14ac:dyDescent="0.35">
      <c r="B123" t="str">
        <f>Master[[#This Row],[Accession Prefix (NPGS)]]&amp;" "&amp;Master[[#This Row],[Accession Number -Assigned]]&amp;" COLLECTED "&amp;TEXT(SourceCollector[[#This Row],[Source Date]], "MM/DD/YYYY")</f>
        <v xml:space="preserve">  COLLECTED </v>
      </c>
      <c r="C123" s="17" t="str">
        <f>IF(Master[[#This Row],[Cooperator (Collector) 1 -full record]]="","",Master[[#This Row],[Cooperator (Collector) 1 -full record]])</f>
        <v/>
      </c>
    </row>
    <row r="124" spans="2:3" x14ac:dyDescent="0.35">
      <c r="B124" t="str">
        <f>Master[[#This Row],[Accession Prefix (NPGS)]]&amp;" "&amp;Master[[#This Row],[Accession Number -Assigned]]&amp;" COLLECTED "&amp;TEXT(SourceCollector[[#This Row],[Source Date]], "MM/DD/YYYY")</f>
        <v xml:space="preserve">  COLLECTED </v>
      </c>
      <c r="C124" s="17" t="str">
        <f>IF(Master[[#This Row],[Cooperator (Collector) 1 -full record]]="","",Master[[#This Row],[Cooperator (Collector) 1 -full record]])</f>
        <v/>
      </c>
    </row>
    <row r="125" spans="2:3" x14ac:dyDescent="0.35">
      <c r="B125" t="str">
        <f>Master[[#This Row],[Accession Prefix (NPGS)]]&amp;" "&amp;Master[[#This Row],[Accession Number -Assigned]]&amp;" COLLECTED "&amp;TEXT(SourceCollector[[#This Row],[Source Date]], "MM/DD/YYYY")</f>
        <v xml:space="preserve">  COLLECTED </v>
      </c>
      <c r="C125" s="17" t="str">
        <f>IF(Master[[#This Row],[Cooperator (Collector) 1 -full record]]="","",Master[[#This Row],[Cooperator (Collector) 1 -full record]])</f>
        <v/>
      </c>
    </row>
    <row r="126" spans="2:3" x14ac:dyDescent="0.35">
      <c r="B126" t="str">
        <f>Master[[#This Row],[Accession Prefix (NPGS)]]&amp;" "&amp;Master[[#This Row],[Accession Number -Assigned]]&amp;" COLLECTED "&amp;TEXT(SourceCollector[[#This Row],[Source Date]], "MM/DD/YYYY")</f>
        <v xml:space="preserve">  COLLECTED </v>
      </c>
      <c r="C126" s="17" t="str">
        <f>IF(Master[[#This Row],[Cooperator (Collector) 1 -full record]]="","",Master[[#This Row],[Cooperator (Collector) 1 -full record]])</f>
        <v/>
      </c>
    </row>
    <row r="127" spans="2:3" x14ac:dyDescent="0.35">
      <c r="B127" t="str">
        <f>Master[[#This Row],[Accession Prefix (NPGS)]]&amp;" "&amp;Master[[#This Row],[Accession Number -Assigned]]&amp;" COLLECTED "&amp;TEXT(SourceCollector[[#This Row],[Source Date]], "MM/DD/YYYY")</f>
        <v xml:space="preserve">  COLLECTED </v>
      </c>
      <c r="C127" s="17" t="str">
        <f>IF(Master[[#This Row],[Cooperator (Collector) 1 -full record]]="","",Master[[#This Row],[Cooperator (Collector) 1 -full record]])</f>
        <v/>
      </c>
    </row>
    <row r="128" spans="2:3" x14ac:dyDescent="0.35">
      <c r="B128" t="str">
        <f>Master[[#This Row],[Accession Prefix (NPGS)]]&amp;" "&amp;Master[[#This Row],[Accession Number -Assigned]]&amp;" COLLECTED "&amp;TEXT(SourceCollector[[#This Row],[Source Date]], "MM/DD/YYYY")</f>
        <v xml:space="preserve">  COLLECTED </v>
      </c>
      <c r="C128" s="17" t="str">
        <f>IF(Master[[#This Row],[Cooperator (Collector) 1 -full record]]="","",Master[[#This Row],[Cooperator (Collector) 1 -full record]])</f>
        <v/>
      </c>
    </row>
    <row r="129" spans="2:3" x14ac:dyDescent="0.35">
      <c r="B129" t="str">
        <f>Master[[#This Row],[Accession Prefix (NPGS)]]&amp;" "&amp;Master[[#This Row],[Accession Number -Assigned]]&amp;" COLLECTED "&amp;TEXT(SourceCollector[[#This Row],[Source Date]], "MM/DD/YYYY")</f>
        <v xml:space="preserve">  COLLECTED </v>
      </c>
      <c r="C129" s="17" t="str">
        <f>IF(Master[[#This Row],[Cooperator (Collector) 1 -full record]]="","",Master[[#This Row],[Cooperator (Collector) 1 -full record]])</f>
        <v/>
      </c>
    </row>
    <row r="130" spans="2:3" x14ac:dyDescent="0.35">
      <c r="B130" t="str">
        <f>Master[[#This Row],[Accession Prefix (NPGS)]]&amp;" "&amp;Master[[#This Row],[Accession Number -Assigned]]&amp;" COLLECTED "&amp;TEXT(SourceCollector[[#This Row],[Source Date]], "MM/DD/YYYY")</f>
        <v xml:space="preserve">  COLLECTED </v>
      </c>
      <c r="C130" s="17" t="str">
        <f>IF(Master[[#This Row],[Cooperator (Collector) 1 -full record]]="","",Master[[#This Row],[Cooperator (Collector) 1 -full record]])</f>
        <v/>
      </c>
    </row>
    <row r="131" spans="2:3" x14ac:dyDescent="0.35">
      <c r="B131" t="str">
        <f>Master[[#This Row],[Accession Prefix (NPGS)]]&amp;" "&amp;Master[[#This Row],[Accession Number -Assigned]]&amp;" COLLECTED "&amp;TEXT(SourceCollector[[#This Row],[Source Date]], "MM/DD/YYYY")</f>
        <v xml:space="preserve">  COLLECTED </v>
      </c>
      <c r="C131" s="17" t="str">
        <f>IF(Master[[#This Row],[Cooperator (Collector) 1 -full record]]="","",Master[[#This Row],[Cooperator (Collector) 1 -full record]])</f>
        <v/>
      </c>
    </row>
    <row r="132" spans="2:3" x14ac:dyDescent="0.35">
      <c r="B132" t="str">
        <f>Master[[#This Row],[Accession Prefix (NPGS)]]&amp;" "&amp;Master[[#This Row],[Accession Number -Assigned]]&amp;" COLLECTED "&amp;TEXT(SourceCollector[[#This Row],[Source Date]], "MM/DD/YYYY")</f>
        <v xml:space="preserve">  COLLECTED </v>
      </c>
      <c r="C132" s="17" t="str">
        <f>IF(Master[[#This Row],[Cooperator (Collector) 1 -full record]]="","",Master[[#This Row],[Cooperator (Collector) 1 -full record]])</f>
        <v/>
      </c>
    </row>
    <row r="133" spans="2:3" x14ac:dyDescent="0.35">
      <c r="B133" t="str">
        <f>Master[[#This Row],[Accession Prefix (NPGS)]]&amp;" "&amp;Master[[#This Row],[Accession Number -Assigned]]&amp;" COLLECTED "&amp;TEXT(SourceCollector[[#This Row],[Source Date]], "MM/DD/YYYY")</f>
        <v xml:space="preserve">  COLLECTED </v>
      </c>
      <c r="C133" s="17" t="str">
        <f>IF(Master[[#This Row],[Cooperator (Collector) 1 -full record]]="","",Master[[#This Row],[Cooperator (Collector) 1 -full record]])</f>
        <v/>
      </c>
    </row>
    <row r="134" spans="2:3" x14ac:dyDescent="0.35">
      <c r="B134" t="str">
        <f>Master[[#This Row],[Accession Prefix (NPGS)]]&amp;" "&amp;Master[[#This Row],[Accession Number -Assigned]]&amp;" COLLECTED "&amp;TEXT(SourceCollector[[#This Row],[Source Date]], "MM/DD/YYYY")</f>
        <v xml:space="preserve">  COLLECTED </v>
      </c>
      <c r="C134" s="17" t="str">
        <f>IF(Master[[#This Row],[Cooperator (Collector) 1 -full record]]="","",Master[[#This Row],[Cooperator (Collector) 1 -full record]])</f>
        <v/>
      </c>
    </row>
    <row r="135" spans="2:3" x14ac:dyDescent="0.35">
      <c r="B135" t="str">
        <f>Master[[#This Row],[Accession Prefix (NPGS)]]&amp;" "&amp;Master[[#This Row],[Accession Number -Assigned]]&amp;" COLLECTED "&amp;TEXT(SourceCollector[[#This Row],[Source Date]], "MM/DD/YYYY")</f>
        <v xml:space="preserve">  COLLECTED </v>
      </c>
      <c r="C135" s="17" t="str">
        <f>IF(Master[[#This Row],[Cooperator (Collector) 1 -full record]]="","",Master[[#This Row],[Cooperator (Collector) 1 -full record]])</f>
        <v/>
      </c>
    </row>
    <row r="136" spans="2:3" x14ac:dyDescent="0.35">
      <c r="B136" t="str">
        <f>Master[[#This Row],[Accession Prefix (NPGS)]]&amp;" "&amp;Master[[#This Row],[Accession Number -Assigned]]&amp;" COLLECTED "&amp;TEXT(SourceCollector[[#This Row],[Source Date]], "MM/DD/YYYY")</f>
        <v xml:space="preserve">  COLLECTED </v>
      </c>
      <c r="C136" s="17" t="str">
        <f>IF(Master[[#This Row],[Cooperator (Collector) 1 -full record]]="","",Master[[#This Row],[Cooperator (Collector) 1 -full record]])</f>
        <v/>
      </c>
    </row>
    <row r="137" spans="2:3" x14ac:dyDescent="0.35">
      <c r="B137" t="str">
        <f>Master[[#This Row],[Accession Prefix (NPGS)]]&amp;" "&amp;Master[[#This Row],[Accession Number -Assigned]]&amp;" COLLECTED "&amp;TEXT(SourceCollector[[#This Row],[Source Date]], "MM/DD/YYYY")</f>
        <v xml:space="preserve">  COLLECTED </v>
      </c>
      <c r="C137" s="17" t="str">
        <f>IF(Master[[#This Row],[Cooperator (Collector) 1 -full record]]="","",Master[[#This Row],[Cooperator (Collector) 1 -full record]])</f>
        <v/>
      </c>
    </row>
    <row r="138" spans="2:3" x14ac:dyDescent="0.35">
      <c r="B138" t="str">
        <f>Master[[#This Row],[Accession Prefix (NPGS)]]&amp;" "&amp;Master[[#This Row],[Accession Number -Assigned]]&amp;" COLLECTED "&amp;TEXT(SourceCollector[[#This Row],[Source Date]], "MM/DD/YYYY")</f>
        <v xml:space="preserve">  COLLECTED </v>
      </c>
      <c r="C138" s="17" t="str">
        <f>IF(Master[[#This Row],[Cooperator (Collector) 1 -full record]]="","",Master[[#This Row],[Cooperator (Collector) 1 -full record]])</f>
        <v/>
      </c>
    </row>
    <row r="139" spans="2:3" x14ac:dyDescent="0.35">
      <c r="B139" t="str">
        <f>Master[[#This Row],[Accession Prefix (NPGS)]]&amp;" "&amp;Master[[#This Row],[Accession Number -Assigned]]&amp;" COLLECTED "&amp;TEXT(SourceCollector[[#This Row],[Source Date]], "MM/DD/YYYY")</f>
        <v xml:space="preserve">  COLLECTED </v>
      </c>
      <c r="C139" s="17" t="str">
        <f>IF(Master[[#This Row],[Cooperator (Collector) 1 -full record]]="","",Master[[#This Row],[Cooperator (Collector) 1 -full record]])</f>
        <v/>
      </c>
    </row>
    <row r="140" spans="2:3" x14ac:dyDescent="0.35">
      <c r="B140" t="str">
        <f>Master[[#This Row],[Accession Prefix (NPGS)]]&amp;" "&amp;Master[[#This Row],[Accession Number -Assigned]]&amp;" COLLECTED "&amp;TEXT(SourceCollector[[#This Row],[Source Date]], "MM/DD/YYYY")</f>
        <v xml:space="preserve">  COLLECTED </v>
      </c>
      <c r="C140" s="17" t="str">
        <f>IF(Master[[#This Row],[Cooperator (Collector) 1 -full record]]="","",Master[[#This Row],[Cooperator (Collector) 1 -full record]])</f>
        <v/>
      </c>
    </row>
    <row r="141" spans="2:3" x14ac:dyDescent="0.35">
      <c r="B141" t="str">
        <f>Master[[#This Row],[Accession Prefix (NPGS)]]&amp;" "&amp;Master[[#This Row],[Accession Number -Assigned]]&amp;" COLLECTED "&amp;TEXT(SourceCollector[[#This Row],[Source Date]], "MM/DD/YYYY")</f>
        <v xml:space="preserve">  COLLECTED </v>
      </c>
      <c r="C141" s="17" t="str">
        <f>IF(Master[[#This Row],[Cooperator (Collector) 1 -full record]]="","",Master[[#This Row],[Cooperator (Collector) 1 -full record]])</f>
        <v/>
      </c>
    </row>
    <row r="142" spans="2:3" x14ac:dyDescent="0.35">
      <c r="B142" t="str">
        <f>Master[[#This Row],[Accession Prefix (NPGS)]]&amp;" "&amp;Master[[#This Row],[Accession Number -Assigned]]&amp;" COLLECTED "&amp;TEXT(SourceCollector[[#This Row],[Source Date]], "MM/DD/YYYY")</f>
        <v xml:space="preserve">  COLLECTED </v>
      </c>
      <c r="C142" s="17" t="str">
        <f>IF(Master[[#This Row],[Cooperator (Collector) 1 -full record]]="","",Master[[#This Row],[Cooperator (Collector) 1 -full record]])</f>
        <v/>
      </c>
    </row>
    <row r="143" spans="2:3" x14ac:dyDescent="0.35">
      <c r="B143" t="str">
        <f>Master[[#This Row],[Accession Prefix (NPGS)]]&amp;" "&amp;Master[[#This Row],[Accession Number -Assigned]]&amp;" COLLECTED "&amp;TEXT(SourceCollector[[#This Row],[Source Date]], "MM/DD/YYYY")</f>
        <v xml:space="preserve">  COLLECTED </v>
      </c>
      <c r="C143" s="17" t="str">
        <f>IF(Master[[#This Row],[Cooperator (Collector) 1 -full record]]="","",Master[[#This Row],[Cooperator (Collector) 1 -full record]])</f>
        <v/>
      </c>
    </row>
    <row r="144" spans="2:3" x14ac:dyDescent="0.35">
      <c r="B144" t="str">
        <f>Master[[#This Row],[Accession Prefix (NPGS)]]&amp;" "&amp;Master[[#This Row],[Accession Number -Assigned]]&amp;" COLLECTED "&amp;TEXT(SourceCollector[[#This Row],[Source Date]], "MM/DD/YYYY")</f>
        <v xml:space="preserve">  COLLECTED </v>
      </c>
      <c r="C144" s="17" t="str">
        <f>IF(Master[[#This Row],[Cooperator (Collector) 1 -full record]]="","",Master[[#This Row],[Cooperator (Collector) 1 -full record]])</f>
        <v/>
      </c>
    </row>
    <row r="145" spans="2:3" x14ac:dyDescent="0.35">
      <c r="B145" t="str">
        <f>Master[[#This Row],[Accession Prefix (NPGS)]]&amp;" "&amp;Master[[#This Row],[Accession Number -Assigned]]&amp;" COLLECTED "&amp;TEXT(SourceCollector[[#This Row],[Source Date]], "MM/DD/YYYY")</f>
        <v xml:space="preserve">  COLLECTED </v>
      </c>
      <c r="C145" s="17" t="str">
        <f>IF(Master[[#This Row],[Cooperator (Collector) 1 -full record]]="","",Master[[#This Row],[Cooperator (Collector) 1 -full record]])</f>
        <v/>
      </c>
    </row>
    <row r="146" spans="2:3" x14ac:dyDescent="0.35">
      <c r="B146" t="str">
        <f>Master[[#This Row],[Accession Prefix (NPGS)]]&amp;" "&amp;Master[[#This Row],[Accession Number -Assigned]]&amp;" COLLECTED "&amp;TEXT(SourceCollector[[#This Row],[Source Date]], "MM/DD/YYYY")</f>
        <v xml:space="preserve">  COLLECTED </v>
      </c>
      <c r="C146" s="17" t="str">
        <f>IF(Master[[#This Row],[Cooperator (Collector) 1 -full record]]="","",Master[[#This Row],[Cooperator (Collector) 1 -full record]])</f>
        <v/>
      </c>
    </row>
    <row r="147" spans="2:3" x14ac:dyDescent="0.35">
      <c r="B147" t="str">
        <f>Master[[#This Row],[Accession Prefix (NPGS)]]&amp;" "&amp;Master[[#This Row],[Accession Number -Assigned]]&amp;" COLLECTED "&amp;TEXT(SourceCollector[[#This Row],[Source Date]], "MM/DD/YYYY")</f>
        <v xml:space="preserve">  COLLECTED </v>
      </c>
      <c r="C147" s="17" t="str">
        <f>IF(Master[[#This Row],[Cooperator (Collector) 1 -full record]]="","",Master[[#This Row],[Cooperator (Collector) 1 -full record]])</f>
        <v/>
      </c>
    </row>
    <row r="148" spans="2:3" x14ac:dyDescent="0.35">
      <c r="B148" t="str">
        <f>Master[[#This Row],[Accession Prefix (NPGS)]]&amp;" "&amp;Master[[#This Row],[Accession Number -Assigned]]&amp;" COLLECTED "&amp;TEXT(SourceCollector[[#This Row],[Source Date]], "MM/DD/YYYY")</f>
        <v xml:space="preserve">  COLLECTED </v>
      </c>
      <c r="C148" s="17" t="str">
        <f>IF(Master[[#This Row],[Cooperator (Collector) 1 -full record]]="","",Master[[#This Row],[Cooperator (Collector) 1 -full record]])</f>
        <v/>
      </c>
    </row>
    <row r="149" spans="2:3" x14ac:dyDescent="0.35">
      <c r="B149" t="str">
        <f>Master[[#This Row],[Accession Prefix (NPGS)]]&amp;" "&amp;Master[[#This Row],[Accession Number -Assigned]]&amp;" COLLECTED "&amp;TEXT(SourceCollector[[#This Row],[Source Date]], "MM/DD/YYYY")</f>
        <v xml:space="preserve">  COLLECTED </v>
      </c>
      <c r="C149" s="17" t="str">
        <f>IF(Master[[#This Row],[Cooperator (Collector) 1 -full record]]="","",Master[[#This Row],[Cooperator (Collector) 1 -full record]])</f>
        <v/>
      </c>
    </row>
    <row r="150" spans="2:3" x14ac:dyDescent="0.35">
      <c r="B150" t="str">
        <f>Master[[#This Row],[Accession Prefix (NPGS)]]&amp;" "&amp;Master[[#This Row],[Accession Number -Assigned]]&amp;" COLLECTED "&amp;TEXT(SourceCollector[[#This Row],[Source Date]], "MM/DD/YYYY")</f>
        <v xml:space="preserve">  COLLECTED </v>
      </c>
      <c r="C150" s="17" t="str">
        <f>IF(Master[[#This Row],[Cooperator (Collector) 1 -full record]]="","",Master[[#This Row],[Cooperator (Collector) 1 -full record]])</f>
        <v/>
      </c>
    </row>
    <row r="151" spans="2:3" x14ac:dyDescent="0.35">
      <c r="B151" t="str">
        <f>Master[[#This Row],[Accession Prefix (NPGS)]]&amp;" "&amp;Master[[#This Row],[Accession Number -Assigned]]&amp;" COLLECTED "&amp;TEXT(SourceCollector[[#This Row],[Source Date]], "MM/DD/YYYY")</f>
        <v xml:space="preserve">  COLLECTED </v>
      </c>
      <c r="C151" s="17" t="str">
        <f>IF(Master[[#This Row],[Cooperator (Collector) 1 -full record]]="","",Master[[#This Row],[Cooperator (Collector) 1 -full record]])</f>
        <v/>
      </c>
    </row>
    <row r="152" spans="2:3" x14ac:dyDescent="0.35">
      <c r="B152" t="str">
        <f>Master[[#This Row],[Accession Prefix (NPGS)]]&amp;" "&amp;Master[[#This Row],[Accession Number -Assigned]]&amp;" COLLECTED "&amp;TEXT(SourceCollector[[#This Row],[Source Date]], "MM/DD/YYYY")</f>
        <v xml:space="preserve">  COLLECTED </v>
      </c>
      <c r="C152" s="17" t="str">
        <f>IF(Master[[#This Row],[Cooperator (Collector) 1 -full record]]="","",Master[[#This Row],[Cooperator (Collector) 1 -full record]])</f>
        <v/>
      </c>
    </row>
    <row r="153" spans="2:3" x14ac:dyDescent="0.35">
      <c r="B153" t="str">
        <f>Master[[#This Row],[Accession Prefix (NPGS)]]&amp;" "&amp;Master[[#This Row],[Accession Number -Assigned]]&amp;" COLLECTED "&amp;TEXT(SourceCollector[[#This Row],[Source Date]], "MM/DD/YYYY")</f>
        <v xml:space="preserve">  COLLECTED </v>
      </c>
      <c r="C153" s="17" t="str">
        <f>IF(Master[[#This Row],[Cooperator (Collector) 1 -full record]]="","",Master[[#This Row],[Cooperator (Collector) 1 -full record]])</f>
        <v/>
      </c>
    </row>
    <row r="154" spans="2:3" x14ac:dyDescent="0.35">
      <c r="B154" t="str">
        <f>Master[[#This Row],[Accession Prefix (NPGS)]]&amp;" "&amp;Master[[#This Row],[Accession Number -Assigned]]&amp;" COLLECTED "&amp;TEXT(SourceCollector[[#This Row],[Source Date]], "MM/DD/YYYY")</f>
        <v xml:space="preserve">  COLLECTED </v>
      </c>
      <c r="C154" s="17" t="str">
        <f>IF(Master[[#This Row],[Cooperator (Collector) 1 -full record]]="","",Master[[#This Row],[Cooperator (Collector) 1 -full record]])</f>
        <v/>
      </c>
    </row>
    <row r="155" spans="2:3" x14ac:dyDescent="0.35">
      <c r="B155" t="str">
        <f>Master[[#This Row],[Accession Prefix (NPGS)]]&amp;" "&amp;Master[[#This Row],[Accession Number -Assigned]]&amp;" COLLECTED "&amp;TEXT(SourceCollector[[#This Row],[Source Date]], "MM/DD/YYYY")</f>
        <v xml:space="preserve">  COLLECTED </v>
      </c>
      <c r="C155" s="17" t="str">
        <f>IF(Master[[#This Row],[Cooperator (Collector) 1 -full record]]="","",Master[[#This Row],[Cooperator (Collector) 1 -full record]])</f>
        <v/>
      </c>
    </row>
    <row r="156" spans="2:3" x14ac:dyDescent="0.35">
      <c r="B156" t="str">
        <f>Master[[#This Row],[Accession Prefix (NPGS)]]&amp;" "&amp;Master[[#This Row],[Accession Number -Assigned]]&amp;" COLLECTED "&amp;TEXT(SourceCollector[[#This Row],[Source Date]], "MM/DD/YYYY")</f>
        <v xml:space="preserve">  COLLECTED </v>
      </c>
      <c r="C156" s="17" t="str">
        <f>IF(Master[[#This Row],[Cooperator (Collector) 1 -full record]]="","",Master[[#This Row],[Cooperator (Collector) 1 -full record]])</f>
        <v/>
      </c>
    </row>
    <row r="157" spans="2:3" x14ac:dyDescent="0.35">
      <c r="B157" t="str">
        <f>Master[[#This Row],[Accession Prefix (NPGS)]]&amp;" "&amp;Master[[#This Row],[Accession Number -Assigned]]&amp;" COLLECTED "&amp;TEXT(SourceCollector[[#This Row],[Source Date]], "MM/DD/YYYY")</f>
        <v xml:space="preserve">  COLLECTED </v>
      </c>
      <c r="C157" s="17" t="str">
        <f>IF(Master[[#This Row],[Cooperator (Collector) 1 -full record]]="","",Master[[#This Row],[Cooperator (Collector) 1 -full record]])</f>
        <v/>
      </c>
    </row>
    <row r="158" spans="2:3" x14ac:dyDescent="0.35">
      <c r="B158" t="str">
        <f>Master[[#This Row],[Accession Prefix (NPGS)]]&amp;" "&amp;Master[[#This Row],[Accession Number -Assigned]]&amp;" COLLECTED "&amp;TEXT(SourceCollector[[#This Row],[Source Date]], "MM/DD/YYYY")</f>
        <v xml:space="preserve">  COLLECTED </v>
      </c>
      <c r="C158" s="17" t="str">
        <f>IF(Master[[#This Row],[Cooperator (Collector) 1 -full record]]="","",Master[[#This Row],[Cooperator (Collector) 1 -full record]])</f>
        <v/>
      </c>
    </row>
    <row r="159" spans="2:3" x14ac:dyDescent="0.35">
      <c r="B159" t="str">
        <f>Master[[#This Row],[Accession Prefix (NPGS)]]&amp;" "&amp;Master[[#This Row],[Accession Number -Assigned]]&amp;" COLLECTED "&amp;TEXT(SourceCollector[[#This Row],[Source Date]], "MM/DD/YYYY")</f>
        <v xml:space="preserve">  COLLECTED </v>
      </c>
      <c r="C159" s="17" t="str">
        <f>IF(Master[[#This Row],[Cooperator (Collector) 1 -full record]]="","",Master[[#This Row],[Cooperator (Collector) 1 -full record]])</f>
        <v/>
      </c>
    </row>
    <row r="160" spans="2:3" x14ac:dyDescent="0.35">
      <c r="B160" t="str">
        <f>Master[[#This Row],[Accession Prefix (NPGS)]]&amp;" "&amp;Master[[#This Row],[Accession Number -Assigned]]&amp;" COLLECTED "&amp;TEXT(SourceCollector[[#This Row],[Source Date]], "MM/DD/YYYY")</f>
        <v xml:space="preserve">  COLLECTED </v>
      </c>
      <c r="C160" s="17" t="str">
        <f>IF(Master[[#This Row],[Cooperator (Collector) 1 -full record]]="","",Master[[#This Row],[Cooperator (Collector) 1 -full record]])</f>
        <v/>
      </c>
    </row>
    <row r="161" spans="2:3" x14ac:dyDescent="0.35">
      <c r="B161" t="str">
        <f>Master[[#This Row],[Accession Prefix (NPGS)]]&amp;" "&amp;Master[[#This Row],[Accession Number -Assigned]]&amp;" COLLECTED "&amp;TEXT(SourceCollector[[#This Row],[Source Date]], "MM/DD/YYYY")</f>
        <v xml:space="preserve">  COLLECTED </v>
      </c>
      <c r="C161" s="17" t="str">
        <f>IF(Master[[#This Row],[Cooperator (Collector) 1 -full record]]="","",Master[[#This Row],[Cooperator (Collector) 1 -full record]])</f>
        <v/>
      </c>
    </row>
    <row r="162" spans="2:3" x14ac:dyDescent="0.35">
      <c r="B162" t="str">
        <f>Master[[#This Row],[Accession Prefix (NPGS)]]&amp;" "&amp;Master[[#This Row],[Accession Number -Assigned]]&amp;" COLLECTED "&amp;TEXT(SourceCollector[[#This Row],[Source Date]], "MM/DD/YYYY")</f>
        <v xml:space="preserve">  COLLECTED </v>
      </c>
      <c r="C162" s="17" t="str">
        <f>IF(Master[[#This Row],[Cooperator (Collector) 1 -full record]]="","",Master[[#This Row],[Cooperator (Collector) 1 -full record]])</f>
        <v/>
      </c>
    </row>
    <row r="163" spans="2:3" x14ac:dyDescent="0.35">
      <c r="B163" t="str">
        <f>Master[[#This Row],[Accession Prefix (NPGS)]]&amp;" "&amp;Master[[#This Row],[Accession Number -Assigned]]&amp;" COLLECTED "&amp;TEXT(SourceCollector[[#This Row],[Source Date]], "MM/DD/YYYY")</f>
        <v xml:space="preserve">  COLLECTED </v>
      </c>
      <c r="C163" s="17" t="str">
        <f>IF(Master[[#This Row],[Cooperator (Collector) 1 -full record]]="","",Master[[#This Row],[Cooperator (Collector) 1 -full record]])</f>
        <v/>
      </c>
    </row>
    <row r="164" spans="2:3" x14ac:dyDescent="0.35">
      <c r="B164" t="str">
        <f>Master[[#This Row],[Accession Prefix (NPGS)]]&amp;" "&amp;Master[[#This Row],[Accession Number -Assigned]]&amp;" COLLECTED "&amp;TEXT(SourceCollector[[#This Row],[Source Date]], "MM/DD/YYYY")</f>
        <v xml:space="preserve">  COLLECTED </v>
      </c>
      <c r="C164" s="17" t="str">
        <f>IF(Master[[#This Row],[Cooperator (Collector) 1 -full record]]="","",Master[[#This Row],[Cooperator (Collector) 1 -full record]])</f>
        <v/>
      </c>
    </row>
    <row r="165" spans="2:3" x14ac:dyDescent="0.35">
      <c r="B165" t="str">
        <f>Master[[#This Row],[Accession Prefix (NPGS)]]&amp;" "&amp;Master[[#This Row],[Accession Number -Assigned]]&amp;" COLLECTED "&amp;TEXT(SourceCollector[[#This Row],[Source Date]], "MM/DD/YYYY")</f>
        <v xml:space="preserve">  COLLECTED </v>
      </c>
      <c r="C165" s="17" t="str">
        <f>IF(Master[[#This Row],[Cooperator (Collector) 1 -full record]]="","",Master[[#This Row],[Cooperator (Collector) 1 -full record]])</f>
        <v/>
      </c>
    </row>
    <row r="166" spans="2:3" x14ac:dyDescent="0.35">
      <c r="B166" t="str">
        <f>Master[[#This Row],[Accession Prefix (NPGS)]]&amp;" "&amp;Master[[#This Row],[Accession Number -Assigned]]&amp;" COLLECTED "&amp;TEXT(SourceCollector[[#This Row],[Source Date]], "MM/DD/YYYY")</f>
        <v xml:space="preserve">  COLLECTED </v>
      </c>
      <c r="C166" s="17" t="str">
        <f>IF(Master[[#This Row],[Cooperator (Collector) 1 -full record]]="","",Master[[#This Row],[Cooperator (Collector) 1 -full record]])</f>
        <v/>
      </c>
    </row>
    <row r="167" spans="2:3" x14ac:dyDescent="0.35">
      <c r="B167" t="str">
        <f>Master[[#This Row],[Accession Prefix (NPGS)]]&amp;" "&amp;Master[[#This Row],[Accession Number -Assigned]]&amp;" COLLECTED "&amp;TEXT(SourceCollector[[#This Row],[Source Date]], "MM/DD/YYYY")</f>
        <v xml:space="preserve">  COLLECTED </v>
      </c>
      <c r="C167" s="17" t="str">
        <f>IF(Master[[#This Row],[Cooperator (Collector) 1 -full record]]="","",Master[[#This Row],[Cooperator (Collector) 1 -full record]])</f>
        <v/>
      </c>
    </row>
    <row r="168" spans="2:3" x14ac:dyDescent="0.35">
      <c r="B168" t="str">
        <f>Master[[#This Row],[Accession Prefix (NPGS)]]&amp;" "&amp;Master[[#This Row],[Accession Number -Assigned]]&amp;" COLLECTED "&amp;TEXT(SourceCollector[[#This Row],[Source Date]], "MM/DD/YYYY")</f>
        <v xml:space="preserve">  COLLECTED </v>
      </c>
      <c r="C168" s="17" t="str">
        <f>IF(Master[[#This Row],[Cooperator (Collector) 1 -full record]]="","",Master[[#This Row],[Cooperator (Collector) 1 -full record]])</f>
        <v/>
      </c>
    </row>
    <row r="169" spans="2:3" x14ac:dyDescent="0.35">
      <c r="B169" t="str">
        <f>Master[[#This Row],[Accession Prefix (NPGS)]]&amp;" "&amp;Master[[#This Row],[Accession Number -Assigned]]&amp;" COLLECTED "&amp;TEXT(SourceCollector[[#This Row],[Source Date]], "MM/DD/YYYY")</f>
        <v xml:space="preserve">  COLLECTED </v>
      </c>
      <c r="C169" s="17" t="str">
        <f>IF(Master[[#This Row],[Cooperator (Collector) 1 -full record]]="","",Master[[#This Row],[Cooperator (Collector) 1 -full record]])</f>
        <v/>
      </c>
    </row>
    <row r="170" spans="2:3" x14ac:dyDescent="0.35">
      <c r="B170" t="str">
        <f>Master[[#This Row],[Accession Prefix (NPGS)]]&amp;" "&amp;Master[[#This Row],[Accession Number -Assigned]]&amp;" COLLECTED "&amp;TEXT(SourceCollector[[#This Row],[Source Date]], "MM/DD/YYYY")</f>
        <v xml:space="preserve">  COLLECTED </v>
      </c>
      <c r="C170" s="17" t="str">
        <f>IF(Master[[#This Row],[Cooperator (Collector) 1 -full record]]="","",Master[[#This Row],[Cooperator (Collector) 1 -full record]])</f>
        <v/>
      </c>
    </row>
    <row r="171" spans="2:3" x14ac:dyDescent="0.35">
      <c r="B171" t="str">
        <f>Master[[#This Row],[Accession Prefix (NPGS)]]&amp;" "&amp;Master[[#This Row],[Accession Number -Assigned]]&amp;" COLLECTED "&amp;TEXT(SourceCollector[[#This Row],[Source Date]], "MM/DD/YYYY")</f>
        <v xml:space="preserve">  COLLECTED </v>
      </c>
      <c r="C171" s="17" t="str">
        <f>IF(Master[[#This Row],[Cooperator (Collector) 1 -full record]]="","",Master[[#This Row],[Cooperator (Collector) 1 -full record]])</f>
        <v/>
      </c>
    </row>
    <row r="172" spans="2:3" x14ac:dyDescent="0.35">
      <c r="B172" t="str">
        <f>Master[[#This Row],[Accession Prefix (NPGS)]]&amp;" "&amp;Master[[#This Row],[Accession Number -Assigned]]&amp;" COLLECTED "&amp;TEXT(SourceCollector[[#This Row],[Source Date]], "MM/DD/YYYY")</f>
        <v xml:space="preserve">  COLLECTED </v>
      </c>
      <c r="C172" s="17" t="str">
        <f>IF(Master[[#This Row],[Cooperator (Collector) 1 -full record]]="","",Master[[#This Row],[Cooperator (Collector) 1 -full record]])</f>
        <v/>
      </c>
    </row>
    <row r="173" spans="2:3" x14ac:dyDescent="0.35">
      <c r="B173" t="str">
        <f>Master[[#This Row],[Accession Prefix (NPGS)]]&amp;" "&amp;Master[[#This Row],[Accession Number -Assigned]]&amp;" COLLECTED "&amp;TEXT(SourceCollector[[#This Row],[Source Date]], "MM/DD/YYYY")</f>
        <v xml:space="preserve">  COLLECTED </v>
      </c>
      <c r="C173" s="17" t="str">
        <f>IF(Master[[#This Row],[Cooperator (Collector) 1 -full record]]="","",Master[[#This Row],[Cooperator (Collector) 1 -full record]])</f>
        <v/>
      </c>
    </row>
    <row r="174" spans="2:3" x14ac:dyDescent="0.35">
      <c r="B174" t="str">
        <f>Master[[#This Row],[Accession Prefix (NPGS)]]&amp;" "&amp;Master[[#This Row],[Accession Number -Assigned]]&amp;" COLLECTED "&amp;TEXT(SourceCollector[[#This Row],[Source Date]], "MM/DD/YYYY")</f>
        <v xml:space="preserve">  COLLECTED </v>
      </c>
      <c r="C174" s="17" t="str">
        <f>IF(Master[[#This Row],[Cooperator (Collector) 1 -full record]]="","",Master[[#This Row],[Cooperator (Collector) 1 -full record]])</f>
        <v/>
      </c>
    </row>
    <row r="175" spans="2:3" x14ac:dyDescent="0.35">
      <c r="B175" t="str">
        <f>Master[[#This Row],[Accession Prefix (NPGS)]]&amp;" "&amp;Master[[#This Row],[Accession Number -Assigned]]&amp;" COLLECTED "&amp;TEXT(SourceCollector[[#This Row],[Source Date]], "MM/DD/YYYY")</f>
        <v xml:space="preserve">  COLLECTED </v>
      </c>
      <c r="C175" s="17" t="str">
        <f>IF(Master[[#This Row],[Cooperator (Collector) 1 -full record]]="","",Master[[#This Row],[Cooperator (Collector) 1 -full record]])</f>
        <v/>
      </c>
    </row>
    <row r="176" spans="2:3" x14ac:dyDescent="0.35">
      <c r="B176" t="str">
        <f>Master[[#This Row],[Accession Prefix (NPGS)]]&amp;" "&amp;Master[[#This Row],[Accession Number -Assigned]]&amp;" COLLECTED "&amp;TEXT(SourceCollector[[#This Row],[Source Date]], "MM/DD/YYYY")</f>
        <v xml:space="preserve">  COLLECTED </v>
      </c>
      <c r="C176" s="17" t="str">
        <f>IF(Master[[#This Row],[Cooperator (Collector) 1 -full record]]="","",Master[[#This Row],[Cooperator (Collector) 1 -full record]])</f>
        <v/>
      </c>
    </row>
    <row r="177" spans="2:3" x14ac:dyDescent="0.35">
      <c r="B177" t="str">
        <f>Master[[#This Row],[Accession Prefix (NPGS)]]&amp;" "&amp;Master[[#This Row],[Accession Number -Assigned]]&amp;" COLLECTED "&amp;TEXT(SourceCollector[[#This Row],[Source Date]], "MM/DD/YYYY")</f>
        <v xml:space="preserve">  COLLECTED </v>
      </c>
      <c r="C177" s="17" t="str">
        <f>IF(Master[[#This Row],[Cooperator (Collector) 1 -full record]]="","",Master[[#This Row],[Cooperator (Collector) 1 -full record]])</f>
        <v/>
      </c>
    </row>
    <row r="178" spans="2:3" x14ac:dyDescent="0.35">
      <c r="B178" t="str">
        <f>Master[[#This Row],[Accession Prefix (NPGS)]]&amp;" "&amp;Master[[#This Row],[Accession Number -Assigned]]&amp;" COLLECTED "&amp;TEXT(SourceCollector[[#This Row],[Source Date]], "MM/DD/YYYY")</f>
        <v xml:space="preserve">  COLLECTED </v>
      </c>
      <c r="C178" s="17" t="str">
        <f>IF(Master[[#This Row],[Cooperator (Collector) 1 -full record]]="","",Master[[#This Row],[Cooperator (Collector) 1 -full record]])</f>
        <v/>
      </c>
    </row>
    <row r="179" spans="2:3" x14ac:dyDescent="0.35">
      <c r="B179" t="str">
        <f>Master[[#This Row],[Accession Prefix (NPGS)]]&amp;" "&amp;Master[[#This Row],[Accession Number -Assigned]]&amp;" COLLECTED "&amp;TEXT(SourceCollector[[#This Row],[Source Date]], "MM/DD/YYYY")</f>
        <v xml:space="preserve">  COLLECTED </v>
      </c>
      <c r="C179" s="17" t="str">
        <f>IF(Master[[#This Row],[Cooperator (Collector) 1 -full record]]="","",Master[[#This Row],[Cooperator (Collector) 1 -full record]])</f>
        <v/>
      </c>
    </row>
    <row r="180" spans="2:3" x14ac:dyDescent="0.35">
      <c r="B180" t="str">
        <f>Master[[#This Row],[Accession Prefix (NPGS)]]&amp;" "&amp;Master[[#This Row],[Accession Number -Assigned]]&amp;" COLLECTED "&amp;TEXT(SourceCollector[[#This Row],[Source Date]], "MM/DD/YYYY")</f>
        <v xml:space="preserve">  COLLECTED </v>
      </c>
      <c r="C180" s="17" t="str">
        <f>IF(Master[[#This Row],[Cooperator (Collector) 1 -full record]]="","",Master[[#This Row],[Cooperator (Collector) 1 -full record]])</f>
        <v/>
      </c>
    </row>
    <row r="181" spans="2:3" x14ac:dyDescent="0.35">
      <c r="B181" t="str">
        <f>Master[[#This Row],[Accession Prefix (NPGS)]]&amp;" "&amp;Master[[#This Row],[Accession Number -Assigned]]&amp;" COLLECTED "&amp;TEXT(SourceCollector[[#This Row],[Source Date]], "MM/DD/YYYY")</f>
        <v xml:space="preserve">  COLLECTED </v>
      </c>
      <c r="C181" s="17" t="str">
        <f>IF(Master[[#This Row],[Cooperator (Collector) 1 -full record]]="","",Master[[#This Row],[Cooperator (Collector) 1 -full record]])</f>
        <v/>
      </c>
    </row>
    <row r="182" spans="2:3" x14ac:dyDescent="0.35">
      <c r="B182" t="str">
        <f>Master[[#This Row],[Accession Prefix (NPGS)]]&amp;" "&amp;Master[[#This Row],[Accession Number -Assigned]]&amp;" COLLECTED "&amp;TEXT(SourceCollector[[#This Row],[Source Date]], "MM/DD/YYYY")</f>
        <v xml:space="preserve">  COLLECTED </v>
      </c>
      <c r="C182" s="17" t="str">
        <f>IF(Master[[#This Row],[Cooperator (Collector) 1 -full record]]="","",Master[[#This Row],[Cooperator (Collector) 1 -full record]])</f>
        <v/>
      </c>
    </row>
    <row r="183" spans="2:3" x14ac:dyDescent="0.35">
      <c r="B183" t="str">
        <f>Master[[#This Row],[Accession Prefix (NPGS)]]&amp;" "&amp;Master[[#This Row],[Accession Number -Assigned]]&amp;" COLLECTED "&amp;TEXT(SourceCollector[[#This Row],[Source Date]], "MM/DD/YYYY")</f>
        <v xml:space="preserve">  COLLECTED </v>
      </c>
      <c r="C183" s="17" t="str">
        <f>IF(Master[[#This Row],[Cooperator (Collector) 1 -full record]]="","",Master[[#This Row],[Cooperator (Collector) 1 -full record]])</f>
        <v/>
      </c>
    </row>
    <row r="184" spans="2:3" x14ac:dyDescent="0.35">
      <c r="B184" t="str">
        <f>Master[[#This Row],[Accession Prefix (NPGS)]]&amp;" "&amp;Master[[#This Row],[Accession Number -Assigned]]&amp;" COLLECTED "&amp;TEXT(SourceCollector[[#This Row],[Source Date]], "MM/DD/YYYY")</f>
        <v xml:space="preserve">  COLLECTED </v>
      </c>
      <c r="C184" s="17" t="str">
        <f>IF(Master[[#This Row],[Cooperator (Collector) 1 -full record]]="","",Master[[#This Row],[Cooperator (Collector) 1 -full record]])</f>
        <v/>
      </c>
    </row>
    <row r="185" spans="2:3" x14ac:dyDescent="0.35">
      <c r="B185" t="str">
        <f>Master[[#This Row],[Accession Prefix (NPGS)]]&amp;" "&amp;Master[[#This Row],[Accession Number -Assigned]]&amp;" COLLECTED "&amp;TEXT(SourceCollector[[#This Row],[Source Date]], "MM/DD/YYYY")</f>
        <v xml:space="preserve">  COLLECTED </v>
      </c>
      <c r="C185" s="17" t="str">
        <f>IF(Master[[#This Row],[Cooperator (Collector) 1 -full record]]="","",Master[[#This Row],[Cooperator (Collector) 1 -full record]])</f>
        <v/>
      </c>
    </row>
    <row r="186" spans="2:3" x14ac:dyDescent="0.35">
      <c r="B186" t="str">
        <f>Master[[#This Row],[Accession Prefix (NPGS)]]&amp;" "&amp;Master[[#This Row],[Accession Number -Assigned]]&amp;" COLLECTED "&amp;TEXT(SourceCollector[[#This Row],[Source Date]], "MM/DD/YYYY")</f>
        <v xml:space="preserve">  COLLECTED </v>
      </c>
      <c r="C186" s="17" t="str">
        <f>IF(Master[[#This Row],[Cooperator (Collector) 1 -full record]]="","",Master[[#This Row],[Cooperator (Collector) 1 -full record]])</f>
        <v/>
      </c>
    </row>
    <row r="187" spans="2:3" x14ac:dyDescent="0.35">
      <c r="B187" t="str">
        <f>Master[[#This Row],[Accession Prefix (NPGS)]]&amp;" "&amp;Master[[#This Row],[Accession Number -Assigned]]&amp;" COLLECTED "&amp;TEXT(SourceCollector[[#This Row],[Source Date]], "MM/DD/YYYY")</f>
        <v xml:space="preserve">  COLLECTED </v>
      </c>
      <c r="C187" s="17" t="str">
        <f>IF(Master[[#This Row],[Cooperator (Collector) 1 -full record]]="","",Master[[#This Row],[Cooperator (Collector) 1 -full record]])</f>
        <v/>
      </c>
    </row>
    <row r="188" spans="2:3" x14ac:dyDescent="0.35">
      <c r="B188" t="str">
        <f>Master[[#This Row],[Accession Prefix (NPGS)]]&amp;" "&amp;Master[[#This Row],[Accession Number -Assigned]]&amp;" COLLECTED "&amp;TEXT(SourceCollector[[#This Row],[Source Date]], "MM/DD/YYYY")</f>
        <v xml:space="preserve">  COLLECTED </v>
      </c>
      <c r="C188" s="17" t="str">
        <f>IF(Master[[#This Row],[Cooperator (Collector) 1 -full record]]="","",Master[[#This Row],[Cooperator (Collector) 1 -full record]])</f>
        <v/>
      </c>
    </row>
    <row r="189" spans="2:3" x14ac:dyDescent="0.35">
      <c r="B189" t="str">
        <f>Master[[#This Row],[Accession Prefix (NPGS)]]&amp;" "&amp;Master[[#This Row],[Accession Number -Assigned]]&amp;" COLLECTED "&amp;TEXT(SourceCollector[[#This Row],[Source Date]], "MM/DD/YYYY")</f>
        <v xml:space="preserve">  COLLECTED </v>
      </c>
      <c r="C189" s="17" t="str">
        <f>IF(Master[[#This Row],[Cooperator (Collector) 1 -full record]]="","",Master[[#This Row],[Cooperator (Collector) 1 -full record]])</f>
        <v/>
      </c>
    </row>
    <row r="190" spans="2:3" x14ac:dyDescent="0.35">
      <c r="B190" t="str">
        <f>Master[[#This Row],[Accession Prefix (NPGS)]]&amp;" "&amp;Master[[#This Row],[Accession Number -Assigned]]&amp;" COLLECTED "&amp;TEXT(SourceCollector[[#This Row],[Source Date]], "MM/DD/YYYY")</f>
        <v xml:space="preserve">  COLLECTED </v>
      </c>
      <c r="C190" s="17" t="str">
        <f>IF(Master[[#This Row],[Cooperator (Collector) 1 -full record]]="","",Master[[#This Row],[Cooperator (Collector) 1 -full record]])</f>
        <v/>
      </c>
    </row>
    <row r="191" spans="2:3" x14ac:dyDescent="0.35">
      <c r="B191" t="str">
        <f>Master[[#This Row],[Accession Prefix (NPGS)]]&amp;" "&amp;Master[[#This Row],[Accession Number -Assigned]]&amp;" COLLECTED "&amp;TEXT(SourceCollector[[#This Row],[Source Date]], "MM/DD/YYYY")</f>
        <v xml:space="preserve">  COLLECTED </v>
      </c>
      <c r="C191" s="17" t="str">
        <f>IF(Master[[#This Row],[Cooperator (Collector) 1 -full record]]="","",Master[[#This Row],[Cooperator (Collector) 1 -full record]])</f>
        <v/>
      </c>
    </row>
    <row r="192" spans="2:3" x14ac:dyDescent="0.35">
      <c r="B192" t="str">
        <f>Master[[#This Row],[Accession Prefix (NPGS)]]&amp;" "&amp;Master[[#This Row],[Accession Number -Assigned]]&amp;" COLLECTED "&amp;TEXT(SourceCollector[[#This Row],[Source Date]], "MM/DD/YYYY")</f>
        <v xml:space="preserve">  COLLECTED </v>
      </c>
      <c r="C192" s="17" t="str">
        <f>IF(Master[[#This Row],[Cooperator (Collector) 1 -full record]]="","",Master[[#This Row],[Cooperator (Collector) 1 -full record]])</f>
        <v/>
      </c>
    </row>
    <row r="193" spans="2:3" x14ac:dyDescent="0.35">
      <c r="B193" t="str">
        <f>Master[[#This Row],[Accession Prefix (NPGS)]]&amp;" "&amp;Master[[#This Row],[Accession Number -Assigned]]&amp;" COLLECTED "&amp;TEXT(SourceCollector[[#This Row],[Source Date]], "MM/DD/YYYY")</f>
        <v xml:space="preserve">  COLLECTED </v>
      </c>
      <c r="C193" s="17" t="str">
        <f>IF(Master[[#This Row],[Cooperator (Collector) 1 -full record]]="","",Master[[#This Row],[Cooperator (Collector) 1 -full record]])</f>
        <v/>
      </c>
    </row>
    <row r="194" spans="2:3" x14ac:dyDescent="0.35">
      <c r="B194" t="str">
        <f>Master[[#This Row],[Accession Prefix (NPGS)]]&amp;" "&amp;Master[[#This Row],[Accession Number -Assigned]]&amp;" COLLECTED "&amp;TEXT(SourceCollector[[#This Row],[Source Date]], "MM/DD/YYYY")</f>
        <v xml:space="preserve">  COLLECTED </v>
      </c>
      <c r="C194" s="17" t="str">
        <f>IF(Master[[#This Row],[Cooperator (Collector) 1 -full record]]="","",Master[[#This Row],[Cooperator (Collector) 1 -full record]])</f>
        <v/>
      </c>
    </row>
    <row r="195" spans="2:3" x14ac:dyDescent="0.35">
      <c r="B195" t="str">
        <f>Master[[#This Row],[Accession Prefix (NPGS)]]&amp;" "&amp;Master[[#This Row],[Accession Number -Assigned]]&amp;" COLLECTED "&amp;TEXT(SourceCollector[[#This Row],[Source Date]], "MM/DD/YYYY")</f>
        <v xml:space="preserve">  COLLECTED </v>
      </c>
      <c r="C195" s="17" t="str">
        <f>IF(Master[[#This Row],[Cooperator (Collector) 1 -full record]]="","",Master[[#This Row],[Cooperator (Collector) 1 -full record]])</f>
        <v/>
      </c>
    </row>
    <row r="196" spans="2:3" x14ac:dyDescent="0.35">
      <c r="B196" t="str">
        <f>Master[[#This Row],[Accession Prefix (NPGS)]]&amp;" "&amp;Master[[#This Row],[Accession Number -Assigned]]&amp;" COLLECTED "&amp;TEXT(SourceCollector[[#This Row],[Source Date]], "MM/DD/YYYY")</f>
        <v xml:space="preserve">  COLLECTED </v>
      </c>
      <c r="C196" s="17" t="str">
        <f>IF(Master[[#This Row],[Cooperator (Collector) 1 -full record]]="","",Master[[#This Row],[Cooperator (Collector) 1 -full record]])</f>
        <v/>
      </c>
    </row>
    <row r="197" spans="2:3" x14ac:dyDescent="0.35">
      <c r="B197" t="str">
        <f>Master[[#This Row],[Accession Prefix (NPGS)]]&amp;" "&amp;Master[[#This Row],[Accession Number -Assigned]]&amp;" COLLECTED "&amp;TEXT(SourceCollector[[#This Row],[Source Date]], "MM/DD/YYYY")</f>
        <v xml:space="preserve">  COLLECTED </v>
      </c>
      <c r="C197" s="17" t="str">
        <f>IF(Master[[#This Row],[Cooperator (Collector) 1 -full record]]="","",Master[[#This Row],[Cooperator (Collector) 1 -full record]])</f>
        <v/>
      </c>
    </row>
    <row r="198" spans="2:3" x14ac:dyDescent="0.35">
      <c r="B198" t="str">
        <f>Master[[#This Row],[Accession Prefix (NPGS)]]&amp;" "&amp;Master[[#This Row],[Accession Number -Assigned]]&amp;" COLLECTED "&amp;TEXT(SourceCollector[[#This Row],[Source Date]], "MM/DD/YYYY")</f>
        <v xml:space="preserve">  COLLECTED </v>
      </c>
      <c r="C198" s="17" t="str">
        <f>IF(Master[[#This Row],[Cooperator (Collector) 1 -full record]]="","",Master[[#This Row],[Cooperator (Collector) 1 -full record]])</f>
        <v/>
      </c>
    </row>
    <row r="199" spans="2:3" x14ac:dyDescent="0.35">
      <c r="B199" t="str">
        <f>Master[[#This Row],[Accession Prefix (NPGS)]]&amp;" "&amp;Master[[#This Row],[Accession Number -Assigned]]&amp;" COLLECTED "&amp;TEXT(SourceCollector[[#This Row],[Source Date]], "MM/DD/YYYY")</f>
        <v xml:space="preserve">  COLLECTED </v>
      </c>
      <c r="C199" s="17" t="str">
        <f>IF(Master[[#This Row],[Cooperator (Collector) 1 -full record]]="","",Master[[#This Row],[Cooperator (Collector) 1 -full record]])</f>
        <v/>
      </c>
    </row>
    <row r="200" spans="2:3" x14ac:dyDescent="0.35">
      <c r="B200" t="str">
        <f>Master[[#This Row],[Accession Prefix (NPGS)]]&amp;" "&amp;Master[[#This Row],[Accession Number -Assigned]]&amp;" COLLECTED "&amp;TEXT(SourceCollector[[#This Row],[Source Date]], "MM/DD/YYYY")</f>
        <v xml:space="preserve">  COLLECTED </v>
      </c>
      <c r="C200" s="17" t="str">
        <f>IF(Master[[#This Row],[Cooperator (Collector) 1 -full record]]="","",Master[[#This Row],[Cooperator (Collector) 1 -full record]])</f>
        <v/>
      </c>
    </row>
    <row r="201" spans="2:3" x14ac:dyDescent="0.35">
      <c r="B201" t="str">
        <f>Master[[#This Row],[Accession Prefix (NPGS)]]&amp;" "&amp;Master[[#This Row],[Accession Number -Assigned]]&amp;" COLLECTED "&amp;TEXT(SourceCollector[[#This Row],[Source Date]], "MM/DD/YYYY")</f>
        <v xml:space="preserve">  COLLECTED </v>
      </c>
      <c r="C201" s="17" t="str">
        <f>IF(Master[[#This Row],[Cooperator (Collector) 1 -full record]]="","",Master[[#This Row],[Cooperator (Collector) 1 -full record]])</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X5"/>
  <sheetViews>
    <sheetView topLeftCell="D1" workbookViewId="0">
      <selection activeCell="V5" sqref="V5"/>
    </sheetView>
  </sheetViews>
  <sheetFormatPr defaultRowHeight="14.5" x14ac:dyDescent="0.35"/>
  <cols>
    <col min="2" max="17" width="11.1796875" customWidth="1"/>
    <col min="18" max="21" width="10.81640625" customWidth="1"/>
    <col min="22" max="22" width="10" customWidth="1"/>
    <col min="23" max="23" width="10.26953125" customWidth="1"/>
    <col min="24" max="24" width="10.1796875" customWidth="1"/>
  </cols>
  <sheetData>
    <row r="1" spans="1:24" x14ac:dyDescent="0.35">
      <c r="A1" t="s">
        <v>548</v>
      </c>
    </row>
    <row r="3" spans="1:24" ht="61.5" x14ac:dyDescent="1.35">
      <c r="A3" s="190" t="s">
        <v>549</v>
      </c>
    </row>
    <row r="4" spans="1:24" ht="26" x14ac:dyDescent="0.6">
      <c r="A4" s="164" t="s">
        <v>550</v>
      </c>
    </row>
    <row r="5" spans="1:24" ht="87" x14ac:dyDescent="0.35">
      <c r="B5" s="167" t="s">
        <v>17</v>
      </c>
      <c r="C5" s="167" t="s">
        <v>18</v>
      </c>
      <c r="D5" s="159" t="s">
        <v>15</v>
      </c>
      <c r="E5" s="159" t="s">
        <v>160</v>
      </c>
      <c r="F5" s="160" t="s">
        <v>128</v>
      </c>
      <c r="G5" s="161" t="s">
        <v>129</v>
      </c>
      <c r="H5" s="191" t="s">
        <v>137</v>
      </c>
      <c r="I5" s="192" t="s">
        <v>135</v>
      </c>
      <c r="J5" s="192" t="s">
        <v>136</v>
      </c>
      <c r="K5" s="159" t="s">
        <v>14</v>
      </c>
      <c r="L5" s="158" t="s">
        <v>569</v>
      </c>
      <c r="M5" s="162" t="s">
        <v>25</v>
      </c>
      <c r="N5" s="159" t="s">
        <v>143</v>
      </c>
      <c r="O5" s="162" t="s">
        <v>149</v>
      </c>
      <c r="P5" s="162" t="s">
        <v>144</v>
      </c>
      <c r="Q5" s="159" t="s">
        <v>29</v>
      </c>
      <c r="R5" s="159" t="s">
        <v>526</v>
      </c>
      <c r="S5" s="159" t="s">
        <v>527</v>
      </c>
      <c r="T5" s="159" t="s">
        <v>93</v>
      </c>
      <c r="U5" s="163" t="s">
        <v>566</v>
      </c>
      <c r="V5" s="163" t="s">
        <v>565</v>
      </c>
      <c r="W5" s="163" t="s">
        <v>564</v>
      </c>
      <c r="X5" s="163" t="s">
        <v>563</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tabColor theme="4" tint="0.59999389629810485"/>
  </sheetPr>
  <dimension ref="A1:D201"/>
  <sheetViews>
    <sheetView workbookViewId="0">
      <selection activeCell="A2" sqref="A2"/>
    </sheetView>
  </sheetViews>
  <sheetFormatPr defaultColWidth="9.1796875" defaultRowHeight="14.5" x14ac:dyDescent="0.35"/>
  <cols>
    <col min="1" max="1" width="10.26953125" style="7" customWidth="1"/>
    <col min="2" max="2" width="33.1796875" style="7" customWidth="1"/>
    <col min="3" max="3" width="38.453125" style="7" customWidth="1"/>
    <col min="4" max="4" width="9.7265625" style="7" bestFit="1" customWidth="1"/>
    <col min="5" max="16384" width="9.1796875" style="7"/>
  </cols>
  <sheetData>
    <row r="1" spans="1:4" s="116" customFormat="1" ht="43.5" x14ac:dyDescent="0.35">
      <c r="A1" s="116" t="s">
        <v>73</v>
      </c>
      <c r="B1" s="118" t="s">
        <v>74</v>
      </c>
      <c r="C1" s="118" t="s">
        <v>55</v>
      </c>
    </row>
    <row r="2" spans="1:4" ht="15.5" x14ac:dyDescent="0.35">
      <c r="A2" s="1"/>
      <c r="B2" s="7" t="str">
        <f>Master[[#This Row],[Accession Prefix (NPGS)]]&amp;" "&amp;Master[[#This Row],[Accession Number -Assigned]]&amp;" COLLECTED "&amp;TEXT(SourceCollector[[#This Row],[Source Date]], "MM/DD/YYYY")</f>
        <v>W6 57036 COLLECTED 07/09/2018</v>
      </c>
      <c r="C2" s="17" t="str">
        <f>IF(Master[[#This Row],[Cooperator (Collector) 2 -full record]]="","",Master[[#This Row],[Cooperator (Collector) 2 -full record]])</f>
        <v/>
      </c>
      <c r="D2" s="2"/>
    </row>
    <row r="3" spans="1:4" x14ac:dyDescent="0.35">
      <c r="B3" s="7" t="str">
        <f>Master[[#This Row],[Accession Prefix (NPGS)]]&amp;" "&amp;Master[[#This Row],[Accession Number -Assigned]]&amp;" COLLECTED "&amp;TEXT(SourceCollector[[#This Row],[Source Date]], "MM/DD/YYYY")</f>
        <v>W6  COLLECTED COLL_DT</v>
      </c>
      <c r="C3" s="17" t="str">
        <f>IF(Master[[#This Row],[Cooperator (Collector) 2 -full record]]="","",Master[[#This Row],[Cooperator (Collector) 2 -full record]])</f>
        <v/>
      </c>
      <c r="D3" s="2"/>
    </row>
    <row r="4" spans="1:4" x14ac:dyDescent="0.35">
      <c r="B4" s="7" t="str">
        <f>Master[[#This Row],[Accession Prefix (NPGS)]]&amp;" "&amp;Master[[#This Row],[Accession Number -Assigned]]&amp;" COLLECTED "&amp;TEXT(SourceCollector[[#This Row],[Source Date]], "MM/DD/YYYY")</f>
        <v>W6  COLLECTED 09/29/2015</v>
      </c>
      <c r="C4" s="17" t="str">
        <f>IF(Master[[#This Row],[Cooperator (Collector) 2 -full record]]="","",Master[[#This Row],[Cooperator (Collector) 2 -full record]])</f>
        <v/>
      </c>
      <c r="D4" s="2"/>
    </row>
    <row r="5" spans="1:4" x14ac:dyDescent="0.35">
      <c r="B5" s="7" t="str">
        <f>Master[[#This Row],[Accession Prefix (NPGS)]]&amp;" "&amp;Master[[#This Row],[Accession Number -Assigned]]&amp;" COLLECTED "&amp;TEXT(SourceCollector[[#This Row],[Source Date]], "MM/DD/YYYY")</f>
        <v xml:space="preserve">W6  COLLECTED </v>
      </c>
      <c r="C5" s="17" t="str">
        <f>IF(Master[[#This Row],[Cooperator (Collector) 2 -full record]]="","",Master[[#This Row],[Cooperator (Collector) 2 -full record]])</f>
        <v/>
      </c>
      <c r="D5" s="2"/>
    </row>
    <row r="6" spans="1:4" x14ac:dyDescent="0.35">
      <c r="B6" s="7" t="str">
        <f>Master[[#This Row],[Accession Prefix (NPGS)]]&amp;" "&amp;Master[[#This Row],[Accession Number -Assigned]]&amp;" COLLECTED "&amp;TEXT(SourceCollector[[#This Row],[Source Date]], "MM/DD/YYYY")</f>
        <v>W6  COLLECTED 09/16/2015</v>
      </c>
      <c r="C6" s="17" t="str">
        <f>IF(Master[[#This Row],[Cooperator (Collector) 2 -full record]]="","",Master[[#This Row],[Cooperator (Collector) 2 -full record]])</f>
        <v/>
      </c>
      <c r="D6" s="2"/>
    </row>
    <row r="7" spans="1:4" x14ac:dyDescent="0.35">
      <c r="B7" s="7" t="str">
        <f>Master[[#This Row],[Accession Prefix (NPGS)]]&amp;" "&amp;Master[[#This Row],[Accession Number -Assigned]]&amp;" COLLECTED "&amp;TEXT(SourceCollector[[#This Row],[Source Date]], "MM/DD/YYYY")</f>
        <v>W6  COLLECTED 10/21/2015</v>
      </c>
      <c r="C7" s="17" t="str">
        <f>IF(Master[[#This Row],[Cooperator (Collector) 2 -full record]]="","",Master[[#This Row],[Cooperator (Collector) 2 -full record]])</f>
        <v/>
      </c>
      <c r="D7" s="2"/>
    </row>
    <row r="8" spans="1:4" x14ac:dyDescent="0.35">
      <c r="B8" s="7" t="str">
        <f>Master[[#This Row],[Accession Prefix (NPGS)]]&amp;" "&amp;Master[[#This Row],[Accession Number -Assigned]]&amp;" COLLECTED "&amp;TEXT(SourceCollector[[#This Row],[Source Date]], "MM/DD/YYYY")</f>
        <v>W6  COLLECTED 10/06/2015</v>
      </c>
      <c r="C8" s="17" t="str">
        <f>IF(Master[[#This Row],[Cooperator (Collector) 2 -full record]]="","",Master[[#This Row],[Cooperator (Collector) 2 -full record]])</f>
        <v/>
      </c>
      <c r="D8" s="2"/>
    </row>
    <row r="9" spans="1:4" x14ac:dyDescent="0.35">
      <c r="B9" s="7" t="str">
        <f>Master[[#This Row],[Accession Prefix (NPGS)]]&amp;" "&amp;Master[[#This Row],[Accession Number -Assigned]]&amp;" COLLECTED "&amp;TEXT(SourceCollector[[#This Row],[Source Date]], "MM/DD/YYYY")</f>
        <v>W6  COLLECTED 10/20/2015</v>
      </c>
      <c r="C9" s="17" t="str">
        <f>IF(Master[[#This Row],[Cooperator (Collector) 2 -full record]]="","",Master[[#This Row],[Cooperator (Collector) 2 -full record]])</f>
        <v/>
      </c>
      <c r="D9" s="2"/>
    </row>
    <row r="10" spans="1:4" x14ac:dyDescent="0.35">
      <c r="B10" s="7" t="str">
        <f>Master[[#This Row],[Accession Prefix (NPGS)]]&amp;" "&amp;Master[[#This Row],[Accession Number -Assigned]]&amp;" COLLECTED "&amp;TEXT(SourceCollector[[#This Row],[Source Date]], "MM/DD/YYYY")</f>
        <v>W6  COLLECTED 11/03/2015</v>
      </c>
      <c r="C10" s="17" t="str">
        <f>IF(Master[[#This Row],[Cooperator (Collector) 2 -full record]]="","",Master[[#This Row],[Cooperator (Collector) 2 -full record]])</f>
        <v/>
      </c>
      <c r="D10" s="2"/>
    </row>
    <row r="11" spans="1:4" x14ac:dyDescent="0.35">
      <c r="B11" s="7" t="str">
        <f>Master[[#This Row],[Accession Prefix (NPGS)]]&amp;" "&amp;Master[[#This Row],[Accession Number -Assigned]]&amp;" COLLECTED "&amp;TEXT(SourceCollector[[#This Row],[Source Date]], "MM/DD/YYYY")</f>
        <v>W6  COLLECTED 10/20/2015</v>
      </c>
      <c r="C11" s="17" t="str">
        <f>IF(Master[[#This Row],[Cooperator (Collector) 2 -full record]]="","",Master[[#This Row],[Cooperator (Collector) 2 -full record]])</f>
        <v/>
      </c>
      <c r="D11" s="2"/>
    </row>
    <row r="12" spans="1:4" x14ac:dyDescent="0.35">
      <c r="B12" s="7" t="str">
        <f>Master[[#This Row],[Accession Prefix (NPGS)]]&amp;" "&amp;Master[[#This Row],[Accession Number -Assigned]]&amp;" COLLECTED "&amp;TEXT(SourceCollector[[#This Row],[Source Date]], "MM/DD/YYYY")</f>
        <v>W6  COLLECTED 10/21/2015</v>
      </c>
      <c r="C12" s="17" t="str">
        <f>IF(Master[[#This Row],[Cooperator (Collector) 2 -full record]]="","",Master[[#This Row],[Cooperator (Collector) 2 -full record]])</f>
        <v/>
      </c>
      <c r="D12" s="2"/>
    </row>
    <row r="13" spans="1:4" x14ac:dyDescent="0.35">
      <c r="B13" s="7" t="str">
        <f>Master[[#This Row],[Accession Prefix (NPGS)]]&amp;" "&amp;Master[[#This Row],[Accession Number -Assigned]]&amp;" COLLECTED "&amp;TEXT(SourceCollector[[#This Row],[Source Date]], "MM/DD/YYYY")</f>
        <v>W6  COLLECTED 10/22/2015</v>
      </c>
      <c r="C13" s="17" t="str">
        <f>IF(Master[[#This Row],[Cooperator (Collector) 2 -full record]]="","",Master[[#This Row],[Cooperator (Collector) 2 -full record]])</f>
        <v/>
      </c>
      <c r="D13" s="2"/>
    </row>
    <row r="14" spans="1:4" x14ac:dyDescent="0.35">
      <c r="B14" s="7" t="str">
        <f>Master[[#This Row],[Accession Prefix (NPGS)]]&amp;" "&amp;Master[[#This Row],[Accession Number -Assigned]]&amp;" COLLECTED "&amp;TEXT(SourceCollector[[#This Row],[Source Date]], "MM/DD/YYYY")</f>
        <v>W6  COLLECTED 10/28/2015</v>
      </c>
      <c r="C14" s="17" t="str">
        <f>IF(Master[[#This Row],[Cooperator (Collector) 2 -full record]]="","",Master[[#This Row],[Cooperator (Collector) 2 -full record]])</f>
        <v/>
      </c>
      <c r="D14" s="2"/>
    </row>
    <row r="15" spans="1:4" x14ac:dyDescent="0.35">
      <c r="B15" s="7" t="str">
        <f>Master[[#This Row],[Accession Prefix (NPGS)]]&amp;" "&amp;Master[[#This Row],[Accession Number -Assigned]]&amp;" COLLECTED "&amp;TEXT(SourceCollector[[#This Row],[Source Date]], "MM/DD/YYYY")</f>
        <v>W6  COLLECTED 10/29/2015</v>
      </c>
      <c r="C15" s="17" t="str">
        <f>IF(Master[[#This Row],[Cooperator (Collector) 2 -full record]]="","",Master[[#This Row],[Cooperator (Collector) 2 -full record]])</f>
        <v/>
      </c>
      <c r="D15" s="2"/>
    </row>
    <row r="16" spans="1:4" x14ac:dyDescent="0.35">
      <c r="B16" s="7" t="str">
        <f>Master[[#This Row],[Accession Prefix (NPGS)]]&amp;" "&amp;Master[[#This Row],[Accession Number -Assigned]]&amp;" COLLECTED "&amp;TEXT(SourceCollector[[#This Row],[Source Date]], "MM/DD/YYYY")</f>
        <v>W6  COLLECTED 10/29/2015</v>
      </c>
      <c r="C16" s="17" t="str">
        <f>IF(Master[[#This Row],[Cooperator (Collector) 2 -full record]]="","",Master[[#This Row],[Cooperator (Collector) 2 -full record]])</f>
        <v/>
      </c>
      <c r="D16" s="2"/>
    </row>
    <row r="17" spans="2:4" x14ac:dyDescent="0.35">
      <c r="B17" s="7" t="str">
        <f>Master[[#This Row],[Accession Prefix (NPGS)]]&amp;" "&amp;Master[[#This Row],[Accession Number -Assigned]]&amp;" COLLECTED "&amp;TEXT(SourceCollector[[#This Row],[Source Date]], "MM/DD/YYYY")</f>
        <v>W6  COLLECTED 10/28/2015</v>
      </c>
      <c r="C17" s="17" t="str">
        <f>IF(Master[[#This Row],[Cooperator (Collector) 2 -full record]]="","",Master[[#This Row],[Cooperator (Collector) 2 -full record]])</f>
        <v/>
      </c>
      <c r="D17" s="2"/>
    </row>
    <row r="18" spans="2:4" x14ac:dyDescent="0.35">
      <c r="B18" s="7" t="str">
        <f>Master[[#This Row],[Accession Prefix (NPGS)]]&amp;" "&amp;Master[[#This Row],[Accession Number -Assigned]]&amp;" COLLECTED "&amp;TEXT(SourceCollector[[#This Row],[Source Date]], "MM/DD/YYYY")</f>
        <v>W6  COLLECTED 10/30/2015</v>
      </c>
      <c r="C18" s="17" t="str">
        <f>IF(Master[[#This Row],[Cooperator (Collector) 2 -full record]]="","",Master[[#This Row],[Cooperator (Collector) 2 -full record]])</f>
        <v/>
      </c>
      <c r="D18" s="2"/>
    </row>
    <row r="19" spans="2:4" x14ac:dyDescent="0.35">
      <c r="B19" s="7" t="str">
        <f>Master[[#This Row],[Accession Prefix (NPGS)]]&amp;" "&amp;Master[[#This Row],[Accession Number -Assigned]]&amp;" COLLECTED "&amp;TEXT(SourceCollector[[#This Row],[Source Date]], "MM/DD/YYYY")</f>
        <v>W6  COLLECTED 10/29/2015</v>
      </c>
      <c r="C19" s="17" t="str">
        <f>IF(Master[[#This Row],[Cooperator (Collector) 2 -full record]]="","",Master[[#This Row],[Cooperator (Collector) 2 -full record]])</f>
        <v/>
      </c>
      <c r="D19" s="2"/>
    </row>
    <row r="20" spans="2:4" x14ac:dyDescent="0.35">
      <c r="B20" s="7" t="str">
        <f>Master[[#This Row],[Accession Prefix (NPGS)]]&amp;" "&amp;Master[[#This Row],[Accession Number -Assigned]]&amp;" COLLECTED "&amp;TEXT(SourceCollector[[#This Row],[Source Date]], "MM/DD/YYYY")</f>
        <v>W6  COLLECTED 06/15/2016</v>
      </c>
      <c r="C20" s="17" t="str">
        <f>IF(Master[[#This Row],[Cooperator (Collector) 2 -full record]]="","",Master[[#This Row],[Cooperator (Collector) 2 -full record]])</f>
        <v/>
      </c>
      <c r="D20" s="2"/>
    </row>
    <row r="21" spans="2:4" x14ac:dyDescent="0.35">
      <c r="B21" s="7" t="str">
        <f>Master[[#This Row],[Accession Prefix (NPGS)]]&amp;" "&amp;Master[[#This Row],[Accession Number -Assigned]]&amp;" COLLECTED "&amp;TEXT(SourceCollector[[#This Row],[Source Date]], "MM/DD/YYYY")</f>
        <v>W6  COLLECTED 06/16/2016</v>
      </c>
      <c r="C21" s="17" t="str">
        <f>IF(Master[[#This Row],[Cooperator (Collector) 2 -full record]]="","",Master[[#This Row],[Cooperator (Collector) 2 -full record]])</f>
        <v/>
      </c>
      <c r="D21" s="2"/>
    </row>
    <row r="22" spans="2:4" x14ac:dyDescent="0.35">
      <c r="B22" s="7" t="str">
        <f>Master[[#This Row],[Accession Prefix (NPGS)]]&amp;" "&amp;Master[[#This Row],[Accession Number -Assigned]]&amp;" COLLECTED "&amp;TEXT(SourceCollector[[#This Row],[Source Date]], "MM/DD/YYYY")</f>
        <v>W6  COLLECTED 06/20/2016</v>
      </c>
      <c r="C22" s="17" t="str">
        <f>IF(Master[[#This Row],[Cooperator (Collector) 2 -full record]]="","",Master[[#This Row],[Cooperator (Collector) 2 -full record]])</f>
        <v/>
      </c>
      <c r="D22" s="2"/>
    </row>
    <row r="23" spans="2:4" x14ac:dyDescent="0.35">
      <c r="B23" s="7" t="str">
        <f>Master[[#This Row],[Accession Prefix (NPGS)]]&amp;" "&amp;Master[[#This Row],[Accession Number -Assigned]]&amp;" COLLECTED "&amp;TEXT(SourceCollector[[#This Row],[Source Date]], "MM/DD/YYYY")</f>
        <v>W6  COLLECTED 06/22/2016</v>
      </c>
      <c r="C23" s="17" t="str">
        <f>IF(Master[[#This Row],[Cooperator (Collector) 2 -full record]]="","",Master[[#This Row],[Cooperator (Collector) 2 -full record]])</f>
        <v/>
      </c>
      <c r="D23" s="2"/>
    </row>
    <row r="24" spans="2:4" x14ac:dyDescent="0.35">
      <c r="B24" s="7" t="str">
        <f>Master[[#This Row],[Accession Prefix (NPGS)]]&amp;" "&amp;Master[[#This Row],[Accession Number -Assigned]]&amp;" COLLECTED "&amp;TEXT(SourceCollector[[#This Row],[Source Date]], "MM/DD/YYYY")</f>
        <v>W6  COLLECTED 06/27/2016</v>
      </c>
      <c r="C24" s="17" t="str">
        <f>IF(Master[[#This Row],[Cooperator (Collector) 2 -full record]]="","",Master[[#This Row],[Cooperator (Collector) 2 -full record]])</f>
        <v/>
      </c>
      <c r="D24" s="2"/>
    </row>
    <row r="25" spans="2:4" x14ac:dyDescent="0.35">
      <c r="B25" s="7" t="str">
        <f>Master[[#This Row],[Accession Prefix (NPGS)]]&amp;" "&amp;Master[[#This Row],[Accession Number -Assigned]]&amp;" COLLECTED "&amp;TEXT(SourceCollector[[#This Row],[Source Date]], "MM/DD/YYYY")</f>
        <v>W6  COLLECTED 07/08/2016</v>
      </c>
      <c r="C25" s="17" t="str">
        <f>IF(Master[[#This Row],[Cooperator (Collector) 2 -full record]]="","",Master[[#This Row],[Cooperator (Collector) 2 -full record]])</f>
        <v/>
      </c>
      <c r="D25" s="2"/>
    </row>
    <row r="26" spans="2:4" x14ac:dyDescent="0.35">
      <c r="B26" s="7" t="str">
        <f>Master[[#This Row],[Accession Prefix (NPGS)]]&amp;" "&amp;Master[[#This Row],[Accession Number -Assigned]]&amp;" COLLECTED "&amp;TEXT(SourceCollector[[#This Row],[Source Date]], "MM/DD/YYYY")</f>
        <v>W6  COLLECTED 07/13/2016</v>
      </c>
      <c r="C26" s="17" t="str">
        <f>IF(Master[[#This Row],[Cooperator (Collector) 2 -full record]]="","",Master[[#This Row],[Cooperator (Collector) 2 -full record]])</f>
        <v/>
      </c>
      <c r="D26" s="2"/>
    </row>
    <row r="27" spans="2:4" x14ac:dyDescent="0.35">
      <c r="B27" s="7" t="str">
        <f>Master[[#This Row],[Accession Prefix (NPGS)]]&amp;" "&amp;Master[[#This Row],[Accession Number -Assigned]]&amp;" COLLECTED "&amp;TEXT(SourceCollector[[#This Row],[Source Date]], "MM/DD/YYYY")</f>
        <v>W6  COLLECTED 08/09/2016</v>
      </c>
      <c r="C27" s="17" t="str">
        <f>IF(Master[[#This Row],[Cooperator (Collector) 2 -full record]]="","",Master[[#This Row],[Cooperator (Collector) 2 -full record]])</f>
        <v/>
      </c>
      <c r="D27" s="2"/>
    </row>
    <row r="28" spans="2:4" x14ac:dyDescent="0.35">
      <c r="B28" s="7" t="str">
        <f>Master[[#This Row],[Accession Prefix (NPGS)]]&amp;" "&amp;Master[[#This Row],[Accession Number -Assigned]]&amp;" COLLECTED "&amp;TEXT(SourceCollector[[#This Row],[Source Date]], "MM/DD/YYYY")</f>
        <v>W6  COLLECTED 07/21/2016</v>
      </c>
      <c r="C28" s="17" t="str">
        <f>IF(Master[[#This Row],[Cooperator (Collector) 2 -full record]]="","",Master[[#This Row],[Cooperator (Collector) 2 -full record]])</f>
        <v/>
      </c>
      <c r="D28" s="2"/>
    </row>
    <row r="29" spans="2:4" x14ac:dyDescent="0.35">
      <c r="B29" s="7" t="str">
        <f>Master[[#This Row],[Accession Prefix (NPGS)]]&amp;" "&amp;Master[[#This Row],[Accession Number -Assigned]]&amp;" COLLECTED "&amp;TEXT(SourceCollector[[#This Row],[Source Date]], "MM/DD/YYYY")</f>
        <v>W6  COLLECTED 08/17/2016</v>
      </c>
      <c r="C29" s="17" t="str">
        <f>IF(Master[[#This Row],[Cooperator (Collector) 2 -full record]]="","",Master[[#This Row],[Cooperator (Collector) 2 -full record]])</f>
        <v/>
      </c>
      <c r="D29" s="2"/>
    </row>
    <row r="30" spans="2:4" x14ac:dyDescent="0.35">
      <c r="B30" s="7" t="str">
        <f>Master[[#This Row],[Accession Prefix (NPGS)]]&amp;" "&amp;Master[[#This Row],[Accession Number -Assigned]]&amp;" COLLECTED "&amp;TEXT(SourceCollector[[#This Row],[Source Date]], "MM/DD/YYYY")</f>
        <v>W6  COLLECTED 08/18/2016</v>
      </c>
      <c r="C30" s="17" t="str">
        <f>IF(Master[[#This Row],[Cooperator (Collector) 2 -full record]]="","",Master[[#This Row],[Cooperator (Collector) 2 -full record]])</f>
        <v/>
      </c>
      <c r="D30" s="2"/>
    </row>
    <row r="31" spans="2:4" x14ac:dyDescent="0.35">
      <c r="B31" s="7" t="str">
        <f>Master[[#This Row],[Accession Prefix (NPGS)]]&amp;" "&amp;Master[[#This Row],[Accession Number -Assigned]]&amp;" COLLECTED "&amp;TEXT(SourceCollector[[#This Row],[Source Date]], "MM/DD/YYYY")</f>
        <v>W6  COLLECTED 08/25/2016</v>
      </c>
      <c r="C31" s="17" t="str">
        <f>IF(Master[[#This Row],[Cooperator (Collector) 2 -full record]]="","",Master[[#This Row],[Cooperator (Collector) 2 -full record]])</f>
        <v/>
      </c>
      <c r="D31" s="2"/>
    </row>
    <row r="32" spans="2:4" x14ac:dyDescent="0.35">
      <c r="B32" s="7" t="str">
        <f>Master[[#This Row],[Accession Prefix (NPGS)]]&amp;" "&amp;Master[[#This Row],[Accession Number -Assigned]]&amp;" COLLECTED "&amp;TEXT(SourceCollector[[#This Row],[Source Date]], "MM/DD/YYYY")</f>
        <v>W6  COLLECTED 08/31/2016</v>
      </c>
      <c r="C32" s="17" t="str">
        <f>IF(Master[[#This Row],[Cooperator (Collector) 2 -full record]]="","",Master[[#This Row],[Cooperator (Collector) 2 -full record]])</f>
        <v/>
      </c>
      <c r="D32" s="2"/>
    </row>
    <row r="33" spans="2:4" x14ac:dyDescent="0.35">
      <c r="B33" s="7" t="str">
        <f>Master[[#This Row],[Accession Prefix (NPGS)]]&amp;" "&amp;Master[[#This Row],[Accession Number -Assigned]]&amp;" COLLECTED "&amp;TEXT(SourceCollector[[#This Row],[Source Date]], "MM/DD/YYYY")</f>
        <v>W6  COLLECTED 09/13/2016</v>
      </c>
      <c r="C33" s="17" t="str">
        <f>IF(Master[[#This Row],[Cooperator (Collector) 2 -full record]]="","",Master[[#This Row],[Cooperator (Collector) 2 -full record]])</f>
        <v/>
      </c>
      <c r="D33" s="2"/>
    </row>
    <row r="34" spans="2:4" x14ac:dyDescent="0.35">
      <c r="B34" s="7" t="str">
        <f>Master[[#This Row],[Accession Prefix (NPGS)]]&amp;" "&amp;Master[[#This Row],[Accession Number -Assigned]]&amp;" COLLECTED "&amp;TEXT(SourceCollector[[#This Row],[Source Date]], "MM/DD/YYYY")</f>
        <v>W6  COLLECTED 09/14/2016</v>
      </c>
      <c r="C34" s="17" t="str">
        <f>IF(Master[[#This Row],[Cooperator (Collector) 2 -full record]]="","",Master[[#This Row],[Cooperator (Collector) 2 -full record]])</f>
        <v/>
      </c>
      <c r="D34" s="2"/>
    </row>
    <row r="35" spans="2:4" x14ac:dyDescent="0.35">
      <c r="B35" s="7" t="str">
        <f>Master[[#This Row],[Accession Prefix (NPGS)]]&amp;" "&amp;Master[[#This Row],[Accession Number -Assigned]]&amp;" COLLECTED "&amp;TEXT(SourceCollector[[#This Row],[Source Date]], "MM/DD/YYYY")</f>
        <v>W6  COLLECTED 10/14/2016</v>
      </c>
      <c r="C35" s="17" t="str">
        <f>IF(Master[[#This Row],[Cooperator (Collector) 2 -full record]]="","",Master[[#This Row],[Cooperator (Collector) 2 -full record]])</f>
        <v/>
      </c>
      <c r="D35" s="2"/>
    </row>
    <row r="36" spans="2:4" x14ac:dyDescent="0.35">
      <c r="B36" s="7" t="str">
        <f>Master[[#This Row],[Accession Prefix (NPGS)]]&amp;" "&amp;Master[[#This Row],[Accession Number -Assigned]]&amp;" COLLECTED "&amp;TEXT(SourceCollector[[#This Row],[Source Date]], "MM/DD/YYYY")</f>
        <v>W6  COLLECTED 09/16/2016</v>
      </c>
      <c r="C36" s="17" t="str">
        <f>IF(Master[[#This Row],[Cooperator (Collector) 2 -full record]]="","",Master[[#This Row],[Cooperator (Collector) 2 -full record]])</f>
        <v/>
      </c>
      <c r="D36" s="2"/>
    </row>
    <row r="37" spans="2:4" x14ac:dyDescent="0.35">
      <c r="B37" s="7" t="str">
        <f>Master[[#This Row],[Accession Prefix (NPGS)]]&amp;" "&amp;Master[[#This Row],[Accession Number -Assigned]]&amp;" COLLECTED "&amp;TEXT(SourceCollector[[#This Row],[Source Date]], "MM/DD/YYYY")</f>
        <v>W6  COLLECTED 09/16/2016</v>
      </c>
      <c r="C37" s="17" t="str">
        <f>IF(Master[[#This Row],[Cooperator (Collector) 2 -full record]]="","",Master[[#This Row],[Cooperator (Collector) 2 -full record]])</f>
        <v/>
      </c>
      <c r="D37" s="2"/>
    </row>
    <row r="38" spans="2:4" x14ac:dyDescent="0.35">
      <c r="B38" s="7" t="str">
        <f>Master[[#This Row],[Accession Prefix (NPGS)]]&amp;" "&amp;Master[[#This Row],[Accession Number -Assigned]]&amp;" COLLECTED "&amp;TEXT(SourceCollector[[#This Row],[Source Date]], "MM/DD/YYYY")</f>
        <v>W6  COLLECTED 09/22/2016</v>
      </c>
      <c r="C38" s="17" t="str">
        <f>IF(Master[[#This Row],[Cooperator (Collector) 2 -full record]]="","",Master[[#This Row],[Cooperator (Collector) 2 -full record]])</f>
        <v/>
      </c>
      <c r="D38" s="2"/>
    </row>
    <row r="39" spans="2:4" x14ac:dyDescent="0.35">
      <c r="B39" s="7" t="str">
        <f>Master[[#This Row],[Accession Prefix (NPGS)]]&amp;" "&amp;Master[[#This Row],[Accession Number -Assigned]]&amp;" COLLECTED "&amp;TEXT(SourceCollector[[#This Row],[Source Date]], "MM/DD/YYYY")</f>
        <v>W6  COLLECTED 09/20/2016</v>
      </c>
      <c r="C39" s="17" t="str">
        <f>IF(Master[[#This Row],[Cooperator (Collector) 2 -full record]]="","",Master[[#This Row],[Cooperator (Collector) 2 -full record]])</f>
        <v/>
      </c>
      <c r="D39" s="2"/>
    </row>
    <row r="40" spans="2:4" x14ac:dyDescent="0.35">
      <c r="B40" s="7" t="str">
        <f>Master[[#This Row],[Accession Prefix (NPGS)]]&amp;" "&amp;Master[[#This Row],[Accession Number -Assigned]]&amp;" COLLECTED "&amp;TEXT(SourceCollector[[#This Row],[Source Date]], "MM/DD/YYYY")</f>
        <v>W6  COLLECTED 09/27/2016</v>
      </c>
      <c r="C40" s="17" t="str">
        <f>IF(Master[[#This Row],[Cooperator (Collector) 2 -full record]]="","",Master[[#This Row],[Cooperator (Collector) 2 -full record]])</f>
        <v/>
      </c>
      <c r="D40" s="2"/>
    </row>
    <row r="41" spans="2:4" x14ac:dyDescent="0.35">
      <c r="B41" s="7" t="str">
        <f>Master[[#This Row],[Accession Prefix (NPGS)]]&amp;" "&amp;Master[[#This Row],[Accession Number -Assigned]]&amp;" COLLECTED "&amp;TEXT(SourceCollector[[#This Row],[Source Date]], "MM/DD/YYYY")</f>
        <v>W6  COLLECTED 09/29/2016</v>
      </c>
      <c r="C41" s="17" t="str">
        <f>IF(Master[[#This Row],[Cooperator (Collector) 2 -full record]]="","",Master[[#This Row],[Cooperator (Collector) 2 -full record]])</f>
        <v/>
      </c>
      <c r="D41" s="2"/>
    </row>
    <row r="42" spans="2:4" x14ac:dyDescent="0.35">
      <c r="B42" s="7" t="str">
        <f>Master[[#This Row],[Accession Prefix (NPGS)]]&amp;" "&amp;Master[[#This Row],[Accession Number -Assigned]]&amp;" COLLECTED "&amp;TEXT(SourceCollector[[#This Row],[Source Date]], "MM/DD/YYYY")</f>
        <v>W6  COLLECTED 09/29/2016</v>
      </c>
      <c r="C42" s="17" t="str">
        <f>IF(Master[[#This Row],[Cooperator (Collector) 2 -full record]]="","",Master[[#This Row],[Cooperator (Collector) 2 -full record]])</f>
        <v/>
      </c>
      <c r="D42" s="2"/>
    </row>
    <row r="43" spans="2:4" x14ac:dyDescent="0.35">
      <c r="B43" s="7" t="str">
        <f>Master[[#This Row],[Accession Prefix (NPGS)]]&amp;" "&amp;Master[[#This Row],[Accession Number -Assigned]]&amp;" COLLECTED "&amp;TEXT(SourceCollector[[#This Row],[Source Date]], "MM/DD/YYYY")</f>
        <v>W6  COLLECTED 09/29/2016</v>
      </c>
      <c r="C43" s="17" t="str">
        <f>IF(Master[[#This Row],[Cooperator (Collector) 2 -full record]]="","",Master[[#This Row],[Cooperator (Collector) 2 -full record]])</f>
        <v/>
      </c>
      <c r="D43" s="2"/>
    </row>
    <row r="44" spans="2:4" x14ac:dyDescent="0.35">
      <c r="B44" s="7" t="str">
        <f>Master[[#This Row],[Accession Prefix (NPGS)]]&amp;" "&amp;Master[[#This Row],[Accession Number -Assigned]]&amp;" COLLECTED "&amp;TEXT(SourceCollector[[#This Row],[Source Date]], "MM/DD/YYYY")</f>
        <v>W6  COLLECTED 10/05/2016</v>
      </c>
      <c r="C44" s="17" t="str">
        <f>IF(Master[[#This Row],[Cooperator (Collector) 2 -full record]]="","",Master[[#This Row],[Cooperator (Collector) 2 -full record]])</f>
        <v/>
      </c>
      <c r="D44" s="2"/>
    </row>
    <row r="45" spans="2:4" x14ac:dyDescent="0.35">
      <c r="B45" s="7" t="str">
        <f>Master[[#This Row],[Accession Prefix (NPGS)]]&amp;" "&amp;Master[[#This Row],[Accession Number -Assigned]]&amp;" COLLECTED "&amp;TEXT(SourceCollector[[#This Row],[Source Date]], "MM/DD/YYYY")</f>
        <v>W6  COLLECTED 10/05/2016</v>
      </c>
      <c r="C45" s="17" t="str">
        <f>IF(Master[[#This Row],[Cooperator (Collector) 2 -full record]]="","",Master[[#This Row],[Cooperator (Collector) 2 -full record]])</f>
        <v/>
      </c>
      <c r="D45" s="2"/>
    </row>
    <row r="46" spans="2:4" x14ac:dyDescent="0.35">
      <c r="B46" s="7" t="str">
        <f>Master[[#This Row],[Accession Prefix (NPGS)]]&amp;" "&amp;Master[[#This Row],[Accession Number -Assigned]]&amp;" COLLECTED "&amp;TEXT(SourceCollector[[#This Row],[Source Date]], "MM/DD/YYYY")</f>
        <v>W6  COLLECTED 10/06/2016</v>
      </c>
      <c r="C46" s="17" t="str">
        <f>IF(Master[[#This Row],[Cooperator (Collector) 2 -full record]]="","",Master[[#This Row],[Cooperator (Collector) 2 -full record]])</f>
        <v/>
      </c>
      <c r="D46" s="2"/>
    </row>
    <row r="47" spans="2:4" x14ac:dyDescent="0.35">
      <c r="B47" s="7" t="str">
        <f>Master[[#This Row],[Accession Prefix (NPGS)]]&amp;" "&amp;Master[[#This Row],[Accession Number -Assigned]]&amp;" COLLECTED "&amp;TEXT(SourceCollector[[#This Row],[Source Date]], "MM/DD/YYYY")</f>
        <v>W6  COLLECTED 10/19/2016</v>
      </c>
      <c r="C47" s="17" t="str">
        <f>IF(Master[[#This Row],[Cooperator (Collector) 2 -full record]]="","",Master[[#This Row],[Cooperator (Collector) 2 -full record]])</f>
        <v/>
      </c>
      <c r="D47" s="2"/>
    </row>
    <row r="48" spans="2:4" x14ac:dyDescent="0.35">
      <c r="B48" s="7" t="str">
        <f>Master[[#This Row],[Accession Prefix (NPGS)]]&amp;" "&amp;Master[[#This Row],[Accession Number -Assigned]]&amp;" COLLECTED "&amp;TEXT(SourceCollector[[#This Row],[Source Date]], "MM/DD/YYYY")</f>
        <v>W6  COLLECTED 10/26/2016</v>
      </c>
      <c r="C48" s="17" t="str">
        <f>IF(Master[[#This Row],[Cooperator (Collector) 2 -full record]]="","",Master[[#This Row],[Cooperator (Collector) 2 -full record]])</f>
        <v/>
      </c>
      <c r="D48" s="2"/>
    </row>
    <row r="49" spans="2:4" x14ac:dyDescent="0.35">
      <c r="B49" s="7" t="str">
        <f>Master[[#This Row],[Accession Prefix (NPGS)]]&amp;" "&amp;Master[[#This Row],[Accession Number -Assigned]]&amp;" COLLECTED "&amp;TEXT(SourceCollector[[#This Row],[Source Date]], "MM/DD/YYYY")</f>
        <v>W6  COLLECTED 10/28/2016</v>
      </c>
      <c r="C49" s="17" t="str">
        <f>IF(Master[[#This Row],[Cooperator (Collector) 2 -full record]]="","",Master[[#This Row],[Cooperator (Collector) 2 -full record]])</f>
        <v/>
      </c>
      <c r="D49" s="2"/>
    </row>
    <row r="50" spans="2:4" x14ac:dyDescent="0.35">
      <c r="B50" s="7" t="str">
        <f>Master[[#This Row],[Accession Prefix (NPGS)]]&amp;" "&amp;Master[[#This Row],[Accession Number -Assigned]]&amp;" COLLECTED "&amp;TEXT(SourceCollector[[#This Row],[Source Date]], "MM/DD/YYYY")</f>
        <v>W6  COLLECTED 11/01/2016</v>
      </c>
      <c r="C50" s="17" t="str">
        <f>IF(Master[[#This Row],[Cooperator (Collector) 2 -full record]]="","",Master[[#This Row],[Cooperator (Collector) 2 -full record]])</f>
        <v/>
      </c>
      <c r="D50" s="2"/>
    </row>
    <row r="51" spans="2:4" x14ac:dyDescent="0.35">
      <c r="B51" s="7" t="str">
        <f>Master[[#This Row],[Accession Prefix (NPGS)]]&amp;" "&amp;Master[[#This Row],[Accession Number -Assigned]]&amp;" COLLECTED "&amp;TEXT(SourceCollector[[#This Row],[Source Date]], "MM/DD/YYYY")</f>
        <v>W6  COLLECTED 11/01/2016</v>
      </c>
      <c r="C51" s="17" t="str">
        <f>IF(Master[[#This Row],[Cooperator (Collector) 2 -full record]]="","",Master[[#This Row],[Cooperator (Collector) 2 -full record]])</f>
        <v/>
      </c>
      <c r="D51" s="2"/>
    </row>
    <row r="52" spans="2:4" x14ac:dyDescent="0.35">
      <c r="B52" s="7" t="str">
        <f>Master[[#This Row],[Accession Prefix (NPGS)]]&amp;" "&amp;Master[[#This Row],[Accession Number -Assigned]]&amp;" COLLECTED "&amp;TEXT(SourceCollector[[#This Row],[Source Date]], "MM/DD/YYYY")</f>
        <v>W6  COLLECTED 11/01/2016</v>
      </c>
      <c r="C52" s="17" t="str">
        <f>IF(Master[[#This Row],[Cooperator (Collector) 2 -full record]]="","",Master[[#This Row],[Cooperator (Collector) 2 -full record]])</f>
        <v/>
      </c>
      <c r="D52" s="2"/>
    </row>
    <row r="53" spans="2:4" x14ac:dyDescent="0.35">
      <c r="B53" s="7" t="str">
        <f>Master[[#This Row],[Accession Prefix (NPGS)]]&amp;" "&amp;Master[[#This Row],[Accession Number -Assigned]]&amp;" COLLECTED "&amp;TEXT(SourceCollector[[#This Row],[Source Date]], "MM/DD/YYYY")</f>
        <v>W6  COLLECTED 11/02/2016</v>
      </c>
      <c r="C53" s="17" t="str">
        <f>IF(Master[[#This Row],[Cooperator (Collector) 2 -full record]]="","",Master[[#This Row],[Cooperator (Collector) 2 -full record]])</f>
        <v/>
      </c>
      <c r="D53" s="2"/>
    </row>
    <row r="54" spans="2:4" x14ac:dyDescent="0.35">
      <c r="B54" s="7" t="str">
        <f>Master[[#This Row],[Accession Prefix (NPGS)]]&amp;" "&amp;Master[[#This Row],[Accession Number -Assigned]]&amp;" COLLECTED "&amp;TEXT(SourceCollector[[#This Row],[Source Date]], "MM/DD/YYYY")</f>
        <v>W6  COLLECTED 11/02/2016</v>
      </c>
      <c r="C54" s="17" t="str">
        <f>IF(Master[[#This Row],[Cooperator (Collector) 2 -full record]]="","",Master[[#This Row],[Cooperator (Collector) 2 -full record]])</f>
        <v/>
      </c>
      <c r="D54" s="2"/>
    </row>
    <row r="55" spans="2:4" x14ac:dyDescent="0.35">
      <c r="B55" s="7" t="str">
        <f>Master[[#This Row],[Accession Prefix (NPGS)]]&amp;" "&amp;Master[[#This Row],[Accession Number -Assigned]]&amp;" COLLECTED "&amp;TEXT(SourceCollector[[#This Row],[Source Date]], "MM/DD/YYYY")</f>
        <v>W6  COLLECTED 11/02/2016</v>
      </c>
      <c r="C55" s="17" t="str">
        <f>IF(Master[[#This Row],[Cooperator (Collector) 2 -full record]]="","",Master[[#This Row],[Cooperator (Collector) 2 -full record]])</f>
        <v/>
      </c>
      <c r="D55" s="2"/>
    </row>
    <row r="56" spans="2:4" x14ac:dyDescent="0.35">
      <c r="B56" s="7" t="str">
        <f>Master[[#This Row],[Accession Prefix (NPGS)]]&amp;" "&amp;Master[[#This Row],[Accession Number -Assigned]]&amp;" COLLECTED "&amp;TEXT(SourceCollector[[#This Row],[Source Date]], "MM/DD/YYYY")</f>
        <v>W6  COLLECTED 11/04/2016</v>
      </c>
      <c r="C56" s="17" t="str">
        <f>IF(Master[[#This Row],[Cooperator (Collector) 2 -full record]]="","",Master[[#This Row],[Cooperator (Collector) 2 -full record]])</f>
        <v/>
      </c>
      <c r="D56" s="2"/>
    </row>
    <row r="57" spans="2:4" x14ac:dyDescent="0.35">
      <c r="B57" s="7" t="str">
        <f>Master[[#This Row],[Accession Prefix (NPGS)]]&amp;" "&amp;Master[[#This Row],[Accession Number -Assigned]]&amp;" COLLECTED "&amp;TEXT(SourceCollector[[#This Row],[Source Date]], "MM/DD/YYYY")</f>
        <v>W6  COLLECTED 11/10/2016</v>
      </c>
      <c r="C57" s="17" t="str">
        <f>IF(Master[[#This Row],[Cooperator (Collector) 2 -full record]]="","",Master[[#This Row],[Cooperator (Collector) 2 -full record]])</f>
        <v/>
      </c>
      <c r="D57" s="2"/>
    </row>
    <row r="58" spans="2:4" x14ac:dyDescent="0.35">
      <c r="B58" s="7" t="str">
        <f>Master[[#This Row],[Accession Prefix (NPGS)]]&amp;" "&amp;Master[[#This Row],[Accession Number -Assigned]]&amp;" COLLECTED "&amp;TEXT(SourceCollector[[#This Row],[Source Date]], "MM/DD/YYYY")</f>
        <v>W6  COLLECTED 07/08/2016</v>
      </c>
      <c r="C58" s="17" t="str">
        <f>IF(Master[[#This Row],[Cooperator (Collector) 2 -full record]]="","",Master[[#This Row],[Cooperator (Collector) 2 -full record]])</f>
        <v/>
      </c>
      <c r="D58" s="2"/>
    </row>
    <row r="59" spans="2:4" x14ac:dyDescent="0.35">
      <c r="B59" s="7" t="str">
        <f>Master[[#This Row],[Accession Prefix (NPGS)]]&amp;" "&amp;Master[[#This Row],[Accession Number -Assigned]]&amp;" COLLECTED "&amp;TEXT(SourceCollector[[#This Row],[Source Date]], "MM/DD/YYYY")</f>
        <v>W6  COLLECTED 07/08/2016</v>
      </c>
      <c r="C59" s="17" t="str">
        <f>IF(Master[[#This Row],[Cooperator (Collector) 2 -full record]]="","",Master[[#This Row],[Cooperator (Collector) 2 -full record]])</f>
        <v/>
      </c>
      <c r="D59" s="2"/>
    </row>
    <row r="60" spans="2:4" x14ac:dyDescent="0.35">
      <c r="B60" s="7" t="str">
        <f>Master[[#This Row],[Accession Prefix (NPGS)]]&amp;" "&amp;Master[[#This Row],[Accession Number -Assigned]]&amp;" COLLECTED "&amp;TEXT(SourceCollector[[#This Row],[Source Date]], "MM/DD/YYYY")</f>
        <v>W6  COLLECTED 07/28/2016</v>
      </c>
      <c r="C60" s="17" t="str">
        <f>IF(Master[[#This Row],[Cooperator (Collector) 2 -full record]]="","",Master[[#This Row],[Cooperator (Collector) 2 -full record]])</f>
        <v/>
      </c>
      <c r="D60" s="2"/>
    </row>
    <row r="61" spans="2:4" x14ac:dyDescent="0.35">
      <c r="B61" s="7" t="str">
        <f>Master[[#This Row],[Accession Prefix (NPGS)]]&amp;" "&amp;Master[[#This Row],[Accession Number -Assigned]]&amp;" COLLECTED "&amp;TEXT(SourceCollector[[#This Row],[Source Date]], "MM/DD/YYYY")</f>
        <v>W6  COLLECTED 09/07/2016</v>
      </c>
      <c r="C61" s="17" t="str">
        <f>IF(Master[[#This Row],[Cooperator (Collector) 2 -full record]]="","",Master[[#This Row],[Cooperator (Collector) 2 -full record]])</f>
        <v/>
      </c>
      <c r="D61" s="2"/>
    </row>
    <row r="62" spans="2:4" x14ac:dyDescent="0.35">
      <c r="B62" s="7" t="str">
        <f>Master[[#This Row],[Accession Prefix (NPGS)]]&amp;" "&amp;Master[[#This Row],[Accession Number -Assigned]]&amp;" COLLECTED "&amp;TEXT(SourceCollector[[#This Row],[Source Date]], "MM/DD/YYYY")</f>
        <v>W6  COLLECTED 09/08/2016</v>
      </c>
      <c r="C62" s="17" t="str">
        <f>IF(Master[[#This Row],[Cooperator (Collector) 2 -full record]]="","",Master[[#This Row],[Cooperator (Collector) 2 -full record]])</f>
        <v/>
      </c>
      <c r="D62" s="2"/>
    </row>
    <row r="63" spans="2:4" x14ac:dyDescent="0.35">
      <c r="B63" s="7" t="str">
        <f>Master[[#This Row],[Accession Prefix (NPGS)]]&amp;" "&amp;Master[[#This Row],[Accession Number -Assigned]]&amp;" COLLECTED "&amp;TEXT(SourceCollector[[#This Row],[Source Date]], "MM/DD/YYYY")</f>
        <v>W6  COLLECTED 09/09/2016</v>
      </c>
      <c r="C63" s="17" t="str">
        <f>IF(Master[[#This Row],[Cooperator (Collector) 2 -full record]]="","",Master[[#This Row],[Cooperator (Collector) 2 -full record]])</f>
        <v/>
      </c>
      <c r="D63" s="2"/>
    </row>
    <row r="64" spans="2:4" x14ac:dyDescent="0.35">
      <c r="B64" s="7" t="str">
        <f>Master[[#This Row],[Accession Prefix (NPGS)]]&amp;" "&amp;Master[[#This Row],[Accession Number -Assigned]]&amp;" COLLECTED "&amp;TEXT(SourceCollector[[#This Row],[Source Date]], "MM/DD/YYYY")</f>
        <v>W6  COLLECTED 09/14/2016</v>
      </c>
      <c r="C64" s="17" t="str">
        <f>IF(Master[[#This Row],[Cooperator (Collector) 2 -full record]]="","",Master[[#This Row],[Cooperator (Collector) 2 -full record]])</f>
        <v/>
      </c>
      <c r="D64" s="2"/>
    </row>
    <row r="65" spans="2:4" x14ac:dyDescent="0.35">
      <c r="B65" s="7" t="str">
        <f>Master[[#This Row],[Accession Prefix (NPGS)]]&amp;" "&amp;Master[[#This Row],[Accession Number -Assigned]]&amp;" COLLECTED "&amp;TEXT(SourceCollector[[#This Row],[Source Date]], "MM/DD/YYYY")</f>
        <v>W6  COLLECTED 09/21/2016</v>
      </c>
      <c r="C65" s="17" t="str">
        <f>IF(Master[[#This Row],[Cooperator (Collector) 2 -full record]]="","",Master[[#This Row],[Cooperator (Collector) 2 -full record]])</f>
        <v/>
      </c>
      <c r="D65" s="2"/>
    </row>
    <row r="66" spans="2:4" x14ac:dyDescent="0.35">
      <c r="B66" s="7" t="str">
        <f>Master[[#This Row],[Accession Prefix (NPGS)]]&amp;" "&amp;Master[[#This Row],[Accession Number -Assigned]]&amp;" COLLECTED "&amp;TEXT(SourceCollector[[#This Row],[Source Date]], "MM/DD/YYYY")</f>
        <v>W6  COLLECTED 09/21/2016</v>
      </c>
      <c r="C66" s="17" t="str">
        <f>IF(Master[[#This Row],[Cooperator (Collector) 2 -full record]]="","",Master[[#This Row],[Cooperator (Collector) 2 -full record]])</f>
        <v/>
      </c>
      <c r="D66" s="2"/>
    </row>
    <row r="67" spans="2:4" x14ac:dyDescent="0.35">
      <c r="B67" s="7" t="str">
        <f>Master[[#This Row],[Accession Prefix (NPGS)]]&amp;" "&amp;Master[[#This Row],[Accession Number -Assigned]]&amp;" COLLECTED "&amp;TEXT(SourceCollector[[#This Row],[Source Date]], "MM/DD/YYYY")</f>
        <v>W6  COLLECTED 09/22/2016</v>
      </c>
      <c r="C67" s="17" t="str">
        <f>IF(Master[[#This Row],[Cooperator (Collector) 2 -full record]]="","",Master[[#This Row],[Cooperator (Collector) 2 -full record]])</f>
        <v/>
      </c>
      <c r="D67" s="2"/>
    </row>
    <row r="68" spans="2:4" x14ac:dyDescent="0.35">
      <c r="B68" s="7" t="str">
        <f>Master[[#This Row],[Accession Prefix (NPGS)]]&amp;" "&amp;Master[[#This Row],[Accession Number -Assigned]]&amp;" COLLECTED "&amp;TEXT(SourceCollector[[#This Row],[Source Date]], "MM/DD/YYYY")</f>
        <v>W6  COLLECTED 09/26/2016</v>
      </c>
      <c r="C68" s="17" t="str">
        <f>IF(Master[[#This Row],[Cooperator (Collector) 2 -full record]]="","",Master[[#This Row],[Cooperator (Collector) 2 -full record]])</f>
        <v/>
      </c>
      <c r="D68" s="2"/>
    </row>
    <row r="69" spans="2:4" x14ac:dyDescent="0.35">
      <c r="B69" s="7" t="str">
        <f>Master[[#This Row],[Accession Prefix (NPGS)]]&amp;" "&amp;Master[[#This Row],[Accession Number -Assigned]]&amp;" COLLECTED "&amp;TEXT(SourceCollector[[#This Row],[Source Date]], "MM/DD/YYYY")</f>
        <v>W6  COLLECTED 09/27/2016</v>
      </c>
      <c r="C69" s="17" t="str">
        <f>IF(Master[[#This Row],[Cooperator (Collector) 2 -full record]]="","",Master[[#This Row],[Cooperator (Collector) 2 -full record]])</f>
        <v/>
      </c>
      <c r="D69" s="2"/>
    </row>
    <row r="70" spans="2:4" x14ac:dyDescent="0.35">
      <c r="B70" s="7" t="str">
        <f>Master[[#This Row],[Accession Prefix (NPGS)]]&amp;" "&amp;Master[[#This Row],[Accession Number -Assigned]]&amp;" COLLECTED "&amp;TEXT(SourceCollector[[#This Row],[Source Date]], "MM/DD/YYYY")</f>
        <v>W6  COLLECTED 09/28/2016</v>
      </c>
      <c r="C70" s="17" t="str">
        <f>IF(Master[[#This Row],[Cooperator (Collector) 2 -full record]]="","",Master[[#This Row],[Cooperator (Collector) 2 -full record]])</f>
        <v/>
      </c>
      <c r="D70" s="2"/>
    </row>
    <row r="71" spans="2:4" x14ac:dyDescent="0.35">
      <c r="B71" s="7" t="str">
        <f>Master[[#This Row],[Accession Prefix (NPGS)]]&amp;" "&amp;Master[[#This Row],[Accession Number -Assigned]]&amp;" COLLECTED "&amp;TEXT(SourceCollector[[#This Row],[Source Date]], "MM/DD/YYYY")</f>
        <v>W6  COLLECTED 09/28/2016</v>
      </c>
      <c r="C71" s="17" t="str">
        <f>IF(Master[[#This Row],[Cooperator (Collector) 2 -full record]]="","",Master[[#This Row],[Cooperator (Collector) 2 -full record]])</f>
        <v/>
      </c>
      <c r="D71" s="2"/>
    </row>
    <row r="72" spans="2:4" x14ac:dyDescent="0.35">
      <c r="B72" s="7" t="str">
        <f>Master[[#This Row],[Accession Prefix (NPGS)]]&amp;" "&amp;Master[[#This Row],[Accession Number -Assigned]]&amp;" COLLECTED "&amp;TEXT(SourceCollector[[#This Row],[Source Date]], "MM/DD/YYYY")</f>
        <v>W6  COLLECTED 10/19/2016</v>
      </c>
      <c r="C72" s="17" t="str">
        <f>IF(Master[[#This Row],[Cooperator (Collector) 2 -full record]]="","",Master[[#This Row],[Cooperator (Collector) 2 -full record]])</f>
        <v/>
      </c>
      <c r="D72" s="2"/>
    </row>
    <row r="73" spans="2:4" x14ac:dyDescent="0.35">
      <c r="B73" s="7" t="str">
        <f>Master[[#This Row],[Accession Prefix (NPGS)]]&amp;" "&amp;Master[[#This Row],[Accession Number -Assigned]]&amp;" COLLECTED "&amp;TEXT(SourceCollector[[#This Row],[Source Date]], "MM/DD/YYYY")</f>
        <v>W6  COLLECTED 10/20/2016</v>
      </c>
      <c r="C73" s="17" t="str">
        <f>IF(Master[[#This Row],[Cooperator (Collector) 2 -full record]]="","",Master[[#This Row],[Cooperator (Collector) 2 -full record]])</f>
        <v/>
      </c>
      <c r="D73" s="2"/>
    </row>
    <row r="74" spans="2:4" x14ac:dyDescent="0.35">
      <c r="B74" s="7" t="str">
        <f>Master[[#This Row],[Accession Prefix (NPGS)]]&amp;" "&amp;Master[[#This Row],[Accession Number -Assigned]]&amp;" COLLECTED "&amp;TEXT(SourceCollector[[#This Row],[Source Date]], "MM/DD/YYYY")</f>
        <v>W6  COLLECTED 07/16/2016</v>
      </c>
      <c r="C74" s="17" t="str">
        <f>IF(Master[[#This Row],[Cooperator (Collector) 2 -full record]]="","",Master[[#This Row],[Cooperator (Collector) 2 -full record]])</f>
        <v/>
      </c>
      <c r="D74" s="2"/>
    </row>
    <row r="75" spans="2:4" x14ac:dyDescent="0.35">
      <c r="B75" s="7" t="str">
        <f>Master[[#This Row],[Accession Prefix (NPGS)]]&amp;" "&amp;Master[[#This Row],[Accession Number -Assigned]]&amp;" COLLECTED "&amp;TEXT(SourceCollector[[#This Row],[Source Date]], "MM/DD/YYYY")</f>
        <v>W6  COLLECTED 08/03/2016</v>
      </c>
      <c r="C75" s="17" t="str">
        <f>IF(Master[[#This Row],[Cooperator (Collector) 2 -full record]]="","",Master[[#This Row],[Cooperator (Collector) 2 -full record]])</f>
        <v/>
      </c>
      <c r="D75" s="2"/>
    </row>
    <row r="76" spans="2:4" x14ac:dyDescent="0.35">
      <c r="B76" s="7" t="str">
        <f>Master[[#This Row],[Accession Prefix (NPGS)]]&amp;" "&amp;Master[[#This Row],[Accession Number -Assigned]]&amp;" COLLECTED "&amp;TEXT(SourceCollector[[#This Row],[Source Date]], "MM/DD/YYYY")</f>
        <v>W6  COLLECTED 08/11/2016</v>
      </c>
      <c r="C76" s="17" t="str">
        <f>IF(Master[[#This Row],[Cooperator (Collector) 2 -full record]]="","",Master[[#This Row],[Cooperator (Collector) 2 -full record]])</f>
        <v/>
      </c>
      <c r="D76" s="2"/>
    </row>
    <row r="77" spans="2:4" x14ac:dyDescent="0.35">
      <c r="B77" s="7" t="str">
        <f>Master[[#This Row],[Accession Prefix (NPGS)]]&amp;" "&amp;Master[[#This Row],[Accession Number -Assigned]]&amp;" COLLECTED "&amp;TEXT(SourceCollector[[#This Row],[Source Date]], "MM/DD/YYYY")</f>
        <v>W6  COLLECTED 08/17/2016</v>
      </c>
      <c r="C77" s="17" t="str">
        <f>IF(Master[[#This Row],[Cooperator (Collector) 2 -full record]]="","",Master[[#This Row],[Cooperator (Collector) 2 -full record]])</f>
        <v/>
      </c>
      <c r="D77" s="2"/>
    </row>
    <row r="78" spans="2:4" x14ac:dyDescent="0.35">
      <c r="B78" s="7" t="str">
        <f>Master[[#This Row],[Accession Prefix (NPGS)]]&amp;" "&amp;Master[[#This Row],[Accession Number -Assigned]]&amp;" COLLECTED "&amp;TEXT(SourceCollector[[#This Row],[Source Date]], "MM/DD/YYYY")</f>
        <v>W6  COLLECTED 08/18/2016</v>
      </c>
      <c r="C78" s="17" t="str">
        <f>IF(Master[[#This Row],[Cooperator (Collector) 2 -full record]]="","",Master[[#This Row],[Cooperator (Collector) 2 -full record]])</f>
        <v/>
      </c>
      <c r="D78" s="2"/>
    </row>
    <row r="79" spans="2:4" x14ac:dyDescent="0.35">
      <c r="B79" s="7" t="str">
        <f>Master[[#This Row],[Accession Prefix (NPGS)]]&amp;" "&amp;Master[[#This Row],[Accession Number -Assigned]]&amp;" COLLECTED "&amp;TEXT(SourceCollector[[#This Row],[Source Date]], "MM/DD/YYYY")</f>
        <v>W6  COLLECTED 09/24/2016</v>
      </c>
      <c r="C79" s="17" t="str">
        <f>IF(Master[[#This Row],[Cooperator (Collector) 2 -full record]]="","",Master[[#This Row],[Cooperator (Collector) 2 -full record]])</f>
        <v/>
      </c>
      <c r="D79" s="2"/>
    </row>
    <row r="80" spans="2:4" x14ac:dyDescent="0.35">
      <c r="B80" s="7" t="str">
        <f>Master[[#This Row],[Accession Prefix (NPGS)]]&amp;" "&amp;Master[[#This Row],[Accession Number -Assigned]]&amp;" COLLECTED "&amp;TEXT(SourceCollector[[#This Row],[Source Date]], "MM/DD/YYYY")</f>
        <v>W6  COLLECTED 09/21/2016</v>
      </c>
      <c r="C80" s="17" t="str">
        <f>IF(Master[[#This Row],[Cooperator (Collector) 2 -full record]]="","",Master[[#This Row],[Cooperator (Collector) 2 -full record]])</f>
        <v/>
      </c>
      <c r="D80" s="2"/>
    </row>
    <row r="81" spans="2:4" x14ac:dyDescent="0.35">
      <c r="B81" s="7" t="str">
        <f>Master[[#This Row],[Accession Prefix (NPGS)]]&amp;" "&amp;Master[[#This Row],[Accession Number -Assigned]]&amp;" COLLECTED "&amp;TEXT(SourceCollector[[#This Row],[Source Date]], "MM/DD/YYYY")</f>
        <v>W6  COLLECTED 09/21/2016</v>
      </c>
      <c r="C81" s="17" t="str">
        <f>IF(Master[[#This Row],[Cooperator (Collector) 2 -full record]]="","",Master[[#This Row],[Cooperator (Collector) 2 -full record]])</f>
        <v/>
      </c>
      <c r="D81" s="2"/>
    </row>
    <row r="82" spans="2:4" x14ac:dyDescent="0.35">
      <c r="B82" s="7" t="str">
        <f>Master[[#This Row],[Accession Prefix (NPGS)]]&amp;" "&amp;Master[[#This Row],[Accession Number -Assigned]]&amp;" COLLECTED "&amp;TEXT(SourceCollector[[#This Row],[Source Date]], "MM/DD/YYYY")</f>
        <v>W6  COLLECTED 09/28/2016</v>
      </c>
      <c r="C82" s="17" t="str">
        <f>IF(Master[[#This Row],[Cooperator (Collector) 2 -full record]]="","",Master[[#This Row],[Cooperator (Collector) 2 -full record]])</f>
        <v/>
      </c>
      <c r="D82" s="2"/>
    </row>
    <row r="83" spans="2:4" x14ac:dyDescent="0.35">
      <c r="B83" s="7" t="str">
        <f>Master[[#This Row],[Accession Prefix (NPGS)]]&amp;" "&amp;Master[[#This Row],[Accession Number -Assigned]]&amp;" COLLECTED "&amp;TEXT(SourceCollector[[#This Row],[Source Date]], "MM/DD/YYYY")</f>
        <v>W6  COLLECTED 09/28/2016</v>
      </c>
      <c r="C83" s="17" t="str">
        <f>IF(Master[[#This Row],[Cooperator (Collector) 2 -full record]]="","",Master[[#This Row],[Cooperator (Collector) 2 -full record]])</f>
        <v/>
      </c>
      <c r="D83" s="2"/>
    </row>
    <row r="84" spans="2:4" x14ac:dyDescent="0.35">
      <c r="B84" s="7" t="str">
        <f>Master[[#This Row],[Accession Prefix (NPGS)]]&amp;" "&amp;Master[[#This Row],[Accession Number -Assigned]]&amp;" COLLECTED "&amp;TEXT(SourceCollector[[#This Row],[Source Date]], "MM/DD/YYYY")</f>
        <v>W6  COLLECTED 10/02/2016</v>
      </c>
      <c r="C84" s="17" t="str">
        <f>IF(Master[[#This Row],[Cooperator (Collector) 2 -full record]]="","",Master[[#This Row],[Cooperator (Collector) 2 -full record]])</f>
        <v/>
      </c>
      <c r="D84" s="2"/>
    </row>
    <row r="85" spans="2:4" x14ac:dyDescent="0.35">
      <c r="B85" s="7" t="str">
        <f>Master[[#This Row],[Accession Prefix (NPGS)]]&amp;" "&amp;Master[[#This Row],[Accession Number -Assigned]]&amp;" COLLECTED "&amp;TEXT(SourceCollector[[#This Row],[Source Date]], "MM/DD/YYYY")</f>
        <v>W6  COLLECTED 10/16/2016</v>
      </c>
      <c r="C85" s="17" t="str">
        <f>IF(Master[[#This Row],[Cooperator (Collector) 2 -full record]]="","",Master[[#This Row],[Cooperator (Collector) 2 -full record]])</f>
        <v/>
      </c>
      <c r="D85" s="2"/>
    </row>
    <row r="86" spans="2:4" x14ac:dyDescent="0.35">
      <c r="B86" s="7" t="str">
        <f>Master[[#This Row],[Accession Prefix (NPGS)]]&amp;" "&amp;Master[[#This Row],[Accession Number -Assigned]]&amp;" COLLECTED "&amp;TEXT(SourceCollector[[#This Row],[Source Date]], "MM/DD/YYYY")</f>
        <v>W6  COLLECTED 10/16/2016</v>
      </c>
      <c r="C86" s="17" t="str">
        <f>IF(Master[[#This Row],[Cooperator (Collector) 2 -full record]]="","",Master[[#This Row],[Cooperator (Collector) 2 -full record]])</f>
        <v/>
      </c>
      <c r="D86" s="2"/>
    </row>
    <row r="87" spans="2:4" x14ac:dyDescent="0.35">
      <c r="B87" s="7" t="str">
        <f>Master[[#This Row],[Accession Prefix (NPGS)]]&amp;" "&amp;Master[[#This Row],[Accession Number -Assigned]]&amp;" COLLECTED "&amp;TEXT(SourceCollector[[#This Row],[Source Date]], "MM/DD/YYYY")</f>
        <v>W6  COLLECTED 10/16/2016</v>
      </c>
      <c r="C87" s="17" t="str">
        <f>IF(Master[[#This Row],[Cooperator (Collector) 2 -full record]]="","",Master[[#This Row],[Cooperator (Collector) 2 -full record]])</f>
        <v/>
      </c>
      <c r="D87" s="2"/>
    </row>
    <row r="88" spans="2:4" x14ac:dyDescent="0.35">
      <c r="B88" s="7" t="str">
        <f>Master[[#This Row],[Accession Prefix (NPGS)]]&amp;" "&amp;Master[[#This Row],[Accession Number -Assigned]]&amp;" COLLECTED "&amp;TEXT(SourceCollector[[#This Row],[Source Date]], "MM/DD/YYYY")</f>
        <v>W6  COLLECTED 11/18/2016</v>
      </c>
      <c r="C88" s="17" t="str">
        <f>IF(Master[[#This Row],[Cooperator (Collector) 2 -full record]]="","",Master[[#This Row],[Cooperator (Collector) 2 -full record]])</f>
        <v/>
      </c>
      <c r="D88" s="2"/>
    </row>
    <row r="89" spans="2:4" x14ac:dyDescent="0.35">
      <c r="B89" s="7" t="str">
        <f>Master[[#This Row],[Accession Prefix (NPGS)]]&amp;" "&amp;Master[[#This Row],[Accession Number -Assigned]]&amp;" COLLECTED "&amp;TEXT(SourceCollector[[#This Row],[Source Date]], "MM/DD/YYYY")</f>
        <v>W6  COLLECTED 10/22/2016</v>
      </c>
      <c r="C89" s="17" t="str">
        <f>IF(Master[[#This Row],[Cooperator (Collector) 2 -full record]]="","",Master[[#This Row],[Cooperator (Collector) 2 -full record]])</f>
        <v/>
      </c>
      <c r="D89" s="2"/>
    </row>
    <row r="90" spans="2:4" x14ac:dyDescent="0.35">
      <c r="B90" s="7" t="str">
        <f>Master[[#This Row],[Accession Prefix (NPGS)]]&amp;" "&amp;Master[[#This Row],[Accession Number -Assigned]]&amp;" COLLECTED "&amp;TEXT(SourceCollector[[#This Row],[Source Date]], "MM/DD/YYYY")</f>
        <v>W6  COLLECTED 10/22/2016</v>
      </c>
      <c r="C90" s="17" t="str">
        <f>IF(Master[[#This Row],[Cooperator (Collector) 2 -full record]]="","",Master[[#This Row],[Cooperator (Collector) 2 -full record]])</f>
        <v/>
      </c>
      <c r="D90" s="2"/>
    </row>
    <row r="91" spans="2:4" x14ac:dyDescent="0.35">
      <c r="B91" s="7" t="str">
        <f>Master[[#This Row],[Accession Prefix (NPGS)]]&amp;" "&amp;Master[[#This Row],[Accession Number -Assigned]]&amp;" COLLECTED "&amp;TEXT(SourceCollector[[#This Row],[Source Date]], "MM/DD/YYYY")</f>
        <v>W6  COLLECTED 10/24/2016</v>
      </c>
      <c r="C91" s="17" t="str">
        <f>IF(Master[[#This Row],[Cooperator (Collector) 2 -full record]]="","",Master[[#This Row],[Cooperator (Collector) 2 -full record]])</f>
        <v/>
      </c>
      <c r="D91" s="2"/>
    </row>
    <row r="92" spans="2:4" x14ac:dyDescent="0.35">
      <c r="B92" s="7" t="str">
        <f>Master[[#This Row],[Accession Prefix (NPGS)]]&amp;" "&amp;Master[[#This Row],[Accession Number -Assigned]]&amp;" COLLECTED "&amp;TEXT(SourceCollector[[#This Row],[Source Date]], "MM/DD/YYYY")</f>
        <v>W6  COLLECTED 10/25/2016</v>
      </c>
      <c r="C92" s="17" t="str">
        <f>IF(Master[[#This Row],[Cooperator (Collector) 2 -full record]]="","",Master[[#This Row],[Cooperator (Collector) 2 -full record]])</f>
        <v/>
      </c>
      <c r="D92" s="2"/>
    </row>
    <row r="93" spans="2:4" x14ac:dyDescent="0.35">
      <c r="B93" s="7" t="str">
        <f>Master[[#This Row],[Accession Prefix (NPGS)]]&amp;" "&amp;Master[[#This Row],[Accession Number -Assigned]]&amp;" COLLECTED "&amp;TEXT(SourceCollector[[#This Row],[Source Date]], "MM/DD/YYYY")</f>
        <v>W6  COLLECTED 07/06/2016</v>
      </c>
      <c r="C93" s="17" t="str">
        <f>IF(Master[[#This Row],[Cooperator (Collector) 2 -full record]]="","",Master[[#This Row],[Cooperator (Collector) 2 -full record]])</f>
        <v/>
      </c>
      <c r="D93" s="2"/>
    </row>
    <row r="94" spans="2:4" x14ac:dyDescent="0.35">
      <c r="B94" s="7" t="str">
        <f>Master[[#This Row],[Accession Prefix (NPGS)]]&amp;" "&amp;Master[[#This Row],[Accession Number -Assigned]]&amp;" COLLECTED "&amp;TEXT(SourceCollector[[#This Row],[Source Date]], "MM/DD/YYYY")</f>
        <v>W6  COLLECTED 08/26/2016</v>
      </c>
      <c r="C94" s="17" t="str">
        <f>IF(Master[[#This Row],[Cooperator (Collector) 2 -full record]]="","",Master[[#This Row],[Cooperator (Collector) 2 -full record]])</f>
        <v/>
      </c>
      <c r="D94" s="2"/>
    </row>
    <row r="95" spans="2:4" x14ac:dyDescent="0.35">
      <c r="B95" s="7" t="str">
        <f>Master[[#This Row],[Accession Prefix (NPGS)]]&amp;" "&amp;Master[[#This Row],[Accession Number -Assigned]]&amp;" COLLECTED "&amp;TEXT(SourceCollector[[#This Row],[Source Date]], "MM/DD/YYYY")</f>
        <v>W6  COLLECTED 09/21/2016</v>
      </c>
      <c r="C95" s="17" t="str">
        <f>IF(Master[[#This Row],[Cooperator (Collector) 2 -full record]]="","",Master[[#This Row],[Cooperator (Collector) 2 -full record]])</f>
        <v/>
      </c>
      <c r="D95" s="2"/>
    </row>
    <row r="96" spans="2:4" x14ac:dyDescent="0.35">
      <c r="B96" s="7" t="str">
        <f>Master[[#This Row],[Accession Prefix (NPGS)]]&amp;" "&amp;Master[[#This Row],[Accession Number -Assigned]]&amp;" COLLECTED "&amp;TEXT(SourceCollector[[#This Row],[Source Date]], "MM/DD/YYYY")</f>
        <v>W6  COLLECTED 09/26/2016</v>
      </c>
      <c r="C96" s="17" t="str">
        <f>IF(Master[[#This Row],[Cooperator (Collector) 2 -full record]]="","",Master[[#This Row],[Cooperator (Collector) 2 -full record]])</f>
        <v/>
      </c>
      <c r="D96" s="2"/>
    </row>
    <row r="97" spans="2:3" x14ac:dyDescent="0.35">
      <c r="B97" s="7" t="str">
        <f>Master[[#This Row],[Accession Prefix (NPGS)]]&amp;" "&amp;Master[[#This Row],[Accession Number -Assigned]]&amp;" COLLECTED "&amp;TEXT(SourceCollector[[#This Row],[Source Date]], "MM/DD/YYYY")</f>
        <v>W6  COLLECTED 10/25/2016</v>
      </c>
      <c r="C97" s="17" t="str">
        <f>IF(Master[[#This Row],[Cooperator (Collector) 2 -full record]]="","",Master[[#This Row],[Cooperator (Collector) 2 -full record]])</f>
        <v/>
      </c>
    </row>
    <row r="98" spans="2:3" x14ac:dyDescent="0.35">
      <c r="B98" s="7" t="str">
        <f>Master[[#This Row],[Accession Prefix (NPGS)]]&amp;" "&amp;Master[[#This Row],[Accession Number -Assigned]]&amp;" COLLECTED "&amp;TEXT(SourceCollector[[#This Row],[Source Date]], "MM/DD/YYYY")</f>
        <v>W6  COLLECTED 10/31/2016</v>
      </c>
      <c r="C98" s="17" t="str">
        <f>IF(Master[[#This Row],[Cooperator (Collector) 2 -full record]]="","",Master[[#This Row],[Cooperator (Collector) 2 -full record]])</f>
        <v/>
      </c>
    </row>
    <row r="99" spans="2:3" x14ac:dyDescent="0.35">
      <c r="B99" s="7" t="str">
        <f>Master[[#This Row],[Accession Prefix (NPGS)]]&amp;" "&amp;Master[[#This Row],[Accession Number -Assigned]]&amp;" COLLECTED "&amp;TEXT(SourceCollector[[#This Row],[Source Date]], "MM/DD/YYYY")</f>
        <v>W6  COLLECTED 11/03/2016</v>
      </c>
      <c r="C99" s="17" t="str">
        <f>IF(Master[[#This Row],[Cooperator (Collector) 2 -full record]]="","",Master[[#This Row],[Cooperator (Collector) 2 -full record]])</f>
        <v/>
      </c>
    </row>
    <row r="100" spans="2:3" x14ac:dyDescent="0.35">
      <c r="B100" s="7" t="str">
        <f>Master[[#This Row],[Accession Prefix (NPGS)]]&amp;" "&amp;Master[[#This Row],[Accession Number -Assigned]]&amp;" COLLECTED "&amp;TEXT(SourceCollector[[#This Row],[Source Date]], "MM/DD/YYYY")</f>
        <v>W6  COLLECTED 11/03/2016</v>
      </c>
      <c r="C100" s="17" t="str">
        <f>IF(Master[[#This Row],[Cooperator (Collector) 2 -full record]]="","",Master[[#This Row],[Cooperator (Collector) 2 -full record]])</f>
        <v/>
      </c>
    </row>
    <row r="101" spans="2:3" x14ac:dyDescent="0.35">
      <c r="B101" s="7" t="str">
        <f>Master[[#This Row],[Accession Prefix (NPGS)]]&amp;" "&amp;Master[[#This Row],[Accession Number -Assigned]]&amp;" COLLECTED "&amp;TEXT(SourceCollector[[#This Row],[Source Date]], "MM/DD/YYYY")</f>
        <v>W6  COLLECTED 11/08/2016</v>
      </c>
      <c r="C101" s="17" t="str">
        <f>IF(Master[[#This Row],[Cooperator (Collector) 2 -full record]]="","",Master[[#This Row],[Cooperator (Collector) 2 -full record]])</f>
        <v/>
      </c>
    </row>
    <row r="102" spans="2:3" x14ac:dyDescent="0.35">
      <c r="B102" s="7" t="str">
        <f>Master[[#This Row],[Accession Prefix (NPGS)]]&amp;" "&amp;Master[[#This Row],[Accession Number -Assigned]]&amp;" COLLECTED "&amp;TEXT(SourceCollector[[#This Row],[Source Date]], "MM/DD/YYYY")</f>
        <v>W6  COLLECTED 11/08/2016</v>
      </c>
      <c r="C102" s="17" t="str">
        <f>IF(Master[[#This Row],[Cooperator (Collector) 2 -full record]]="","",Master[[#This Row],[Cooperator (Collector) 2 -full record]])</f>
        <v/>
      </c>
    </row>
    <row r="103" spans="2:3" x14ac:dyDescent="0.35">
      <c r="B103" s="7" t="str">
        <f>Master[[#This Row],[Accession Prefix (NPGS)]]&amp;" "&amp;Master[[#This Row],[Accession Number -Assigned]]&amp;" COLLECTED "&amp;TEXT(SourceCollector[[#This Row],[Source Date]], "MM/DD/YYYY")</f>
        <v>W6  COLLECTED 11/08/2016</v>
      </c>
      <c r="C103" s="17" t="str">
        <f>IF(Master[[#This Row],[Cooperator (Collector) 2 -full record]]="","",Master[[#This Row],[Cooperator (Collector) 2 -full record]])</f>
        <v/>
      </c>
    </row>
    <row r="104" spans="2:3" x14ac:dyDescent="0.35">
      <c r="B104" s="7" t="str">
        <f>Master[[#This Row],[Accession Prefix (NPGS)]]&amp;" "&amp;Master[[#This Row],[Accession Number -Assigned]]&amp;" COLLECTED "&amp;TEXT(SourceCollector[[#This Row],[Source Date]], "MM/DD/YYYY")</f>
        <v>W6  COLLECTED 11/10/2016</v>
      </c>
      <c r="C104" s="17" t="str">
        <f>IF(Master[[#This Row],[Cooperator (Collector) 2 -full record]]="","",Master[[#This Row],[Cooperator (Collector) 2 -full record]])</f>
        <v/>
      </c>
    </row>
    <row r="105" spans="2:3" x14ac:dyDescent="0.35">
      <c r="B105" s="7" t="str">
        <f>Master[[#This Row],[Accession Prefix (NPGS)]]&amp;" "&amp;Master[[#This Row],[Accession Number -Assigned]]&amp;" COLLECTED "&amp;TEXT(SourceCollector[[#This Row],[Source Date]], "MM/DD/YYYY")</f>
        <v>W6  COLLECTED 11/10/2016</v>
      </c>
      <c r="C105" s="17" t="str">
        <f>IF(Master[[#This Row],[Cooperator (Collector) 2 -full record]]="","",Master[[#This Row],[Cooperator (Collector) 2 -full record]])</f>
        <v/>
      </c>
    </row>
    <row r="106" spans="2:3" x14ac:dyDescent="0.35">
      <c r="B106" s="7" t="str">
        <f>Master[[#This Row],[Accession Prefix (NPGS)]]&amp;" "&amp;Master[[#This Row],[Accession Number -Assigned]]&amp;" COLLECTED "&amp;TEXT(SourceCollector[[#This Row],[Source Date]], "MM/DD/YYYY")</f>
        <v>W6  COLLECTED 11/04/2016</v>
      </c>
      <c r="C106" s="17" t="str">
        <f>IF(Master[[#This Row],[Cooperator (Collector) 2 -full record]]="","",Master[[#This Row],[Cooperator (Collector) 2 -full record]])</f>
        <v/>
      </c>
    </row>
    <row r="107" spans="2:3" x14ac:dyDescent="0.35">
      <c r="B107" s="7" t="str">
        <f>Master[[#This Row],[Accession Prefix (NPGS)]]&amp;" "&amp;Master[[#This Row],[Accession Number -Assigned]]&amp;" COLLECTED "&amp;TEXT(SourceCollector[[#This Row],[Source Date]], "MM/DD/YYYY")</f>
        <v>W6  COLLECTED 11/05/2016</v>
      </c>
      <c r="C107" s="17" t="str">
        <f>IF(Master[[#This Row],[Cooperator (Collector) 2 -full record]]="","",Master[[#This Row],[Cooperator (Collector) 2 -full record]])</f>
        <v/>
      </c>
    </row>
    <row r="108" spans="2:3" x14ac:dyDescent="0.35">
      <c r="B108" s="7" t="str">
        <f>Master[[#This Row],[Accession Prefix (NPGS)]]&amp;" "&amp;Master[[#This Row],[Accession Number -Assigned]]&amp;" COLLECTED "&amp;TEXT(SourceCollector[[#This Row],[Source Date]], "MM/DD/YYYY")</f>
        <v>W6  COLLECTED 11/08/2016</v>
      </c>
      <c r="C108" s="17" t="str">
        <f>IF(Master[[#This Row],[Cooperator (Collector) 2 -full record]]="","",Master[[#This Row],[Cooperator (Collector) 2 -full record]])</f>
        <v/>
      </c>
    </row>
    <row r="109" spans="2:3" x14ac:dyDescent="0.35">
      <c r="B109" s="7" t="str">
        <f>Master[[#This Row],[Accession Prefix (NPGS)]]&amp;" "&amp;Master[[#This Row],[Accession Number -Assigned]]&amp;" COLLECTED "&amp;TEXT(SourceCollector[[#This Row],[Source Date]], "MM/DD/YYYY")</f>
        <v>W6  COLLECTED 11/09/2016</v>
      </c>
      <c r="C109" s="17" t="str">
        <f>IF(Master[[#This Row],[Cooperator (Collector) 2 -full record]]="","",Master[[#This Row],[Cooperator (Collector) 2 -full record]])</f>
        <v/>
      </c>
    </row>
    <row r="110" spans="2:3" x14ac:dyDescent="0.35">
      <c r="B110" s="7" t="str">
        <f>Master[[#This Row],[Accession Prefix (NPGS)]]&amp;" "&amp;Master[[#This Row],[Accession Number -Assigned]]&amp;" COLLECTED "&amp;TEXT(SourceCollector[[#This Row],[Source Date]], "MM/DD/YYYY")</f>
        <v>W6  COLLECTED 11/09/2016</v>
      </c>
      <c r="C110" s="17" t="str">
        <f>IF(Master[[#This Row],[Cooperator (Collector) 2 -full record]]="","",Master[[#This Row],[Cooperator (Collector) 2 -full record]])</f>
        <v/>
      </c>
    </row>
    <row r="111" spans="2:3" x14ac:dyDescent="0.35">
      <c r="B111" s="7" t="str">
        <f>Master[[#This Row],[Accession Prefix (NPGS)]]&amp;" "&amp;Master[[#This Row],[Accession Number -Assigned]]&amp;" COLLECTED "&amp;TEXT(SourceCollector[[#This Row],[Source Date]], "MM/DD/YYYY")</f>
        <v>W6  COLLECTED 11/09/2016</v>
      </c>
      <c r="C111" s="17" t="str">
        <f>IF(Master[[#This Row],[Cooperator (Collector) 2 -full record]]="","",Master[[#This Row],[Cooperator (Collector) 2 -full record]])</f>
        <v/>
      </c>
    </row>
    <row r="112" spans="2:3" x14ac:dyDescent="0.35">
      <c r="B112" s="7" t="str">
        <f>Master[[#This Row],[Accession Prefix (NPGS)]]&amp;" "&amp;Master[[#This Row],[Accession Number -Assigned]]&amp;" COLLECTED "&amp;TEXT(SourceCollector[[#This Row],[Source Date]], "MM/DD/YYYY")</f>
        <v>W6  COLLECTED 11/09/2016</v>
      </c>
      <c r="C112" s="17" t="str">
        <f>IF(Master[[#This Row],[Cooperator (Collector) 2 -full record]]="","",Master[[#This Row],[Cooperator (Collector) 2 -full record]])</f>
        <v/>
      </c>
    </row>
    <row r="113" spans="2:3" x14ac:dyDescent="0.35">
      <c r="B113" s="7" t="str">
        <f>Master[[#This Row],[Accession Prefix (NPGS)]]&amp;" "&amp;Master[[#This Row],[Accession Number -Assigned]]&amp;" COLLECTED "&amp;TEXT(SourceCollector[[#This Row],[Source Date]], "MM/DD/YYYY")</f>
        <v>W6  COLLECTED 11/10/2016</v>
      </c>
      <c r="C113" s="17" t="str">
        <f>IF(Master[[#This Row],[Cooperator (Collector) 2 -full record]]="","",Master[[#This Row],[Cooperator (Collector) 2 -full record]])</f>
        <v/>
      </c>
    </row>
    <row r="114" spans="2:3" x14ac:dyDescent="0.35">
      <c r="B114" s="7" t="str">
        <f>Master[[#This Row],[Accession Prefix (NPGS)]]&amp;" "&amp;Master[[#This Row],[Accession Number -Assigned]]&amp;" COLLECTED "&amp;TEXT(SourceCollector[[#This Row],[Source Date]], "MM/DD/YYYY")</f>
        <v>W6  COLLECTED 08/10/2017</v>
      </c>
      <c r="C114" s="17" t="str">
        <f>IF(Master[[#This Row],[Cooperator (Collector) 2 -full record]]="","",Master[[#This Row],[Cooperator (Collector) 2 -full record]])</f>
        <v/>
      </c>
    </row>
    <row r="115" spans="2:3" x14ac:dyDescent="0.35">
      <c r="B115" s="7" t="str">
        <f>Master[[#This Row],[Accession Prefix (NPGS)]]&amp;" "&amp;Master[[#This Row],[Accession Number -Assigned]]&amp;" COLLECTED "&amp;TEXT(SourceCollector[[#This Row],[Source Date]], "MM/DD/YYYY")</f>
        <v>W6  COLLECTED 09/12/2017</v>
      </c>
      <c r="C115" s="17" t="str">
        <f>IF(Master[[#This Row],[Cooperator (Collector) 2 -full record]]="","",Master[[#This Row],[Cooperator (Collector) 2 -full record]])</f>
        <v/>
      </c>
    </row>
    <row r="116" spans="2:3" x14ac:dyDescent="0.35">
      <c r="B116" s="7" t="str">
        <f>Master[[#This Row],[Accession Prefix (NPGS)]]&amp;" "&amp;Master[[#This Row],[Accession Number -Assigned]]&amp;" COLLECTED "&amp;TEXT(SourceCollector[[#This Row],[Source Date]], "MM/DD/YYYY")</f>
        <v>W6  COLLECTED 11/03/2017</v>
      </c>
      <c r="C116" s="17" t="str">
        <f>IF(Master[[#This Row],[Cooperator (Collector) 2 -full record]]="","",Master[[#This Row],[Cooperator (Collector) 2 -full record]])</f>
        <v/>
      </c>
    </row>
    <row r="117" spans="2:3" x14ac:dyDescent="0.35">
      <c r="B117" s="7" t="str">
        <f>Master[[#This Row],[Accession Prefix (NPGS)]]&amp;" "&amp;Master[[#This Row],[Accession Number -Assigned]]&amp;" COLLECTED "&amp;TEXT(SourceCollector[[#This Row],[Source Date]], "MM/DD/YYYY")</f>
        <v>W6  COLLECTED 11/10/2017</v>
      </c>
      <c r="C117" s="17" t="str">
        <f>IF(Master[[#This Row],[Cooperator (Collector) 2 -full record]]="","",Master[[#This Row],[Cooperator (Collector) 2 -full record]])</f>
        <v/>
      </c>
    </row>
    <row r="118" spans="2:3" x14ac:dyDescent="0.35">
      <c r="B118" s="7" t="str">
        <f>Master[[#This Row],[Accession Prefix (NPGS)]]&amp;" "&amp;Master[[#This Row],[Accession Number -Assigned]]&amp;" COLLECTED "&amp;TEXT(SourceCollector[[#This Row],[Source Date]], "MM/DD/YYYY")</f>
        <v xml:space="preserve">  COLLECTED </v>
      </c>
      <c r="C118" s="17" t="str">
        <f>IF(Master[[#This Row],[Cooperator (Collector) 2 -full record]]="","",Master[[#This Row],[Cooperator (Collector) 2 -full record]])</f>
        <v/>
      </c>
    </row>
    <row r="119" spans="2:3" x14ac:dyDescent="0.35">
      <c r="B119" s="7" t="str">
        <f>Master[[#This Row],[Accession Prefix (NPGS)]]&amp;" "&amp;Master[[#This Row],[Accession Number -Assigned]]&amp;" COLLECTED "&amp;TEXT(SourceCollector[[#This Row],[Source Date]], "MM/DD/YYYY")</f>
        <v xml:space="preserve">  COLLECTED </v>
      </c>
      <c r="C119" s="17" t="str">
        <f>IF(Master[[#This Row],[Cooperator (Collector) 2 -full record]]="","",Master[[#This Row],[Cooperator (Collector) 2 -full record]])</f>
        <v/>
      </c>
    </row>
    <row r="120" spans="2:3" x14ac:dyDescent="0.35">
      <c r="B120" s="7" t="str">
        <f>Master[[#This Row],[Accession Prefix (NPGS)]]&amp;" "&amp;Master[[#This Row],[Accession Number -Assigned]]&amp;" COLLECTED "&amp;TEXT(SourceCollector[[#This Row],[Source Date]], "MM/DD/YYYY")</f>
        <v xml:space="preserve">  COLLECTED </v>
      </c>
      <c r="C120" s="17" t="str">
        <f>IF(Master[[#This Row],[Cooperator (Collector) 2 -full record]]="","",Master[[#This Row],[Cooperator (Collector) 2 -full record]])</f>
        <v/>
      </c>
    </row>
    <row r="121" spans="2:3" x14ac:dyDescent="0.35">
      <c r="B121" s="7" t="str">
        <f>Master[[#This Row],[Accession Prefix (NPGS)]]&amp;" "&amp;Master[[#This Row],[Accession Number -Assigned]]&amp;" COLLECTED "&amp;TEXT(SourceCollector[[#This Row],[Source Date]], "MM/DD/YYYY")</f>
        <v xml:space="preserve">  COLLECTED </v>
      </c>
      <c r="C121" s="17" t="str">
        <f>IF(Master[[#This Row],[Cooperator (Collector) 2 -full record]]="","",Master[[#This Row],[Cooperator (Collector) 2 -full record]])</f>
        <v/>
      </c>
    </row>
    <row r="122" spans="2:3" x14ac:dyDescent="0.35">
      <c r="B122" s="7" t="str">
        <f>Master[[#This Row],[Accession Prefix (NPGS)]]&amp;" "&amp;Master[[#This Row],[Accession Number -Assigned]]&amp;" COLLECTED "&amp;TEXT(SourceCollector[[#This Row],[Source Date]], "MM/DD/YYYY")</f>
        <v xml:space="preserve">  COLLECTED </v>
      </c>
      <c r="C122" s="17" t="str">
        <f>IF(Master[[#This Row],[Cooperator (Collector) 2 -full record]]="","",Master[[#This Row],[Cooperator (Collector) 2 -full record]])</f>
        <v/>
      </c>
    </row>
    <row r="123" spans="2:3" x14ac:dyDescent="0.35">
      <c r="B123" s="7" t="str">
        <f>Master[[#This Row],[Accession Prefix (NPGS)]]&amp;" "&amp;Master[[#This Row],[Accession Number -Assigned]]&amp;" COLLECTED "&amp;TEXT(SourceCollector[[#This Row],[Source Date]], "MM/DD/YYYY")</f>
        <v xml:space="preserve">  COLLECTED </v>
      </c>
      <c r="C123" s="17" t="str">
        <f>IF(Master[[#This Row],[Cooperator (Collector) 2 -full record]]="","",Master[[#This Row],[Cooperator (Collector) 2 -full record]])</f>
        <v/>
      </c>
    </row>
    <row r="124" spans="2:3" x14ac:dyDescent="0.35">
      <c r="B124" s="7" t="str">
        <f>Master[[#This Row],[Accession Prefix (NPGS)]]&amp;" "&amp;Master[[#This Row],[Accession Number -Assigned]]&amp;" COLLECTED "&amp;TEXT(SourceCollector[[#This Row],[Source Date]], "MM/DD/YYYY")</f>
        <v xml:space="preserve">  COLLECTED </v>
      </c>
      <c r="C124" s="17" t="str">
        <f>IF(Master[[#This Row],[Cooperator (Collector) 2 -full record]]="","",Master[[#This Row],[Cooperator (Collector) 2 -full record]])</f>
        <v/>
      </c>
    </row>
    <row r="125" spans="2:3" x14ac:dyDescent="0.35">
      <c r="B125" s="7" t="str">
        <f>Master[[#This Row],[Accession Prefix (NPGS)]]&amp;" "&amp;Master[[#This Row],[Accession Number -Assigned]]&amp;" COLLECTED "&amp;TEXT(SourceCollector[[#This Row],[Source Date]], "MM/DD/YYYY")</f>
        <v xml:space="preserve">  COLLECTED </v>
      </c>
      <c r="C125" s="17" t="str">
        <f>IF(Master[[#This Row],[Cooperator (Collector) 2 -full record]]="","",Master[[#This Row],[Cooperator (Collector) 2 -full record]])</f>
        <v/>
      </c>
    </row>
    <row r="126" spans="2:3" x14ac:dyDescent="0.35">
      <c r="B126" s="7" t="str">
        <f>Master[[#This Row],[Accession Prefix (NPGS)]]&amp;" "&amp;Master[[#This Row],[Accession Number -Assigned]]&amp;" COLLECTED "&amp;TEXT(SourceCollector[[#This Row],[Source Date]], "MM/DD/YYYY")</f>
        <v xml:space="preserve">  COLLECTED </v>
      </c>
      <c r="C126" s="17" t="str">
        <f>IF(Master[[#This Row],[Cooperator (Collector) 2 -full record]]="","",Master[[#This Row],[Cooperator (Collector) 2 -full record]])</f>
        <v/>
      </c>
    </row>
    <row r="127" spans="2:3" x14ac:dyDescent="0.35">
      <c r="B127" s="7" t="str">
        <f>Master[[#This Row],[Accession Prefix (NPGS)]]&amp;" "&amp;Master[[#This Row],[Accession Number -Assigned]]&amp;" COLLECTED "&amp;TEXT(SourceCollector[[#This Row],[Source Date]], "MM/DD/YYYY")</f>
        <v xml:space="preserve">  COLLECTED </v>
      </c>
      <c r="C127" s="17" t="str">
        <f>IF(Master[[#This Row],[Cooperator (Collector) 2 -full record]]="","",Master[[#This Row],[Cooperator (Collector) 2 -full record]])</f>
        <v/>
      </c>
    </row>
    <row r="128" spans="2:3" x14ac:dyDescent="0.35">
      <c r="B128" s="7" t="str">
        <f>Master[[#This Row],[Accession Prefix (NPGS)]]&amp;" "&amp;Master[[#This Row],[Accession Number -Assigned]]&amp;" COLLECTED "&amp;TEXT(SourceCollector[[#This Row],[Source Date]], "MM/DD/YYYY")</f>
        <v xml:space="preserve">  COLLECTED </v>
      </c>
      <c r="C128" s="17" t="str">
        <f>IF(Master[[#This Row],[Cooperator (Collector) 2 -full record]]="","",Master[[#This Row],[Cooperator (Collector) 2 -full record]])</f>
        <v/>
      </c>
    </row>
    <row r="129" spans="2:3" x14ac:dyDescent="0.35">
      <c r="B129" s="7" t="str">
        <f>Master[[#This Row],[Accession Prefix (NPGS)]]&amp;" "&amp;Master[[#This Row],[Accession Number -Assigned]]&amp;" COLLECTED "&amp;TEXT(SourceCollector[[#This Row],[Source Date]], "MM/DD/YYYY")</f>
        <v xml:space="preserve">  COLLECTED </v>
      </c>
      <c r="C129" s="17" t="str">
        <f>IF(Master[[#This Row],[Cooperator (Collector) 2 -full record]]="","",Master[[#This Row],[Cooperator (Collector) 2 -full record]])</f>
        <v/>
      </c>
    </row>
    <row r="130" spans="2:3" x14ac:dyDescent="0.35">
      <c r="B130" s="7" t="str">
        <f>Master[[#This Row],[Accession Prefix (NPGS)]]&amp;" "&amp;Master[[#This Row],[Accession Number -Assigned]]&amp;" COLLECTED "&amp;TEXT(SourceCollector[[#This Row],[Source Date]], "MM/DD/YYYY")</f>
        <v xml:space="preserve">  COLLECTED </v>
      </c>
      <c r="C130" s="17" t="str">
        <f>IF(Master[[#This Row],[Cooperator (Collector) 2 -full record]]="","",Master[[#This Row],[Cooperator (Collector) 2 -full record]])</f>
        <v/>
      </c>
    </row>
    <row r="131" spans="2:3" x14ac:dyDescent="0.35">
      <c r="B131" s="7" t="str">
        <f>Master[[#This Row],[Accession Prefix (NPGS)]]&amp;" "&amp;Master[[#This Row],[Accession Number -Assigned]]&amp;" COLLECTED "&amp;TEXT(SourceCollector[[#This Row],[Source Date]], "MM/DD/YYYY")</f>
        <v xml:space="preserve">  COLLECTED </v>
      </c>
      <c r="C131" s="17" t="str">
        <f>IF(Master[[#This Row],[Cooperator (Collector) 2 -full record]]="","",Master[[#This Row],[Cooperator (Collector) 2 -full record]])</f>
        <v/>
      </c>
    </row>
    <row r="132" spans="2:3" x14ac:dyDescent="0.35">
      <c r="B132" s="7" t="str">
        <f>Master[[#This Row],[Accession Prefix (NPGS)]]&amp;" "&amp;Master[[#This Row],[Accession Number -Assigned]]&amp;" COLLECTED "&amp;TEXT(SourceCollector[[#This Row],[Source Date]], "MM/DD/YYYY")</f>
        <v xml:space="preserve">  COLLECTED </v>
      </c>
      <c r="C132" s="17" t="str">
        <f>IF(Master[[#This Row],[Cooperator (Collector) 2 -full record]]="","",Master[[#This Row],[Cooperator (Collector) 2 -full record]])</f>
        <v/>
      </c>
    </row>
    <row r="133" spans="2:3" x14ac:dyDescent="0.35">
      <c r="B133" s="7" t="str">
        <f>Master[[#This Row],[Accession Prefix (NPGS)]]&amp;" "&amp;Master[[#This Row],[Accession Number -Assigned]]&amp;" COLLECTED "&amp;TEXT(SourceCollector[[#This Row],[Source Date]], "MM/DD/YYYY")</f>
        <v xml:space="preserve">  COLLECTED </v>
      </c>
      <c r="C133" s="17" t="str">
        <f>IF(Master[[#This Row],[Cooperator (Collector) 2 -full record]]="","",Master[[#This Row],[Cooperator (Collector) 2 -full record]])</f>
        <v/>
      </c>
    </row>
    <row r="134" spans="2:3" x14ac:dyDescent="0.35">
      <c r="B134" s="7" t="str">
        <f>Master[[#This Row],[Accession Prefix (NPGS)]]&amp;" "&amp;Master[[#This Row],[Accession Number -Assigned]]&amp;" COLLECTED "&amp;TEXT(SourceCollector[[#This Row],[Source Date]], "MM/DD/YYYY")</f>
        <v xml:space="preserve">  COLLECTED </v>
      </c>
      <c r="C134" s="17" t="str">
        <f>IF(Master[[#This Row],[Cooperator (Collector) 2 -full record]]="","",Master[[#This Row],[Cooperator (Collector) 2 -full record]])</f>
        <v/>
      </c>
    </row>
    <row r="135" spans="2:3" x14ac:dyDescent="0.35">
      <c r="B135" s="7" t="str">
        <f>Master[[#This Row],[Accession Prefix (NPGS)]]&amp;" "&amp;Master[[#This Row],[Accession Number -Assigned]]&amp;" COLLECTED "&amp;TEXT(SourceCollector[[#This Row],[Source Date]], "MM/DD/YYYY")</f>
        <v xml:space="preserve">  COLLECTED </v>
      </c>
      <c r="C135" s="17" t="str">
        <f>IF(Master[[#This Row],[Cooperator (Collector) 2 -full record]]="","",Master[[#This Row],[Cooperator (Collector) 2 -full record]])</f>
        <v/>
      </c>
    </row>
    <row r="136" spans="2:3" x14ac:dyDescent="0.35">
      <c r="B136" s="7" t="str">
        <f>Master[[#This Row],[Accession Prefix (NPGS)]]&amp;" "&amp;Master[[#This Row],[Accession Number -Assigned]]&amp;" COLLECTED "&amp;TEXT(SourceCollector[[#This Row],[Source Date]], "MM/DD/YYYY")</f>
        <v xml:space="preserve">  COLLECTED </v>
      </c>
      <c r="C136" s="17" t="str">
        <f>IF(Master[[#This Row],[Cooperator (Collector) 2 -full record]]="","",Master[[#This Row],[Cooperator (Collector) 2 -full record]])</f>
        <v/>
      </c>
    </row>
    <row r="137" spans="2:3" x14ac:dyDescent="0.35">
      <c r="B137" s="7" t="str">
        <f>Master[[#This Row],[Accession Prefix (NPGS)]]&amp;" "&amp;Master[[#This Row],[Accession Number -Assigned]]&amp;" COLLECTED "&amp;TEXT(SourceCollector[[#This Row],[Source Date]], "MM/DD/YYYY")</f>
        <v xml:space="preserve">  COLLECTED </v>
      </c>
      <c r="C137" s="17" t="str">
        <f>IF(Master[[#This Row],[Cooperator (Collector) 2 -full record]]="","",Master[[#This Row],[Cooperator (Collector) 2 -full record]])</f>
        <v/>
      </c>
    </row>
    <row r="138" spans="2:3" x14ac:dyDescent="0.35">
      <c r="B138" s="7" t="str">
        <f>Master[[#This Row],[Accession Prefix (NPGS)]]&amp;" "&amp;Master[[#This Row],[Accession Number -Assigned]]&amp;" COLLECTED "&amp;TEXT(SourceCollector[[#This Row],[Source Date]], "MM/DD/YYYY")</f>
        <v xml:space="preserve">  COLLECTED </v>
      </c>
      <c r="C138" s="17" t="str">
        <f>IF(Master[[#This Row],[Cooperator (Collector) 2 -full record]]="","",Master[[#This Row],[Cooperator (Collector) 2 -full record]])</f>
        <v/>
      </c>
    </row>
    <row r="139" spans="2:3" x14ac:dyDescent="0.35">
      <c r="B139" s="7" t="str">
        <f>Master[[#This Row],[Accession Prefix (NPGS)]]&amp;" "&amp;Master[[#This Row],[Accession Number -Assigned]]&amp;" COLLECTED "&amp;TEXT(SourceCollector[[#This Row],[Source Date]], "MM/DD/YYYY")</f>
        <v xml:space="preserve">  COLLECTED </v>
      </c>
      <c r="C139" s="17" t="str">
        <f>IF(Master[[#This Row],[Cooperator (Collector) 2 -full record]]="","",Master[[#This Row],[Cooperator (Collector) 2 -full record]])</f>
        <v/>
      </c>
    </row>
    <row r="140" spans="2:3" x14ac:dyDescent="0.35">
      <c r="B140" s="7" t="str">
        <f>Master[[#This Row],[Accession Prefix (NPGS)]]&amp;" "&amp;Master[[#This Row],[Accession Number -Assigned]]&amp;" COLLECTED "&amp;TEXT(SourceCollector[[#This Row],[Source Date]], "MM/DD/YYYY")</f>
        <v xml:space="preserve">  COLLECTED </v>
      </c>
      <c r="C140" s="17" t="str">
        <f>IF(Master[[#This Row],[Cooperator (Collector) 2 -full record]]="","",Master[[#This Row],[Cooperator (Collector) 2 -full record]])</f>
        <v/>
      </c>
    </row>
    <row r="141" spans="2:3" x14ac:dyDescent="0.35">
      <c r="B141" s="7" t="str">
        <f>Master[[#This Row],[Accession Prefix (NPGS)]]&amp;" "&amp;Master[[#This Row],[Accession Number -Assigned]]&amp;" COLLECTED "&amp;TEXT(SourceCollector[[#This Row],[Source Date]], "MM/DD/YYYY")</f>
        <v xml:space="preserve">  COLLECTED </v>
      </c>
      <c r="C141" s="17" t="str">
        <f>IF(Master[[#This Row],[Cooperator (Collector) 2 -full record]]="","",Master[[#This Row],[Cooperator (Collector) 2 -full record]])</f>
        <v/>
      </c>
    </row>
    <row r="142" spans="2:3" x14ac:dyDescent="0.35">
      <c r="B142" s="7" t="str">
        <f>Master[[#This Row],[Accession Prefix (NPGS)]]&amp;" "&amp;Master[[#This Row],[Accession Number -Assigned]]&amp;" COLLECTED "&amp;TEXT(SourceCollector[[#This Row],[Source Date]], "MM/DD/YYYY")</f>
        <v xml:space="preserve">  COLLECTED </v>
      </c>
      <c r="C142" s="17" t="str">
        <f>IF(Master[[#This Row],[Cooperator (Collector) 2 -full record]]="","",Master[[#This Row],[Cooperator (Collector) 2 -full record]])</f>
        <v/>
      </c>
    </row>
    <row r="143" spans="2:3" x14ac:dyDescent="0.35">
      <c r="B143" s="7" t="str">
        <f>Master[[#This Row],[Accession Prefix (NPGS)]]&amp;" "&amp;Master[[#This Row],[Accession Number -Assigned]]&amp;" COLLECTED "&amp;TEXT(SourceCollector[[#This Row],[Source Date]], "MM/DD/YYYY")</f>
        <v xml:space="preserve">  COLLECTED </v>
      </c>
      <c r="C143" s="17" t="str">
        <f>IF(Master[[#This Row],[Cooperator (Collector) 2 -full record]]="","",Master[[#This Row],[Cooperator (Collector) 2 -full record]])</f>
        <v/>
      </c>
    </row>
    <row r="144" spans="2:3" x14ac:dyDescent="0.35">
      <c r="B144" s="7" t="str">
        <f>Master[[#This Row],[Accession Prefix (NPGS)]]&amp;" "&amp;Master[[#This Row],[Accession Number -Assigned]]&amp;" COLLECTED "&amp;TEXT(SourceCollector[[#This Row],[Source Date]], "MM/DD/YYYY")</f>
        <v xml:space="preserve">  COLLECTED </v>
      </c>
      <c r="C144" s="17" t="str">
        <f>IF(Master[[#This Row],[Cooperator (Collector) 2 -full record]]="","",Master[[#This Row],[Cooperator (Collector) 2 -full record]])</f>
        <v/>
      </c>
    </row>
    <row r="145" spans="2:3" x14ac:dyDescent="0.35">
      <c r="B145" s="7" t="str">
        <f>Master[[#This Row],[Accession Prefix (NPGS)]]&amp;" "&amp;Master[[#This Row],[Accession Number -Assigned]]&amp;" COLLECTED "&amp;TEXT(SourceCollector[[#This Row],[Source Date]], "MM/DD/YYYY")</f>
        <v xml:space="preserve">  COLLECTED </v>
      </c>
      <c r="C145" s="17" t="str">
        <f>IF(Master[[#This Row],[Cooperator (Collector) 2 -full record]]="","",Master[[#This Row],[Cooperator (Collector) 2 -full record]])</f>
        <v/>
      </c>
    </row>
    <row r="146" spans="2:3" x14ac:dyDescent="0.35">
      <c r="B146" s="7" t="str">
        <f>Master[[#This Row],[Accession Prefix (NPGS)]]&amp;" "&amp;Master[[#This Row],[Accession Number -Assigned]]&amp;" COLLECTED "&amp;TEXT(SourceCollector[[#This Row],[Source Date]], "MM/DD/YYYY")</f>
        <v xml:space="preserve">  COLLECTED </v>
      </c>
      <c r="C146" s="17" t="str">
        <f>IF(Master[[#This Row],[Cooperator (Collector) 2 -full record]]="","",Master[[#This Row],[Cooperator (Collector) 2 -full record]])</f>
        <v/>
      </c>
    </row>
    <row r="147" spans="2:3" x14ac:dyDescent="0.35">
      <c r="B147" s="7" t="str">
        <f>Master[[#This Row],[Accession Prefix (NPGS)]]&amp;" "&amp;Master[[#This Row],[Accession Number -Assigned]]&amp;" COLLECTED "&amp;TEXT(SourceCollector[[#This Row],[Source Date]], "MM/DD/YYYY")</f>
        <v xml:space="preserve">  COLLECTED </v>
      </c>
      <c r="C147" s="17" t="str">
        <f>IF(Master[[#This Row],[Cooperator (Collector) 2 -full record]]="","",Master[[#This Row],[Cooperator (Collector) 2 -full record]])</f>
        <v/>
      </c>
    </row>
    <row r="148" spans="2:3" x14ac:dyDescent="0.35">
      <c r="B148" s="7" t="str">
        <f>Master[[#This Row],[Accession Prefix (NPGS)]]&amp;" "&amp;Master[[#This Row],[Accession Number -Assigned]]&amp;" COLLECTED "&amp;TEXT(SourceCollector[[#This Row],[Source Date]], "MM/DD/YYYY")</f>
        <v xml:space="preserve">  COLLECTED </v>
      </c>
      <c r="C148" s="17" t="str">
        <f>IF(Master[[#This Row],[Cooperator (Collector) 2 -full record]]="","",Master[[#This Row],[Cooperator (Collector) 2 -full record]])</f>
        <v/>
      </c>
    </row>
    <row r="149" spans="2:3" x14ac:dyDescent="0.35">
      <c r="B149" s="7" t="str">
        <f>Master[[#This Row],[Accession Prefix (NPGS)]]&amp;" "&amp;Master[[#This Row],[Accession Number -Assigned]]&amp;" COLLECTED "&amp;TEXT(SourceCollector[[#This Row],[Source Date]], "MM/DD/YYYY")</f>
        <v xml:space="preserve">  COLLECTED </v>
      </c>
      <c r="C149" s="17" t="str">
        <f>IF(Master[[#This Row],[Cooperator (Collector) 2 -full record]]="","",Master[[#This Row],[Cooperator (Collector) 2 -full record]])</f>
        <v/>
      </c>
    </row>
    <row r="150" spans="2:3" x14ac:dyDescent="0.35">
      <c r="B150" s="7" t="str">
        <f>Master[[#This Row],[Accession Prefix (NPGS)]]&amp;" "&amp;Master[[#This Row],[Accession Number -Assigned]]&amp;" COLLECTED "&amp;TEXT(SourceCollector[[#This Row],[Source Date]], "MM/DD/YYYY")</f>
        <v xml:space="preserve">  COLLECTED </v>
      </c>
      <c r="C150" s="17" t="str">
        <f>IF(Master[[#This Row],[Cooperator (Collector) 2 -full record]]="","",Master[[#This Row],[Cooperator (Collector) 2 -full record]])</f>
        <v/>
      </c>
    </row>
    <row r="151" spans="2:3" x14ac:dyDescent="0.35">
      <c r="B151" s="7" t="str">
        <f>Master[[#This Row],[Accession Prefix (NPGS)]]&amp;" "&amp;Master[[#This Row],[Accession Number -Assigned]]&amp;" COLLECTED "&amp;TEXT(SourceCollector[[#This Row],[Source Date]], "MM/DD/YYYY")</f>
        <v xml:space="preserve">  COLLECTED </v>
      </c>
      <c r="C151" s="17" t="str">
        <f>IF(Master[[#This Row],[Cooperator (Collector) 2 -full record]]="","",Master[[#This Row],[Cooperator (Collector) 2 -full record]])</f>
        <v/>
      </c>
    </row>
    <row r="152" spans="2:3" x14ac:dyDescent="0.35">
      <c r="B152" s="7" t="str">
        <f>Master[[#This Row],[Accession Prefix (NPGS)]]&amp;" "&amp;Master[[#This Row],[Accession Number -Assigned]]&amp;" COLLECTED "&amp;TEXT(SourceCollector[[#This Row],[Source Date]], "MM/DD/YYYY")</f>
        <v xml:space="preserve">  COLLECTED </v>
      </c>
      <c r="C152" s="17" t="str">
        <f>IF(Master[[#This Row],[Cooperator (Collector) 2 -full record]]="","",Master[[#This Row],[Cooperator (Collector) 2 -full record]])</f>
        <v/>
      </c>
    </row>
    <row r="153" spans="2:3" x14ac:dyDescent="0.35">
      <c r="B153" s="7" t="str">
        <f>Master[[#This Row],[Accession Prefix (NPGS)]]&amp;" "&amp;Master[[#This Row],[Accession Number -Assigned]]&amp;" COLLECTED "&amp;TEXT(SourceCollector[[#This Row],[Source Date]], "MM/DD/YYYY")</f>
        <v xml:space="preserve">  COLLECTED </v>
      </c>
      <c r="C153" s="17" t="str">
        <f>IF(Master[[#This Row],[Cooperator (Collector) 2 -full record]]="","",Master[[#This Row],[Cooperator (Collector) 2 -full record]])</f>
        <v/>
      </c>
    </row>
    <row r="154" spans="2:3" x14ac:dyDescent="0.35">
      <c r="B154" s="7" t="str">
        <f>Master[[#This Row],[Accession Prefix (NPGS)]]&amp;" "&amp;Master[[#This Row],[Accession Number -Assigned]]&amp;" COLLECTED "&amp;TEXT(SourceCollector[[#This Row],[Source Date]], "MM/DD/YYYY")</f>
        <v xml:space="preserve">  COLLECTED </v>
      </c>
      <c r="C154" s="17" t="str">
        <f>IF(Master[[#This Row],[Cooperator (Collector) 2 -full record]]="","",Master[[#This Row],[Cooperator (Collector) 2 -full record]])</f>
        <v/>
      </c>
    </row>
    <row r="155" spans="2:3" x14ac:dyDescent="0.35">
      <c r="B155" s="7" t="str">
        <f>Master[[#This Row],[Accession Prefix (NPGS)]]&amp;" "&amp;Master[[#This Row],[Accession Number -Assigned]]&amp;" COLLECTED "&amp;TEXT(SourceCollector[[#This Row],[Source Date]], "MM/DD/YYYY")</f>
        <v xml:space="preserve">  COLLECTED </v>
      </c>
      <c r="C155" s="17" t="str">
        <f>IF(Master[[#This Row],[Cooperator (Collector) 2 -full record]]="","",Master[[#This Row],[Cooperator (Collector) 2 -full record]])</f>
        <v/>
      </c>
    </row>
    <row r="156" spans="2:3" x14ac:dyDescent="0.35">
      <c r="B156" s="7" t="str">
        <f>Master[[#This Row],[Accession Prefix (NPGS)]]&amp;" "&amp;Master[[#This Row],[Accession Number -Assigned]]&amp;" COLLECTED "&amp;TEXT(SourceCollector[[#This Row],[Source Date]], "MM/DD/YYYY")</f>
        <v xml:space="preserve">  COLLECTED </v>
      </c>
      <c r="C156" s="17" t="str">
        <f>IF(Master[[#This Row],[Cooperator (Collector) 2 -full record]]="","",Master[[#This Row],[Cooperator (Collector) 2 -full record]])</f>
        <v/>
      </c>
    </row>
    <row r="157" spans="2:3" x14ac:dyDescent="0.35">
      <c r="B157" s="7" t="str">
        <f>Master[[#This Row],[Accession Prefix (NPGS)]]&amp;" "&amp;Master[[#This Row],[Accession Number -Assigned]]&amp;" COLLECTED "&amp;TEXT(SourceCollector[[#This Row],[Source Date]], "MM/DD/YYYY")</f>
        <v xml:space="preserve">  COLLECTED </v>
      </c>
      <c r="C157" s="17" t="str">
        <f>IF(Master[[#This Row],[Cooperator (Collector) 2 -full record]]="","",Master[[#This Row],[Cooperator (Collector) 2 -full record]])</f>
        <v/>
      </c>
    </row>
    <row r="158" spans="2:3" x14ac:dyDescent="0.35">
      <c r="B158" s="7" t="str">
        <f>Master[[#This Row],[Accession Prefix (NPGS)]]&amp;" "&amp;Master[[#This Row],[Accession Number -Assigned]]&amp;" COLLECTED "&amp;TEXT(SourceCollector[[#This Row],[Source Date]], "MM/DD/YYYY")</f>
        <v xml:space="preserve">  COLLECTED </v>
      </c>
      <c r="C158" s="17" t="str">
        <f>IF(Master[[#This Row],[Cooperator (Collector) 2 -full record]]="","",Master[[#This Row],[Cooperator (Collector) 2 -full record]])</f>
        <v/>
      </c>
    </row>
    <row r="159" spans="2:3" x14ac:dyDescent="0.35">
      <c r="B159" s="7" t="str">
        <f>Master[[#This Row],[Accession Prefix (NPGS)]]&amp;" "&amp;Master[[#This Row],[Accession Number -Assigned]]&amp;" COLLECTED "&amp;TEXT(SourceCollector[[#This Row],[Source Date]], "MM/DD/YYYY")</f>
        <v xml:space="preserve">  COLLECTED </v>
      </c>
      <c r="C159" s="17" t="str">
        <f>IF(Master[[#This Row],[Cooperator (Collector) 2 -full record]]="","",Master[[#This Row],[Cooperator (Collector) 2 -full record]])</f>
        <v/>
      </c>
    </row>
    <row r="160" spans="2:3" x14ac:dyDescent="0.35">
      <c r="B160" s="7" t="str">
        <f>Master[[#This Row],[Accession Prefix (NPGS)]]&amp;" "&amp;Master[[#This Row],[Accession Number -Assigned]]&amp;" COLLECTED "&amp;TEXT(SourceCollector[[#This Row],[Source Date]], "MM/DD/YYYY")</f>
        <v xml:space="preserve">  COLLECTED </v>
      </c>
      <c r="C160" s="17" t="str">
        <f>IF(Master[[#This Row],[Cooperator (Collector) 2 -full record]]="","",Master[[#This Row],[Cooperator (Collector) 2 -full record]])</f>
        <v/>
      </c>
    </row>
    <row r="161" spans="2:3" x14ac:dyDescent="0.35">
      <c r="B161" s="7" t="str">
        <f>Master[[#This Row],[Accession Prefix (NPGS)]]&amp;" "&amp;Master[[#This Row],[Accession Number -Assigned]]&amp;" COLLECTED "&amp;TEXT(SourceCollector[[#This Row],[Source Date]], "MM/DD/YYYY")</f>
        <v xml:space="preserve">  COLLECTED </v>
      </c>
      <c r="C161" s="17" t="str">
        <f>IF(Master[[#This Row],[Cooperator (Collector) 2 -full record]]="","",Master[[#This Row],[Cooperator (Collector) 2 -full record]])</f>
        <v/>
      </c>
    </row>
    <row r="162" spans="2:3" x14ac:dyDescent="0.35">
      <c r="B162" s="7" t="str">
        <f>Master[[#This Row],[Accession Prefix (NPGS)]]&amp;" "&amp;Master[[#This Row],[Accession Number -Assigned]]&amp;" COLLECTED "&amp;TEXT(SourceCollector[[#This Row],[Source Date]], "MM/DD/YYYY")</f>
        <v xml:space="preserve">  COLLECTED </v>
      </c>
      <c r="C162" s="17" t="str">
        <f>IF(Master[[#This Row],[Cooperator (Collector) 2 -full record]]="","",Master[[#This Row],[Cooperator (Collector) 2 -full record]])</f>
        <v/>
      </c>
    </row>
    <row r="163" spans="2:3" x14ac:dyDescent="0.35">
      <c r="B163" s="7" t="str">
        <f>Master[[#This Row],[Accession Prefix (NPGS)]]&amp;" "&amp;Master[[#This Row],[Accession Number -Assigned]]&amp;" COLLECTED "&amp;TEXT(SourceCollector[[#This Row],[Source Date]], "MM/DD/YYYY")</f>
        <v xml:space="preserve">  COLLECTED </v>
      </c>
      <c r="C163" s="17" t="str">
        <f>IF(Master[[#This Row],[Cooperator (Collector) 2 -full record]]="","",Master[[#This Row],[Cooperator (Collector) 2 -full record]])</f>
        <v/>
      </c>
    </row>
    <row r="164" spans="2:3" x14ac:dyDescent="0.35">
      <c r="B164" s="7" t="str">
        <f>Master[[#This Row],[Accession Prefix (NPGS)]]&amp;" "&amp;Master[[#This Row],[Accession Number -Assigned]]&amp;" COLLECTED "&amp;TEXT(SourceCollector[[#This Row],[Source Date]], "MM/DD/YYYY")</f>
        <v xml:space="preserve">  COLLECTED </v>
      </c>
      <c r="C164" s="17" t="str">
        <f>IF(Master[[#This Row],[Cooperator (Collector) 2 -full record]]="","",Master[[#This Row],[Cooperator (Collector) 2 -full record]])</f>
        <v/>
      </c>
    </row>
    <row r="165" spans="2:3" x14ac:dyDescent="0.35">
      <c r="B165" s="7" t="str">
        <f>Master[[#This Row],[Accession Prefix (NPGS)]]&amp;" "&amp;Master[[#This Row],[Accession Number -Assigned]]&amp;" COLLECTED "&amp;TEXT(SourceCollector[[#This Row],[Source Date]], "MM/DD/YYYY")</f>
        <v xml:space="preserve">  COLLECTED </v>
      </c>
      <c r="C165" s="17" t="str">
        <f>IF(Master[[#This Row],[Cooperator (Collector) 2 -full record]]="","",Master[[#This Row],[Cooperator (Collector) 2 -full record]])</f>
        <v/>
      </c>
    </row>
    <row r="166" spans="2:3" x14ac:dyDescent="0.35">
      <c r="B166" s="7" t="str">
        <f>Master[[#This Row],[Accession Prefix (NPGS)]]&amp;" "&amp;Master[[#This Row],[Accession Number -Assigned]]&amp;" COLLECTED "&amp;TEXT(SourceCollector[[#This Row],[Source Date]], "MM/DD/YYYY")</f>
        <v xml:space="preserve">  COLLECTED </v>
      </c>
      <c r="C166" s="17" t="str">
        <f>IF(Master[[#This Row],[Cooperator (Collector) 2 -full record]]="","",Master[[#This Row],[Cooperator (Collector) 2 -full record]])</f>
        <v/>
      </c>
    </row>
    <row r="167" spans="2:3" x14ac:dyDescent="0.35">
      <c r="B167" s="7" t="str">
        <f>Master[[#This Row],[Accession Prefix (NPGS)]]&amp;" "&amp;Master[[#This Row],[Accession Number -Assigned]]&amp;" COLLECTED "&amp;TEXT(SourceCollector[[#This Row],[Source Date]], "MM/DD/YYYY")</f>
        <v xml:space="preserve">  COLLECTED </v>
      </c>
      <c r="C167" s="17" t="str">
        <f>IF(Master[[#This Row],[Cooperator (Collector) 2 -full record]]="","",Master[[#This Row],[Cooperator (Collector) 2 -full record]])</f>
        <v/>
      </c>
    </row>
    <row r="168" spans="2:3" x14ac:dyDescent="0.35">
      <c r="B168" s="7" t="str">
        <f>Master[[#This Row],[Accession Prefix (NPGS)]]&amp;" "&amp;Master[[#This Row],[Accession Number -Assigned]]&amp;" COLLECTED "&amp;TEXT(SourceCollector[[#This Row],[Source Date]], "MM/DD/YYYY")</f>
        <v xml:space="preserve">  COLLECTED </v>
      </c>
      <c r="C168" s="17" t="str">
        <f>IF(Master[[#This Row],[Cooperator (Collector) 2 -full record]]="","",Master[[#This Row],[Cooperator (Collector) 2 -full record]])</f>
        <v/>
      </c>
    </row>
    <row r="169" spans="2:3" x14ac:dyDescent="0.35">
      <c r="B169" s="7" t="str">
        <f>Master[[#This Row],[Accession Prefix (NPGS)]]&amp;" "&amp;Master[[#This Row],[Accession Number -Assigned]]&amp;" COLLECTED "&amp;TEXT(SourceCollector[[#This Row],[Source Date]], "MM/DD/YYYY")</f>
        <v xml:space="preserve">  COLLECTED </v>
      </c>
      <c r="C169" s="17" t="str">
        <f>IF(Master[[#This Row],[Cooperator (Collector) 2 -full record]]="","",Master[[#This Row],[Cooperator (Collector) 2 -full record]])</f>
        <v/>
      </c>
    </row>
    <row r="170" spans="2:3" x14ac:dyDescent="0.35">
      <c r="B170" s="7" t="str">
        <f>Master[[#This Row],[Accession Prefix (NPGS)]]&amp;" "&amp;Master[[#This Row],[Accession Number -Assigned]]&amp;" COLLECTED "&amp;TEXT(SourceCollector[[#This Row],[Source Date]], "MM/DD/YYYY")</f>
        <v xml:space="preserve">  COLLECTED </v>
      </c>
      <c r="C170" s="17" t="str">
        <f>IF(Master[[#This Row],[Cooperator (Collector) 2 -full record]]="","",Master[[#This Row],[Cooperator (Collector) 2 -full record]])</f>
        <v/>
      </c>
    </row>
    <row r="171" spans="2:3" x14ac:dyDescent="0.35">
      <c r="B171" s="7" t="str">
        <f>Master[[#This Row],[Accession Prefix (NPGS)]]&amp;" "&amp;Master[[#This Row],[Accession Number -Assigned]]&amp;" COLLECTED "&amp;TEXT(SourceCollector[[#This Row],[Source Date]], "MM/DD/YYYY")</f>
        <v xml:space="preserve">  COLLECTED </v>
      </c>
      <c r="C171" s="17" t="str">
        <f>IF(Master[[#This Row],[Cooperator (Collector) 2 -full record]]="","",Master[[#This Row],[Cooperator (Collector) 2 -full record]])</f>
        <v/>
      </c>
    </row>
    <row r="172" spans="2:3" x14ac:dyDescent="0.35">
      <c r="B172" s="7" t="str">
        <f>Master[[#This Row],[Accession Prefix (NPGS)]]&amp;" "&amp;Master[[#This Row],[Accession Number -Assigned]]&amp;" COLLECTED "&amp;TEXT(SourceCollector[[#This Row],[Source Date]], "MM/DD/YYYY")</f>
        <v xml:space="preserve">  COLLECTED </v>
      </c>
      <c r="C172" s="17" t="str">
        <f>IF(Master[[#This Row],[Cooperator (Collector) 2 -full record]]="","",Master[[#This Row],[Cooperator (Collector) 2 -full record]])</f>
        <v/>
      </c>
    </row>
    <row r="173" spans="2:3" x14ac:dyDescent="0.35">
      <c r="B173" s="7" t="str">
        <f>Master[[#This Row],[Accession Prefix (NPGS)]]&amp;" "&amp;Master[[#This Row],[Accession Number -Assigned]]&amp;" COLLECTED "&amp;TEXT(SourceCollector[[#This Row],[Source Date]], "MM/DD/YYYY")</f>
        <v xml:space="preserve">  COLLECTED </v>
      </c>
      <c r="C173" s="17" t="str">
        <f>IF(Master[[#This Row],[Cooperator (Collector) 2 -full record]]="","",Master[[#This Row],[Cooperator (Collector) 2 -full record]])</f>
        <v/>
      </c>
    </row>
    <row r="174" spans="2:3" x14ac:dyDescent="0.35">
      <c r="B174" s="7" t="str">
        <f>Master[[#This Row],[Accession Prefix (NPGS)]]&amp;" "&amp;Master[[#This Row],[Accession Number -Assigned]]&amp;" COLLECTED "&amp;TEXT(SourceCollector[[#This Row],[Source Date]], "MM/DD/YYYY")</f>
        <v xml:space="preserve">  COLLECTED </v>
      </c>
      <c r="C174" s="17" t="str">
        <f>IF(Master[[#This Row],[Cooperator (Collector) 2 -full record]]="","",Master[[#This Row],[Cooperator (Collector) 2 -full record]])</f>
        <v/>
      </c>
    </row>
    <row r="175" spans="2:3" x14ac:dyDescent="0.35">
      <c r="B175" s="7" t="str">
        <f>Master[[#This Row],[Accession Prefix (NPGS)]]&amp;" "&amp;Master[[#This Row],[Accession Number -Assigned]]&amp;" COLLECTED "&amp;TEXT(SourceCollector[[#This Row],[Source Date]], "MM/DD/YYYY")</f>
        <v xml:space="preserve">  COLLECTED </v>
      </c>
      <c r="C175" s="17" t="str">
        <f>IF(Master[[#This Row],[Cooperator (Collector) 2 -full record]]="","",Master[[#This Row],[Cooperator (Collector) 2 -full record]])</f>
        <v/>
      </c>
    </row>
    <row r="176" spans="2:3" x14ac:dyDescent="0.35">
      <c r="B176" s="7" t="str">
        <f>Master[[#This Row],[Accession Prefix (NPGS)]]&amp;" "&amp;Master[[#This Row],[Accession Number -Assigned]]&amp;" COLLECTED "&amp;TEXT(SourceCollector[[#This Row],[Source Date]], "MM/DD/YYYY")</f>
        <v xml:space="preserve">  COLLECTED </v>
      </c>
      <c r="C176" s="17" t="str">
        <f>IF(Master[[#This Row],[Cooperator (Collector) 2 -full record]]="","",Master[[#This Row],[Cooperator (Collector) 2 -full record]])</f>
        <v/>
      </c>
    </row>
    <row r="177" spans="2:3" x14ac:dyDescent="0.35">
      <c r="B177" s="7" t="str">
        <f>Master[[#This Row],[Accession Prefix (NPGS)]]&amp;" "&amp;Master[[#This Row],[Accession Number -Assigned]]&amp;" COLLECTED "&amp;TEXT(SourceCollector[[#This Row],[Source Date]], "MM/DD/YYYY")</f>
        <v xml:space="preserve">  COLLECTED </v>
      </c>
      <c r="C177" s="17" t="str">
        <f>IF(Master[[#This Row],[Cooperator (Collector) 2 -full record]]="","",Master[[#This Row],[Cooperator (Collector) 2 -full record]])</f>
        <v/>
      </c>
    </row>
    <row r="178" spans="2:3" x14ac:dyDescent="0.35">
      <c r="B178" s="7" t="str">
        <f>Master[[#This Row],[Accession Prefix (NPGS)]]&amp;" "&amp;Master[[#This Row],[Accession Number -Assigned]]&amp;" COLLECTED "&amp;TEXT(SourceCollector[[#This Row],[Source Date]], "MM/DD/YYYY")</f>
        <v xml:space="preserve">  COLLECTED </v>
      </c>
      <c r="C178" s="17" t="str">
        <f>IF(Master[[#This Row],[Cooperator (Collector) 2 -full record]]="","",Master[[#This Row],[Cooperator (Collector) 2 -full record]])</f>
        <v/>
      </c>
    </row>
    <row r="179" spans="2:3" x14ac:dyDescent="0.35">
      <c r="B179" s="7" t="str">
        <f>Master[[#This Row],[Accession Prefix (NPGS)]]&amp;" "&amp;Master[[#This Row],[Accession Number -Assigned]]&amp;" COLLECTED "&amp;TEXT(SourceCollector[[#This Row],[Source Date]], "MM/DD/YYYY")</f>
        <v xml:space="preserve">  COLLECTED </v>
      </c>
      <c r="C179" s="17" t="str">
        <f>IF(Master[[#This Row],[Cooperator (Collector) 2 -full record]]="","",Master[[#This Row],[Cooperator (Collector) 2 -full record]])</f>
        <v/>
      </c>
    </row>
    <row r="180" spans="2:3" x14ac:dyDescent="0.35">
      <c r="B180" s="7" t="str">
        <f>Master[[#This Row],[Accession Prefix (NPGS)]]&amp;" "&amp;Master[[#This Row],[Accession Number -Assigned]]&amp;" COLLECTED "&amp;TEXT(SourceCollector[[#This Row],[Source Date]], "MM/DD/YYYY")</f>
        <v xml:space="preserve">  COLLECTED </v>
      </c>
      <c r="C180" s="17" t="str">
        <f>IF(Master[[#This Row],[Cooperator (Collector) 2 -full record]]="","",Master[[#This Row],[Cooperator (Collector) 2 -full record]])</f>
        <v/>
      </c>
    </row>
    <row r="181" spans="2:3" x14ac:dyDescent="0.35">
      <c r="B181" s="7" t="str">
        <f>Master[[#This Row],[Accession Prefix (NPGS)]]&amp;" "&amp;Master[[#This Row],[Accession Number -Assigned]]&amp;" COLLECTED "&amp;TEXT(SourceCollector[[#This Row],[Source Date]], "MM/DD/YYYY")</f>
        <v xml:space="preserve">  COLLECTED </v>
      </c>
      <c r="C181" s="17" t="str">
        <f>IF(Master[[#This Row],[Cooperator (Collector) 2 -full record]]="","",Master[[#This Row],[Cooperator (Collector) 2 -full record]])</f>
        <v/>
      </c>
    </row>
    <row r="182" spans="2:3" x14ac:dyDescent="0.35">
      <c r="B182" s="7" t="str">
        <f>Master[[#This Row],[Accession Prefix (NPGS)]]&amp;" "&amp;Master[[#This Row],[Accession Number -Assigned]]&amp;" COLLECTED "&amp;TEXT(SourceCollector[[#This Row],[Source Date]], "MM/DD/YYYY")</f>
        <v xml:space="preserve">  COLLECTED </v>
      </c>
      <c r="C182" s="17" t="str">
        <f>IF(Master[[#This Row],[Cooperator (Collector) 2 -full record]]="","",Master[[#This Row],[Cooperator (Collector) 2 -full record]])</f>
        <v/>
      </c>
    </row>
    <row r="183" spans="2:3" x14ac:dyDescent="0.35">
      <c r="B183" s="7" t="str">
        <f>Master[[#This Row],[Accession Prefix (NPGS)]]&amp;" "&amp;Master[[#This Row],[Accession Number -Assigned]]&amp;" COLLECTED "&amp;TEXT(SourceCollector[[#This Row],[Source Date]], "MM/DD/YYYY")</f>
        <v xml:space="preserve">  COLLECTED </v>
      </c>
      <c r="C183" s="17" t="str">
        <f>IF(Master[[#This Row],[Cooperator (Collector) 2 -full record]]="","",Master[[#This Row],[Cooperator (Collector) 2 -full record]])</f>
        <v/>
      </c>
    </row>
    <row r="184" spans="2:3" x14ac:dyDescent="0.35">
      <c r="B184" s="7" t="str">
        <f>Master[[#This Row],[Accession Prefix (NPGS)]]&amp;" "&amp;Master[[#This Row],[Accession Number -Assigned]]&amp;" COLLECTED "&amp;TEXT(SourceCollector[[#This Row],[Source Date]], "MM/DD/YYYY")</f>
        <v xml:space="preserve">  COLLECTED </v>
      </c>
      <c r="C184" s="17" t="str">
        <f>IF(Master[[#This Row],[Cooperator (Collector) 2 -full record]]="","",Master[[#This Row],[Cooperator (Collector) 2 -full record]])</f>
        <v/>
      </c>
    </row>
    <row r="185" spans="2:3" x14ac:dyDescent="0.35">
      <c r="B185" s="7" t="str">
        <f>Master[[#This Row],[Accession Prefix (NPGS)]]&amp;" "&amp;Master[[#This Row],[Accession Number -Assigned]]&amp;" COLLECTED "&amp;TEXT(SourceCollector[[#This Row],[Source Date]], "MM/DD/YYYY")</f>
        <v xml:space="preserve">  COLLECTED </v>
      </c>
      <c r="C185" s="17" t="str">
        <f>IF(Master[[#This Row],[Cooperator (Collector) 2 -full record]]="","",Master[[#This Row],[Cooperator (Collector) 2 -full record]])</f>
        <v/>
      </c>
    </row>
    <row r="186" spans="2:3" x14ac:dyDescent="0.35">
      <c r="B186" s="7" t="str">
        <f>Master[[#This Row],[Accession Prefix (NPGS)]]&amp;" "&amp;Master[[#This Row],[Accession Number -Assigned]]&amp;" COLLECTED "&amp;TEXT(SourceCollector[[#This Row],[Source Date]], "MM/DD/YYYY")</f>
        <v xml:space="preserve">  COLLECTED </v>
      </c>
      <c r="C186" s="17" t="str">
        <f>IF(Master[[#This Row],[Cooperator (Collector) 2 -full record]]="","",Master[[#This Row],[Cooperator (Collector) 2 -full record]])</f>
        <v/>
      </c>
    </row>
    <row r="187" spans="2:3" x14ac:dyDescent="0.35">
      <c r="B187" s="7" t="str">
        <f>Master[[#This Row],[Accession Prefix (NPGS)]]&amp;" "&amp;Master[[#This Row],[Accession Number -Assigned]]&amp;" COLLECTED "&amp;TEXT(SourceCollector[[#This Row],[Source Date]], "MM/DD/YYYY")</f>
        <v xml:space="preserve">  COLLECTED </v>
      </c>
      <c r="C187" s="17" t="str">
        <f>IF(Master[[#This Row],[Cooperator (Collector) 2 -full record]]="","",Master[[#This Row],[Cooperator (Collector) 2 -full record]])</f>
        <v/>
      </c>
    </row>
    <row r="188" spans="2:3" x14ac:dyDescent="0.35">
      <c r="B188" s="7" t="str">
        <f>Master[[#This Row],[Accession Prefix (NPGS)]]&amp;" "&amp;Master[[#This Row],[Accession Number -Assigned]]&amp;" COLLECTED "&amp;TEXT(SourceCollector[[#This Row],[Source Date]], "MM/DD/YYYY")</f>
        <v xml:space="preserve">  COLLECTED </v>
      </c>
      <c r="C188" s="17" t="str">
        <f>IF(Master[[#This Row],[Cooperator (Collector) 2 -full record]]="","",Master[[#This Row],[Cooperator (Collector) 2 -full record]])</f>
        <v/>
      </c>
    </row>
    <row r="189" spans="2:3" x14ac:dyDescent="0.35">
      <c r="B189" s="7" t="str">
        <f>Master[[#This Row],[Accession Prefix (NPGS)]]&amp;" "&amp;Master[[#This Row],[Accession Number -Assigned]]&amp;" COLLECTED "&amp;TEXT(SourceCollector[[#This Row],[Source Date]], "MM/DD/YYYY")</f>
        <v xml:space="preserve">  COLLECTED </v>
      </c>
      <c r="C189" s="17" t="str">
        <f>IF(Master[[#This Row],[Cooperator (Collector) 2 -full record]]="","",Master[[#This Row],[Cooperator (Collector) 2 -full record]])</f>
        <v/>
      </c>
    </row>
    <row r="190" spans="2:3" x14ac:dyDescent="0.35">
      <c r="B190" s="7" t="str">
        <f>Master[[#This Row],[Accession Prefix (NPGS)]]&amp;" "&amp;Master[[#This Row],[Accession Number -Assigned]]&amp;" COLLECTED "&amp;TEXT(SourceCollector[[#This Row],[Source Date]], "MM/DD/YYYY")</f>
        <v xml:space="preserve">  COLLECTED </v>
      </c>
      <c r="C190" s="17" t="str">
        <f>IF(Master[[#This Row],[Cooperator (Collector) 2 -full record]]="","",Master[[#This Row],[Cooperator (Collector) 2 -full record]])</f>
        <v/>
      </c>
    </row>
    <row r="191" spans="2:3" x14ac:dyDescent="0.35">
      <c r="B191" s="7" t="str">
        <f>Master[[#This Row],[Accession Prefix (NPGS)]]&amp;" "&amp;Master[[#This Row],[Accession Number -Assigned]]&amp;" COLLECTED "&amp;TEXT(SourceCollector[[#This Row],[Source Date]], "MM/DD/YYYY")</f>
        <v xml:space="preserve">  COLLECTED </v>
      </c>
      <c r="C191" s="17" t="str">
        <f>IF(Master[[#This Row],[Cooperator (Collector) 2 -full record]]="","",Master[[#This Row],[Cooperator (Collector) 2 -full record]])</f>
        <v/>
      </c>
    </row>
    <row r="192" spans="2:3" x14ac:dyDescent="0.35">
      <c r="B192" s="7" t="str">
        <f>Master[[#This Row],[Accession Prefix (NPGS)]]&amp;" "&amp;Master[[#This Row],[Accession Number -Assigned]]&amp;" COLLECTED "&amp;TEXT(SourceCollector[[#This Row],[Source Date]], "MM/DD/YYYY")</f>
        <v xml:space="preserve">  COLLECTED </v>
      </c>
      <c r="C192" s="17" t="str">
        <f>IF(Master[[#This Row],[Cooperator (Collector) 2 -full record]]="","",Master[[#This Row],[Cooperator (Collector) 2 -full record]])</f>
        <v/>
      </c>
    </row>
    <row r="193" spans="2:3" x14ac:dyDescent="0.35">
      <c r="B193" s="7" t="str">
        <f>Master[[#This Row],[Accession Prefix (NPGS)]]&amp;" "&amp;Master[[#This Row],[Accession Number -Assigned]]&amp;" COLLECTED "&amp;TEXT(SourceCollector[[#This Row],[Source Date]], "MM/DD/YYYY")</f>
        <v xml:space="preserve">  COLLECTED </v>
      </c>
      <c r="C193" s="17" t="str">
        <f>IF(Master[[#This Row],[Cooperator (Collector) 2 -full record]]="","",Master[[#This Row],[Cooperator (Collector) 2 -full record]])</f>
        <v/>
      </c>
    </row>
    <row r="194" spans="2:3" x14ac:dyDescent="0.35">
      <c r="B194" s="7" t="str">
        <f>Master[[#This Row],[Accession Prefix (NPGS)]]&amp;" "&amp;Master[[#This Row],[Accession Number -Assigned]]&amp;" COLLECTED "&amp;TEXT(SourceCollector[[#This Row],[Source Date]], "MM/DD/YYYY")</f>
        <v xml:space="preserve">  COLLECTED </v>
      </c>
      <c r="C194" s="17" t="str">
        <f>IF(Master[[#This Row],[Cooperator (Collector) 2 -full record]]="","",Master[[#This Row],[Cooperator (Collector) 2 -full record]])</f>
        <v/>
      </c>
    </row>
    <row r="195" spans="2:3" x14ac:dyDescent="0.35">
      <c r="B195" s="7" t="str">
        <f>Master[[#This Row],[Accession Prefix (NPGS)]]&amp;" "&amp;Master[[#This Row],[Accession Number -Assigned]]&amp;" COLLECTED "&amp;TEXT(SourceCollector[[#This Row],[Source Date]], "MM/DD/YYYY")</f>
        <v xml:space="preserve">  COLLECTED </v>
      </c>
      <c r="C195" s="17" t="str">
        <f>IF(Master[[#This Row],[Cooperator (Collector) 2 -full record]]="","",Master[[#This Row],[Cooperator (Collector) 2 -full record]])</f>
        <v/>
      </c>
    </row>
    <row r="196" spans="2:3" x14ac:dyDescent="0.35">
      <c r="B196" s="7" t="str">
        <f>Master[[#This Row],[Accession Prefix (NPGS)]]&amp;" "&amp;Master[[#This Row],[Accession Number -Assigned]]&amp;" COLLECTED "&amp;TEXT(SourceCollector[[#This Row],[Source Date]], "MM/DD/YYYY")</f>
        <v xml:space="preserve">  COLLECTED </v>
      </c>
      <c r="C196" s="17" t="str">
        <f>IF(Master[[#This Row],[Cooperator (Collector) 2 -full record]]="","",Master[[#This Row],[Cooperator (Collector) 2 -full record]])</f>
        <v/>
      </c>
    </row>
    <row r="197" spans="2:3" x14ac:dyDescent="0.35">
      <c r="B197" s="7" t="str">
        <f>Master[[#This Row],[Accession Prefix (NPGS)]]&amp;" "&amp;Master[[#This Row],[Accession Number -Assigned]]&amp;" COLLECTED "&amp;TEXT(SourceCollector[[#This Row],[Source Date]], "MM/DD/YYYY")</f>
        <v xml:space="preserve">  COLLECTED </v>
      </c>
      <c r="C197" s="17" t="str">
        <f>IF(Master[[#This Row],[Cooperator (Collector) 2 -full record]]="","",Master[[#This Row],[Cooperator (Collector) 2 -full record]])</f>
        <v/>
      </c>
    </row>
    <row r="198" spans="2:3" x14ac:dyDescent="0.35">
      <c r="B198" s="7" t="str">
        <f>Master[[#This Row],[Accession Prefix (NPGS)]]&amp;" "&amp;Master[[#This Row],[Accession Number -Assigned]]&amp;" COLLECTED "&amp;TEXT(SourceCollector[[#This Row],[Source Date]], "MM/DD/YYYY")</f>
        <v xml:space="preserve">  COLLECTED </v>
      </c>
      <c r="C198" s="17" t="str">
        <f>IF(Master[[#This Row],[Cooperator (Collector) 2 -full record]]="","",Master[[#This Row],[Cooperator (Collector) 2 -full record]])</f>
        <v/>
      </c>
    </row>
    <row r="199" spans="2:3" x14ac:dyDescent="0.35">
      <c r="B199" s="7" t="str">
        <f>Master[[#This Row],[Accession Prefix (NPGS)]]&amp;" "&amp;Master[[#This Row],[Accession Number -Assigned]]&amp;" COLLECTED "&amp;TEXT(SourceCollector[[#This Row],[Source Date]], "MM/DD/YYYY")</f>
        <v xml:space="preserve">  COLLECTED </v>
      </c>
      <c r="C199" s="17" t="str">
        <f>IF(Master[[#This Row],[Cooperator (Collector) 2 -full record]]="","",Master[[#This Row],[Cooperator (Collector) 2 -full record]])</f>
        <v/>
      </c>
    </row>
    <row r="200" spans="2:3" x14ac:dyDescent="0.35">
      <c r="B200" s="7" t="str">
        <f>Master[[#This Row],[Accession Prefix (NPGS)]]&amp;" "&amp;Master[[#This Row],[Accession Number -Assigned]]&amp;" COLLECTED "&amp;TEXT(SourceCollector[[#This Row],[Source Date]], "MM/DD/YYYY")</f>
        <v xml:space="preserve">  COLLECTED </v>
      </c>
      <c r="C200" s="17" t="str">
        <f>IF(Master[[#This Row],[Cooperator (Collector) 2 -full record]]="","",Master[[#This Row],[Cooperator (Collector) 2 -full record]])</f>
        <v/>
      </c>
    </row>
    <row r="201" spans="2:3" x14ac:dyDescent="0.35">
      <c r="B201" s="7" t="str">
        <f>Master[[#This Row],[Accession Prefix (NPGS)]]&amp;" "&amp;Master[[#This Row],[Accession Number -Assigned]]&amp;" COLLECTED "&amp;TEXT(SourceCollector[[#This Row],[Source Date]], "MM/DD/YYYY")</f>
        <v xml:space="preserve">  COLLECTED </v>
      </c>
      <c r="C201" s="17" t="str">
        <f>IF(Master[[#This Row],[Cooperator (Collector) 2 -full record]]="","",Master[[#This Row],[Cooperator (Collector) 2 -full record]])</f>
        <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0">
    <tabColor theme="4" tint="0.59999389629810485"/>
  </sheetPr>
  <dimension ref="A1:D201"/>
  <sheetViews>
    <sheetView workbookViewId="0">
      <selection activeCell="A2" sqref="A2"/>
    </sheetView>
  </sheetViews>
  <sheetFormatPr defaultColWidth="9.1796875" defaultRowHeight="14.5" x14ac:dyDescent="0.35"/>
  <cols>
    <col min="1" max="1" width="9.81640625" style="7" customWidth="1"/>
    <col min="2" max="2" width="33.1796875" style="7" customWidth="1"/>
    <col min="3" max="3" width="33.54296875" style="7" customWidth="1"/>
    <col min="4" max="4" width="9.7265625" style="7" bestFit="1" customWidth="1"/>
    <col min="5" max="16384" width="9.1796875" style="7"/>
  </cols>
  <sheetData>
    <row r="1" spans="1:4" s="116" customFormat="1" ht="43.5" x14ac:dyDescent="0.35">
      <c r="A1" s="116" t="s">
        <v>73</v>
      </c>
      <c r="B1" s="118" t="s">
        <v>74</v>
      </c>
      <c r="C1" s="118" t="s">
        <v>55</v>
      </c>
    </row>
    <row r="2" spans="1:4" ht="15.5" x14ac:dyDescent="0.35">
      <c r="A2" s="1"/>
      <c r="B2" s="7" t="str">
        <f>Master[[#This Row],[Accession Prefix (NPGS)]]&amp;" "&amp;Master[[#This Row],[Accession Number -Assigned]]&amp;" COLLECTED "&amp;TEXT(SourceCollector[[#This Row],[Source Date]], "MM/DD/YYYY")</f>
        <v>W6 57036 COLLECTED 07/09/2018</v>
      </c>
      <c r="C2" s="17" t="str">
        <f>IF(Master[[#This Row],[Cooperator (Collector) 3 -full record]]="","",Master[[#This Row],[Cooperator (Collector) 3 -full record]])</f>
        <v/>
      </c>
      <c r="D2" s="2"/>
    </row>
    <row r="3" spans="1:4" x14ac:dyDescent="0.35">
      <c r="B3" s="7" t="str">
        <f>Master[[#This Row],[Accession Prefix (NPGS)]]&amp;" "&amp;Master[[#This Row],[Accession Number -Assigned]]&amp;" COLLECTED "&amp;TEXT(SourceCollector[[#This Row],[Source Date]], "MM/DD/YYYY")</f>
        <v>W6  COLLECTED COLL_DT</v>
      </c>
      <c r="C3" s="17" t="str">
        <f>IF(Master[[#This Row],[Cooperator (Collector) 3 -full record]]="","",Master[[#This Row],[Cooperator (Collector) 3 -full record]])</f>
        <v/>
      </c>
      <c r="D3" s="2"/>
    </row>
    <row r="4" spans="1:4" x14ac:dyDescent="0.35">
      <c r="B4" s="7" t="str">
        <f>Master[[#This Row],[Accession Prefix (NPGS)]]&amp;" "&amp;Master[[#This Row],[Accession Number -Assigned]]&amp;" COLLECTED "&amp;TEXT(SourceCollector[[#This Row],[Source Date]], "MM/DD/YYYY")</f>
        <v>W6  COLLECTED 09/29/2015</v>
      </c>
      <c r="C4" s="17" t="str">
        <f>IF(Master[[#This Row],[Cooperator (Collector) 3 -full record]]="","",Master[[#This Row],[Cooperator (Collector) 3 -full record]])</f>
        <v/>
      </c>
      <c r="D4" s="2"/>
    </row>
    <row r="5" spans="1:4" x14ac:dyDescent="0.35">
      <c r="B5" s="7" t="str">
        <f>Master[[#This Row],[Accession Prefix (NPGS)]]&amp;" "&amp;Master[[#This Row],[Accession Number -Assigned]]&amp;" COLLECTED "&amp;TEXT(SourceCollector[[#This Row],[Source Date]], "MM/DD/YYYY")</f>
        <v xml:space="preserve">W6  COLLECTED </v>
      </c>
      <c r="C5" s="17" t="str">
        <f>IF(Master[[#This Row],[Cooperator (Collector) 3 -full record]]="","",Master[[#This Row],[Cooperator (Collector) 3 -full record]])</f>
        <v/>
      </c>
      <c r="D5" s="2"/>
    </row>
    <row r="6" spans="1:4" x14ac:dyDescent="0.35">
      <c r="B6" s="7" t="str">
        <f>Master[[#This Row],[Accession Prefix (NPGS)]]&amp;" "&amp;Master[[#This Row],[Accession Number -Assigned]]&amp;" COLLECTED "&amp;TEXT(SourceCollector[[#This Row],[Source Date]], "MM/DD/YYYY")</f>
        <v>W6  COLLECTED 09/16/2015</v>
      </c>
      <c r="C6" s="17" t="str">
        <f>IF(Master[[#This Row],[Cooperator (Collector) 3 -full record]]="","",Master[[#This Row],[Cooperator (Collector) 3 -full record]])</f>
        <v/>
      </c>
      <c r="D6" s="2"/>
    </row>
    <row r="7" spans="1:4" x14ac:dyDescent="0.35">
      <c r="B7" s="7" t="str">
        <f>Master[[#This Row],[Accession Prefix (NPGS)]]&amp;" "&amp;Master[[#This Row],[Accession Number -Assigned]]&amp;" COLLECTED "&amp;TEXT(SourceCollector[[#This Row],[Source Date]], "MM/DD/YYYY")</f>
        <v>W6  COLLECTED 10/21/2015</v>
      </c>
      <c r="C7" s="17" t="str">
        <f>IF(Master[[#This Row],[Cooperator (Collector) 3 -full record]]="","",Master[[#This Row],[Cooperator (Collector) 3 -full record]])</f>
        <v/>
      </c>
      <c r="D7" s="2"/>
    </row>
    <row r="8" spans="1:4" x14ac:dyDescent="0.35">
      <c r="B8" s="7" t="str">
        <f>Master[[#This Row],[Accession Prefix (NPGS)]]&amp;" "&amp;Master[[#This Row],[Accession Number -Assigned]]&amp;" COLLECTED "&amp;TEXT(SourceCollector[[#This Row],[Source Date]], "MM/DD/YYYY")</f>
        <v>W6  COLLECTED 10/06/2015</v>
      </c>
      <c r="C8" s="17" t="str">
        <f>IF(Master[[#This Row],[Cooperator (Collector) 3 -full record]]="","",Master[[#This Row],[Cooperator (Collector) 3 -full record]])</f>
        <v/>
      </c>
      <c r="D8" s="2"/>
    </row>
    <row r="9" spans="1:4" x14ac:dyDescent="0.35">
      <c r="B9" s="7" t="str">
        <f>Master[[#This Row],[Accession Prefix (NPGS)]]&amp;" "&amp;Master[[#This Row],[Accession Number -Assigned]]&amp;" COLLECTED "&amp;TEXT(SourceCollector[[#This Row],[Source Date]], "MM/DD/YYYY")</f>
        <v>W6  COLLECTED 10/20/2015</v>
      </c>
      <c r="C9" s="17" t="str">
        <f>IF(Master[[#This Row],[Cooperator (Collector) 3 -full record]]="","",Master[[#This Row],[Cooperator (Collector) 3 -full record]])</f>
        <v/>
      </c>
      <c r="D9" s="2"/>
    </row>
    <row r="10" spans="1:4" x14ac:dyDescent="0.35">
      <c r="B10" s="7" t="str">
        <f>Master[[#This Row],[Accession Prefix (NPGS)]]&amp;" "&amp;Master[[#This Row],[Accession Number -Assigned]]&amp;" COLLECTED "&amp;TEXT(SourceCollector[[#This Row],[Source Date]], "MM/DD/YYYY")</f>
        <v>W6  COLLECTED 11/03/2015</v>
      </c>
      <c r="C10" s="17" t="str">
        <f>IF(Master[[#This Row],[Cooperator (Collector) 3 -full record]]="","",Master[[#This Row],[Cooperator (Collector) 3 -full record]])</f>
        <v/>
      </c>
      <c r="D10" s="2"/>
    </row>
    <row r="11" spans="1:4" x14ac:dyDescent="0.35">
      <c r="B11" s="7" t="str">
        <f>Master[[#This Row],[Accession Prefix (NPGS)]]&amp;" "&amp;Master[[#This Row],[Accession Number -Assigned]]&amp;" COLLECTED "&amp;TEXT(SourceCollector[[#This Row],[Source Date]], "MM/DD/YYYY")</f>
        <v>W6  COLLECTED 10/20/2015</v>
      </c>
      <c r="C11" s="17" t="str">
        <f>IF(Master[[#This Row],[Cooperator (Collector) 3 -full record]]="","",Master[[#This Row],[Cooperator (Collector) 3 -full record]])</f>
        <v/>
      </c>
      <c r="D11" s="2"/>
    </row>
    <row r="12" spans="1:4" x14ac:dyDescent="0.35">
      <c r="B12" s="7" t="str">
        <f>Master[[#This Row],[Accession Prefix (NPGS)]]&amp;" "&amp;Master[[#This Row],[Accession Number -Assigned]]&amp;" COLLECTED "&amp;TEXT(SourceCollector[[#This Row],[Source Date]], "MM/DD/YYYY")</f>
        <v>W6  COLLECTED 10/21/2015</v>
      </c>
      <c r="C12" s="17" t="str">
        <f>IF(Master[[#This Row],[Cooperator (Collector) 3 -full record]]="","",Master[[#This Row],[Cooperator (Collector) 3 -full record]])</f>
        <v/>
      </c>
      <c r="D12" s="2"/>
    </row>
    <row r="13" spans="1:4" x14ac:dyDescent="0.35">
      <c r="B13" s="7" t="str">
        <f>Master[[#This Row],[Accession Prefix (NPGS)]]&amp;" "&amp;Master[[#This Row],[Accession Number -Assigned]]&amp;" COLLECTED "&amp;TEXT(SourceCollector[[#This Row],[Source Date]], "MM/DD/YYYY")</f>
        <v>W6  COLLECTED 10/22/2015</v>
      </c>
      <c r="C13" s="17" t="str">
        <f>IF(Master[[#This Row],[Cooperator (Collector) 3 -full record]]="","",Master[[#This Row],[Cooperator (Collector) 3 -full record]])</f>
        <v/>
      </c>
      <c r="D13" s="2"/>
    </row>
    <row r="14" spans="1:4" x14ac:dyDescent="0.35">
      <c r="B14" s="7" t="str">
        <f>Master[[#This Row],[Accession Prefix (NPGS)]]&amp;" "&amp;Master[[#This Row],[Accession Number -Assigned]]&amp;" COLLECTED "&amp;TEXT(SourceCollector[[#This Row],[Source Date]], "MM/DD/YYYY")</f>
        <v>W6  COLLECTED 10/28/2015</v>
      </c>
      <c r="C14" s="17" t="str">
        <f>IF(Master[[#This Row],[Cooperator (Collector) 3 -full record]]="","",Master[[#This Row],[Cooperator (Collector) 3 -full record]])</f>
        <v/>
      </c>
      <c r="D14" s="2"/>
    </row>
    <row r="15" spans="1:4" x14ac:dyDescent="0.35">
      <c r="B15" s="7" t="str">
        <f>Master[[#This Row],[Accession Prefix (NPGS)]]&amp;" "&amp;Master[[#This Row],[Accession Number -Assigned]]&amp;" COLLECTED "&amp;TEXT(SourceCollector[[#This Row],[Source Date]], "MM/DD/YYYY")</f>
        <v>W6  COLLECTED 10/29/2015</v>
      </c>
      <c r="C15" s="17" t="str">
        <f>IF(Master[[#This Row],[Cooperator (Collector) 3 -full record]]="","",Master[[#This Row],[Cooperator (Collector) 3 -full record]])</f>
        <v/>
      </c>
      <c r="D15" s="2"/>
    </row>
    <row r="16" spans="1:4" x14ac:dyDescent="0.35">
      <c r="B16" s="7" t="str">
        <f>Master[[#This Row],[Accession Prefix (NPGS)]]&amp;" "&amp;Master[[#This Row],[Accession Number -Assigned]]&amp;" COLLECTED "&amp;TEXT(SourceCollector[[#This Row],[Source Date]], "MM/DD/YYYY")</f>
        <v>W6  COLLECTED 10/29/2015</v>
      </c>
      <c r="C16" s="17" t="str">
        <f>IF(Master[[#This Row],[Cooperator (Collector) 3 -full record]]="","",Master[[#This Row],[Cooperator (Collector) 3 -full record]])</f>
        <v/>
      </c>
      <c r="D16" s="2"/>
    </row>
    <row r="17" spans="2:4" x14ac:dyDescent="0.35">
      <c r="B17" s="7" t="str">
        <f>Master[[#This Row],[Accession Prefix (NPGS)]]&amp;" "&amp;Master[[#This Row],[Accession Number -Assigned]]&amp;" COLLECTED "&amp;TEXT(SourceCollector[[#This Row],[Source Date]], "MM/DD/YYYY")</f>
        <v>W6  COLLECTED 10/28/2015</v>
      </c>
      <c r="C17" s="17" t="str">
        <f>IF(Master[[#This Row],[Cooperator (Collector) 3 -full record]]="","",Master[[#This Row],[Cooperator (Collector) 3 -full record]])</f>
        <v/>
      </c>
      <c r="D17" s="2"/>
    </row>
    <row r="18" spans="2:4" x14ac:dyDescent="0.35">
      <c r="B18" s="7" t="str">
        <f>Master[[#This Row],[Accession Prefix (NPGS)]]&amp;" "&amp;Master[[#This Row],[Accession Number -Assigned]]&amp;" COLLECTED "&amp;TEXT(SourceCollector[[#This Row],[Source Date]], "MM/DD/YYYY")</f>
        <v>W6  COLLECTED 10/30/2015</v>
      </c>
      <c r="C18" s="17" t="str">
        <f>IF(Master[[#This Row],[Cooperator (Collector) 3 -full record]]="","",Master[[#This Row],[Cooperator (Collector) 3 -full record]])</f>
        <v/>
      </c>
      <c r="D18" s="2"/>
    </row>
    <row r="19" spans="2:4" x14ac:dyDescent="0.35">
      <c r="B19" s="7" t="str">
        <f>Master[[#This Row],[Accession Prefix (NPGS)]]&amp;" "&amp;Master[[#This Row],[Accession Number -Assigned]]&amp;" COLLECTED "&amp;TEXT(SourceCollector[[#This Row],[Source Date]], "MM/DD/YYYY")</f>
        <v>W6  COLLECTED 10/29/2015</v>
      </c>
      <c r="C19" s="17" t="str">
        <f>IF(Master[[#This Row],[Cooperator (Collector) 3 -full record]]="","",Master[[#This Row],[Cooperator (Collector) 3 -full record]])</f>
        <v/>
      </c>
      <c r="D19" s="2"/>
    </row>
    <row r="20" spans="2:4" x14ac:dyDescent="0.35">
      <c r="B20" s="7" t="str">
        <f>Master[[#This Row],[Accession Prefix (NPGS)]]&amp;" "&amp;Master[[#This Row],[Accession Number -Assigned]]&amp;" COLLECTED "&amp;TEXT(SourceCollector[[#This Row],[Source Date]], "MM/DD/YYYY")</f>
        <v>W6  COLLECTED 06/15/2016</v>
      </c>
      <c r="C20" s="17" t="str">
        <f>IF(Master[[#This Row],[Cooperator (Collector) 3 -full record]]="","",Master[[#This Row],[Cooperator (Collector) 3 -full record]])</f>
        <v/>
      </c>
      <c r="D20" s="2"/>
    </row>
    <row r="21" spans="2:4" x14ac:dyDescent="0.35">
      <c r="B21" s="7" t="str">
        <f>Master[[#This Row],[Accession Prefix (NPGS)]]&amp;" "&amp;Master[[#This Row],[Accession Number -Assigned]]&amp;" COLLECTED "&amp;TEXT(SourceCollector[[#This Row],[Source Date]], "MM/DD/YYYY")</f>
        <v>W6  COLLECTED 06/16/2016</v>
      </c>
      <c r="C21" s="17" t="str">
        <f>IF(Master[[#This Row],[Cooperator (Collector) 3 -full record]]="","",Master[[#This Row],[Cooperator (Collector) 3 -full record]])</f>
        <v/>
      </c>
      <c r="D21" s="2"/>
    </row>
    <row r="22" spans="2:4" x14ac:dyDescent="0.35">
      <c r="B22" s="7" t="str">
        <f>Master[[#This Row],[Accession Prefix (NPGS)]]&amp;" "&amp;Master[[#This Row],[Accession Number -Assigned]]&amp;" COLLECTED "&amp;TEXT(SourceCollector[[#This Row],[Source Date]], "MM/DD/YYYY")</f>
        <v>W6  COLLECTED 06/20/2016</v>
      </c>
      <c r="C22" s="17" t="str">
        <f>IF(Master[[#This Row],[Cooperator (Collector) 3 -full record]]="","",Master[[#This Row],[Cooperator (Collector) 3 -full record]])</f>
        <v/>
      </c>
      <c r="D22" s="2"/>
    </row>
    <row r="23" spans="2:4" x14ac:dyDescent="0.35">
      <c r="B23" s="7" t="str">
        <f>Master[[#This Row],[Accession Prefix (NPGS)]]&amp;" "&amp;Master[[#This Row],[Accession Number -Assigned]]&amp;" COLLECTED "&amp;TEXT(SourceCollector[[#This Row],[Source Date]], "MM/DD/YYYY")</f>
        <v>W6  COLLECTED 06/22/2016</v>
      </c>
      <c r="C23" s="17" t="str">
        <f>IF(Master[[#This Row],[Cooperator (Collector) 3 -full record]]="","",Master[[#This Row],[Cooperator (Collector) 3 -full record]])</f>
        <v/>
      </c>
      <c r="D23" s="2"/>
    </row>
    <row r="24" spans="2:4" x14ac:dyDescent="0.35">
      <c r="B24" s="7" t="str">
        <f>Master[[#This Row],[Accession Prefix (NPGS)]]&amp;" "&amp;Master[[#This Row],[Accession Number -Assigned]]&amp;" COLLECTED "&amp;TEXT(SourceCollector[[#This Row],[Source Date]], "MM/DD/YYYY")</f>
        <v>W6  COLLECTED 06/27/2016</v>
      </c>
      <c r="C24" s="17" t="str">
        <f>IF(Master[[#This Row],[Cooperator (Collector) 3 -full record]]="","",Master[[#This Row],[Cooperator (Collector) 3 -full record]])</f>
        <v/>
      </c>
      <c r="D24" s="2"/>
    </row>
    <row r="25" spans="2:4" x14ac:dyDescent="0.35">
      <c r="B25" s="7" t="str">
        <f>Master[[#This Row],[Accession Prefix (NPGS)]]&amp;" "&amp;Master[[#This Row],[Accession Number -Assigned]]&amp;" COLLECTED "&amp;TEXT(SourceCollector[[#This Row],[Source Date]], "MM/DD/YYYY")</f>
        <v>W6  COLLECTED 07/08/2016</v>
      </c>
      <c r="C25" s="17" t="str">
        <f>IF(Master[[#This Row],[Cooperator (Collector) 3 -full record]]="","",Master[[#This Row],[Cooperator (Collector) 3 -full record]])</f>
        <v/>
      </c>
      <c r="D25" s="2"/>
    </row>
    <row r="26" spans="2:4" x14ac:dyDescent="0.35">
      <c r="B26" s="7" t="str">
        <f>Master[[#This Row],[Accession Prefix (NPGS)]]&amp;" "&amp;Master[[#This Row],[Accession Number -Assigned]]&amp;" COLLECTED "&amp;TEXT(SourceCollector[[#This Row],[Source Date]], "MM/DD/YYYY")</f>
        <v>W6  COLLECTED 07/13/2016</v>
      </c>
      <c r="C26" s="17" t="str">
        <f>IF(Master[[#This Row],[Cooperator (Collector) 3 -full record]]="","",Master[[#This Row],[Cooperator (Collector) 3 -full record]])</f>
        <v/>
      </c>
      <c r="D26" s="2"/>
    </row>
    <row r="27" spans="2:4" x14ac:dyDescent="0.35">
      <c r="B27" s="7" t="str">
        <f>Master[[#This Row],[Accession Prefix (NPGS)]]&amp;" "&amp;Master[[#This Row],[Accession Number -Assigned]]&amp;" COLLECTED "&amp;TEXT(SourceCollector[[#This Row],[Source Date]], "MM/DD/YYYY")</f>
        <v>W6  COLLECTED 08/09/2016</v>
      </c>
      <c r="C27" s="17" t="str">
        <f>IF(Master[[#This Row],[Cooperator (Collector) 3 -full record]]="","",Master[[#This Row],[Cooperator (Collector) 3 -full record]])</f>
        <v/>
      </c>
      <c r="D27" s="2"/>
    </row>
    <row r="28" spans="2:4" x14ac:dyDescent="0.35">
      <c r="B28" s="7" t="str">
        <f>Master[[#This Row],[Accession Prefix (NPGS)]]&amp;" "&amp;Master[[#This Row],[Accession Number -Assigned]]&amp;" COLLECTED "&amp;TEXT(SourceCollector[[#This Row],[Source Date]], "MM/DD/YYYY")</f>
        <v>W6  COLLECTED 07/21/2016</v>
      </c>
      <c r="C28" s="17" t="str">
        <f>IF(Master[[#This Row],[Cooperator (Collector) 3 -full record]]="","",Master[[#This Row],[Cooperator (Collector) 3 -full record]])</f>
        <v/>
      </c>
      <c r="D28" s="2"/>
    </row>
    <row r="29" spans="2:4" x14ac:dyDescent="0.35">
      <c r="B29" s="7" t="str">
        <f>Master[[#This Row],[Accession Prefix (NPGS)]]&amp;" "&amp;Master[[#This Row],[Accession Number -Assigned]]&amp;" COLLECTED "&amp;TEXT(SourceCollector[[#This Row],[Source Date]], "MM/DD/YYYY")</f>
        <v>W6  COLLECTED 08/17/2016</v>
      </c>
      <c r="C29" s="17" t="str">
        <f>IF(Master[[#This Row],[Cooperator (Collector) 3 -full record]]="","",Master[[#This Row],[Cooperator (Collector) 3 -full record]])</f>
        <v/>
      </c>
      <c r="D29" s="2"/>
    </row>
    <row r="30" spans="2:4" x14ac:dyDescent="0.35">
      <c r="B30" s="7" t="str">
        <f>Master[[#This Row],[Accession Prefix (NPGS)]]&amp;" "&amp;Master[[#This Row],[Accession Number -Assigned]]&amp;" COLLECTED "&amp;TEXT(SourceCollector[[#This Row],[Source Date]], "MM/DD/YYYY")</f>
        <v>W6  COLLECTED 08/18/2016</v>
      </c>
      <c r="C30" s="17" t="str">
        <f>IF(Master[[#This Row],[Cooperator (Collector) 3 -full record]]="","",Master[[#This Row],[Cooperator (Collector) 3 -full record]])</f>
        <v/>
      </c>
      <c r="D30" s="2"/>
    </row>
    <row r="31" spans="2:4" x14ac:dyDescent="0.35">
      <c r="B31" s="7" t="str">
        <f>Master[[#This Row],[Accession Prefix (NPGS)]]&amp;" "&amp;Master[[#This Row],[Accession Number -Assigned]]&amp;" COLLECTED "&amp;TEXT(SourceCollector[[#This Row],[Source Date]], "MM/DD/YYYY")</f>
        <v>W6  COLLECTED 08/25/2016</v>
      </c>
      <c r="C31" s="17" t="str">
        <f>IF(Master[[#This Row],[Cooperator (Collector) 3 -full record]]="","",Master[[#This Row],[Cooperator (Collector) 3 -full record]])</f>
        <v/>
      </c>
      <c r="D31" s="2"/>
    </row>
    <row r="32" spans="2:4" x14ac:dyDescent="0.35">
      <c r="B32" s="7" t="str">
        <f>Master[[#This Row],[Accession Prefix (NPGS)]]&amp;" "&amp;Master[[#This Row],[Accession Number -Assigned]]&amp;" COLLECTED "&amp;TEXT(SourceCollector[[#This Row],[Source Date]], "MM/DD/YYYY")</f>
        <v>W6  COLLECTED 08/31/2016</v>
      </c>
      <c r="C32" s="17" t="str">
        <f>IF(Master[[#This Row],[Cooperator (Collector) 3 -full record]]="","",Master[[#This Row],[Cooperator (Collector) 3 -full record]])</f>
        <v/>
      </c>
      <c r="D32" s="2"/>
    </row>
    <row r="33" spans="2:4" x14ac:dyDescent="0.35">
      <c r="B33" s="7" t="str">
        <f>Master[[#This Row],[Accession Prefix (NPGS)]]&amp;" "&amp;Master[[#This Row],[Accession Number -Assigned]]&amp;" COLLECTED "&amp;TEXT(SourceCollector[[#This Row],[Source Date]], "MM/DD/YYYY")</f>
        <v>W6  COLLECTED 09/13/2016</v>
      </c>
      <c r="C33" s="17" t="str">
        <f>IF(Master[[#This Row],[Cooperator (Collector) 3 -full record]]="","",Master[[#This Row],[Cooperator (Collector) 3 -full record]])</f>
        <v/>
      </c>
      <c r="D33" s="2"/>
    </row>
    <row r="34" spans="2:4" x14ac:dyDescent="0.35">
      <c r="B34" s="7" t="str">
        <f>Master[[#This Row],[Accession Prefix (NPGS)]]&amp;" "&amp;Master[[#This Row],[Accession Number -Assigned]]&amp;" COLLECTED "&amp;TEXT(SourceCollector[[#This Row],[Source Date]], "MM/DD/YYYY")</f>
        <v>W6  COLLECTED 09/14/2016</v>
      </c>
      <c r="C34" s="17" t="str">
        <f>IF(Master[[#This Row],[Cooperator (Collector) 3 -full record]]="","",Master[[#This Row],[Cooperator (Collector) 3 -full record]])</f>
        <v/>
      </c>
      <c r="D34" s="2"/>
    </row>
    <row r="35" spans="2:4" x14ac:dyDescent="0.35">
      <c r="B35" s="7" t="str">
        <f>Master[[#This Row],[Accession Prefix (NPGS)]]&amp;" "&amp;Master[[#This Row],[Accession Number -Assigned]]&amp;" COLLECTED "&amp;TEXT(SourceCollector[[#This Row],[Source Date]], "MM/DD/YYYY")</f>
        <v>W6  COLLECTED 10/14/2016</v>
      </c>
      <c r="C35" s="17" t="str">
        <f>IF(Master[[#This Row],[Cooperator (Collector) 3 -full record]]="","",Master[[#This Row],[Cooperator (Collector) 3 -full record]])</f>
        <v/>
      </c>
      <c r="D35" s="2"/>
    </row>
    <row r="36" spans="2:4" x14ac:dyDescent="0.35">
      <c r="B36" s="7" t="str">
        <f>Master[[#This Row],[Accession Prefix (NPGS)]]&amp;" "&amp;Master[[#This Row],[Accession Number -Assigned]]&amp;" COLLECTED "&amp;TEXT(SourceCollector[[#This Row],[Source Date]], "MM/DD/YYYY")</f>
        <v>W6  COLLECTED 09/16/2016</v>
      </c>
      <c r="C36" s="17" t="str">
        <f>IF(Master[[#This Row],[Cooperator (Collector) 3 -full record]]="","",Master[[#This Row],[Cooperator (Collector) 3 -full record]])</f>
        <v/>
      </c>
      <c r="D36" s="2"/>
    </row>
    <row r="37" spans="2:4" x14ac:dyDescent="0.35">
      <c r="B37" s="7" t="str">
        <f>Master[[#This Row],[Accession Prefix (NPGS)]]&amp;" "&amp;Master[[#This Row],[Accession Number -Assigned]]&amp;" COLLECTED "&amp;TEXT(SourceCollector[[#This Row],[Source Date]], "MM/DD/YYYY")</f>
        <v>W6  COLLECTED 09/16/2016</v>
      </c>
      <c r="C37" s="17" t="str">
        <f>IF(Master[[#This Row],[Cooperator (Collector) 3 -full record]]="","",Master[[#This Row],[Cooperator (Collector) 3 -full record]])</f>
        <v/>
      </c>
      <c r="D37" s="2"/>
    </row>
    <row r="38" spans="2:4" x14ac:dyDescent="0.35">
      <c r="B38" s="7" t="str">
        <f>Master[[#This Row],[Accession Prefix (NPGS)]]&amp;" "&amp;Master[[#This Row],[Accession Number -Assigned]]&amp;" COLLECTED "&amp;TEXT(SourceCollector[[#This Row],[Source Date]], "MM/DD/YYYY")</f>
        <v>W6  COLLECTED 09/22/2016</v>
      </c>
      <c r="C38" s="17" t="str">
        <f>IF(Master[[#This Row],[Cooperator (Collector) 3 -full record]]="","",Master[[#This Row],[Cooperator (Collector) 3 -full record]])</f>
        <v/>
      </c>
      <c r="D38" s="2"/>
    </row>
    <row r="39" spans="2:4" x14ac:dyDescent="0.35">
      <c r="B39" s="7" t="str">
        <f>Master[[#This Row],[Accession Prefix (NPGS)]]&amp;" "&amp;Master[[#This Row],[Accession Number -Assigned]]&amp;" COLLECTED "&amp;TEXT(SourceCollector[[#This Row],[Source Date]], "MM/DD/YYYY")</f>
        <v>W6  COLLECTED 09/20/2016</v>
      </c>
      <c r="C39" s="17" t="str">
        <f>IF(Master[[#This Row],[Cooperator (Collector) 3 -full record]]="","",Master[[#This Row],[Cooperator (Collector) 3 -full record]])</f>
        <v/>
      </c>
      <c r="D39" s="2"/>
    </row>
    <row r="40" spans="2:4" x14ac:dyDescent="0.35">
      <c r="B40" s="7" t="str">
        <f>Master[[#This Row],[Accession Prefix (NPGS)]]&amp;" "&amp;Master[[#This Row],[Accession Number -Assigned]]&amp;" COLLECTED "&amp;TEXT(SourceCollector[[#This Row],[Source Date]], "MM/DD/YYYY")</f>
        <v>W6  COLLECTED 09/27/2016</v>
      </c>
      <c r="C40" s="17" t="str">
        <f>IF(Master[[#This Row],[Cooperator (Collector) 3 -full record]]="","",Master[[#This Row],[Cooperator (Collector) 3 -full record]])</f>
        <v/>
      </c>
      <c r="D40" s="2"/>
    </row>
    <row r="41" spans="2:4" x14ac:dyDescent="0.35">
      <c r="B41" s="7" t="str">
        <f>Master[[#This Row],[Accession Prefix (NPGS)]]&amp;" "&amp;Master[[#This Row],[Accession Number -Assigned]]&amp;" COLLECTED "&amp;TEXT(SourceCollector[[#This Row],[Source Date]], "MM/DD/YYYY")</f>
        <v>W6  COLLECTED 09/29/2016</v>
      </c>
      <c r="C41" s="17" t="str">
        <f>IF(Master[[#This Row],[Cooperator (Collector) 3 -full record]]="","",Master[[#This Row],[Cooperator (Collector) 3 -full record]])</f>
        <v/>
      </c>
      <c r="D41" s="2"/>
    </row>
    <row r="42" spans="2:4" x14ac:dyDescent="0.35">
      <c r="B42" s="7" t="str">
        <f>Master[[#This Row],[Accession Prefix (NPGS)]]&amp;" "&amp;Master[[#This Row],[Accession Number -Assigned]]&amp;" COLLECTED "&amp;TEXT(SourceCollector[[#This Row],[Source Date]], "MM/DD/YYYY")</f>
        <v>W6  COLLECTED 09/29/2016</v>
      </c>
      <c r="C42" s="17" t="str">
        <f>IF(Master[[#This Row],[Cooperator (Collector) 3 -full record]]="","",Master[[#This Row],[Cooperator (Collector) 3 -full record]])</f>
        <v/>
      </c>
      <c r="D42" s="2"/>
    </row>
    <row r="43" spans="2:4" x14ac:dyDescent="0.35">
      <c r="B43" s="7" t="str">
        <f>Master[[#This Row],[Accession Prefix (NPGS)]]&amp;" "&amp;Master[[#This Row],[Accession Number -Assigned]]&amp;" COLLECTED "&amp;TEXT(SourceCollector[[#This Row],[Source Date]], "MM/DD/YYYY")</f>
        <v>W6  COLLECTED 09/29/2016</v>
      </c>
      <c r="C43" s="17" t="str">
        <f>IF(Master[[#This Row],[Cooperator (Collector) 3 -full record]]="","",Master[[#This Row],[Cooperator (Collector) 3 -full record]])</f>
        <v/>
      </c>
      <c r="D43" s="2"/>
    </row>
    <row r="44" spans="2:4" x14ac:dyDescent="0.35">
      <c r="B44" s="7" t="str">
        <f>Master[[#This Row],[Accession Prefix (NPGS)]]&amp;" "&amp;Master[[#This Row],[Accession Number -Assigned]]&amp;" COLLECTED "&amp;TEXT(SourceCollector[[#This Row],[Source Date]], "MM/DD/YYYY")</f>
        <v>W6  COLLECTED 10/05/2016</v>
      </c>
      <c r="C44" s="17" t="str">
        <f>IF(Master[[#This Row],[Cooperator (Collector) 3 -full record]]="","",Master[[#This Row],[Cooperator (Collector) 3 -full record]])</f>
        <v/>
      </c>
      <c r="D44" s="2"/>
    </row>
    <row r="45" spans="2:4" x14ac:dyDescent="0.35">
      <c r="B45" s="7" t="str">
        <f>Master[[#This Row],[Accession Prefix (NPGS)]]&amp;" "&amp;Master[[#This Row],[Accession Number -Assigned]]&amp;" COLLECTED "&amp;TEXT(SourceCollector[[#This Row],[Source Date]], "MM/DD/YYYY")</f>
        <v>W6  COLLECTED 10/05/2016</v>
      </c>
      <c r="C45" s="17" t="str">
        <f>IF(Master[[#This Row],[Cooperator (Collector) 3 -full record]]="","",Master[[#This Row],[Cooperator (Collector) 3 -full record]])</f>
        <v/>
      </c>
      <c r="D45" s="2"/>
    </row>
    <row r="46" spans="2:4" x14ac:dyDescent="0.35">
      <c r="B46" s="7" t="str">
        <f>Master[[#This Row],[Accession Prefix (NPGS)]]&amp;" "&amp;Master[[#This Row],[Accession Number -Assigned]]&amp;" COLLECTED "&amp;TEXT(SourceCollector[[#This Row],[Source Date]], "MM/DD/YYYY")</f>
        <v>W6  COLLECTED 10/06/2016</v>
      </c>
      <c r="C46" s="17" t="str">
        <f>IF(Master[[#This Row],[Cooperator (Collector) 3 -full record]]="","",Master[[#This Row],[Cooperator (Collector) 3 -full record]])</f>
        <v/>
      </c>
      <c r="D46" s="2"/>
    </row>
    <row r="47" spans="2:4" x14ac:dyDescent="0.35">
      <c r="B47" s="7" t="str">
        <f>Master[[#This Row],[Accession Prefix (NPGS)]]&amp;" "&amp;Master[[#This Row],[Accession Number -Assigned]]&amp;" COLLECTED "&amp;TEXT(SourceCollector[[#This Row],[Source Date]], "MM/DD/YYYY")</f>
        <v>W6  COLLECTED 10/19/2016</v>
      </c>
      <c r="C47" s="17" t="str">
        <f>IF(Master[[#This Row],[Cooperator (Collector) 3 -full record]]="","",Master[[#This Row],[Cooperator (Collector) 3 -full record]])</f>
        <v/>
      </c>
      <c r="D47" s="2"/>
    </row>
    <row r="48" spans="2:4" x14ac:dyDescent="0.35">
      <c r="B48" s="7" t="str">
        <f>Master[[#This Row],[Accession Prefix (NPGS)]]&amp;" "&amp;Master[[#This Row],[Accession Number -Assigned]]&amp;" COLLECTED "&amp;TEXT(SourceCollector[[#This Row],[Source Date]], "MM/DD/YYYY")</f>
        <v>W6  COLLECTED 10/26/2016</v>
      </c>
      <c r="C48" s="17" t="str">
        <f>IF(Master[[#This Row],[Cooperator (Collector) 3 -full record]]="","",Master[[#This Row],[Cooperator (Collector) 3 -full record]])</f>
        <v/>
      </c>
      <c r="D48" s="2"/>
    </row>
    <row r="49" spans="2:4" x14ac:dyDescent="0.35">
      <c r="B49" s="7" t="str">
        <f>Master[[#This Row],[Accession Prefix (NPGS)]]&amp;" "&amp;Master[[#This Row],[Accession Number -Assigned]]&amp;" COLLECTED "&amp;TEXT(SourceCollector[[#This Row],[Source Date]], "MM/DD/YYYY")</f>
        <v>W6  COLLECTED 10/28/2016</v>
      </c>
      <c r="C49" s="17" t="str">
        <f>IF(Master[[#This Row],[Cooperator (Collector) 3 -full record]]="","",Master[[#This Row],[Cooperator (Collector) 3 -full record]])</f>
        <v/>
      </c>
      <c r="D49" s="2"/>
    </row>
    <row r="50" spans="2:4" x14ac:dyDescent="0.35">
      <c r="B50" s="7" t="str">
        <f>Master[[#This Row],[Accession Prefix (NPGS)]]&amp;" "&amp;Master[[#This Row],[Accession Number -Assigned]]&amp;" COLLECTED "&amp;TEXT(SourceCollector[[#This Row],[Source Date]], "MM/DD/YYYY")</f>
        <v>W6  COLLECTED 11/01/2016</v>
      </c>
      <c r="C50" s="17" t="str">
        <f>IF(Master[[#This Row],[Cooperator (Collector) 3 -full record]]="","",Master[[#This Row],[Cooperator (Collector) 3 -full record]])</f>
        <v/>
      </c>
      <c r="D50" s="2"/>
    </row>
    <row r="51" spans="2:4" x14ac:dyDescent="0.35">
      <c r="B51" s="7" t="str">
        <f>Master[[#This Row],[Accession Prefix (NPGS)]]&amp;" "&amp;Master[[#This Row],[Accession Number -Assigned]]&amp;" COLLECTED "&amp;TEXT(SourceCollector[[#This Row],[Source Date]], "MM/DD/YYYY")</f>
        <v>W6  COLLECTED 11/01/2016</v>
      </c>
      <c r="C51" s="17" t="str">
        <f>IF(Master[[#This Row],[Cooperator (Collector) 3 -full record]]="","",Master[[#This Row],[Cooperator (Collector) 3 -full record]])</f>
        <v/>
      </c>
      <c r="D51" s="2"/>
    </row>
    <row r="52" spans="2:4" x14ac:dyDescent="0.35">
      <c r="B52" s="7" t="str">
        <f>Master[[#This Row],[Accession Prefix (NPGS)]]&amp;" "&amp;Master[[#This Row],[Accession Number -Assigned]]&amp;" COLLECTED "&amp;TEXT(SourceCollector[[#This Row],[Source Date]], "MM/DD/YYYY")</f>
        <v>W6  COLLECTED 11/01/2016</v>
      </c>
      <c r="C52" s="17" t="str">
        <f>IF(Master[[#This Row],[Cooperator (Collector) 3 -full record]]="","",Master[[#This Row],[Cooperator (Collector) 3 -full record]])</f>
        <v/>
      </c>
      <c r="D52" s="2"/>
    </row>
    <row r="53" spans="2:4" x14ac:dyDescent="0.35">
      <c r="B53" s="7" t="str">
        <f>Master[[#This Row],[Accession Prefix (NPGS)]]&amp;" "&amp;Master[[#This Row],[Accession Number -Assigned]]&amp;" COLLECTED "&amp;TEXT(SourceCollector[[#This Row],[Source Date]], "MM/DD/YYYY")</f>
        <v>W6  COLLECTED 11/02/2016</v>
      </c>
      <c r="C53" s="17" t="str">
        <f>IF(Master[[#This Row],[Cooperator (Collector) 3 -full record]]="","",Master[[#This Row],[Cooperator (Collector) 3 -full record]])</f>
        <v/>
      </c>
      <c r="D53" s="2"/>
    </row>
    <row r="54" spans="2:4" x14ac:dyDescent="0.35">
      <c r="B54" s="7" t="str">
        <f>Master[[#This Row],[Accession Prefix (NPGS)]]&amp;" "&amp;Master[[#This Row],[Accession Number -Assigned]]&amp;" COLLECTED "&amp;TEXT(SourceCollector[[#This Row],[Source Date]], "MM/DD/YYYY")</f>
        <v>W6  COLLECTED 11/02/2016</v>
      </c>
      <c r="C54" s="17" t="str">
        <f>IF(Master[[#This Row],[Cooperator (Collector) 3 -full record]]="","",Master[[#This Row],[Cooperator (Collector) 3 -full record]])</f>
        <v/>
      </c>
      <c r="D54" s="2"/>
    </row>
    <row r="55" spans="2:4" x14ac:dyDescent="0.35">
      <c r="B55" s="7" t="str">
        <f>Master[[#This Row],[Accession Prefix (NPGS)]]&amp;" "&amp;Master[[#This Row],[Accession Number -Assigned]]&amp;" COLLECTED "&amp;TEXT(SourceCollector[[#This Row],[Source Date]], "MM/DD/YYYY")</f>
        <v>W6  COLLECTED 11/02/2016</v>
      </c>
      <c r="C55" s="17" t="str">
        <f>IF(Master[[#This Row],[Cooperator (Collector) 3 -full record]]="","",Master[[#This Row],[Cooperator (Collector) 3 -full record]])</f>
        <v/>
      </c>
      <c r="D55" s="2"/>
    </row>
    <row r="56" spans="2:4" x14ac:dyDescent="0.35">
      <c r="B56" s="7" t="str">
        <f>Master[[#This Row],[Accession Prefix (NPGS)]]&amp;" "&amp;Master[[#This Row],[Accession Number -Assigned]]&amp;" COLLECTED "&amp;TEXT(SourceCollector[[#This Row],[Source Date]], "MM/DD/YYYY")</f>
        <v>W6  COLLECTED 11/04/2016</v>
      </c>
      <c r="C56" s="17" t="str">
        <f>IF(Master[[#This Row],[Cooperator (Collector) 3 -full record]]="","",Master[[#This Row],[Cooperator (Collector) 3 -full record]])</f>
        <v/>
      </c>
      <c r="D56" s="2"/>
    </row>
    <row r="57" spans="2:4" x14ac:dyDescent="0.35">
      <c r="B57" s="7" t="str">
        <f>Master[[#This Row],[Accession Prefix (NPGS)]]&amp;" "&amp;Master[[#This Row],[Accession Number -Assigned]]&amp;" COLLECTED "&amp;TEXT(SourceCollector[[#This Row],[Source Date]], "MM/DD/YYYY")</f>
        <v>W6  COLLECTED 11/10/2016</v>
      </c>
      <c r="C57" s="17" t="str">
        <f>IF(Master[[#This Row],[Cooperator (Collector) 3 -full record]]="","",Master[[#This Row],[Cooperator (Collector) 3 -full record]])</f>
        <v/>
      </c>
      <c r="D57" s="2"/>
    </row>
    <row r="58" spans="2:4" x14ac:dyDescent="0.35">
      <c r="B58" s="7" t="str">
        <f>Master[[#This Row],[Accession Prefix (NPGS)]]&amp;" "&amp;Master[[#This Row],[Accession Number -Assigned]]&amp;" COLLECTED "&amp;TEXT(SourceCollector[[#This Row],[Source Date]], "MM/DD/YYYY")</f>
        <v>W6  COLLECTED 07/08/2016</v>
      </c>
      <c r="C58" s="17" t="str">
        <f>IF(Master[[#This Row],[Cooperator (Collector) 3 -full record]]="","",Master[[#This Row],[Cooperator (Collector) 3 -full record]])</f>
        <v/>
      </c>
      <c r="D58" s="2"/>
    </row>
    <row r="59" spans="2:4" x14ac:dyDescent="0.35">
      <c r="B59" s="7" t="str">
        <f>Master[[#This Row],[Accession Prefix (NPGS)]]&amp;" "&amp;Master[[#This Row],[Accession Number -Assigned]]&amp;" COLLECTED "&amp;TEXT(SourceCollector[[#This Row],[Source Date]], "MM/DD/YYYY")</f>
        <v>W6  COLLECTED 07/08/2016</v>
      </c>
      <c r="C59" s="17" t="str">
        <f>IF(Master[[#This Row],[Cooperator (Collector) 3 -full record]]="","",Master[[#This Row],[Cooperator (Collector) 3 -full record]])</f>
        <v/>
      </c>
      <c r="D59" s="2"/>
    </row>
    <row r="60" spans="2:4" x14ac:dyDescent="0.35">
      <c r="B60" s="7" t="str">
        <f>Master[[#This Row],[Accession Prefix (NPGS)]]&amp;" "&amp;Master[[#This Row],[Accession Number -Assigned]]&amp;" COLLECTED "&amp;TEXT(SourceCollector[[#This Row],[Source Date]], "MM/DD/YYYY")</f>
        <v>W6  COLLECTED 07/28/2016</v>
      </c>
      <c r="C60" s="17" t="str">
        <f>IF(Master[[#This Row],[Cooperator (Collector) 3 -full record]]="","",Master[[#This Row],[Cooperator (Collector) 3 -full record]])</f>
        <v/>
      </c>
      <c r="D60" s="2"/>
    </row>
    <row r="61" spans="2:4" x14ac:dyDescent="0.35">
      <c r="B61" s="7" t="str">
        <f>Master[[#This Row],[Accession Prefix (NPGS)]]&amp;" "&amp;Master[[#This Row],[Accession Number -Assigned]]&amp;" COLLECTED "&amp;TEXT(SourceCollector[[#This Row],[Source Date]], "MM/DD/YYYY")</f>
        <v>W6  COLLECTED 09/07/2016</v>
      </c>
      <c r="C61" s="17" t="str">
        <f>IF(Master[[#This Row],[Cooperator (Collector) 3 -full record]]="","",Master[[#This Row],[Cooperator (Collector) 3 -full record]])</f>
        <v/>
      </c>
      <c r="D61" s="2"/>
    </row>
    <row r="62" spans="2:4" x14ac:dyDescent="0.35">
      <c r="B62" s="7" t="str">
        <f>Master[[#This Row],[Accession Prefix (NPGS)]]&amp;" "&amp;Master[[#This Row],[Accession Number -Assigned]]&amp;" COLLECTED "&amp;TEXT(SourceCollector[[#This Row],[Source Date]], "MM/DD/YYYY")</f>
        <v>W6  COLLECTED 09/08/2016</v>
      </c>
      <c r="C62" s="17" t="str">
        <f>IF(Master[[#This Row],[Cooperator (Collector) 3 -full record]]="","",Master[[#This Row],[Cooperator (Collector) 3 -full record]])</f>
        <v/>
      </c>
      <c r="D62" s="2"/>
    </row>
    <row r="63" spans="2:4" x14ac:dyDescent="0.35">
      <c r="B63" s="7" t="str">
        <f>Master[[#This Row],[Accession Prefix (NPGS)]]&amp;" "&amp;Master[[#This Row],[Accession Number -Assigned]]&amp;" COLLECTED "&amp;TEXT(SourceCollector[[#This Row],[Source Date]], "MM/DD/YYYY")</f>
        <v>W6  COLLECTED 09/09/2016</v>
      </c>
      <c r="C63" s="17" t="str">
        <f>IF(Master[[#This Row],[Cooperator (Collector) 3 -full record]]="","",Master[[#This Row],[Cooperator (Collector) 3 -full record]])</f>
        <v/>
      </c>
      <c r="D63" s="2"/>
    </row>
    <row r="64" spans="2:4" x14ac:dyDescent="0.35">
      <c r="B64" s="7" t="str">
        <f>Master[[#This Row],[Accession Prefix (NPGS)]]&amp;" "&amp;Master[[#This Row],[Accession Number -Assigned]]&amp;" COLLECTED "&amp;TEXT(SourceCollector[[#This Row],[Source Date]], "MM/DD/YYYY")</f>
        <v>W6  COLLECTED 09/14/2016</v>
      </c>
      <c r="C64" s="17" t="str">
        <f>IF(Master[[#This Row],[Cooperator (Collector) 3 -full record]]="","",Master[[#This Row],[Cooperator (Collector) 3 -full record]])</f>
        <v/>
      </c>
      <c r="D64" s="2"/>
    </row>
    <row r="65" spans="2:4" x14ac:dyDescent="0.35">
      <c r="B65" s="7" t="str">
        <f>Master[[#This Row],[Accession Prefix (NPGS)]]&amp;" "&amp;Master[[#This Row],[Accession Number -Assigned]]&amp;" COLLECTED "&amp;TEXT(SourceCollector[[#This Row],[Source Date]], "MM/DD/YYYY")</f>
        <v>W6  COLLECTED 09/21/2016</v>
      </c>
      <c r="C65" s="17" t="str">
        <f>IF(Master[[#This Row],[Cooperator (Collector) 3 -full record]]="","",Master[[#This Row],[Cooperator (Collector) 3 -full record]])</f>
        <v/>
      </c>
      <c r="D65" s="2"/>
    </row>
    <row r="66" spans="2:4" x14ac:dyDescent="0.35">
      <c r="B66" s="7" t="str">
        <f>Master[[#This Row],[Accession Prefix (NPGS)]]&amp;" "&amp;Master[[#This Row],[Accession Number -Assigned]]&amp;" COLLECTED "&amp;TEXT(SourceCollector[[#This Row],[Source Date]], "MM/DD/YYYY")</f>
        <v>W6  COLLECTED 09/21/2016</v>
      </c>
      <c r="C66" s="17" t="str">
        <f>IF(Master[[#This Row],[Cooperator (Collector) 3 -full record]]="","",Master[[#This Row],[Cooperator (Collector) 3 -full record]])</f>
        <v/>
      </c>
      <c r="D66" s="2"/>
    </row>
    <row r="67" spans="2:4" x14ac:dyDescent="0.35">
      <c r="B67" s="7" t="str">
        <f>Master[[#This Row],[Accession Prefix (NPGS)]]&amp;" "&amp;Master[[#This Row],[Accession Number -Assigned]]&amp;" COLLECTED "&amp;TEXT(SourceCollector[[#This Row],[Source Date]], "MM/DD/YYYY")</f>
        <v>W6  COLLECTED 09/22/2016</v>
      </c>
      <c r="C67" s="17" t="str">
        <f>IF(Master[[#This Row],[Cooperator (Collector) 3 -full record]]="","",Master[[#This Row],[Cooperator (Collector) 3 -full record]])</f>
        <v/>
      </c>
      <c r="D67" s="2"/>
    </row>
    <row r="68" spans="2:4" x14ac:dyDescent="0.35">
      <c r="B68" s="7" t="str">
        <f>Master[[#This Row],[Accession Prefix (NPGS)]]&amp;" "&amp;Master[[#This Row],[Accession Number -Assigned]]&amp;" COLLECTED "&amp;TEXT(SourceCollector[[#This Row],[Source Date]], "MM/DD/YYYY")</f>
        <v>W6  COLLECTED 09/26/2016</v>
      </c>
      <c r="C68" s="17" t="str">
        <f>IF(Master[[#This Row],[Cooperator (Collector) 3 -full record]]="","",Master[[#This Row],[Cooperator (Collector) 3 -full record]])</f>
        <v/>
      </c>
      <c r="D68" s="2"/>
    </row>
    <row r="69" spans="2:4" x14ac:dyDescent="0.35">
      <c r="B69" s="7" t="str">
        <f>Master[[#This Row],[Accession Prefix (NPGS)]]&amp;" "&amp;Master[[#This Row],[Accession Number -Assigned]]&amp;" COLLECTED "&amp;TEXT(SourceCollector[[#This Row],[Source Date]], "MM/DD/YYYY")</f>
        <v>W6  COLLECTED 09/27/2016</v>
      </c>
      <c r="C69" s="17" t="str">
        <f>IF(Master[[#This Row],[Cooperator (Collector) 3 -full record]]="","",Master[[#This Row],[Cooperator (Collector) 3 -full record]])</f>
        <v/>
      </c>
      <c r="D69" s="2"/>
    </row>
    <row r="70" spans="2:4" x14ac:dyDescent="0.35">
      <c r="B70" s="7" t="str">
        <f>Master[[#This Row],[Accession Prefix (NPGS)]]&amp;" "&amp;Master[[#This Row],[Accession Number -Assigned]]&amp;" COLLECTED "&amp;TEXT(SourceCollector[[#This Row],[Source Date]], "MM/DD/YYYY")</f>
        <v>W6  COLLECTED 09/28/2016</v>
      </c>
      <c r="C70" s="17" t="str">
        <f>IF(Master[[#This Row],[Cooperator (Collector) 3 -full record]]="","",Master[[#This Row],[Cooperator (Collector) 3 -full record]])</f>
        <v/>
      </c>
      <c r="D70" s="2"/>
    </row>
    <row r="71" spans="2:4" x14ac:dyDescent="0.35">
      <c r="B71" s="7" t="str">
        <f>Master[[#This Row],[Accession Prefix (NPGS)]]&amp;" "&amp;Master[[#This Row],[Accession Number -Assigned]]&amp;" COLLECTED "&amp;TEXT(SourceCollector[[#This Row],[Source Date]], "MM/DD/YYYY")</f>
        <v>W6  COLLECTED 09/28/2016</v>
      </c>
      <c r="C71" s="17" t="str">
        <f>IF(Master[[#This Row],[Cooperator (Collector) 3 -full record]]="","",Master[[#This Row],[Cooperator (Collector) 3 -full record]])</f>
        <v/>
      </c>
      <c r="D71" s="2"/>
    </row>
    <row r="72" spans="2:4" x14ac:dyDescent="0.35">
      <c r="B72" s="7" t="str">
        <f>Master[[#This Row],[Accession Prefix (NPGS)]]&amp;" "&amp;Master[[#This Row],[Accession Number -Assigned]]&amp;" COLLECTED "&amp;TEXT(SourceCollector[[#This Row],[Source Date]], "MM/DD/YYYY")</f>
        <v>W6  COLLECTED 10/19/2016</v>
      </c>
      <c r="C72" s="17" t="str">
        <f>IF(Master[[#This Row],[Cooperator (Collector) 3 -full record]]="","",Master[[#This Row],[Cooperator (Collector) 3 -full record]])</f>
        <v/>
      </c>
      <c r="D72" s="2"/>
    </row>
    <row r="73" spans="2:4" x14ac:dyDescent="0.35">
      <c r="B73" s="7" t="str">
        <f>Master[[#This Row],[Accession Prefix (NPGS)]]&amp;" "&amp;Master[[#This Row],[Accession Number -Assigned]]&amp;" COLLECTED "&amp;TEXT(SourceCollector[[#This Row],[Source Date]], "MM/DD/YYYY")</f>
        <v>W6  COLLECTED 10/20/2016</v>
      </c>
      <c r="C73" s="17" t="str">
        <f>IF(Master[[#This Row],[Cooperator (Collector) 3 -full record]]="","",Master[[#This Row],[Cooperator (Collector) 3 -full record]])</f>
        <v/>
      </c>
      <c r="D73" s="2"/>
    </row>
    <row r="74" spans="2:4" x14ac:dyDescent="0.35">
      <c r="B74" s="7" t="str">
        <f>Master[[#This Row],[Accession Prefix (NPGS)]]&amp;" "&amp;Master[[#This Row],[Accession Number -Assigned]]&amp;" COLLECTED "&amp;TEXT(SourceCollector[[#This Row],[Source Date]], "MM/DD/YYYY")</f>
        <v>W6  COLLECTED 07/16/2016</v>
      </c>
      <c r="C74" s="17" t="str">
        <f>IF(Master[[#This Row],[Cooperator (Collector) 3 -full record]]="","",Master[[#This Row],[Cooperator (Collector) 3 -full record]])</f>
        <v/>
      </c>
      <c r="D74" s="2"/>
    </row>
    <row r="75" spans="2:4" x14ac:dyDescent="0.35">
      <c r="B75" s="7" t="str">
        <f>Master[[#This Row],[Accession Prefix (NPGS)]]&amp;" "&amp;Master[[#This Row],[Accession Number -Assigned]]&amp;" COLLECTED "&amp;TEXT(SourceCollector[[#This Row],[Source Date]], "MM/DD/YYYY")</f>
        <v>W6  COLLECTED 08/03/2016</v>
      </c>
      <c r="C75" s="17" t="str">
        <f>IF(Master[[#This Row],[Cooperator (Collector) 3 -full record]]="","",Master[[#This Row],[Cooperator (Collector) 3 -full record]])</f>
        <v/>
      </c>
      <c r="D75" s="2"/>
    </row>
    <row r="76" spans="2:4" x14ac:dyDescent="0.35">
      <c r="B76" s="7" t="str">
        <f>Master[[#This Row],[Accession Prefix (NPGS)]]&amp;" "&amp;Master[[#This Row],[Accession Number -Assigned]]&amp;" COLLECTED "&amp;TEXT(SourceCollector[[#This Row],[Source Date]], "MM/DD/YYYY")</f>
        <v>W6  COLLECTED 08/11/2016</v>
      </c>
      <c r="C76" s="17" t="str">
        <f>IF(Master[[#This Row],[Cooperator (Collector) 3 -full record]]="","",Master[[#This Row],[Cooperator (Collector) 3 -full record]])</f>
        <v/>
      </c>
      <c r="D76" s="2"/>
    </row>
    <row r="77" spans="2:4" x14ac:dyDescent="0.35">
      <c r="B77" s="7" t="str">
        <f>Master[[#This Row],[Accession Prefix (NPGS)]]&amp;" "&amp;Master[[#This Row],[Accession Number -Assigned]]&amp;" COLLECTED "&amp;TEXT(SourceCollector[[#This Row],[Source Date]], "MM/DD/YYYY")</f>
        <v>W6  COLLECTED 08/17/2016</v>
      </c>
      <c r="C77" s="17" t="str">
        <f>IF(Master[[#This Row],[Cooperator (Collector) 3 -full record]]="","",Master[[#This Row],[Cooperator (Collector) 3 -full record]])</f>
        <v/>
      </c>
      <c r="D77" s="2"/>
    </row>
    <row r="78" spans="2:4" x14ac:dyDescent="0.35">
      <c r="B78" s="7" t="str">
        <f>Master[[#This Row],[Accession Prefix (NPGS)]]&amp;" "&amp;Master[[#This Row],[Accession Number -Assigned]]&amp;" COLLECTED "&amp;TEXT(SourceCollector[[#This Row],[Source Date]], "MM/DD/YYYY")</f>
        <v>W6  COLLECTED 08/18/2016</v>
      </c>
      <c r="C78" s="17" t="str">
        <f>IF(Master[[#This Row],[Cooperator (Collector) 3 -full record]]="","",Master[[#This Row],[Cooperator (Collector) 3 -full record]])</f>
        <v/>
      </c>
      <c r="D78" s="2"/>
    </row>
    <row r="79" spans="2:4" x14ac:dyDescent="0.35">
      <c r="B79" s="7" t="str">
        <f>Master[[#This Row],[Accession Prefix (NPGS)]]&amp;" "&amp;Master[[#This Row],[Accession Number -Assigned]]&amp;" COLLECTED "&amp;TEXT(SourceCollector[[#This Row],[Source Date]], "MM/DD/YYYY")</f>
        <v>W6  COLLECTED 09/24/2016</v>
      </c>
      <c r="C79" s="17" t="str">
        <f>IF(Master[[#This Row],[Cooperator (Collector) 3 -full record]]="","",Master[[#This Row],[Cooperator (Collector) 3 -full record]])</f>
        <v/>
      </c>
      <c r="D79" s="2"/>
    </row>
    <row r="80" spans="2:4" x14ac:dyDescent="0.35">
      <c r="B80" s="7" t="str">
        <f>Master[[#This Row],[Accession Prefix (NPGS)]]&amp;" "&amp;Master[[#This Row],[Accession Number -Assigned]]&amp;" COLLECTED "&amp;TEXT(SourceCollector[[#This Row],[Source Date]], "MM/DD/YYYY")</f>
        <v>W6  COLLECTED 09/21/2016</v>
      </c>
      <c r="C80" s="17" t="str">
        <f>IF(Master[[#This Row],[Cooperator (Collector) 3 -full record]]="","",Master[[#This Row],[Cooperator (Collector) 3 -full record]])</f>
        <v/>
      </c>
      <c r="D80" s="2"/>
    </row>
    <row r="81" spans="2:4" x14ac:dyDescent="0.35">
      <c r="B81" s="7" t="str">
        <f>Master[[#This Row],[Accession Prefix (NPGS)]]&amp;" "&amp;Master[[#This Row],[Accession Number -Assigned]]&amp;" COLLECTED "&amp;TEXT(SourceCollector[[#This Row],[Source Date]], "MM/DD/YYYY")</f>
        <v>W6  COLLECTED 09/21/2016</v>
      </c>
      <c r="C81" s="17" t="str">
        <f>IF(Master[[#This Row],[Cooperator (Collector) 3 -full record]]="","",Master[[#This Row],[Cooperator (Collector) 3 -full record]])</f>
        <v/>
      </c>
      <c r="D81" s="2"/>
    </row>
    <row r="82" spans="2:4" x14ac:dyDescent="0.35">
      <c r="B82" s="7" t="str">
        <f>Master[[#This Row],[Accession Prefix (NPGS)]]&amp;" "&amp;Master[[#This Row],[Accession Number -Assigned]]&amp;" COLLECTED "&amp;TEXT(SourceCollector[[#This Row],[Source Date]], "MM/DD/YYYY")</f>
        <v>W6  COLLECTED 09/28/2016</v>
      </c>
      <c r="C82" s="17" t="str">
        <f>IF(Master[[#This Row],[Cooperator (Collector) 3 -full record]]="","",Master[[#This Row],[Cooperator (Collector) 3 -full record]])</f>
        <v/>
      </c>
      <c r="D82" s="2"/>
    </row>
    <row r="83" spans="2:4" x14ac:dyDescent="0.35">
      <c r="B83" s="7" t="str">
        <f>Master[[#This Row],[Accession Prefix (NPGS)]]&amp;" "&amp;Master[[#This Row],[Accession Number -Assigned]]&amp;" COLLECTED "&amp;TEXT(SourceCollector[[#This Row],[Source Date]], "MM/DD/YYYY")</f>
        <v>W6  COLLECTED 09/28/2016</v>
      </c>
      <c r="C83" s="17" t="str">
        <f>IF(Master[[#This Row],[Cooperator (Collector) 3 -full record]]="","",Master[[#This Row],[Cooperator (Collector) 3 -full record]])</f>
        <v/>
      </c>
      <c r="D83" s="2"/>
    </row>
    <row r="84" spans="2:4" x14ac:dyDescent="0.35">
      <c r="B84" s="7" t="str">
        <f>Master[[#This Row],[Accession Prefix (NPGS)]]&amp;" "&amp;Master[[#This Row],[Accession Number -Assigned]]&amp;" COLLECTED "&amp;TEXT(SourceCollector[[#This Row],[Source Date]], "MM/DD/YYYY")</f>
        <v>W6  COLLECTED 10/02/2016</v>
      </c>
      <c r="C84" s="17" t="str">
        <f>IF(Master[[#This Row],[Cooperator (Collector) 3 -full record]]="","",Master[[#This Row],[Cooperator (Collector) 3 -full record]])</f>
        <v/>
      </c>
      <c r="D84" s="2"/>
    </row>
    <row r="85" spans="2:4" x14ac:dyDescent="0.35">
      <c r="B85" s="7" t="str">
        <f>Master[[#This Row],[Accession Prefix (NPGS)]]&amp;" "&amp;Master[[#This Row],[Accession Number -Assigned]]&amp;" COLLECTED "&amp;TEXT(SourceCollector[[#This Row],[Source Date]], "MM/DD/YYYY")</f>
        <v>W6  COLLECTED 10/16/2016</v>
      </c>
      <c r="C85" s="17" t="str">
        <f>IF(Master[[#This Row],[Cooperator (Collector) 3 -full record]]="","",Master[[#This Row],[Cooperator (Collector) 3 -full record]])</f>
        <v/>
      </c>
      <c r="D85" s="2"/>
    </row>
    <row r="86" spans="2:4" x14ac:dyDescent="0.35">
      <c r="B86" s="7" t="str">
        <f>Master[[#This Row],[Accession Prefix (NPGS)]]&amp;" "&amp;Master[[#This Row],[Accession Number -Assigned]]&amp;" COLLECTED "&amp;TEXT(SourceCollector[[#This Row],[Source Date]], "MM/DD/YYYY")</f>
        <v>W6  COLLECTED 10/16/2016</v>
      </c>
      <c r="C86" s="17" t="str">
        <f>IF(Master[[#This Row],[Cooperator (Collector) 3 -full record]]="","",Master[[#This Row],[Cooperator (Collector) 3 -full record]])</f>
        <v/>
      </c>
      <c r="D86" s="2"/>
    </row>
    <row r="87" spans="2:4" x14ac:dyDescent="0.35">
      <c r="B87" s="7" t="str">
        <f>Master[[#This Row],[Accession Prefix (NPGS)]]&amp;" "&amp;Master[[#This Row],[Accession Number -Assigned]]&amp;" COLLECTED "&amp;TEXT(SourceCollector[[#This Row],[Source Date]], "MM/DD/YYYY")</f>
        <v>W6  COLLECTED 10/16/2016</v>
      </c>
      <c r="C87" s="17" t="str">
        <f>IF(Master[[#This Row],[Cooperator (Collector) 3 -full record]]="","",Master[[#This Row],[Cooperator (Collector) 3 -full record]])</f>
        <v/>
      </c>
      <c r="D87" s="2"/>
    </row>
    <row r="88" spans="2:4" x14ac:dyDescent="0.35">
      <c r="B88" s="7" t="str">
        <f>Master[[#This Row],[Accession Prefix (NPGS)]]&amp;" "&amp;Master[[#This Row],[Accession Number -Assigned]]&amp;" COLLECTED "&amp;TEXT(SourceCollector[[#This Row],[Source Date]], "MM/DD/YYYY")</f>
        <v>W6  COLLECTED 11/18/2016</v>
      </c>
      <c r="C88" s="17" t="str">
        <f>IF(Master[[#This Row],[Cooperator (Collector) 3 -full record]]="","",Master[[#This Row],[Cooperator (Collector) 3 -full record]])</f>
        <v/>
      </c>
      <c r="D88" s="2"/>
    </row>
    <row r="89" spans="2:4" x14ac:dyDescent="0.35">
      <c r="B89" s="7" t="str">
        <f>Master[[#This Row],[Accession Prefix (NPGS)]]&amp;" "&amp;Master[[#This Row],[Accession Number -Assigned]]&amp;" COLLECTED "&amp;TEXT(SourceCollector[[#This Row],[Source Date]], "MM/DD/YYYY")</f>
        <v>W6  COLLECTED 10/22/2016</v>
      </c>
      <c r="C89" s="17" t="str">
        <f>IF(Master[[#This Row],[Cooperator (Collector) 3 -full record]]="","",Master[[#This Row],[Cooperator (Collector) 3 -full record]])</f>
        <v/>
      </c>
      <c r="D89" s="2"/>
    </row>
    <row r="90" spans="2:4" x14ac:dyDescent="0.35">
      <c r="B90" s="7" t="str">
        <f>Master[[#This Row],[Accession Prefix (NPGS)]]&amp;" "&amp;Master[[#This Row],[Accession Number -Assigned]]&amp;" COLLECTED "&amp;TEXT(SourceCollector[[#This Row],[Source Date]], "MM/DD/YYYY")</f>
        <v>W6  COLLECTED 10/22/2016</v>
      </c>
      <c r="C90" s="17" t="str">
        <f>IF(Master[[#This Row],[Cooperator (Collector) 3 -full record]]="","",Master[[#This Row],[Cooperator (Collector) 3 -full record]])</f>
        <v/>
      </c>
      <c r="D90" s="2"/>
    </row>
    <row r="91" spans="2:4" x14ac:dyDescent="0.35">
      <c r="B91" s="7" t="str">
        <f>Master[[#This Row],[Accession Prefix (NPGS)]]&amp;" "&amp;Master[[#This Row],[Accession Number -Assigned]]&amp;" COLLECTED "&amp;TEXT(SourceCollector[[#This Row],[Source Date]], "MM/DD/YYYY")</f>
        <v>W6  COLLECTED 10/24/2016</v>
      </c>
      <c r="C91" s="17" t="str">
        <f>IF(Master[[#This Row],[Cooperator (Collector) 3 -full record]]="","",Master[[#This Row],[Cooperator (Collector) 3 -full record]])</f>
        <v/>
      </c>
      <c r="D91" s="2"/>
    </row>
    <row r="92" spans="2:4" x14ac:dyDescent="0.35">
      <c r="B92" s="7" t="str">
        <f>Master[[#This Row],[Accession Prefix (NPGS)]]&amp;" "&amp;Master[[#This Row],[Accession Number -Assigned]]&amp;" COLLECTED "&amp;TEXT(SourceCollector[[#This Row],[Source Date]], "MM/DD/YYYY")</f>
        <v>W6  COLLECTED 10/25/2016</v>
      </c>
      <c r="C92" s="17" t="str">
        <f>IF(Master[[#This Row],[Cooperator (Collector) 3 -full record]]="","",Master[[#This Row],[Cooperator (Collector) 3 -full record]])</f>
        <v/>
      </c>
      <c r="D92" s="2"/>
    </row>
    <row r="93" spans="2:4" x14ac:dyDescent="0.35">
      <c r="B93" s="7" t="str">
        <f>Master[[#This Row],[Accession Prefix (NPGS)]]&amp;" "&amp;Master[[#This Row],[Accession Number -Assigned]]&amp;" COLLECTED "&amp;TEXT(SourceCollector[[#This Row],[Source Date]], "MM/DD/YYYY")</f>
        <v>W6  COLLECTED 07/06/2016</v>
      </c>
      <c r="C93" s="17" t="str">
        <f>IF(Master[[#This Row],[Cooperator (Collector) 3 -full record]]="","",Master[[#This Row],[Cooperator (Collector) 3 -full record]])</f>
        <v/>
      </c>
      <c r="D93" s="2"/>
    </row>
    <row r="94" spans="2:4" x14ac:dyDescent="0.35">
      <c r="B94" s="7" t="str">
        <f>Master[[#This Row],[Accession Prefix (NPGS)]]&amp;" "&amp;Master[[#This Row],[Accession Number -Assigned]]&amp;" COLLECTED "&amp;TEXT(SourceCollector[[#This Row],[Source Date]], "MM/DD/YYYY")</f>
        <v>W6  COLLECTED 08/26/2016</v>
      </c>
      <c r="C94" s="17" t="str">
        <f>IF(Master[[#This Row],[Cooperator (Collector) 3 -full record]]="","",Master[[#This Row],[Cooperator (Collector) 3 -full record]])</f>
        <v/>
      </c>
      <c r="D94" s="2"/>
    </row>
    <row r="95" spans="2:4" x14ac:dyDescent="0.35">
      <c r="B95" s="7" t="str">
        <f>Master[[#This Row],[Accession Prefix (NPGS)]]&amp;" "&amp;Master[[#This Row],[Accession Number -Assigned]]&amp;" COLLECTED "&amp;TEXT(SourceCollector[[#This Row],[Source Date]], "MM/DD/YYYY")</f>
        <v>W6  COLLECTED 09/21/2016</v>
      </c>
      <c r="C95" s="17" t="str">
        <f>IF(Master[[#This Row],[Cooperator (Collector) 3 -full record]]="","",Master[[#This Row],[Cooperator (Collector) 3 -full record]])</f>
        <v/>
      </c>
      <c r="D95" s="2"/>
    </row>
    <row r="96" spans="2:4" x14ac:dyDescent="0.35">
      <c r="B96" s="7" t="str">
        <f>Master[[#This Row],[Accession Prefix (NPGS)]]&amp;" "&amp;Master[[#This Row],[Accession Number -Assigned]]&amp;" COLLECTED "&amp;TEXT(SourceCollector[[#This Row],[Source Date]], "MM/DD/YYYY")</f>
        <v>W6  COLLECTED 09/26/2016</v>
      </c>
      <c r="C96" s="17" t="str">
        <f>IF(Master[[#This Row],[Cooperator (Collector) 3 -full record]]="","",Master[[#This Row],[Cooperator (Collector) 3 -full record]])</f>
        <v/>
      </c>
      <c r="D96" s="2"/>
    </row>
    <row r="97" spans="2:3" x14ac:dyDescent="0.35">
      <c r="B97" s="7" t="str">
        <f>Master[[#This Row],[Accession Prefix (NPGS)]]&amp;" "&amp;Master[[#This Row],[Accession Number -Assigned]]&amp;" COLLECTED "&amp;TEXT(SourceCollector[[#This Row],[Source Date]], "MM/DD/YYYY")</f>
        <v>W6  COLLECTED 10/25/2016</v>
      </c>
      <c r="C97" s="17" t="str">
        <f>IF(Master[[#This Row],[Cooperator (Collector) 3 -full record]]="","",Master[[#This Row],[Cooperator (Collector) 3 -full record]])</f>
        <v/>
      </c>
    </row>
    <row r="98" spans="2:3" x14ac:dyDescent="0.35">
      <c r="B98" s="7" t="str">
        <f>Master[[#This Row],[Accession Prefix (NPGS)]]&amp;" "&amp;Master[[#This Row],[Accession Number -Assigned]]&amp;" COLLECTED "&amp;TEXT(SourceCollector[[#This Row],[Source Date]], "MM/DD/YYYY")</f>
        <v>W6  COLLECTED 10/31/2016</v>
      </c>
      <c r="C98" s="17" t="str">
        <f>IF(Master[[#This Row],[Cooperator (Collector) 3 -full record]]="","",Master[[#This Row],[Cooperator (Collector) 3 -full record]])</f>
        <v/>
      </c>
    </row>
    <row r="99" spans="2:3" x14ac:dyDescent="0.35">
      <c r="B99" s="7" t="str">
        <f>Master[[#This Row],[Accession Prefix (NPGS)]]&amp;" "&amp;Master[[#This Row],[Accession Number -Assigned]]&amp;" COLLECTED "&amp;TEXT(SourceCollector[[#This Row],[Source Date]], "MM/DD/YYYY")</f>
        <v>W6  COLLECTED 11/03/2016</v>
      </c>
      <c r="C99" s="17" t="str">
        <f>IF(Master[[#This Row],[Cooperator (Collector) 3 -full record]]="","",Master[[#This Row],[Cooperator (Collector) 3 -full record]])</f>
        <v/>
      </c>
    </row>
    <row r="100" spans="2:3" x14ac:dyDescent="0.35">
      <c r="B100" s="7" t="str">
        <f>Master[[#This Row],[Accession Prefix (NPGS)]]&amp;" "&amp;Master[[#This Row],[Accession Number -Assigned]]&amp;" COLLECTED "&amp;TEXT(SourceCollector[[#This Row],[Source Date]], "MM/DD/YYYY")</f>
        <v>W6  COLLECTED 11/03/2016</v>
      </c>
      <c r="C100" s="17" t="str">
        <f>IF(Master[[#This Row],[Cooperator (Collector) 3 -full record]]="","",Master[[#This Row],[Cooperator (Collector) 3 -full record]])</f>
        <v/>
      </c>
    </row>
    <row r="101" spans="2:3" x14ac:dyDescent="0.35">
      <c r="B101" s="7" t="str">
        <f>Master[[#This Row],[Accession Prefix (NPGS)]]&amp;" "&amp;Master[[#This Row],[Accession Number -Assigned]]&amp;" COLLECTED "&amp;TEXT(SourceCollector[[#This Row],[Source Date]], "MM/DD/YYYY")</f>
        <v>W6  COLLECTED 11/08/2016</v>
      </c>
      <c r="C101" s="17" t="str">
        <f>IF(Master[[#This Row],[Cooperator (Collector) 3 -full record]]="","",Master[[#This Row],[Cooperator (Collector) 3 -full record]])</f>
        <v/>
      </c>
    </row>
    <row r="102" spans="2:3" x14ac:dyDescent="0.35">
      <c r="B102" s="7" t="str">
        <f>Master[[#This Row],[Accession Prefix (NPGS)]]&amp;" "&amp;Master[[#This Row],[Accession Number -Assigned]]&amp;" COLLECTED "&amp;TEXT(SourceCollector[[#This Row],[Source Date]], "MM/DD/YYYY")</f>
        <v>W6  COLLECTED 11/08/2016</v>
      </c>
      <c r="C102" s="17" t="str">
        <f>IF(Master[[#This Row],[Cooperator (Collector) 3 -full record]]="","",Master[[#This Row],[Cooperator (Collector) 3 -full record]])</f>
        <v/>
      </c>
    </row>
    <row r="103" spans="2:3" x14ac:dyDescent="0.35">
      <c r="B103" s="7" t="str">
        <f>Master[[#This Row],[Accession Prefix (NPGS)]]&amp;" "&amp;Master[[#This Row],[Accession Number -Assigned]]&amp;" COLLECTED "&amp;TEXT(SourceCollector[[#This Row],[Source Date]], "MM/DD/YYYY")</f>
        <v>W6  COLLECTED 11/08/2016</v>
      </c>
      <c r="C103" s="17" t="str">
        <f>IF(Master[[#This Row],[Cooperator (Collector) 3 -full record]]="","",Master[[#This Row],[Cooperator (Collector) 3 -full record]])</f>
        <v/>
      </c>
    </row>
    <row r="104" spans="2:3" x14ac:dyDescent="0.35">
      <c r="B104" s="7" t="str">
        <f>Master[[#This Row],[Accession Prefix (NPGS)]]&amp;" "&amp;Master[[#This Row],[Accession Number -Assigned]]&amp;" COLLECTED "&amp;TEXT(SourceCollector[[#This Row],[Source Date]], "MM/DD/YYYY")</f>
        <v>W6  COLLECTED 11/10/2016</v>
      </c>
      <c r="C104" s="17" t="str">
        <f>IF(Master[[#This Row],[Cooperator (Collector) 3 -full record]]="","",Master[[#This Row],[Cooperator (Collector) 3 -full record]])</f>
        <v/>
      </c>
    </row>
    <row r="105" spans="2:3" x14ac:dyDescent="0.35">
      <c r="B105" s="7" t="str">
        <f>Master[[#This Row],[Accession Prefix (NPGS)]]&amp;" "&amp;Master[[#This Row],[Accession Number -Assigned]]&amp;" COLLECTED "&amp;TEXT(SourceCollector[[#This Row],[Source Date]], "MM/DD/YYYY")</f>
        <v>W6  COLLECTED 11/10/2016</v>
      </c>
      <c r="C105" s="17" t="str">
        <f>IF(Master[[#This Row],[Cooperator (Collector) 3 -full record]]="","",Master[[#This Row],[Cooperator (Collector) 3 -full record]])</f>
        <v/>
      </c>
    </row>
    <row r="106" spans="2:3" x14ac:dyDescent="0.35">
      <c r="B106" s="7" t="str">
        <f>Master[[#This Row],[Accession Prefix (NPGS)]]&amp;" "&amp;Master[[#This Row],[Accession Number -Assigned]]&amp;" COLLECTED "&amp;TEXT(SourceCollector[[#This Row],[Source Date]], "MM/DD/YYYY")</f>
        <v>W6  COLLECTED 11/04/2016</v>
      </c>
      <c r="C106" s="17" t="str">
        <f>IF(Master[[#This Row],[Cooperator (Collector) 3 -full record]]="","",Master[[#This Row],[Cooperator (Collector) 3 -full record]])</f>
        <v/>
      </c>
    </row>
    <row r="107" spans="2:3" x14ac:dyDescent="0.35">
      <c r="B107" s="7" t="str">
        <f>Master[[#This Row],[Accession Prefix (NPGS)]]&amp;" "&amp;Master[[#This Row],[Accession Number -Assigned]]&amp;" COLLECTED "&amp;TEXT(SourceCollector[[#This Row],[Source Date]], "MM/DD/YYYY")</f>
        <v>W6  COLLECTED 11/05/2016</v>
      </c>
      <c r="C107" s="17" t="str">
        <f>IF(Master[[#This Row],[Cooperator (Collector) 3 -full record]]="","",Master[[#This Row],[Cooperator (Collector) 3 -full record]])</f>
        <v/>
      </c>
    </row>
    <row r="108" spans="2:3" x14ac:dyDescent="0.35">
      <c r="B108" s="7" t="str">
        <f>Master[[#This Row],[Accession Prefix (NPGS)]]&amp;" "&amp;Master[[#This Row],[Accession Number -Assigned]]&amp;" COLLECTED "&amp;TEXT(SourceCollector[[#This Row],[Source Date]], "MM/DD/YYYY")</f>
        <v>W6  COLLECTED 11/08/2016</v>
      </c>
      <c r="C108" s="17" t="str">
        <f>IF(Master[[#This Row],[Cooperator (Collector) 3 -full record]]="","",Master[[#This Row],[Cooperator (Collector) 3 -full record]])</f>
        <v/>
      </c>
    </row>
    <row r="109" spans="2:3" x14ac:dyDescent="0.35">
      <c r="B109" s="7" t="str">
        <f>Master[[#This Row],[Accession Prefix (NPGS)]]&amp;" "&amp;Master[[#This Row],[Accession Number -Assigned]]&amp;" COLLECTED "&amp;TEXT(SourceCollector[[#This Row],[Source Date]], "MM/DD/YYYY")</f>
        <v>W6  COLLECTED 11/09/2016</v>
      </c>
      <c r="C109" s="17" t="str">
        <f>IF(Master[[#This Row],[Cooperator (Collector) 3 -full record]]="","",Master[[#This Row],[Cooperator (Collector) 3 -full record]])</f>
        <v/>
      </c>
    </row>
    <row r="110" spans="2:3" x14ac:dyDescent="0.35">
      <c r="B110" s="7" t="str">
        <f>Master[[#This Row],[Accession Prefix (NPGS)]]&amp;" "&amp;Master[[#This Row],[Accession Number -Assigned]]&amp;" COLLECTED "&amp;TEXT(SourceCollector[[#This Row],[Source Date]], "MM/DD/YYYY")</f>
        <v>W6  COLLECTED 11/09/2016</v>
      </c>
      <c r="C110" s="17" t="str">
        <f>IF(Master[[#This Row],[Cooperator (Collector) 3 -full record]]="","",Master[[#This Row],[Cooperator (Collector) 3 -full record]])</f>
        <v/>
      </c>
    </row>
    <row r="111" spans="2:3" x14ac:dyDescent="0.35">
      <c r="B111" s="7" t="str">
        <f>Master[[#This Row],[Accession Prefix (NPGS)]]&amp;" "&amp;Master[[#This Row],[Accession Number -Assigned]]&amp;" COLLECTED "&amp;TEXT(SourceCollector[[#This Row],[Source Date]], "MM/DD/YYYY")</f>
        <v>W6  COLLECTED 11/09/2016</v>
      </c>
      <c r="C111" s="17" t="str">
        <f>IF(Master[[#This Row],[Cooperator (Collector) 3 -full record]]="","",Master[[#This Row],[Cooperator (Collector) 3 -full record]])</f>
        <v/>
      </c>
    </row>
    <row r="112" spans="2:3" x14ac:dyDescent="0.35">
      <c r="B112" s="7" t="str">
        <f>Master[[#This Row],[Accession Prefix (NPGS)]]&amp;" "&amp;Master[[#This Row],[Accession Number -Assigned]]&amp;" COLLECTED "&amp;TEXT(SourceCollector[[#This Row],[Source Date]], "MM/DD/YYYY")</f>
        <v>W6  COLLECTED 11/09/2016</v>
      </c>
      <c r="C112" s="17" t="str">
        <f>IF(Master[[#This Row],[Cooperator (Collector) 3 -full record]]="","",Master[[#This Row],[Cooperator (Collector) 3 -full record]])</f>
        <v/>
      </c>
    </row>
    <row r="113" spans="2:3" x14ac:dyDescent="0.35">
      <c r="B113" s="7" t="str">
        <f>Master[[#This Row],[Accession Prefix (NPGS)]]&amp;" "&amp;Master[[#This Row],[Accession Number -Assigned]]&amp;" COLLECTED "&amp;TEXT(SourceCollector[[#This Row],[Source Date]], "MM/DD/YYYY")</f>
        <v>W6  COLLECTED 11/10/2016</v>
      </c>
      <c r="C113" s="17" t="str">
        <f>IF(Master[[#This Row],[Cooperator (Collector) 3 -full record]]="","",Master[[#This Row],[Cooperator (Collector) 3 -full record]])</f>
        <v/>
      </c>
    </row>
    <row r="114" spans="2:3" x14ac:dyDescent="0.35">
      <c r="B114" s="7" t="str">
        <f>Master[[#This Row],[Accession Prefix (NPGS)]]&amp;" "&amp;Master[[#This Row],[Accession Number -Assigned]]&amp;" COLLECTED "&amp;TEXT(SourceCollector[[#This Row],[Source Date]], "MM/DD/YYYY")</f>
        <v>W6  COLLECTED 08/10/2017</v>
      </c>
      <c r="C114" s="17" t="str">
        <f>IF(Master[[#This Row],[Cooperator (Collector) 3 -full record]]="","",Master[[#This Row],[Cooperator (Collector) 3 -full record]])</f>
        <v/>
      </c>
    </row>
    <row r="115" spans="2:3" x14ac:dyDescent="0.35">
      <c r="B115" s="7" t="str">
        <f>Master[[#This Row],[Accession Prefix (NPGS)]]&amp;" "&amp;Master[[#This Row],[Accession Number -Assigned]]&amp;" COLLECTED "&amp;TEXT(SourceCollector[[#This Row],[Source Date]], "MM/DD/YYYY")</f>
        <v>W6  COLLECTED 09/12/2017</v>
      </c>
      <c r="C115" s="17" t="str">
        <f>IF(Master[[#This Row],[Cooperator (Collector) 3 -full record]]="","",Master[[#This Row],[Cooperator (Collector) 3 -full record]])</f>
        <v/>
      </c>
    </row>
    <row r="116" spans="2:3" x14ac:dyDescent="0.35">
      <c r="B116" s="7" t="str">
        <f>Master[[#This Row],[Accession Prefix (NPGS)]]&amp;" "&amp;Master[[#This Row],[Accession Number -Assigned]]&amp;" COLLECTED "&amp;TEXT(SourceCollector[[#This Row],[Source Date]], "MM/DD/YYYY")</f>
        <v>W6  COLLECTED 11/03/2017</v>
      </c>
      <c r="C116" s="17" t="str">
        <f>IF(Master[[#This Row],[Cooperator (Collector) 3 -full record]]="","",Master[[#This Row],[Cooperator (Collector) 3 -full record]])</f>
        <v/>
      </c>
    </row>
    <row r="117" spans="2:3" x14ac:dyDescent="0.35">
      <c r="B117" s="7" t="str">
        <f>Master[[#This Row],[Accession Prefix (NPGS)]]&amp;" "&amp;Master[[#This Row],[Accession Number -Assigned]]&amp;" COLLECTED "&amp;TEXT(SourceCollector[[#This Row],[Source Date]], "MM/DD/YYYY")</f>
        <v>W6  COLLECTED 11/10/2017</v>
      </c>
      <c r="C117" s="17" t="str">
        <f>IF(Master[[#This Row],[Cooperator (Collector) 3 -full record]]="","",Master[[#This Row],[Cooperator (Collector) 3 -full record]])</f>
        <v/>
      </c>
    </row>
    <row r="118" spans="2:3" x14ac:dyDescent="0.35">
      <c r="B118" s="7" t="str">
        <f>Master[[#This Row],[Accession Prefix (NPGS)]]&amp;" "&amp;Master[[#This Row],[Accession Number -Assigned]]&amp;" COLLECTED "&amp;TEXT(SourceCollector[[#This Row],[Source Date]], "MM/DD/YYYY")</f>
        <v xml:space="preserve">  COLLECTED </v>
      </c>
      <c r="C118" s="17" t="str">
        <f>IF(Master[[#This Row],[Cooperator (Collector) 3 -full record]]="","",Master[[#This Row],[Cooperator (Collector) 3 -full record]])</f>
        <v/>
      </c>
    </row>
    <row r="119" spans="2:3" x14ac:dyDescent="0.35">
      <c r="B119" s="7" t="str">
        <f>Master[[#This Row],[Accession Prefix (NPGS)]]&amp;" "&amp;Master[[#This Row],[Accession Number -Assigned]]&amp;" COLLECTED "&amp;TEXT(SourceCollector[[#This Row],[Source Date]], "MM/DD/YYYY")</f>
        <v xml:space="preserve">  COLLECTED </v>
      </c>
      <c r="C119" s="17" t="str">
        <f>IF(Master[[#This Row],[Cooperator (Collector) 3 -full record]]="","",Master[[#This Row],[Cooperator (Collector) 3 -full record]])</f>
        <v/>
      </c>
    </row>
    <row r="120" spans="2:3" x14ac:dyDescent="0.35">
      <c r="B120" s="7" t="str">
        <f>Master[[#This Row],[Accession Prefix (NPGS)]]&amp;" "&amp;Master[[#This Row],[Accession Number -Assigned]]&amp;" COLLECTED "&amp;TEXT(SourceCollector[[#This Row],[Source Date]], "MM/DD/YYYY")</f>
        <v xml:space="preserve">  COLLECTED </v>
      </c>
      <c r="C120" s="17" t="str">
        <f>IF(Master[[#This Row],[Cooperator (Collector) 3 -full record]]="","",Master[[#This Row],[Cooperator (Collector) 3 -full record]])</f>
        <v/>
      </c>
    </row>
    <row r="121" spans="2:3" x14ac:dyDescent="0.35">
      <c r="B121" s="7" t="str">
        <f>Master[[#This Row],[Accession Prefix (NPGS)]]&amp;" "&amp;Master[[#This Row],[Accession Number -Assigned]]&amp;" COLLECTED "&amp;TEXT(SourceCollector[[#This Row],[Source Date]], "MM/DD/YYYY")</f>
        <v xml:space="preserve">  COLLECTED </v>
      </c>
      <c r="C121" s="17" t="str">
        <f>IF(Master[[#This Row],[Cooperator (Collector) 3 -full record]]="","",Master[[#This Row],[Cooperator (Collector) 3 -full record]])</f>
        <v/>
      </c>
    </row>
    <row r="122" spans="2:3" x14ac:dyDescent="0.35">
      <c r="B122" s="7" t="str">
        <f>Master[[#This Row],[Accession Prefix (NPGS)]]&amp;" "&amp;Master[[#This Row],[Accession Number -Assigned]]&amp;" COLLECTED "&amp;TEXT(SourceCollector[[#This Row],[Source Date]], "MM/DD/YYYY")</f>
        <v xml:space="preserve">  COLLECTED </v>
      </c>
      <c r="C122" s="17" t="str">
        <f>IF(Master[[#This Row],[Cooperator (Collector) 3 -full record]]="","",Master[[#This Row],[Cooperator (Collector) 3 -full record]])</f>
        <v/>
      </c>
    </row>
    <row r="123" spans="2:3" x14ac:dyDescent="0.35">
      <c r="B123" s="7" t="str">
        <f>Master[[#This Row],[Accession Prefix (NPGS)]]&amp;" "&amp;Master[[#This Row],[Accession Number -Assigned]]&amp;" COLLECTED "&amp;TEXT(SourceCollector[[#This Row],[Source Date]], "MM/DD/YYYY")</f>
        <v xml:space="preserve">  COLLECTED </v>
      </c>
      <c r="C123" s="17" t="str">
        <f>IF(Master[[#This Row],[Cooperator (Collector) 3 -full record]]="","",Master[[#This Row],[Cooperator (Collector) 3 -full record]])</f>
        <v/>
      </c>
    </row>
    <row r="124" spans="2:3" x14ac:dyDescent="0.35">
      <c r="B124" s="7" t="str">
        <f>Master[[#This Row],[Accession Prefix (NPGS)]]&amp;" "&amp;Master[[#This Row],[Accession Number -Assigned]]&amp;" COLLECTED "&amp;TEXT(SourceCollector[[#This Row],[Source Date]], "MM/DD/YYYY")</f>
        <v xml:space="preserve">  COLLECTED </v>
      </c>
      <c r="C124" s="17" t="str">
        <f>IF(Master[[#This Row],[Cooperator (Collector) 3 -full record]]="","",Master[[#This Row],[Cooperator (Collector) 3 -full record]])</f>
        <v/>
      </c>
    </row>
    <row r="125" spans="2:3" x14ac:dyDescent="0.35">
      <c r="B125" s="7" t="str">
        <f>Master[[#This Row],[Accession Prefix (NPGS)]]&amp;" "&amp;Master[[#This Row],[Accession Number -Assigned]]&amp;" COLLECTED "&amp;TEXT(SourceCollector[[#This Row],[Source Date]], "MM/DD/YYYY")</f>
        <v xml:space="preserve">  COLLECTED </v>
      </c>
      <c r="C125" s="17" t="str">
        <f>IF(Master[[#This Row],[Cooperator (Collector) 3 -full record]]="","",Master[[#This Row],[Cooperator (Collector) 3 -full record]])</f>
        <v/>
      </c>
    </row>
    <row r="126" spans="2:3" x14ac:dyDescent="0.35">
      <c r="B126" s="7" t="str">
        <f>Master[[#This Row],[Accession Prefix (NPGS)]]&amp;" "&amp;Master[[#This Row],[Accession Number -Assigned]]&amp;" COLLECTED "&amp;TEXT(SourceCollector[[#This Row],[Source Date]], "MM/DD/YYYY")</f>
        <v xml:space="preserve">  COLLECTED </v>
      </c>
      <c r="C126" s="17" t="str">
        <f>IF(Master[[#This Row],[Cooperator (Collector) 3 -full record]]="","",Master[[#This Row],[Cooperator (Collector) 3 -full record]])</f>
        <v/>
      </c>
    </row>
    <row r="127" spans="2:3" x14ac:dyDescent="0.35">
      <c r="B127" s="7" t="str">
        <f>Master[[#This Row],[Accession Prefix (NPGS)]]&amp;" "&amp;Master[[#This Row],[Accession Number -Assigned]]&amp;" COLLECTED "&amp;TEXT(SourceCollector[[#This Row],[Source Date]], "MM/DD/YYYY")</f>
        <v xml:space="preserve">  COLLECTED </v>
      </c>
      <c r="C127" s="17" t="str">
        <f>IF(Master[[#This Row],[Cooperator (Collector) 3 -full record]]="","",Master[[#This Row],[Cooperator (Collector) 3 -full record]])</f>
        <v/>
      </c>
    </row>
    <row r="128" spans="2:3" x14ac:dyDescent="0.35">
      <c r="B128" s="7" t="str">
        <f>Master[[#This Row],[Accession Prefix (NPGS)]]&amp;" "&amp;Master[[#This Row],[Accession Number -Assigned]]&amp;" COLLECTED "&amp;TEXT(SourceCollector[[#This Row],[Source Date]], "MM/DD/YYYY")</f>
        <v xml:space="preserve">  COLLECTED </v>
      </c>
      <c r="C128" s="17" t="str">
        <f>IF(Master[[#This Row],[Cooperator (Collector) 3 -full record]]="","",Master[[#This Row],[Cooperator (Collector) 3 -full record]])</f>
        <v/>
      </c>
    </row>
    <row r="129" spans="2:3" x14ac:dyDescent="0.35">
      <c r="B129" s="7" t="str">
        <f>Master[[#This Row],[Accession Prefix (NPGS)]]&amp;" "&amp;Master[[#This Row],[Accession Number -Assigned]]&amp;" COLLECTED "&amp;TEXT(SourceCollector[[#This Row],[Source Date]], "MM/DD/YYYY")</f>
        <v xml:space="preserve">  COLLECTED </v>
      </c>
      <c r="C129" s="17" t="str">
        <f>IF(Master[[#This Row],[Cooperator (Collector) 3 -full record]]="","",Master[[#This Row],[Cooperator (Collector) 3 -full record]])</f>
        <v/>
      </c>
    </row>
    <row r="130" spans="2:3" x14ac:dyDescent="0.35">
      <c r="B130" s="7" t="str">
        <f>Master[[#This Row],[Accession Prefix (NPGS)]]&amp;" "&amp;Master[[#This Row],[Accession Number -Assigned]]&amp;" COLLECTED "&amp;TEXT(SourceCollector[[#This Row],[Source Date]], "MM/DD/YYYY")</f>
        <v xml:space="preserve">  COLLECTED </v>
      </c>
      <c r="C130" s="17" t="str">
        <f>IF(Master[[#This Row],[Cooperator (Collector) 3 -full record]]="","",Master[[#This Row],[Cooperator (Collector) 3 -full record]])</f>
        <v/>
      </c>
    </row>
    <row r="131" spans="2:3" x14ac:dyDescent="0.35">
      <c r="B131" s="7" t="str">
        <f>Master[[#This Row],[Accession Prefix (NPGS)]]&amp;" "&amp;Master[[#This Row],[Accession Number -Assigned]]&amp;" COLLECTED "&amp;TEXT(SourceCollector[[#This Row],[Source Date]], "MM/DD/YYYY")</f>
        <v xml:space="preserve">  COLLECTED </v>
      </c>
      <c r="C131" s="17" t="str">
        <f>IF(Master[[#This Row],[Cooperator (Collector) 3 -full record]]="","",Master[[#This Row],[Cooperator (Collector) 3 -full record]])</f>
        <v/>
      </c>
    </row>
    <row r="132" spans="2:3" x14ac:dyDescent="0.35">
      <c r="B132" s="7" t="str">
        <f>Master[[#This Row],[Accession Prefix (NPGS)]]&amp;" "&amp;Master[[#This Row],[Accession Number -Assigned]]&amp;" COLLECTED "&amp;TEXT(SourceCollector[[#This Row],[Source Date]], "MM/DD/YYYY")</f>
        <v xml:space="preserve">  COLLECTED </v>
      </c>
      <c r="C132" s="17" t="str">
        <f>IF(Master[[#This Row],[Cooperator (Collector) 3 -full record]]="","",Master[[#This Row],[Cooperator (Collector) 3 -full record]])</f>
        <v/>
      </c>
    </row>
    <row r="133" spans="2:3" x14ac:dyDescent="0.35">
      <c r="B133" s="7" t="str">
        <f>Master[[#This Row],[Accession Prefix (NPGS)]]&amp;" "&amp;Master[[#This Row],[Accession Number -Assigned]]&amp;" COLLECTED "&amp;TEXT(SourceCollector[[#This Row],[Source Date]], "MM/DD/YYYY")</f>
        <v xml:space="preserve">  COLLECTED </v>
      </c>
      <c r="C133" s="17" t="str">
        <f>IF(Master[[#This Row],[Cooperator (Collector) 3 -full record]]="","",Master[[#This Row],[Cooperator (Collector) 3 -full record]])</f>
        <v/>
      </c>
    </row>
    <row r="134" spans="2:3" x14ac:dyDescent="0.35">
      <c r="B134" s="7" t="str">
        <f>Master[[#This Row],[Accession Prefix (NPGS)]]&amp;" "&amp;Master[[#This Row],[Accession Number -Assigned]]&amp;" COLLECTED "&amp;TEXT(SourceCollector[[#This Row],[Source Date]], "MM/DD/YYYY")</f>
        <v xml:space="preserve">  COLLECTED </v>
      </c>
      <c r="C134" s="17" t="str">
        <f>IF(Master[[#This Row],[Cooperator (Collector) 3 -full record]]="","",Master[[#This Row],[Cooperator (Collector) 3 -full record]])</f>
        <v/>
      </c>
    </row>
    <row r="135" spans="2:3" x14ac:dyDescent="0.35">
      <c r="B135" s="7" t="str">
        <f>Master[[#This Row],[Accession Prefix (NPGS)]]&amp;" "&amp;Master[[#This Row],[Accession Number -Assigned]]&amp;" COLLECTED "&amp;TEXT(SourceCollector[[#This Row],[Source Date]], "MM/DD/YYYY")</f>
        <v xml:space="preserve">  COLLECTED </v>
      </c>
      <c r="C135" s="17" t="str">
        <f>IF(Master[[#This Row],[Cooperator (Collector) 3 -full record]]="","",Master[[#This Row],[Cooperator (Collector) 3 -full record]])</f>
        <v/>
      </c>
    </row>
    <row r="136" spans="2:3" x14ac:dyDescent="0.35">
      <c r="B136" s="7" t="str">
        <f>Master[[#This Row],[Accession Prefix (NPGS)]]&amp;" "&amp;Master[[#This Row],[Accession Number -Assigned]]&amp;" COLLECTED "&amp;TEXT(SourceCollector[[#This Row],[Source Date]], "MM/DD/YYYY")</f>
        <v xml:space="preserve">  COLLECTED </v>
      </c>
      <c r="C136" s="17" t="str">
        <f>IF(Master[[#This Row],[Cooperator (Collector) 3 -full record]]="","",Master[[#This Row],[Cooperator (Collector) 3 -full record]])</f>
        <v/>
      </c>
    </row>
    <row r="137" spans="2:3" x14ac:dyDescent="0.35">
      <c r="B137" s="7" t="str">
        <f>Master[[#This Row],[Accession Prefix (NPGS)]]&amp;" "&amp;Master[[#This Row],[Accession Number -Assigned]]&amp;" COLLECTED "&amp;TEXT(SourceCollector[[#This Row],[Source Date]], "MM/DD/YYYY")</f>
        <v xml:space="preserve">  COLLECTED </v>
      </c>
      <c r="C137" s="17" t="str">
        <f>IF(Master[[#This Row],[Cooperator (Collector) 3 -full record]]="","",Master[[#This Row],[Cooperator (Collector) 3 -full record]])</f>
        <v/>
      </c>
    </row>
    <row r="138" spans="2:3" x14ac:dyDescent="0.35">
      <c r="B138" s="7" t="str">
        <f>Master[[#This Row],[Accession Prefix (NPGS)]]&amp;" "&amp;Master[[#This Row],[Accession Number -Assigned]]&amp;" COLLECTED "&amp;TEXT(SourceCollector[[#This Row],[Source Date]], "MM/DD/YYYY")</f>
        <v xml:space="preserve">  COLLECTED </v>
      </c>
      <c r="C138" s="17" t="str">
        <f>IF(Master[[#This Row],[Cooperator (Collector) 3 -full record]]="","",Master[[#This Row],[Cooperator (Collector) 3 -full record]])</f>
        <v/>
      </c>
    </row>
    <row r="139" spans="2:3" x14ac:dyDescent="0.35">
      <c r="B139" s="7" t="str">
        <f>Master[[#This Row],[Accession Prefix (NPGS)]]&amp;" "&amp;Master[[#This Row],[Accession Number -Assigned]]&amp;" COLLECTED "&amp;TEXT(SourceCollector[[#This Row],[Source Date]], "MM/DD/YYYY")</f>
        <v xml:space="preserve">  COLLECTED </v>
      </c>
      <c r="C139" s="17" t="str">
        <f>IF(Master[[#This Row],[Cooperator (Collector) 3 -full record]]="","",Master[[#This Row],[Cooperator (Collector) 3 -full record]])</f>
        <v/>
      </c>
    </row>
    <row r="140" spans="2:3" x14ac:dyDescent="0.35">
      <c r="B140" s="7" t="str">
        <f>Master[[#This Row],[Accession Prefix (NPGS)]]&amp;" "&amp;Master[[#This Row],[Accession Number -Assigned]]&amp;" COLLECTED "&amp;TEXT(SourceCollector[[#This Row],[Source Date]], "MM/DD/YYYY")</f>
        <v xml:space="preserve">  COLLECTED </v>
      </c>
      <c r="C140" s="17" t="str">
        <f>IF(Master[[#This Row],[Cooperator (Collector) 3 -full record]]="","",Master[[#This Row],[Cooperator (Collector) 3 -full record]])</f>
        <v/>
      </c>
    </row>
    <row r="141" spans="2:3" x14ac:dyDescent="0.35">
      <c r="B141" s="7" t="str">
        <f>Master[[#This Row],[Accession Prefix (NPGS)]]&amp;" "&amp;Master[[#This Row],[Accession Number -Assigned]]&amp;" COLLECTED "&amp;TEXT(SourceCollector[[#This Row],[Source Date]], "MM/DD/YYYY")</f>
        <v xml:space="preserve">  COLLECTED </v>
      </c>
      <c r="C141" s="17" t="str">
        <f>IF(Master[[#This Row],[Cooperator (Collector) 3 -full record]]="","",Master[[#This Row],[Cooperator (Collector) 3 -full record]])</f>
        <v/>
      </c>
    </row>
    <row r="142" spans="2:3" x14ac:dyDescent="0.35">
      <c r="B142" s="7" t="str">
        <f>Master[[#This Row],[Accession Prefix (NPGS)]]&amp;" "&amp;Master[[#This Row],[Accession Number -Assigned]]&amp;" COLLECTED "&amp;TEXT(SourceCollector[[#This Row],[Source Date]], "MM/DD/YYYY")</f>
        <v xml:space="preserve">  COLLECTED </v>
      </c>
      <c r="C142" s="17" t="str">
        <f>IF(Master[[#This Row],[Cooperator (Collector) 3 -full record]]="","",Master[[#This Row],[Cooperator (Collector) 3 -full record]])</f>
        <v/>
      </c>
    </row>
    <row r="143" spans="2:3" x14ac:dyDescent="0.35">
      <c r="B143" s="7" t="str">
        <f>Master[[#This Row],[Accession Prefix (NPGS)]]&amp;" "&amp;Master[[#This Row],[Accession Number -Assigned]]&amp;" COLLECTED "&amp;TEXT(SourceCollector[[#This Row],[Source Date]], "MM/DD/YYYY")</f>
        <v xml:space="preserve">  COLLECTED </v>
      </c>
      <c r="C143" s="17" t="str">
        <f>IF(Master[[#This Row],[Cooperator (Collector) 3 -full record]]="","",Master[[#This Row],[Cooperator (Collector) 3 -full record]])</f>
        <v/>
      </c>
    </row>
    <row r="144" spans="2:3" x14ac:dyDescent="0.35">
      <c r="B144" s="7" t="str">
        <f>Master[[#This Row],[Accession Prefix (NPGS)]]&amp;" "&amp;Master[[#This Row],[Accession Number -Assigned]]&amp;" COLLECTED "&amp;TEXT(SourceCollector[[#This Row],[Source Date]], "MM/DD/YYYY")</f>
        <v xml:space="preserve">  COLLECTED </v>
      </c>
      <c r="C144" s="17" t="str">
        <f>IF(Master[[#This Row],[Cooperator (Collector) 3 -full record]]="","",Master[[#This Row],[Cooperator (Collector) 3 -full record]])</f>
        <v/>
      </c>
    </row>
    <row r="145" spans="2:3" x14ac:dyDescent="0.35">
      <c r="B145" s="7" t="str">
        <f>Master[[#This Row],[Accession Prefix (NPGS)]]&amp;" "&amp;Master[[#This Row],[Accession Number -Assigned]]&amp;" COLLECTED "&amp;TEXT(SourceCollector[[#This Row],[Source Date]], "MM/DD/YYYY")</f>
        <v xml:space="preserve">  COLLECTED </v>
      </c>
      <c r="C145" s="17" t="str">
        <f>IF(Master[[#This Row],[Cooperator (Collector) 3 -full record]]="","",Master[[#This Row],[Cooperator (Collector) 3 -full record]])</f>
        <v/>
      </c>
    </row>
    <row r="146" spans="2:3" x14ac:dyDescent="0.35">
      <c r="B146" s="7" t="str">
        <f>Master[[#This Row],[Accession Prefix (NPGS)]]&amp;" "&amp;Master[[#This Row],[Accession Number -Assigned]]&amp;" COLLECTED "&amp;TEXT(SourceCollector[[#This Row],[Source Date]], "MM/DD/YYYY")</f>
        <v xml:space="preserve">  COLLECTED </v>
      </c>
      <c r="C146" s="17" t="str">
        <f>IF(Master[[#This Row],[Cooperator (Collector) 3 -full record]]="","",Master[[#This Row],[Cooperator (Collector) 3 -full record]])</f>
        <v/>
      </c>
    </row>
    <row r="147" spans="2:3" x14ac:dyDescent="0.35">
      <c r="B147" s="7" t="str">
        <f>Master[[#This Row],[Accession Prefix (NPGS)]]&amp;" "&amp;Master[[#This Row],[Accession Number -Assigned]]&amp;" COLLECTED "&amp;TEXT(SourceCollector[[#This Row],[Source Date]], "MM/DD/YYYY")</f>
        <v xml:space="preserve">  COLLECTED </v>
      </c>
      <c r="C147" s="17" t="str">
        <f>IF(Master[[#This Row],[Cooperator (Collector) 3 -full record]]="","",Master[[#This Row],[Cooperator (Collector) 3 -full record]])</f>
        <v/>
      </c>
    </row>
    <row r="148" spans="2:3" x14ac:dyDescent="0.35">
      <c r="B148" s="7" t="str">
        <f>Master[[#This Row],[Accession Prefix (NPGS)]]&amp;" "&amp;Master[[#This Row],[Accession Number -Assigned]]&amp;" COLLECTED "&amp;TEXT(SourceCollector[[#This Row],[Source Date]], "MM/DD/YYYY")</f>
        <v xml:space="preserve">  COLLECTED </v>
      </c>
      <c r="C148" s="17" t="str">
        <f>IF(Master[[#This Row],[Cooperator (Collector) 3 -full record]]="","",Master[[#This Row],[Cooperator (Collector) 3 -full record]])</f>
        <v/>
      </c>
    </row>
    <row r="149" spans="2:3" x14ac:dyDescent="0.35">
      <c r="B149" s="7" t="str">
        <f>Master[[#This Row],[Accession Prefix (NPGS)]]&amp;" "&amp;Master[[#This Row],[Accession Number -Assigned]]&amp;" COLLECTED "&amp;TEXT(SourceCollector[[#This Row],[Source Date]], "MM/DD/YYYY")</f>
        <v xml:space="preserve">  COLLECTED </v>
      </c>
      <c r="C149" s="17" t="str">
        <f>IF(Master[[#This Row],[Cooperator (Collector) 3 -full record]]="","",Master[[#This Row],[Cooperator (Collector) 3 -full record]])</f>
        <v/>
      </c>
    </row>
    <row r="150" spans="2:3" x14ac:dyDescent="0.35">
      <c r="B150" s="7" t="str">
        <f>Master[[#This Row],[Accession Prefix (NPGS)]]&amp;" "&amp;Master[[#This Row],[Accession Number -Assigned]]&amp;" COLLECTED "&amp;TEXT(SourceCollector[[#This Row],[Source Date]], "MM/DD/YYYY")</f>
        <v xml:space="preserve">  COLLECTED </v>
      </c>
      <c r="C150" s="17" t="str">
        <f>IF(Master[[#This Row],[Cooperator (Collector) 3 -full record]]="","",Master[[#This Row],[Cooperator (Collector) 3 -full record]])</f>
        <v/>
      </c>
    </row>
    <row r="151" spans="2:3" x14ac:dyDescent="0.35">
      <c r="B151" s="7" t="str">
        <f>Master[[#This Row],[Accession Prefix (NPGS)]]&amp;" "&amp;Master[[#This Row],[Accession Number -Assigned]]&amp;" COLLECTED "&amp;TEXT(SourceCollector[[#This Row],[Source Date]], "MM/DD/YYYY")</f>
        <v xml:space="preserve">  COLLECTED </v>
      </c>
      <c r="C151" s="17" t="str">
        <f>IF(Master[[#This Row],[Cooperator (Collector) 3 -full record]]="","",Master[[#This Row],[Cooperator (Collector) 3 -full record]])</f>
        <v/>
      </c>
    </row>
    <row r="152" spans="2:3" x14ac:dyDescent="0.35">
      <c r="B152" s="7" t="str">
        <f>Master[[#This Row],[Accession Prefix (NPGS)]]&amp;" "&amp;Master[[#This Row],[Accession Number -Assigned]]&amp;" COLLECTED "&amp;TEXT(SourceCollector[[#This Row],[Source Date]], "MM/DD/YYYY")</f>
        <v xml:space="preserve">  COLLECTED </v>
      </c>
      <c r="C152" s="17" t="str">
        <f>IF(Master[[#This Row],[Cooperator (Collector) 3 -full record]]="","",Master[[#This Row],[Cooperator (Collector) 3 -full record]])</f>
        <v/>
      </c>
    </row>
    <row r="153" spans="2:3" x14ac:dyDescent="0.35">
      <c r="B153" s="7" t="str">
        <f>Master[[#This Row],[Accession Prefix (NPGS)]]&amp;" "&amp;Master[[#This Row],[Accession Number -Assigned]]&amp;" COLLECTED "&amp;TEXT(SourceCollector[[#This Row],[Source Date]], "MM/DD/YYYY")</f>
        <v xml:space="preserve">  COLLECTED </v>
      </c>
      <c r="C153" s="17" t="str">
        <f>IF(Master[[#This Row],[Cooperator (Collector) 3 -full record]]="","",Master[[#This Row],[Cooperator (Collector) 3 -full record]])</f>
        <v/>
      </c>
    </row>
    <row r="154" spans="2:3" x14ac:dyDescent="0.35">
      <c r="B154" s="7" t="str">
        <f>Master[[#This Row],[Accession Prefix (NPGS)]]&amp;" "&amp;Master[[#This Row],[Accession Number -Assigned]]&amp;" COLLECTED "&amp;TEXT(SourceCollector[[#This Row],[Source Date]], "MM/DD/YYYY")</f>
        <v xml:space="preserve">  COLLECTED </v>
      </c>
      <c r="C154" s="17" t="str">
        <f>IF(Master[[#This Row],[Cooperator (Collector) 3 -full record]]="","",Master[[#This Row],[Cooperator (Collector) 3 -full record]])</f>
        <v/>
      </c>
    </row>
    <row r="155" spans="2:3" x14ac:dyDescent="0.35">
      <c r="B155" s="7" t="str">
        <f>Master[[#This Row],[Accession Prefix (NPGS)]]&amp;" "&amp;Master[[#This Row],[Accession Number -Assigned]]&amp;" COLLECTED "&amp;TEXT(SourceCollector[[#This Row],[Source Date]], "MM/DD/YYYY")</f>
        <v xml:space="preserve">  COLLECTED </v>
      </c>
      <c r="C155" s="17" t="str">
        <f>IF(Master[[#This Row],[Cooperator (Collector) 3 -full record]]="","",Master[[#This Row],[Cooperator (Collector) 3 -full record]])</f>
        <v/>
      </c>
    </row>
    <row r="156" spans="2:3" x14ac:dyDescent="0.35">
      <c r="B156" s="7" t="str">
        <f>Master[[#This Row],[Accession Prefix (NPGS)]]&amp;" "&amp;Master[[#This Row],[Accession Number -Assigned]]&amp;" COLLECTED "&amp;TEXT(SourceCollector[[#This Row],[Source Date]], "MM/DD/YYYY")</f>
        <v xml:space="preserve">  COLLECTED </v>
      </c>
      <c r="C156" s="17" t="str">
        <f>IF(Master[[#This Row],[Cooperator (Collector) 3 -full record]]="","",Master[[#This Row],[Cooperator (Collector) 3 -full record]])</f>
        <v/>
      </c>
    </row>
    <row r="157" spans="2:3" x14ac:dyDescent="0.35">
      <c r="B157" s="7" t="str">
        <f>Master[[#This Row],[Accession Prefix (NPGS)]]&amp;" "&amp;Master[[#This Row],[Accession Number -Assigned]]&amp;" COLLECTED "&amp;TEXT(SourceCollector[[#This Row],[Source Date]], "MM/DD/YYYY")</f>
        <v xml:space="preserve">  COLLECTED </v>
      </c>
      <c r="C157" s="17" t="str">
        <f>IF(Master[[#This Row],[Cooperator (Collector) 3 -full record]]="","",Master[[#This Row],[Cooperator (Collector) 3 -full record]])</f>
        <v/>
      </c>
    </row>
    <row r="158" spans="2:3" x14ac:dyDescent="0.35">
      <c r="B158" s="7" t="str">
        <f>Master[[#This Row],[Accession Prefix (NPGS)]]&amp;" "&amp;Master[[#This Row],[Accession Number -Assigned]]&amp;" COLLECTED "&amp;TEXT(SourceCollector[[#This Row],[Source Date]], "MM/DD/YYYY")</f>
        <v xml:space="preserve">  COLLECTED </v>
      </c>
      <c r="C158" s="17" t="str">
        <f>IF(Master[[#This Row],[Cooperator (Collector) 3 -full record]]="","",Master[[#This Row],[Cooperator (Collector) 3 -full record]])</f>
        <v/>
      </c>
    </row>
    <row r="159" spans="2:3" x14ac:dyDescent="0.35">
      <c r="B159" s="7" t="str">
        <f>Master[[#This Row],[Accession Prefix (NPGS)]]&amp;" "&amp;Master[[#This Row],[Accession Number -Assigned]]&amp;" COLLECTED "&amp;TEXT(SourceCollector[[#This Row],[Source Date]], "MM/DD/YYYY")</f>
        <v xml:space="preserve">  COLLECTED </v>
      </c>
      <c r="C159" s="17" t="str">
        <f>IF(Master[[#This Row],[Cooperator (Collector) 3 -full record]]="","",Master[[#This Row],[Cooperator (Collector) 3 -full record]])</f>
        <v/>
      </c>
    </row>
    <row r="160" spans="2:3" x14ac:dyDescent="0.35">
      <c r="B160" s="7" t="str">
        <f>Master[[#This Row],[Accession Prefix (NPGS)]]&amp;" "&amp;Master[[#This Row],[Accession Number -Assigned]]&amp;" COLLECTED "&amp;TEXT(SourceCollector[[#This Row],[Source Date]], "MM/DD/YYYY")</f>
        <v xml:space="preserve">  COLLECTED </v>
      </c>
      <c r="C160" s="17" t="str">
        <f>IF(Master[[#This Row],[Cooperator (Collector) 3 -full record]]="","",Master[[#This Row],[Cooperator (Collector) 3 -full record]])</f>
        <v/>
      </c>
    </row>
    <row r="161" spans="2:3" x14ac:dyDescent="0.35">
      <c r="B161" s="7" t="str">
        <f>Master[[#This Row],[Accession Prefix (NPGS)]]&amp;" "&amp;Master[[#This Row],[Accession Number -Assigned]]&amp;" COLLECTED "&amp;TEXT(SourceCollector[[#This Row],[Source Date]], "MM/DD/YYYY")</f>
        <v xml:space="preserve">  COLLECTED </v>
      </c>
      <c r="C161" s="17" t="str">
        <f>IF(Master[[#This Row],[Cooperator (Collector) 3 -full record]]="","",Master[[#This Row],[Cooperator (Collector) 3 -full record]])</f>
        <v/>
      </c>
    </row>
    <row r="162" spans="2:3" x14ac:dyDescent="0.35">
      <c r="B162" s="7" t="str">
        <f>Master[[#This Row],[Accession Prefix (NPGS)]]&amp;" "&amp;Master[[#This Row],[Accession Number -Assigned]]&amp;" COLLECTED "&amp;TEXT(SourceCollector[[#This Row],[Source Date]], "MM/DD/YYYY")</f>
        <v xml:space="preserve">  COLLECTED </v>
      </c>
      <c r="C162" s="17" t="str">
        <f>IF(Master[[#This Row],[Cooperator (Collector) 3 -full record]]="","",Master[[#This Row],[Cooperator (Collector) 3 -full record]])</f>
        <v/>
      </c>
    </row>
    <row r="163" spans="2:3" x14ac:dyDescent="0.35">
      <c r="B163" s="7" t="str">
        <f>Master[[#This Row],[Accession Prefix (NPGS)]]&amp;" "&amp;Master[[#This Row],[Accession Number -Assigned]]&amp;" COLLECTED "&amp;TEXT(SourceCollector[[#This Row],[Source Date]], "MM/DD/YYYY")</f>
        <v xml:space="preserve">  COLLECTED </v>
      </c>
      <c r="C163" s="17" t="str">
        <f>IF(Master[[#This Row],[Cooperator (Collector) 3 -full record]]="","",Master[[#This Row],[Cooperator (Collector) 3 -full record]])</f>
        <v/>
      </c>
    </row>
    <row r="164" spans="2:3" x14ac:dyDescent="0.35">
      <c r="B164" s="7" t="str">
        <f>Master[[#This Row],[Accession Prefix (NPGS)]]&amp;" "&amp;Master[[#This Row],[Accession Number -Assigned]]&amp;" COLLECTED "&amp;TEXT(SourceCollector[[#This Row],[Source Date]], "MM/DD/YYYY")</f>
        <v xml:space="preserve">  COLLECTED </v>
      </c>
      <c r="C164" s="17" t="str">
        <f>IF(Master[[#This Row],[Cooperator (Collector) 3 -full record]]="","",Master[[#This Row],[Cooperator (Collector) 3 -full record]])</f>
        <v/>
      </c>
    </row>
    <row r="165" spans="2:3" x14ac:dyDescent="0.35">
      <c r="B165" s="7" t="str">
        <f>Master[[#This Row],[Accession Prefix (NPGS)]]&amp;" "&amp;Master[[#This Row],[Accession Number -Assigned]]&amp;" COLLECTED "&amp;TEXT(SourceCollector[[#This Row],[Source Date]], "MM/DD/YYYY")</f>
        <v xml:space="preserve">  COLLECTED </v>
      </c>
      <c r="C165" s="17" t="str">
        <f>IF(Master[[#This Row],[Cooperator (Collector) 3 -full record]]="","",Master[[#This Row],[Cooperator (Collector) 3 -full record]])</f>
        <v/>
      </c>
    </row>
    <row r="166" spans="2:3" x14ac:dyDescent="0.35">
      <c r="B166" s="7" t="str">
        <f>Master[[#This Row],[Accession Prefix (NPGS)]]&amp;" "&amp;Master[[#This Row],[Accession Number -Assigned]]&amp;" COLLECTED "&amp;TEXT(SourceCollector[[#This Row],[Source Date]], "MM/DD/YYYY")</f>
        <v xml:space="preserve">  COLLECTED </v>
      </c>
      <c r="C166" s="17" t="str">
        <f>IF(Master[[#This Row],[Cooperator (Collector) 3 -full record]]="","",Master[[#This Row],[Cooperator (Collector) 3 -full record]])</f>
        <v/>
      </c>
    </row>
    <row r="167" spans="2:3" x14ac:dyDescent="0.35">
      <c r="B167" s="7" t="str">
        <f>Master[[#This Row],[Accession Prefix (NPGS)]]&amp;" "&amp;Master[[#This Row],[Accession Number -Assigned]]&amp;" COLLECTED "&amp;TEXT(SourceCollector[[#This Row],[Source Date]], "MM/DD/YYYY")</f>
        <v xml:space="preserve">  COLLECTED </v>
      </c>
      <c r="C167" s="17" t="str">
        <f>IF(Master[[#This Row],[Cooperator (Collector) 3 -full record]]="","",Master[[#This Row],[Cooperator (Collector) 3 -full record]])</f>
        <v/>
      </c>
    </row>
    <row r="168" spans="2:3" x14ac:dyDescent="0.35">
      <c r="B168" s="7" t="str">
        <f>Master[[#This Row],[Accession Prefix (NPGS)]]&amp;" "&amp;Master[[#This Row],[Accession Number -Assigned]]&amp;" COLLECTED "&amp;TEXT(SourceCollector[[#This Row],[Source Date]], "MM/DD/YYYY")</f>
        <v xml:space="preserve">  COLLECTED </v>
      </c>
      <c r="C168" s="17" t="str">
        <f>IF(Master[[#This Row],[Cooperator (Collector) 3 -full record]]="","",Master[[#This Row],[Cooperator (Collector) 3 -full record]])</f>
        <v/>
      </c>
    </row>
    <row r="169" spans="2:3" x14ac:dyDescent="0.35">
      <c r="B169" s="7" t="str">
        <f>Master[[#This Row],[Accession Prefix (NPGS)]]&amp;" "&amp;Master[[#This Row],[Accession Number -Assigned]]&amp;" COLLECTED "&amp;TEXT(SourceCollector[[#This Row],[Source Date]], "MM/DD/YYYY")</f>
        <v xml:space="preserve">  COLLECTED </v>
      </c>
      <c r="C169" s="17" t="str">
        <f>IF(Master[[#This Row],[Cooperator (Collector) 3 -full record]]="","",Master[[#This Row],[Cooperator (Collector) 3 -full record]])</f>
        <v/>
      </c>
    </row>
    <row r="170" spans="2:3" x14ac:dyDescent="0.35">
      <c r="B170" s="7" t="str">
        <f>Master[[#This Row],[Accession Prefix (NPGS)]]&amp;" "&amp;Master[[#This Row],[Accession Number -Assigned]]&amp;" COLLECTED "&amp;TEXT(SourceCollector[[#This Row],[Source Date]], "MM/DD/YYYY")</f>
        <v xml:space="preserve">  COLLECTED </v>
      </c>
      <c r="C170" s="17" t="str">
        <f>IF(Master[[#This Row],[Cooperator (Collector) 3 -full record]]="","",Master[[#This Row],[Cooperator (Collector) 3 -full record]])</f>
        <v/>
      </c>
    </row>
    <row r="171" spans="2:3" x14ac:dyDescent="0.35">
      <c r="B171" s="7" t="str">
        <f>Master[[#This Row],[Accession Prefix (NPGS)]]&amp;" "&amp;Master[[#This Row],[Accession Number -Assigned]]&amp;" COLLECTED "&amp;TEXT(SourceCollector[[#This Row],[Source Date]], "MM/DD/YYYY")</f>
        <v xml:space="preserve">  COLLECTED </v>
      </c>
      <c r="C171" s="17" t="str">
        <f>IF(Master[[#This Row],[Cooperator (Collector) 3 -full record]]="","",Master[[#This Row],[Cooperator (Collector) 3 -full record]])</f>
        <v/>
      </c>
    </row>
    <row r="172" spans="2:3" x14ac:dyDescent="0.35">
      <c r="B172" s="7" t="str">
        <f>Master[[#This Row],[Accession Prefix (NPGS)]]&amp;" "&amp;Master[[#This Row],[Accession Number -Assigned]]&amp;" COLLECTED "&amp;TEXT(SourceCollector[[#This Row],[Source Date]], "MM/DD/YYYY")</f>
        <v xml:space="preserve">  COLLECTED </v>
      </c>
      <c r="C172" s="17" t="str">
        <f>IF(Master[[#This Row],[Cooperator (Collector) 3 -full record]]="","",Master[[#This Row],[Cooperator (Collector) 3 -full record]])</f>
        <v/>
      </c>
    </row>
    <row r="173" spans="2:3" x14ac:dyDescent="0.35">
      <c r="B173" s="7" t="str">
        <f>Master[[#This Row],[Accession Prefix (NPGS)]]&amp;" "&amp;Master[[#This Row],[Accession Number -Assigned]]&amp;" COLLECTED "&amp;TEXT(SourceCollector[[#This Row],[Source Date]], "MM/DD/YYYY")</f>
        <v xml:space="preserve">  COLLECTED </v>
      </c>
      <c r="C173" s="17" t="str">
        <f>IF(Master[[#This Row],[Cooperator (Collector) 3 -full record]]="","",Master[[#This Row],[Cooperator (Collector) 3 -full record]])</f>
        <v/>
      </c>
    </row>
    <row r="174" spans="2:3" x14ac:dyDescent="0.35">
      <c r="B174" s="7" t="str">
        <f>Master[[#This Row],[Accession Prefix (NPGS)]]&amp;" "&amp;Master[[#This Row],[Accession Number -Assigned]]&amp;" COLLECTED "&amp;TEXT(SourceCollector[[#This Row],[Source Date]], "MM/DD/YYYY")</f>
        <v xml:space="preserve">  COLLECTED </v>
      </c>
      <c r="C174" s="17" t="str">
        <f>IF(Master[[#This Row],[Cooperator (Collector) 3 -full record]]="","",Master[[#This Row],[Cooperator (Collector) 3 -full record]])</f>
        <v/>
      </c>
    </row>
    <row r="175" spans="2:3" x14ac:dyDescent="0.35">
      <c r="B175" s="7" t="str">
        <f>Master[[#This Row],[Accession Prefix (NPGS)]]&amp;" "&amp;Master[[#This Row],[Accession Number -Assigned]]&amp;" COLLECTED "&amp;TEXT(SourceCollector[[#This Row],[Source Date]], "MM/DD/YYYY")</f>
        <v xml:space="preserve">  COLLECTED </v>
      </c>
      <c r="C175" s="17" t="str">
        <f>IF(Master[[#This Row],[Cooperator (Collector) 3 -full record]]="","",Master[[#This Row],[Cooperator (Collector) 3 -full record]])</f>
        <v/>
      </c>
    </row>
    <row r="176" spans="2:3" x14ac:dyDescent="0.35">
      <c r="B176" s="7" t="str">
        <f>Master[[#This Row],[Accession Prefix (NPGS)]]&amp;" "&amp;Master[[#This Row],[Accession Number -Assigned]]&amp;" COLLECTED "&amp;TEXT(SourceCollector[[#This Row],[Source Date]], "MM/DD/YYYY")</f>
        <v xml:space="preserve">  COLLECTED </v>
      </c>
      <c r="C176" s="17" t="str">
        <f>IF(Master[[#This Row],[Cooperator (Collector) 3 -full record]]="","",Master[[#This Row],[Cooperator (Collector) 3 -full record]])</f>
        <v/>
      </c>
    </row>
    <row r="177" spans="2:3" x14ac:dyDescent="0.35">
      <c r="B177" s="7" t="str">
        <f>Master[[#This Row],[Accession Prefix (NPGS)]]&amp;" "&amp;Master[[#This Row],[Accession Number -Assigned]]&amp;" COLLECTED "&amp;TEXT(SourceCollector[[#This Row],[Source Date]], "MM/DD/YYYY")</f>
        <v xml:space="preserve">  COLLECTED </v>
      </c>
      <c r="C177" s="17" t="str">
        <f>IF(Master[[#This Row],[Cooperator (Collector) 3 -full record]]="","",Master[[#This Row],[Cooperator (Collector) 3 -full record]])</f>
        <v/>
      </c>
    </row>
    <row r="178" spans="2:3" x14ac:dyDescent="0.35">
      <c r="B178" s="7" t="str">
        <f>Master[[#This Row],[Accession Prefix (NPGS)]]&amp;" "&amp;Master[[#This Row],[Accession Number -Assigned]]&amp;" COLLECTED "&amp;TEXT(SourceCollector[[#This Row],[Source Date]], "MM/DD/YYYY")</f>
        <v xml:space="preserve">  COLLECTED </v>
      </c>
      <c r="C178" s="17" t="str">
        <f>IF(Master[[#This Row],[Cooperator (Collector) 3 -full record]]="","",Master[[#This Row],[Cooperator (Collector) 3 -full record]])</f>
        <v/>
      </c>
    </row>
    <row r="179" spans="2:3" x14ac:dyDescent="0.35">
      <c r="B179" s="7" t="str">
        <f>Master[[#This Row],[Accession Prefix (NPGS)]]&amp;" "&amp;Master[[#This Row],[Accession Number -Assigned]]&amp;" COLLECTED "&amp;TEXT(SourceCollector[[#This Row],[Source Date]], "MM/DD/YYYY")</f>
        <v xml:space="preserve">  COLLECTED </v>
      </c>
      <c r="C179" s="17" t="str">
        <f>IF(Master[[#This Row],[Cooperator (Collector) 3 -full record]]="","",Master[[#This Row],[Cooperator (Collector) 3 -full record]])</f>
        <v/>
      </c>
    </row>
    <row r="180" spans="2:3" x14ac:dyDescent="0.35">
      <c r="B180" s="7" t="str">
        <f>Master[[#This Row],[Accession Prefix (NPGS)]]&amp;" "&amp;Master[[#This Row],[Accession Number -Assigned]]&amp;" COLLECTED "&amp;TEXT(SourceCollector[[#This Row],[Source Date]], "MM/DD/YYYY")</f>
        <v xml:space="preserve">  COLLECTED </v>
      </c>
      <c r="C180" s="17" t="str">
        <f>IF(Master[[#This Row],[Cooperator (Collector) 3 -full record]]="","",Master[[#This Row],[Cooperator (Collector) 3 -full record]])</f>
        <v/>
      </c>
    </row>
    <row r="181" spans="2:3" x14ac:dyDescent="0.35">
      <c r="B181" s="7" t="str">
        <f>Master[[#This Row],[Accession Prefix (NPGS)]]&amp;" "&amp;Master[[#This Row],[Accession Number -Assigned]]&amp;" COLLECTED "&amp;TEXT(SourceCollector[[#This Row],[Source Date]], "MM/DD/YYYY")</f>
        <v xml:space="preserve">  COLLECTED </v>
      </c>
      <c r="C181" s="17" t="str">
        <f>IF(Master[[#This Row],[Cooperator (Collector) 3 -full record]]="","",Master[[#This Row],[Cooperator (Collector) 3 -full record]])</f>
        <v/>
      </c>
    </row>
    <row r="182" spans="2:3" x14ac:dyDescent="0.35">
      <c r="B182" s="7" t="str">
        <f>Master[[#This Row],[Accession Prefix (NPGS)]]&amp;" "&amp;Master[[#This Row],[Accession Number -Assigned]]&amp;" COLLECTED "&amp;TEXT(SourceCollector[[#This Row],[Source Date]], "MM/DD/YYYY")</f>
        <v xml:space="preserve">  COLLECTED </v>
      </c>
      <c r="C182" s="17" t="str">
        <f>IF(Master[[#This Row],[Cooperator (Collector) 3 -full record]]="","",Master[[#This Row],[Cooperator (Collector) 3 -full record]])</f>
        <v/>
      </c>
    </row>
    <row r="183" spans="2:3" x14ac:dyDescent="0.35">
      <c r="B183" s="7" t="str">
        <f>Master[[#This Row],[Accession Prefix (NPGS)]]&amp;" "&amp;Master[[#This Row],[Accession Number -Assigned]]&amp;" COLLECTED "&amp;TEXT(SourceCollector[[#This Row],[Source Date]], "MM/DD/YYYY")</f>
        <v xml:space="preserve">  COLLECTED </v>
      </c>
      <c r="C183" s="17" t="str">
        <f>IF(Master[[#This Row],[Cooperator (Collector) 3 -full record]]="","",Master[[#This Row],[Cooperator (Collector) 3 -full record]])</f>
        <v/>
      </c>
    </row>
    <row r="184" spans="2:3" x14ac:dyDescent="0.35">
      <c r="B184" s="7" t="str">
        <f>Master[[#This Row],[Accession Prefix (NPGS)]]&amp;" "&amp;Master[[#This Row],[Accession Number -Assigned]]&amp;" COLLECTED "&amp;TEXT(SourceCollector[[#This Row],[Source Date]], "MM/DD/YYYY")</f>
        <v xml:space="preserve">  COLLECTED </v>
      </c>
      <c r="C184" s="17" t="str">
        <f>IF(Master[[#This Row],[Cooperator (Collector) 3 -full record]]="","",Master[[#This Row],[Cooperator (Collector) 3 -full record]])</f>
        <v/>
      </c>
    </row>
    <row r="185" spans="2:3" x14ac:dyDescent="0.35">
      <c r="B185" s="7" t="str">
        <f>Master[[#This Row],[Accession Prefix (NPGS)]]&amp;" "&amp;Master[[#This Row],[Accession Number -Assigned]]&amp;" COLLECTED "&amp;TEXT(SourceCollector[[#This Row],[Source Date]], "MM/DD/YYYY")</f>
        <v xml:space="preserve">  COLLECTED </v>
      </c>
      <c r="C185" s="17" t="str">
        <f>IF(Master[[#This Row],[Cooperator (Collector) 3 -full record]]="","",Master[[#This Row],[Cooperator (Collector) 3 -full record]])</f>
        <v/>
      </c>
    </row>
    <row r="186" spans="2:3" x14ac:dyDescent="0.35">
      <c r="B186" s="7" t="str">
        <f>Master[[#This Row],[Accession Prefix (NPGS)]]&amp;" "&amp;Master[[#This Row],[Accession Number -Assigned]]&amp;" COLLECTED "&amp;TEXT(SourceCollector[[#This Row],[Source Date]], "MM/DD/YYYY")</f>
        <v xml:space="preserve">  COLLECTED </v>
      </c>
      <c r="C186" s="17" t="str">
        <f>IF(Master[[#This Row],[Cooperator (Collector) 3 -full record]]="","",Master[[#This Row],[Cooperator (Collector) 3 -full record]])</f>
        <v/>
      </c>
    </row>
    <row r="187" spans="2:3" x14ac:dyDescent="0.35">
      <c r="B187" s="7" t="str">
        <f>Master[[#This Row],[Accession Prefix (NPGS)]]&amp;" "&amp;Master[[#This Row],[Accession Number -Assigned]]&amp;" COLLECTED "&amp;TEXT(SourceCollector[[#This Row],[Source Date]], "MM/DD/YYYY")</f>
        <v xml:space="preserve">  COLLECTED </v>
      </c>
      <c r="C187" s="17" t="str">
        <f>IF(Master[[#This Row],[Cooperator (Collector) 3 -full record]]="","",Master[[#This Row],[Cooperator (Collector) 3 -full record]])</f>
        <v/>
      </c>
    </row>
    <row r="188" spans="2:3" x14ac:dyDescent="0.35">
      <c r="B188" s="7" t="str">
        <f>Master[[#This Row],[Accession Prefix (NPGS)]]&amp;" "&amp;Master[[#This Row],[Accession Number -Assigned]]&amp;" COLLECTED "&amp;TEXT(SourceCollector[[#This Row],[Source Date]], "MM/DD/YYYY")</f>
        <v xml:space="preserve">  COLLECTED </v>
      </c>
      <c r="C188" s="17" t="str">
        <f>IF(Master[[#This Row],[Cooperator (Collector) 3 -full record]]="","",Master[[#This Row],[Cooperator (Collector) 3 -full record]])</f>
        <v/>
      </c>
    </row>
    <row r="189" spans="2:3" x14ac:dyDescent="0.35">
      <c r="B189" s="7" t="str">
        <f>Master[[#This Row],[Accession Prefix (NPGS)]]&amp;" "&amp;Master[[#This Row],[Accession Number -Assigned]]&amp;" COLLECTED "&amp;TEXT(SourceCollector[[#This Row],[Source Date]], "MM/DD/YYYY")</f>
        <v xml:space="preserve">  COLLECTED </v>
      </c>
      <c r="C189" s="17" t="str">
        <f>IF(Master[[#This Row],[Cooperator (Collector) 3 -full record]]="","",Master[[#This Row],[Cooperator (Collector) 3 -full record]])</f>
        <v/>
      </c>
    </row>
    <row r="190" spans="2:3" x14ac:dyDescent="0.35">
      <c r="B190" s="7" t="str">
        <f>Master[[#This Row],[Accession Prefix (NPGS)]]&amp;" "&amp;Master[[#This Row],[Accession Number -Assigned]]&amp;" COLLECTED "&amp;TEXT(SourceCollector[[#This Row],[Source Date]], "MM/DD/YYYY")</f>
        <v xml:space="preserve">  COLLECTED </v>
      </c>
      <c r="C190" s="17" t="str">
        <f>IF(Master[[#This Row],[Cooperator (Collector) 3 -full record]]="","",Master[[#This Row],[Cooperator (Collector) 3 -full record]])</f>
        <v/>
      </c>
    </row>
    <row r="191" spans="2:3" x14ac:dyDescent="0.35">
      <c r="B191" s="7" t="str">
        <f>Master[[#This Row],[Accession Prefix (NPGS)]]&amp;" "&amp;Master[[#This Row],[Accession Number -Assigned]]&amp;" COLLECTED "&amp;TEXT(SourceCollector[[#This Row],[Source Date]], "MM/DD/YYYY")</f>
        <v xml:space="preserve">  COLLECTED </v>
      </c>
      <c r="C191" s="17" t="str">
        <f>IF(Master[[#This Row],[Cooperator (Collector) 3 -full record]]="","",Master[[#This Row],[Cooperator (Collector) 3 -full record]])</f>
        <v/>
      </c>
    </row>
    <row r="192" spans="2:3" x14ac:dyDescent="0.35">
      <c r="B192" s="7" t="str">
        <f>Master[[#This Row],[Accession Prefix (NPGS)]]&amp;" "&amp;Master[[#This Row],[Accession Number -Assigned]]&amp;" COLLECTED "&amp;TEXT(SourceCollector[[#This Row],[Source Date]], "MM/DD/YYYY")</f>
        <v xml:space="preserve">  COLLECTED </v>
      </c>
      <c r="C192" s="17" t="str">
        <f>IF(Master[[#This Row],[Cooperator (Collector) 3 -full record]]="","",Master[[#This Row],[Cooperator (Collector) 3 -full record]])</f>
        <v/>
      </c>
    </row>
    <row r="193" spans="2:3" x14ac:dyDescent="0.35">
      <c r="B193" s="7" t="str">
        <f>Master[[#This Row],[Accession Prefix (NPGS)]]&amp;" "&amp;Master[[#This Row],[Accession Number -Assigned]]&amp;" COLLECTED "&amp;TEXT(SourceCollector[[#This Row],[Source Date]], "MM/DD/YYYY")</f>
        <v xml:space="preserve">  COLLECTED </v>
      </c>
      <c r="C193" s="17" t="str">
        <f>IF(Master[[#This Row],[Cooperator (Collector) 3 -full record]]="","",Master[[#This Row],[Cooperator (Collector) 3 -full record]])</f>
        <v/>
      </c>
    </row>
    <row r="194" spans="2:3" x14ac:dyDescent="0.35">
      <c r="B194" s="7" t="str">
        <f>Master[[#This Row],[Accession Prefix (NPGS)]]&amp;" "&amp;Master[[#This Row],[Accession Number -Assigned]]&amp;" COLLECTED "&amp;TEXT(SourceCollector[[#This Row],[Source Date]], "MM/DD/YYYY")</f>
        <v xml:space="preserve">  COLLECTED </v>
      </c>
      <c r="C194" s="17" t="str">
        <f>IF(Master[[#This Row],[Cooperator (Collector) 3 -full record]]="","",Master[[#This Row],[Cooperator (Collector) 3 -full record]])</f>
        <v/>
      </c>
    </row>
    <row r="195" spans="2:3" x14ac:dyDescent="0.35">
      <c r="B195" s="7" t="str">
        <f>Master[[#This Row],[Accession Prefix (NPGS)]]&amp;" "&amp;Master[[#This Row],[Accession Number -Assigned]]&amp;" COLLECTED "&amp;TEXT(SourceCollector[[#This Row],[Source Date]], "MM/DD/YYYY")</f>
        <v xml:space="preserve">  COLLECTED </v>
      </c>
      <c r="C195" s="17" t="str">
        <f>IF(Master[[#This Row],[Cooperator (Collector) 3 -full record]]="","",Master[[#This Row],[Cooperator (Collector) 3 -full record]])</f>
        <v/>
      </c>
    </row>
    <row r="196" spans="2:3" x14ac:dyDescent="0.35">
      <c r="B196" s="7" t="str">
        <f>Master[[#This Row],[Accession Prefix (NPGS)]]&amp;" "&amp;Master[[#This Row],[Accession Number -Assigned]]&amp;" COLLECTED "&amp;TEXT(SourceCollector[[#This Row],[Source Date]], "MM/DD/YYYY")</f>
        <v xml:space="preserve">  COLLECTED </v>
      </c>
      <c r="C196" s="17" t="str">
        <f>IF(Master[[#This Row],[Cooperator (Collector) 3 -full record]]="","",Master[[#This Row],[Cooperator (Collector) 3 -full record]])</f>
        <v/>
      </c>
    </row>
    <row r="197" spans="2:3" x14ac:dyDescent="0.35">
      <c r="B197" s="7" t="str">
        <f>Master[[#This Row],[Accession Prefix (NPGS)]]&amp;" "&amp;Master[[#This Row],[Accession Number -Assigned]]&amp;" COLLECTED "&amp;TEXT(SourceCollector[[#This Row],[Source Date]], "MM/DD/YYYY")</f>
        <v xml:space="preserve">  COLLECTED </v>
      </c>
      <c r="C197" s="17" t="str">
        <f>IF(Master[[#This Row],[Cooperator (Collector) 3 -full record]]="","",Master[[#This Row],[Cooperator (Collector) 3 -full record]])</f>
        <v/>
      </c>
    </row>
    <row r="198" spans="2:3" x14ac:dyDescent="0.35">
      <c r="B198" s="7" t="str">
        <f>Master[[#This Row],[Accession Prefix (NPGS)]]&amp;" "&amp;Master[[#This Row],[Accession Number -Assigned]]&amp;" COLLECTED "&amp;TEXT(SourceCollector[[#This Row],[Source Date]], "MM/DD/YYYY")</f>
        <v xml:space="preserve">  COLLECTED </v>
      </c>
      <c r="C198" s="17" t="str">
        <f>IF(Master[[#This Row],[Cooperator (Collector) 3 -full record]]="","",Master[[#This Row],[Cooperator (Collector) 3 -full record]])</f>
        <v/>
      </c>
    </row>
    <row r="199" spans="2:3" x14ac:dyDescent="0.35">
      <c r="B199" s="7" t="str">
        <f>Master[[#This Row],[Accession Prefix (NPGS)]]&amp;" "&amp;Master[[#This Row],[Accession Number -Assigned]]&amp;" COLLECTED "&amp;TEXT(SourceCollector[[#This Row],[Source Date]], "MM/DD/YYYY")</f>
        <v xml:space="preserve">  COLLECTED </v>
      </c>
      <c r="C199" s="17" t="str">
        <f>IF(Master[[#This Row],[Cooperator (Collector) 3 -full record]]="","",Master[[#This Row],[Cooperator (Collector) 3 -full record]])</f>
        <v/>
      </c>
    </row>
    <row r="200" spans="2:3" x14ac:dyDescent="0.35">
      <c r="B200" s="7" t="str">
        <f>Master[[#This Row],[Accession Prefix (NPGS)]]&amp;" "&amp;Master[[#This Row],[Accession Number -Assigned]]&amp;" COLLECTED "&amp;TEXT(SourceCollector[[#This Row],[Source Date]], "MM/DD/YYYY")</f>
        <v xml:space="preserve">  COLLECTED </v>
      </c>
      <c r="C200" s="17" t="str">
        <f>IF(Master[[#This Row],[Cooperator (Collector) 3 -full record]]="","",Master[[#This Row],[Cooperator (Collector) 3 -full record]])</f>
        <v/>
      </c>
    </row>
    <row r="201" spans="2:3" x14ac:dyDescent="0.35">
      <c r="B201" s="7" t="str">
        <f>Master[[#This Row],[Accession Prefix (NPGS)]]&amp;" "&amp;Master[[#This Row],[Accession Number -Assigned]]&amp;" COLLECTED "&amp;TEXT(SourceCollector[[#This Row],[Source Date]], "MM/DD/YYYY")</f>
        <v xml:space="preserve">  COLLECTED </v>
      </c>
      <c r="C201" s="17" t="str">
        <f>IF(Master[[#This Row],[Cooperator (Collector) 3 -full record]]="","",Master[[#This Row],[Cooperator (Collector) 3 -full record]])</f>
        <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tabColor theme="0" tint="-0.249977111117893"/>
  </sheetPr>
  <dimension ref="A1:D201"/>
  <sheetViews>
    <sheetView workbookViewId="0">
      <selection activeCell="A2" sqref="A2"/>
    </sheetView>
  </sheetViews>
  <sheetFormatPr defaultRowHeight="14.5" x14ac:dyDescent="0.35"/>
  <cols>
    <col min="1" max="1" width="10.1796875" customWidth="1"/>
    <col min="2" max="3" width="29.7265625" customWidth="1"/>
    <col min="4" max="4" width="9.7265625" bestFit="1" customWidth="1"/>
  </cols>
  <sheetData>
    <row r="1" spans="1:4" s="116" customFormat="1" ht="43.5" x14ac:dyDescent="0.35">
      <c r="A1" s="116" t="s">
        <v>73</v>
      </c>
      <c r="B1" s="118" t="s">
        <v>74</v>
      </c>
      <c r="C1" s="118" t="s">
        <v>55</v>
      </c>
    </row>
    <row r="2" spans="1:4" ht="15.5" x14ac:dyDescent="0.35">
      <c r="A2" s="1"/>
      <c r="B2" t="str">
        <f>Master[[#This Row],[Accession Prefix (NPGS)]]&amp;" "&amp;Master[[#This Row],[Accession Number -Assigned]]&amp;" DONATED "&amp;TEXT(Master[[#This Row],[Received Date -received by site]], "MM/DD/YYYY")</f>
        <v>W6 57036 DONATED 09/26/2019</v>
      </c>
      <c r="C2" s="17" t="str">
        <f>IF(Master[[#This Row],[Cooperator (Donor) 1 -full record]]="","",Master[[#This Row],[Cooperator (Donor) 1 -full record]])</f>
        <v>United States Forest Service (Bend)</v>
      </c>
      <c r="D2" s="2"/>
    </row>
    <row r="3" spans="1:4" x14ac:dyDescent="0.35">
      <c r="A3" s="7"/>
      <c r="B3" t="str">
        <f>Master[[#This Row],[Accession Prefix (NPGS)]]&amp;" "&amp;Master[[#This Row],[Accession Number -Assigned]]&amp;" DONATED "&amp;TEXT(Master[[#This Row],[Received Date -received by site]], "MM/DD/YYYY")</f>
        <v>W6  DONATED 01/00/1900</v>
      </c>
      <c r="C3" s="17" t="str">
        <f>IF(Master[[#This Row],[Cooperator (Donor) 1 -full record]]="","",Master[[#This Row],[Cooperator (Donor) 1 -full record]])</f>
        <v>Bureau of Land Management, SOS project</v>
      </c>
      <c r="D3" s="2"/>
    </row>
    <row r="4" spans="1:4" x14ac:dyDescent="0.35">
      <c r="A4" s="7"/>
      <c r="B4" t="str">
        <f>Master[[#This Row],[Accession Prefix (NPGS)]]&amp;" "&amp;Master[[#This Row],[Accession Number -Assigned]]&amp;" DONATED "&amp;TEXT(Master[[#This Row],[Received Date -received by site]], "MM/DD/YYYY")</f>
        <v>W6  DONATED 01/00/1900</v>
      </c>
      <c r="C4" s="17" t="str">
        <f>IF(Master[[#This Row],[Cooperator (Donor) 1 -full record]]="","",Master[[#This Row],[Cooperator (Donor) 1 -full record]])</f>
        <v>Bureau of Land Management, SOS project</v>
      </c>
      <c r="D4" s="2"/>
    </row>
    <row r="5" spans="1:4" x14ac:dyDescent="0.35">
      <c r="A5" s="7"/>
      <c r="B5" t="str">
        <f>Master[[#This Row],[Accession Prefix (NPGS)]]&amp;" "&amp;Master[[#This Row],[Accession Number -Assigned]]&amp;" DONATED "&amp;TEXT(Master[[#This Row],[Received Date -received by site]], "MM/DD/YYYY")</f>
        <v>W6  DONATED 01/00/1900</v>
      </c>
      <c r="C5" s="17" t="str">
        <f>IF(Master[[#This Row],[Cooperator (Donor) 1 -full record]]="","",Master[[#This Row],[Cooperator (Donor) 1 -full record]])</f>
        <v>Bureau of Land Management, SOS project</v>
      </c>
      <c r="D5" s="2"/>
    </row>
    <row r="6" spans="1:4" x14ac:dyDescent="0.35">
      <c r="A6" s="7"/>
      <c r="B6" t="str">
        <f>Master[[#This Row],[Accession Prefix (NPGS)]]&amp;" "&amp;Master[[#This Row],[Accession Number -Assigned]]&amp;" DONATED "&amp;TEXT(Master[[#This Row],[Received Date -received by site]], "MM/DD/YYYY")</f>
        <v>W6  DONATED 01/00/1900</v>
      </c>
      <c r="C6" s="17" t="str">
        <f>IF(Master[[#This Row],[Cooperator (Donor) 1 -full record]]="","",Master[[#This Row],[Cooperator (Donor) 1 -full record]])</f>
        <v>Bureau of Land Management, SOS project</v>
      </c>
      <c r="D6" s="2"/>
    </row>
    <row r="7" spans="1:4" x14ac:dyDescent="0.35">
      <c r="A7" s="7"/>
      <c r="B7" t="str">
        <f>Master[[#This Row],[Accession Prefix (NPGS)]]&amp;" "&amp;Master[[#This Row],[Accession Number -Assigned]]&amp;" DONATED "&amp;TEXT(Master[[#This Row],[Received Date -received by site]], "MM/DD/YYYY")</f>
        <v>W6  DONATED 01/00/1900</v>
      </c>
      <c r="C7" s="17" t="str">
        <f>IF(Master[[#This Row],[Cooperator (Donor) 1 -full record]]="","",Master[[#This Row],[Cooperator (Donor) 1 -full record]])</f>
        <v>Bureau of Land Management, SOS project</v>
      </c>
      <c r="D7" s="2"/>
    </row>
    <row r="8" spans="1:4" x14ac:dyDescent="0.35">
      <c r="A8" s="7"/>
      <c r="B8" t="str">
        <f>Master[[#This Row],[Accession Prefix (NPGS)]]&amp;" "&amp;Master[[#This Row],[Accession Number -Assigned]]&amp;" DONATED "&amp;TEXT(Master[[#This Row],[Received Date -received by site]], "MM/DD/YYYY")</f>
        <v>W6  DONATED 01/00/1900</v>
      </c>
      <c r="C8" s="17" t="str">
        <f>IF(Master[[#This Row],[Cooperator (Donor) 1 -full record]]="","",Master[[#This Row],[Cooperator (Donor) 1 -full record]])</f>
        <v>Bureau of Land Management, SOS project</v>
      </c>
      <c r="D8" s="2"/>
    </row>
    <row r="9" spans="1:4" x14ac:dyDescent="0.35">
      <c r="A9" s="7"/>
      <c r="B9" t="str">
        <f>Master[[#This Row],[Accession Prefix (NPGS)]]&amp;" "&amp;Master[[#This Row],[Accession Number -Assigned]]&amp;" DONATED "&amp;TEXT(Master[[#This Row],[Received Date -received by site]], "MM/DD/YYYY")</f>
        <v>W6  DONATED 01/00/1900</v>
      </c>
      <c r="C9" s="17" t="str">
        <f>IF(Master[[#This Row],[Cooperator (Donor) 1 -full record]]="","",Master[[#This Row],[Cooperator (Donor) 1 -full record]])</f>
        <v>Bureau of Land Management, SOS project</v>
      </c>
      <c r="D9" s="2"/>
    </row>
    <row r="10" spans="1:4" x14ac:dyDescent="0.35">
      <c r="A10" s="7"/>
      <c r="B10" t="str">
        <f>Master[[#This Row],[Accession Prefix (NPGS)]]&amp;" "&amp;Master[[#This Row],[Accession Number -Assigned]]&amp;" DONATED "&amp;TEXT(Master[[#This Row],[Received Date -received by site]], "MM/DD/YYYY")</f>
        <v>W6  DONATED 01/00/1900</v>
      </c>
      <c r="C10" s="17" t="str">
        <f>IF(Master[[#This Row],[Cooperator (Donor) 1 -full record]]="","",Master[[#This Row],[Cooperator (Donor) 1 -full record]])</f>
        <v>Bureau of Land Management, SOS project</v>
      </c>
      <c r="D10" s="2"/>
    </row>
    <row r="11" spans="1:4" x14ac:dyDescent="0.35">
      <c r="A11" s="7"/>
      <c r="B11" t="str">
        <f>Master[[#This Row],[Accession Prefix (NPGS)]]&amp;" "&amp;Master[[#This Row],[Accession Number -Assigned]]&amp;" DONATED "&amp;TEXT(Master[[#This Row],[Received Date -received by site]], "MM/DD/YYYY")</f>
        <v>W6  DONATED 01/00/1900</v>
      </c>
      <c r="C11" s="17" t="str">
        <f>IF(Master[[#This Row],[Cooperator (Donor) 1 -full record]]="","",Master[[#This Row],[Cooperator (Donor) 1 -full record]])</f>
        <v>Bureau of Land Management, SOS project</v>
      </c>
      <c r="D11" s="2"/>
    </row>
    <row r="12" spans="1:4" x14ac:dyDescent="0.35">
      <c r="A12" s="7"/>
      <c r="B12" t="str">
        <f>Master[[#This Row],[Accession Prefix (NPGS)]]&amp;" "&amp;Master[[#This Row],[Accession Number -Assigned]]&amp;" DONATED "&amp;TEXT(Master[[#This Row],[Received Date -received by site]], "MM/DD/YYYY")</f>
        <v>W6  DONATED 01/00/1900</v>
      </c>
      <c r="C12" s="17" t="str">
        <f>IF(Master[[#This Row],[Cooperator (Donor) 1 -full record]]="","",Master[[#This Row],[Cooperator (Donor) 1 -full record]])</f>
        <v>Bureau of Land Management, SOS project</v>
      </c>
      <c r="D12" s="2"/>
    </row>
    <row r="13" spans="1:4" x14ac:dyDescent="0.35">
      <c r="A13" s="7"/>
      <c r="B13" t="str">
        <f>Master[[#This Row],[Accession Prefix (NPGS)]]&amp;" "&amp;Master[[#This Row],[Accession Number -Assigned]]&amp;" DONATED "&amp;TEXT(Master[[#This Row],[Received Date -received by site]], "MM/DD/YYYY")</f>
        <v>W6  DONATED 01/00/1900</v>
      </c>
      <c r="C13" s="17" t="str">
        <f>IF(Master[[#This Row],[Cooperator (Donor) 1 -full record]]="","",Master[[#This Row],[Cooperator (Donor) 1 -full record]])</f>
        <v>Bureau of Land Management, SOS project</v>
      </c>
      <c r="D13" s="2"/>
    </row>
    <row r="14" spans="1:4" x14ac:dyDescent="0.35">
      <c r="A14" s="7"/>
      <c r="B14" t="str">
        <f>Master[[#This Row],[Accession Prefix (NPGS)]]&amp;" "&amp;Master[[#This Row],[Accession Number -Assigned]]&amp;" DONATED "&amp;TEXT(Master[[#This Row],[Received Date -received by site]], "MM/DD/YYYY")</f>
        <v>W6  DONATED 01/00/1900</v>
      </c>
      <c r="C14" s="17" t="str">
        <f>IF(Master[[#This Row],[Cooperator (Donor) 1 -full record]]="","",Master[[#This Row],[Cooperator (Donor) 1 -full record]])</f>
        <v>Bureau of Land Management, SOS project</v>
      </c>
      <c r="D14" s="2"/>
    </row>
    <row r="15" spans="1:4" x14ac:dyDescent="0.35">
      <c r="A15" s="7"/>
      <c r="B15" t="str">
        <f>Master[[#This Row],[Accession Prefix (NPGS)]]&amp;" "&amp;Master[[#This Row],[Accession Number -Assigned]]&amp;" DONATED "&amp;TEXT(Master[[#This Row],[Received Date -received by site]], "MM/DD/YYYY")</f>
        <v>W6  DONATED 01/00/1900</v>
      </c>
      <c r="C15" s="17" t="str">
        <f>IF(Master[[#This Row],[Cooperator (Donor) 1 -full record]]="","",Master[[#This Row],[Cooperator (Donor) 1 -full record]])</f>
        <v>Bureau of Land Management, SOS project</v>
      </c>
      <c r="D15" s="2"/>
    </row>
    <row r="16" spans="1:4" x14ac:dyDescent="0.35">
      <c r="A16" s="7"/>
      <c r="B16" t="str">
        <f>Master[[#This Row],[Accession Prefix (NPGS)]]&amp;" "&amp;Master[[#This Row],[Accession Number -Assigned]]&amp;" DONATED "&amp;TEXT(Master[[#This Row],[Received Date -received by site]], "MM/DD/YYYY")</f>
        <v>W6  DONATED 01/00/1900</v>
      </c>
      <c r="C16" s="17" t="str">
        <f>IF(Master[[#This Row],[Cooperator (Donor) 1 -full record]]="","",Master[[#This Row],[Cooperator (Donor) 1 -full record]])</f>
        <v>Bureau of Land Management, SOS project</v>
      </c>
      <c r="D16" s="2"/>
    </row>
    <row r="17" spans="1:4" x14ac:dyDescent="0.35">
      <c r="A17" s="7"/>
      <c r="B17" t="str">
        <f>Master[[#This Row],[Accession Prefix (NPGS)]]&amp;" "&amp;Master[[#This Row],[Accession Number -Assigned]]&amp;" DONATED "&amp;TEXT(Master[[#This Row],[Received Date -received by site]], "MM/DD/YYYY")</f>
        <v>W6  DONATED 01/00/1900</v>
      </c>
      <c r="C17" s="17" t="str">
        <f>IF(Master[[#This Row],[Cooperator (Donor) 1 -full record]]="","",Master[[#This Row],[Cooperator (Donor) 1 -full record]])</f>
        <v>Bureau of Land Management, SOS project</v>
      </c>
      <c r="D17" s="2"/>
    </row>
    <row r="18" spans="1:4" x14ac:dyDescent="0.35">
      <c r="A18" s="7"/>
      <c r="B18" t="str">
        <f>Master[[#This Row],[Accession Prefix (NPGS)]]&amp;" "&amp;Master[[#This Row],[Accession Number -Assigned]]&amp;" DONATED "&amp;TEXT(Master[[#This Row],[Received Date -received by site]], "MM/DD/YYYY")</f>
        <v>W6  DONATED 01/00/1900</v>
      </c>
      <c r="C18" s="17" t="str">
        <f>IF(Master[[#This Row],[Cooperator (Donor) 1 -full record]]="","",Master[[#This Row],[Cooperator (Donor) 1 -full record]])</f>
        <v>Bureau of Land Management, SOS project</v>
      </c>
      <c r="D18" s="2"/>
    </row>
    <row r="19" spans="1:4" x14ac:dyDescent="0.35">
      <c r="A19" s="7"/>
      <c r="B19" t="str">
        <f>Master[[#This Row],[Accession Prefix (NPGS)]]&amp;" "&amp;Master[[#This Row],[Accession Number -Assigned]]&amp;" DONATED "&amp;TEXT(Master[[#This Row],[Received Date -received by site]], "MM/DD/YYYY")</f>
        <v>W6  DONATED 01/00/1900</v>
      </c>
      <c r="C19" s="17" t="str">
        <f>IF(Master[[#This Row],[Cooperator (Donor) 1 -full record]]="","",Master[[#This Row],[Cooperator (Donor) 1 -full record]])</f>
        <v>Bureau of Land Management, SOS project</v>
      </c>
      <c r="D19" s="2"/>
    </row>
    <row r="20" spans="1:4" x14ac:dyDescent="0.35">
      <c r="A20" s="7"/>
      <c r="B20" t="str">
        <f>Master[[#This Row],[Accession Prefix (NPGS)]]&amp;" "&amp;Master[[#This Row],[Accession Number -Assigned]]&amp;" DONATED "&amp;TEXT(Master[[#This Row],[Received Date -received by site]], "MM/DD/YYYY")</f>
        <v>W6  DONATED 01/00/1900</v>
      </c>
      <c r="C20" s="17" t="str">
        <f>IF(Master[[#This Row],[Cooperator (Donor) 1 -full record]]="","",Master[[#This Row],[Cooperator (Donor) 1 -full record]])</f>
        <v>Bureau of Land Management, SOS project</v>
      </c>
      <c r="D20" s="2"/>
    </row>
    <row r="21" spans="1:4" x14ac:dyDescent="0.35">
      <c r="A21" s="7"/>
      <c r="B21" t="str">
        <f>Master[[#This Row],[Accession Prefix (NPGS)]]&amp;" "&amp;Master[[#This Row],[Accession Number -Assigned]]&amp;" DONATED "&amp;TEXT(Master[[#This Row],[Received Date -received by site]], "MM/DD/YYYY")</f>
        <v>W6  DONATED 01/00/1900</v>
      </c>
      <c r="C21" s="17" t="str">
        <f>IF(Master[[#This Row],[Cooperator (Donor) 1 -full record]]="","",Master[[#This Row],[Cooperator (Donor) 1 -full record]])</f>
        <v>Bureau of Land Management, SOS project</v>
      </c>
      <c r="D21" s="2"/>
    </row>
    <row r="22" spans="1:4" x14ac:dyDescent="0.35">
      <c r="B22" t="str">
        <f>Master[[#This Row],[Accession Prefix (NPGS)]]&amp;" "&amp;Master[[#This Row],[Accession Number -Assigned]]&amp;" DONATED "&amp;TEXT(Master[[#This Row],[Received Date -received by site]], "MM/DD/YYYY")</f>
        <v>W6  DONATED 01/00/1900</v>
      </c>
      <c r="C22" s="17" t="str">
        <f>IF(Master[[#This Row],[Cooperator (Donor) 1 -full record]]="","",Master[[#This Row],[Cooperator (Donor) 1 -full record]])</f>
        <v>Bureau of Land Management, SOS project</v>
      </c>
      <c r="D22" s="2"/>
    </row>
    <row r="23" spans="1:4" x14ac:dyDescent="0.35">
      <c r="B23" t="str">
        <f>Master[[#This Row],[Accession Prefix (NPGS)]]&amp;" "&amp;Master[[#This Row],[Accession Number -Assigned]]&amp;" DONATED "&amp;TEXT(Master[[#This Row],[Received Date -received by site]], "MM/DD/YYYY")</f>
        <v>W6  DONATED 01/00/1900</v>
      </c>
      <c r="C23" s="17" t="str">
        <f>IF(Master[[#This Row],[Cooperator (Donor) 1 -full record]]="","",Master[[#This Row],[Cooperator (Donor) 1 -full record]])</f>
        <v>Bureau of Land Management, SOS project</v>
      </c>
      <c r="D23" s="2"/>
    </row>
    <row r="24" spans="1:4" x14ac:dyDescent="0.35">
      <c r="B24" t="str">
        <f>Master[[#This Row],[Accession Prefix (NPGS)]]&amp;" "&amp;Master[[#This Row],[Accession Number -Assigned]]&amp;" DONATED "&amp;TEXT(Master[[#This Row],[Received Date -received by site]], "MM/DD/YYYY")</f>
        <v>W6  DONATED 01/00/1900</v>
      </c>
      <c r="C24" s="17" t="str">
        <f>IF(Master[[#This Row],[Cooperator (Donor) 1 -full record]]="","",Master[[#This Row],[Cooperator (Donor) 1 -full record]])</f>
        <v>Bureau of Land Management, SOS project</v>
      </c>
      <c r="D24" s="2"/>
    </row>
    <row r="25" spans="1:4" x14ac:dyDescent="0.35">
      <c r="B25" t="str">
        <f>Master[[#This Row],[Accession Prefix (NPGS)]]&amp;" "&amp;Master[[#This Row],[Accession Number -Assigned]]&amp;" DONATED "&amp;TEXT(Master[[#This Row],[Received Date -received by site]], "MM/DD/YYYY")</f>
        <v>W6  DONATED 01/00/1900</v>
      </c>
      <c r="C25" s="17" t="str">
        <f>IF(Master[[#This Row],[Cooperator (Donor) 1 -full record]]="","",Master[[#This Row],[Cooperator (Donor) 1 -full record]])</f>
        <v>Bureau of Land Management, SOS project</v>
      </c>
      <c r="D25" s="2"/>
    </row>
    <row r="26" spans="1:4" x14ac:dyDescent="0.35">
      <c r="B26" t="str">
        <f>Master[[#This Row],[Accession Prefix (NPGS)]]&amp;" "&amp;Master[[#This Row],[Accession Number -Assigned]]&amp;" DONATED "&amp;TEXT(Master[[#This Row],[Received Date -received by site]], "MM/DD/YYYY")</f>
        <v>W6  DONATED 01/00/1900</v>
      </c>
      <c r="C26" s="17" t="str">
        <f>IF(Master[[#This Row],[Cooperator (Donor) 1 -full record]]="","",Master[[#This Row],[Cooperator (Donor) 1 -full record]])</f>
        <v>Bureau of Land Management, SOS project</v>
      </c>
      <c r="D26" s="2"/>
    </row>
    <row r="27" spans="1:4" x14ac:dyDescent="0.35">
      <c r="B27" t="str">
        <f>Master[[#This Row],[Accession Prefix (NPGS)]]&amp;" "&amp;Master[[#This Row],[Accession Number -Assigned]]&amp;" DONATED "&amp;TEXT(Master[[#This Row],[Received Date -received by site]], "MM/DD/YYYY")</f>
        <v>W6  DONATED 01/00/1900</v>
      </c>
      <c r="C27" s="17" t="str">
        <f>IF(Master[[#This Row],[Cooperator (Donor) 1 -full record]]="","",Master[[#This Row],[Cooperator (Donor) 1 -full record]])</f>
        <v>Bureau of Land Management, SOS project</v>
      </c>
      <c r="D27" s="2"/>
    </row>
    <row r="28" spans="1:4" x14ac:dyDescent="0.35">
      <c r="B28" t="str">
        <f>Master[[#This Row],[Accession Prefix (NPGS)]]&amp;" "&amp;Master[[#This Row],[Accession Number -Assigned]]&amp;" DONATED "&amp;TEXT(Master[[#This Row],[Received Date -received by site]], "MM/DD/YYYY")</f>
        <v>W6  DONATED 01/00/1900</v>
      </c>
      <c r="C28" s="17" t="str">
        <f>IF(Master[[#This Row],[Cooperator (Donor) 1 -full record]]="","",Master[[#This Row],[Cooperator (Donor) 1 -full record]])</f>
        <v>Bureau of Land Management, SOS project</v>
      </c>
      <c r="D28" s="2"/>
    </row>
    <row r="29" spans="1:4" x14ac:dyDescent="0.35">
      <c r="B29" t="str">
        <f>Master[[#This Row],[Accession Prefix (NPGS)]]&amp;" "&amp;Master[[#This Row],[Accession Number -Assigned]]&amp;" DONATED "&amp;TEXT(Master[[#This Row],[Received Date -received by site]], "MM/DD/YYYY")</f>
        <v>W6  DONATED 01/00/1900</v>
      </c>
      <c r="C29" s="17" t="str">
        <f>IF(Master[[#This Row],[Cooperator (Donor) 1 -full record]]="","",Master[[#This Row],[Cooperator (Donor) 1 -full record]])</f>
        <v>Bureau of Land Management, SOS project</v>
      </c>
      <c r="D29" s="2"/>
    </row>
    <row r="30" spans="1:4" x14ac:dyDescent="0.35">
      <c r="B30" t="str">
        <f>Master[[#This Row],[Accession Prefix (NPGS)]]&amp;" "&amp;Master[[#This Row],[Accession Number -Assigned]]&amp;" DONATED "&amp;TEXT(Master[[#This Row],[Received Date -received by site]], "MM/DD/YYYY")</f>
        <v>W6  DONATED 01/00/1900</v>
      </c>
      <c r="C30" s="17" t="str">
        <f>IF(Master[[#This Row],[Cooperator (Donor) 1 -full record]]="","",Master[[#This Row],[Cooperator (Donor) 1 -full record]])</f>
        <v>Bureau of Land Management, SOS project</v>
      </c>
      <c r="D30" s="2"/>
    </row>
    <row r="31" spans="1:4" x14ac:dyDescent="0.35">
      <c r="B31" t="str">
        <f>Master[[#This Row],[Accession Prefix (NPGS)]]&amp;" "&amp;Master[[#This Row],[Accession Number -Assigned]]&amp;" DONATED "&amp;TEXT(Master[[#This Row],[Received Date -received by site]], "MM/DD/YYYY")</f>
        <v>W6  DONATED 01/00/1900</v>
      </c>
      <c r="C31" s="17" t="str">
        <f>IF(Master[[#This Row],[Cooperator (Donor) 1 -full record]]="","",Master[[#This Row],[Cooperator (Donor) 1 -full record]])</f>
        <v>Bureau of Land Management, SOS project</v>
      </c>
      <c r="D31" s="2"/>
    </row>
    <row r="32" spans="1:4" x14ac:dyDescent="0.35">
      <c r="B32" t="str">
        <f>Master[[#This Row],[Accession Prefix (NPGS)]]&amp;" "&amp;Master[[#This Row],[Accession Number -Assigned]]&amp;" DONATED "&amp;TEXT(Master[[#This Row],[Received Date -received by site]], "MM/DD/YYYY")</f>
        <v>W6  DONATED 01/00/1900</v>
      </c>
      <c r="C32" s="17" t="str">
        <f>IF(Master[[#This Row],[Cooperator (Donor) 1 -full record]]="","",Master[[#This Row],[Cooperator (Donor) 1 -full record]])</f>
        <v>Bureau of Land Management, SOS project</v>
      </c>
      <c r="D32" s="2"/>
    </row>
    <row r="33" spans="2:4" x14ac:dyDescent="0.35">
      <c r="B33" t="str">
        <f>Master[[#This Row],[Accession Prefix (NPGS)]]&amp;" "&amp;Master[[#This Row],[Accession Number -Assigned]]&amp;" DONATED "&amp;TEXT(Master[[#This Row],[Received Date -received by site]], "MM/DD/YYYY")</f>
        <v>W6  DONATED 01/00/1900</v>
      </c>
      <c r="C33" s="17" t="str">
        <f>IF(Master[[#This Row],[Cooperator (Donor) 1 -full record]]="","",Master[[#This Row],[Cooperator (Donor) 1 -full record]])</f>
        <v>Bureau of Land Management, SOS project</v>
      </c>
      <c r="D33" s="2"/>
    </row>
    <row r="34" spans="2:4" x14ac:dyDescent="0.35">
      <c r="B34" t="str">
        <f>Master[[#This Row],[Accession Prefix (NPGS)]]&amp;" "&amp;Master[[#This Row],[Accession Number -Assigned]]&amp;" DONATED "&amp;TEXT(Master[[#This Row],[Received Date -received by site]], "MM/DD/YYYY")</f>
        <v>W6  DONATED 01/00/1900</v>
      </c>
      <c r="C34" s="17" t="str">
        <f>IF(Master[[#This Row],[Cooperator (Donor) 1 -full record]]="","",Master[[#This Row],[Cooperator (Donor) 1 -full record]])</f>
        <v>Bureau of Land Management, SOS project</v>
      </c>
      <c r="D34" s="2"/>
    </row>
    <row r="35" spans="2:4" x14ac:dyDescent="0.35">
      <c r="B35" t="str">
        <f>Master[[#This Row],[Accession Prefix (NPGS)]]&amp;" "&amp;Master[[#This Row],[Accession Number -Assigned]]&amp;" DONATED "&amp;TEXT(Master[[#This Row],[Received Date -received by site]], "MM/DD/YYYY")</f>
        <v>W6  DONATED 01/00/1900</v>
      </c>
      <c r="C35" s="17" t="str">
        <f>IF(Master[[#This Row],[Cooperator (Donor) 1 -full record]]="","",Master[[#This Row],[Cooperator (Donor) 1 -full record]])</f>
        <v>Bureau of Land Management, SOS project</v>
      </c>
      <c r="D35" s="2"/>
    </row>
    <row r="36" spans="2:4" x14ac:dyDescent="0.35">
      <c r="B36" t="str">
        <f>Master[[#This Row],[Accession Prefix (NPGS)]]&amp;" "&amp;Master[[#This Row],[Accession Number -Assigned]]&amp;" DONATED "&amp;TEXT(Master[[#This Row],[Received Date -received by site]], "MM/DD/YYYY")</f>
        <v>W6  DONATED 01/00/1900</v>
      </c>
      <c r="C36" s="17" t="str">
        <f>IF(Master[[#This Row],[Cooperator (Donor) 1 -full record]]="","",Master[[#This Row],[Cooperator (Donor) 1 -full record]])</f>
        <v>Bureau of Land Management, SOS project</v>
      </c>
      <c r="D36" s="2"/>
    </row>
    <row r="37" spans="2:4" x14ac:dyDescent="0.35">
      <c r="B37" t="str">
        <f>Master[[#This Row],[Accession Prefix (NPGS)]]&amp;" "&amp;Master[[#This Row],[Accession Number -Assigned]]&amp;" DONATED "&amp;TEXT(Master[[#This Row],[Received Date -received by site]], "MM/DD/YYYY")</f>
        <v>W6  DONATED 01/00/1900</v>
      </c>
      <c r="C37" s="17" t="str">
        <f>IF(Master[[#This Row],[Cooperator (Donor) 1 -full record]]="","",Master[[#This Row],[Cooperator (Donor) 1 -full record]])</f>
        <v>Bureau of Land Management, SOS project</v>
      </c>
      <c r="D37" s="2"/>
    </row>
    <row r="38" spans="2:4" x14ac:dyDescent="0.35">
      <c r="B38" t="str">
        <f>Master[[#This Row],[Accession Prefix (NPGS)]]&amp;" "&amp;Master[[#This Row],[Accession Number -Assigned]]&amp;" DONATED "&amp;TEXT(Master[[#This Row],[Received Date -received by site]], "MM/DD/YYYY")</f>
        <v>W6  DONATED 01/00/1900</v>
      </c>
      <c r="C38" s="17" t="str">
        <f>IF(Master[[#This Row],[Cooperator (Donor) 1 -full record]]="","",Master[[#This Row],[Cooperator (Donor) 1 -full record]])</f>
        <v>Bureau of Land Management, SOS project</v>
      </c>
      <c r="D38" s="2"/>
    </row>
    <row r="39" spans="2:4" x14ac:dyDescent="0.35">
      <c r="B39" t="str">
        <f>Master[[#This Row],[Accession Prefix (NPGS)]]&amp;" "&amp;Master[[#This Row],[Accession Number -Assigned]]&amp;" DONATED "&amp;TEXT(Master[[#This Row],[Received Date -received by site]], "MM/DD/YYYY")</f>
        <v>W6  DONATED 01/00/1900</v>
      </c>
      <c r="C39" s="17" t="str">
        <f>IF(Master[[#This Row],[Cooperator (Donor) 1 -full record]]="","",Master[[#This Row],[Cooperator (Donor) 1 -full record]])</f>
        <v>Bureau of Land Management, SOS project</v>
      </c>
      <c r="D39" s="2"/>
    </row>
    <row r="40" spans="2:4" x14ac:dyDescent="0.35">
      <c r="B40" t="str">
        <f>Master[[#This Row],[Accession Prefix (NPGS)]]&amp;" "&amp;Master[[#This Row],[Accession Number -Assigned]]&amp;" DONATED "&amp;TEXT(Master[[#This Row],[Received Date -received by site]], "MM/DD/YYYY")</f>
        <v>W6  DONATED 01/00/1900</v>
      </c>
      <c r="C40" s="17" t="str">
        <f>IF(Master[[#This Row],[Cooperator (Donor) 1 -full record]]="","",Master[[#This Row],[Cooperator (Donor) 1 -full record]])</f>
        <v>Bureau of Land Management, SOS project</v>
      </c>
      <c r="D40" s="2"/>
    </row>
    <row r="41" spans="2:4" x14ac:dyDescent="0.35">
      <c r="B41" t="str">
        <f>Master[[#This Row],[Accession Prefix (NPGS)]]&amp;" "&amp;Master[[#This Row],[Accession Number -Assigned]]&amp;" DONATED "&amp;TEXT(Master[[#This Row],[Received Date -received by site]], "MM/DD/YYYY")</f>
        <v>W6  DONATED 01/00/1900</v>
      </c>
      <c r="C41" s="17" t="str">
        <f>IF(Master[[#This Row],[Cooperator (Donor) 1 -full record]]="","",Master[[#This Row],[Cooperator (Donor) 1 -full record]])</f>
        <v>Bureau of Land Management, SOS project</v>
      </c>
      <c r="D41" s="2"/>
    </row>
    <row r="42" spans="2:4" x14ac:dyDescent="0.35">
      <c r="B42" t="str">
        <f>Master[[#This Row],[Accession Prefix (NPGS)]]&amp;" "&amp;Master[[#This Row],[Accession Number -Assigned]]&amp;" DONATED "&amp;TEXT(Master[[#This Row],[Received Date -received by site]], "MM/DD/YYYY")</f>
        <v>W6  DONATED 01/00/1900</v>
      </c>
      <c r="C42" s="17" t="str">
        <f>IF(Master[[#This Row],[Cooperator (Donor) 1 -full record]]="","",Master[[#This Row],[Cooperator (Donor) 1 -full record]])</f>
        <v>Bureau of Land Management, SOS project</v>
      </c>
      <c r="D42" s="2"/>
    </row>
    <row r="43" spans="2:4" x14ac:dyDescent="0.35">
      <c r="B43" t="str">
        <f>Master[[#This Row],[Accession Prefix (NPGS)]]&amp;" "&amp;Master[[#This Row],[Accession Number -Assigned]]&amp;" DONATED "&amp;TEXT(Master[[#This Row],[Received Date -received by site]], "MM/DD/YYYY")</f>
        <v>W6  DONATED 01/00/1900</v>
      </c>
      <c r="C43" s="17" t="str">
        <f>IF(Master[[#This Row],[Cooperator (Donor) 1 -full record]]="","",Master[[#This Row],[Cooperator (Donor) 1 -full record]])</f>
        <v>Bureau of Land Management, SOS project</v>
      </c>
      <c r="D43" s="2"/>
    </row>
    <row r="44" spans="2:4" x14ac:dyDescent="0.35">
      <c r="B44" t="str">
        <f>Master[[#This Row],[Accession Prefix (NPGS)]]&amp;" "&amp;Master[[#This Row],[Accession Number -Assigned]]&amp;" DONATED "&amp;TEXT(Master[[#This Row],[Received Date -received by site]], "MM/DD/YYYY")</f>
        <v>W6  DONATED 01/00/1900</v>
      </c>
      <c r="C44" s="17" t="str">
        <f>IF(Master[[#This Row],[Cooperator (Donor) 1 -full record]]="","",Master[[#This Row],[Cooperator (Donor) 1 -full record]])</f>
        <v>Bureau of Land Management, SOS project</v>
      </c>
      <c r="D44" s="2"/>
    </row>
    <row r="45" spans="2:4" x14ac:dyDescent="0.35">
      <c r="B45" t="str">
        <f>Master[[#This Row],[Accession Prefix (NPGS)]]&amp;" "&amp;Master[[#This Row],[Accession Number -Assigned]]&amp;" DONATED "&amp;TEXT(Master[[#This Row],[Received Date -received by site]], "MM/DD/YYYY")</f>
        <v>W6  DONATED 01/00/1900</v>
      </c>
      <c r="C45" s="17" t="str">
        <f>IF(Master[[#This Row],[Cooperator (Donor) 1 -full record]]="","",Master[[#This Row],[Cooperator (Donor) 1 -full record]])</f>
        <v>Bureau of Land Management, SOS project</v>
      </c>
      <c r="D45" s="2"/>
    </row>
    <row r="46" spans="2:4" x14ac:dyDescent="0.35">
      <c r="B46" t="str">
        <f>Master[[#This Row],[Accession Prefix (NPGS)]]&amp;" "&amp;Master[[#This Row],[Accession Number -Assigned]]&amp;" DONATED "&amp;TEXT(Master[[#This Row],[Received Date -received by site]], "MM/DD/YYYY")</f>
        <v>W6  DONATED 01/00/1900</v>
      </c>
      <c r="C46" s="17" t="str">
        <f>IF(Master[[#This Row],[Cooperator (Donor) 1 -full record]]="","",Master[[#This Row],[Cooperator (Donor) 1 -full record]])</f>
        <v>Bureau of Land Management, SOS project</v>
      </c>
      <c r="D46" s="2"/>
    </row>
    <row r="47" spans="2:4" x14ac:dyDescent="0.35">
      <c r="B47" t="str">
        <f>Master[[#This Row],[Accession Prefix (NPGS)]]&amp;" "&amp;Master[[#This Row],[Accession Number -Assigned]]&amp;" DONATED "&amp;TEXT(Master[[#This Row],[Received Date -received by site]], "MM/DD/YYYY")</f>
        <v>W6  DONATED 01/00/1900</v>
      </c>
      <c r="C47" s="17" t="str">
        <f>IF(Master[[#This Row],[Cooperator (Donor) 1 -full record]]="","",Master[[#This Row],[Cooperator (Donor) 1 -full record]])</f>
        <v>Bureau of Land Management, SOS project</v>
      </c>
      <c r="D47" s="2"/>
    </row>
    <row r="48" spans="2:4" x14ac:dyDescent="0.35">
      <c r="B48" t="str">
        <f>Master[[#This Row],[Accession Prefix (NPGS)]]&amp;" "&amp;Master[[#This Row],[Accession Number -Assigned]]&amp;" DONATED "&amp;TEXT(Master[[#This Row],[Received Date -received by site]], "MM/DD/YYYY")</f>
        <v>W6  DONATED 01/00/1900</v>
      </c>
      <c r="C48" s="17" t="str">
        <f>IF(Master[[#This Row],[Cooperator (Donor) 1 -full record]]="","",Master[[#This Row],[Cooperator (Donor) 1 -full record]])</f>
        <v>Bureau of Land Management, SOS project</v>
      </c>
      <c r="D48" s="2"/>
    </row>
    <row r="49" spans="2:4" x14ac:dyDescent="0.35">
      <c r="B49" t="str">
        <f>Master[[#This Row],[Accession Prefix (NPGS)]]&amp;" "&amp;Master[[#This Row],[Accession Number -Assigned]]&amp;" DONATED "&amp;TEXT(Master[[#This Row],[Received Date -received by site]], "MM/DD/YYYY")</f>
        <v>W6  DONATED 01/00/1900</v>
      </c>
      <c r="C49" s="17" t="str">
        <f>IF(Master[[#This Row],[Cooperator (Donor) 1 -full record]]="","",Master[[#This Row],[Cooperator (Donor) 1 -full record]])</f>
        <v>Bureau of Land Management, SOS project</v>
      </c>
      <c r="D49" s="2"/>
    </row>
    <row r="50" spans="2:4" x14ac:dyDescent="0.35">
      <c r="B50" t="str">
        <f>Master[[#This Row],[Accession Prefix (NPGS)]]&amp;" "&amp;Master[[#This Row],[Accession Number -Assigned]]&amp;" DONATED "&amp;TEXT(Master[[#This Row],[Received Date -received by site]], "MM/DD/YYYY")</f>
        <v>W6  DONATED 01/00/1900</v>
      </c>
      <c r="C50" s="17" t="str">
        <f>IF(Master[[#This Row],[Cooperator (Donor) 1 -full record]]="","",Master[[#This Row],[Cooperator (Donor) 1 -full record]])</f>
        <v>Bureau of Land Management, SOS project</v>
      </c>
      <c r="D50" s="2"/>
    </row>
    <row r="51" spans="2:4" x14ac:dyDescent="0.35">
      <c r="B51" t="str">
        <f>Master[[#This Row],[Accession Prefix (NPGS)]]&amp;" "&amp;Master[[#This Row],[Accession Number -Assigned]]&amp;" DONATED "&amp;TEXT(Master[[#This Row],[Received Date -received by site]], "MM/DD/YYYY")</f>
        <v>W6  DONATED 01/00/1900</v>
      </c>
      <c r="C51" s="17" t="str">
        <f>IF(Master[[#This Row],[Cooperator (Donor) 1 -full record]]="","",Master[[#This Row],[Cooperator (Donor) 1 -full record]])</f>
        <v>Bureau of Land Management, SOS project</v>
      </c>
      <c r="D51" s="2"/>
    </row>
    <row r="52" spans="2:4" x14ac:dyDescent="0.35">
      <c r="B52" t="str">
        <f>Master[[#This Row],[Accession Prefix (NPGS)]]&amp;" "&amp;Master[[#This Row],[Accession Number -Assigned]]&amp;" DONATED "&amp;TEXT(Master[[#This Row],[Received Date -received by site]], "MM/DD/YYYY")</f>
        <v>W6  DONATED 01/00/1900</v>
      </c>
      <c r="C52" s="17" t="str">
        <f>IF(Master[[#This Row],[Cooperator (Donor) 1 -full record]]="","",Master[[#This Row],[Cooperator (Donor) 1 -full record]])</f>
        <v>Bureau of Land Management, SOS project</v>
      </c>
      <c r="D52" s="2"/>
    </row>
    <row r="53" spans="2:4" x14ac:dyDescent="0.35">
      <c r="B53" t="str">
        <f>Master[[#This Row],[Accession Prefix (NPGS)]]&amp;" "&amp;Master[[#This Row],[Accession Number -Assigned]]&amp;" DONATED "&amp;TEXT(Master[[#This Row],[Received Date -received by site]], "MM/DD/YYYY")</f>
        <v>W6  DONATED 01/00/1900</v>
      </c>
      <c r="C53" s="17" t="str">
        <f>IF(Master[[#This Row],[Cooperator (Donor) 1 -full record]]="","",Master[[#This Row],[Cooperator (Donor) 1 -full record]])</f>
        <v>Bureau of Land Management, SOS project</v>
      </c>
      <c r="D53" s="2"/>
    </row>
    <row r="54" spans="2:4" x14ac:dyDescent="0.35">
      <c r="B54" t="str">
        <f>Master[[#This Row],[Accession Prefix (NPGS)]]&amp;" "&amp;Master[[#This Row],[Accession Number -Assigned]]&amp;" DONATED "&amp;TEXT(Master[[#This Row],[Received Date -received by site]], "MM/DD/YYYY")</f>
        <v>W6  DONATED 01/00/1900</v>
      </c>
      <c r="C54" s="17" t="str">
        <f>IF(Master[[#This Row],[Cooperator (Donor) 1 -full record]]="","",Master[[#This Row],[Cooperator (Donor) 1 -full record]])</f>
        <v>Bureau of Land Management, SOS project</v>
      </c>
      <c r="D54" s="2"/>
    </row>
    <row r="55" spans="2:4" x14ac:dyDescent="0.35">
      <c r="B55" t="str">
        <f>Master[[#This Row],[Accession Prefix (NPGS)]]&amp;" "&amp;Master[[#This Row],[Accession Number -Assigned]]&amp;" DONATED "&amp;TEXT(Master[[#This Row],[Received Date -received by site]], "MM/DD/YYYY")</f>
        <v>W6  DONATED 01/00/1900</v>
      </c>
      <c r="C55" s="17" t="str">
        <f>IF(Master[[#This Row],[Cooperator (Donor) 1 -full record]]="","",Master[[#This Row],[Cooperator (Donor) 1 -full record]])</f>
        <v>Bureau of Land Management, SOS project</v>
      </c>
      <c r="D55" s="2"/>
    </row>
    <row r="56" spans="2:4" x14ac:dyDescent="0.35">
      <c r="B56" t="str">
        <f>Master[[#This Row],[Accession Prefix (NPGS)]]&amp;" "&amp;Master[[#This Row],[Accession Number -Assigned]]&amp;" DONATED "&amp;TEXT(Master[[#This Row],[Received Date -received by site]], "MM/DD/YYYY")</f>
        <v>W6  DONATED 01/00/1900</v>
      </c>
      <c r="C56" s="17" t="str">
        <f>IF(Master[[#This Row],[Cooperator (Donor) 1 -full record]]="","",Master[[#This Row],[Cooperator (Donor) 1 -full record]])</f>
        <v>Bureau of Land Management, SOS project</v>
      </c>
      <c r="D56" s="2"/>
    </row>
    <row r="57" spans="2:4" x14ac:dyDescent="0.35">
      <c r="B57" t="str">
        <f>Master[[#This Row],[Accession Prefix (NPGS)]]&amp;" "&amp;Master[[#This Row],[Accession Number -Assigned]]&amp;" DONATED "&amp;TEXT(Master[[#This Row],[Received Date -received by site]], "MM/DD/YYYY")</f>
        <v>W6  DONATED 01/00/1900</v>
      </c>
      <c r="C57" s="17" t="str">
        <f>IF(Master[[#This Row],[Cooperator (Donor) 1 -full record]]="","",Master[[#This Row],[Cooperator (Donor) 1 -full record]])</f>
        <v>Bureau of Land Management, SOS project</v>
      </c>
      <c r="D57" s="2"/>
    </row>
    <row r="58" spans="2:4" x14ac:dyDescent="0.35">
      <c r="B58" t="str">
        <f>Master[[#This Row],[Accession Prefix (NPGS)]]&amp;" "&amp;Master[[#This Row],[Accession Number -Assigned]]&amp;" DONATED "&amp;TEXT(Master[[#This Row],[Received Date -received by site]], "MM/DD/YYYY")</f>
        <v>W6  DONATED 01/00/1900</v>
      </c>
      <c r="C58" s="17" t="str">
        <f>IF(Master[[#This Row],[Cooperator (Donor) 1 -full record]]="","",Master[[#This Row],[Cooperator (Donor) 1 -full record]])</f>
        <v>Bureau of Land Management, SOS project</v>
      </c>
      <c r="D58" s="2"/>
    </row>
    <row r="59" spans="2:4" x14ac:dyDescent="0.35">
      <c r="B59" t="str">
        <f>Master[[#This Row],[Accession Prefix (NPGS)]]&amp;" "&amp;Master[[#This Row],[Accession Number -Assigned]]&amp;" DONATED "&amp;TEXT(Master[[#This Row],[Received Date -received by site]], "MM/DD/YYYY")</f>
        <v>W6  DONATED 01/00/1900</v>
      </c>
      <c r="C59" s="17" t="str">
        <f>IF(Master[[#This Row],[Cooperator (Donor) 1 -full record]]="","",Master[[#This Row],[Cooperator (Donor) 1 -full record]])</f>
        <v>Bureau of Land Management, SOS project</v>
      </c>
      <c r="D59" s="2"/>
    </row>
    <row r="60" spans="2:4" x14ac:dyDescent="0.35">
      <c r="B60" t="str">
        <f>Master[[#This Row],[Accession Prefix (NPGS)]]&amp;" "&amp;Master[[#This Row],[Accession Number -Assigned]]&amp;" DONATED "&amp;TEXT(Master[[#This Row],[Received Date -received by site]], "MM/DD/YYYY")</f>
        <v>W6  DONATED 01/00/1900</v>
      </c>
      <c r="C60" s="17" t="str">
        <f>IF(Master[[#This Row],[Cooperator (Donor) 1 -full record]]="","",Master[[#This Row],[Cooperator (Donor) 1 -full record]])</f>
        <v>Bureau of Land Management, SOS project</v>
      </c>
      <c r="D60" s="2"/>
    </row>
    <row r="61" spans="2:4" x14ac:dyDescent="0.35">
      <c r="B61" t="str">
        <f>Master[[#This Row],[Accession Prefix (NPGS)]]&amp;" "&amp;Master[[#This Row],[Accession Number -Assigned]]&amp;" DONATED "&amp;TEXT(Master[[#This Row],[Received Date -received by site]], "MM/DD/YYYY")</f>
        <v>W6  DONATED 01/00/1900</v>
      </c>
      <c r="C61" s="17" t="str">
        <f>IF(Master[[#This Row],[Cooperator (Donor) 1 -full record]]="","",Master[[#This Row],[Cooperator (Donor) 1 -full record]])</f>
        <v>Bureau of Land Management, SOS project</v>
      </c>
      <c r="D61" s="2"/>
    </row>
    <row r="62" spans="2:4" x14ac:dyDescent="0.35">
      <c r="B62" t="str">
        <f>Master[[#This Row],[Accession Prefix (NPGS)]]&amp;" "&amp;Master[[#This Row],[Accession Number -Assigned]]&amp;" DONATED "&amp;TEXT(Master[[#This Row],[Received Date -received by site]], "MM/DD/YYYY")</f>
        <v>W6  DONATED 01/00/1900</v>
      </c>
      <c r="C62" s="17" t="str">
        <f>IF(Master[[#This Row],[Cooperator (Donor) 1 -full record]]="","",Master[[#This Row],[Cooperator (Donor) 1 -full record]])</f>
        <v>Bureau of Land Management, SOS project</v>
      </c>
      <c r="D62" s="2"/>
    </row>
    <row r="63" spans="2:4" x14ac:dyDescent="0.35">
      <c r="B63" t="str">
        <f>Master[[#This Row],[Accession Prefix (NPGS)]]&amp;" "&amp;Master[[#This Row],[Accession Number -Assigned]]&amp;" DONATED "&amp;TEXT(Master[[#This Row],[Received Date -received by site]], "MM/DD/YYYY")</f>
        <v>W6  DONATED 01/00/1900</v>
      </c>
      <c r="C63" s="17" t="str">
        <f>IF(Master[[#This Row],[Cooperator (Donor) 1 -full record]]="","",Master[[#This Row],[Cooperator (Donor) 1 -full record]])</f>
        <v>Bureau of Land Management, SOS project</v>
      </c>
      <c r="D63" s="2"/>
    </row>
    <row r="64" spans="2:4" x14ac:dyDescent="0.35">
      <c r="B64" t="str">
        <f>Master[[#This Row],[Accession Prefix (NPGS)]]&amp;" "&amp;Master[[#This Row],[Accession Number -Assigned]]&amp;" DONATED "&amp;TEXT(Master[[#This Row],[Received Date -received by site]], "MM/DD/YYYY")</f>
        <v>W6  DONATED 01/00/1900</v>
      </c>
      <c r="C64" s="17" t="str">
        <f>IF(Master[[#This Row],[Cooperator (Donor) 1 -full record]]="","",Master[[#This Row],[Cooperator (Donor) 1 -full record]])</f>
        <v>Bureau of Land Management, SOS project</v>
      </c>
      <c r="D64" s="2"/>
    </row>
    <row r="65" spans="2:4" x14ac:dyDescent="0.35">
      <c r="B65" t="str">
        <f>Master[[#This Row],[Accession Prefix (NPGS)]]&amp;" "&amp;Master[[#This Row],[Accession Number -Assigned]]&amp;" DONATED "&amp;TEXT(Master[[#This Row],[Received Date -received by site]], "MM/DD/YYYY")</f>
        <v>W6  DONATED 01/00/1900</v>
      </c>
      <c r="C65" s="17" t="str">
        <f>IF(Master[[#This Row],[Cooperator (Donor) 1 -full record]]="","",Master[[#This Row],[Cooperator (Donor) 1 -full record]])</f>
        <v>Bureau of Land Management, SOS project</v>
      </c>
      <c r="D65" s="2"/>
    </row>
    <row r="66" spans="2:4" x14ac:dyDescent="0.35">
      <c r="B66" t="str">
        <f>Master[[#This Row],[Accession Prefix (NPGS)]]&amp;" "&amp;Master[[#This Row],[Accession Number -Assigned]]&amp;" DONATED "&amp;TEXT(Master[[#This Row],[Received Date -received by site]], "MM/DD/YYYY")</f>
        <v>W6  DONATED 01/00/1900</v>
      </c>
      <c r="C66" s="17" t="str">
        <f>IF(Master[[#This Row],[Cooperator (Donor) 1 -full record]]="","",Master[[#This Row],[Cooperator (Donor) 1 -full record]])</f>
        <v>Bureau of Land Management, SOS project</v>
      </c>
      <c r="D66" s="2"/>
    </row>
    <row r="67" spans="2:4" x14ac:dyDescent="0.35">
      <c r="B67" t="str">
        <f>Master[[#This Row],[Accession Prefix (NPGS)]]&amp;" "&amp;Master[[#This Row],[Accession Number -Assigned]]&amp;" DONATED "&amp;TEXT(Master[[#This Row],[Received Date -received by site]], "MM/DD/YYYY")</f>
        <v>W6  DONATED 01/00/1900</v>
      </c>
      <c r="C67" s="17" t="str">
        <f>IF(Master[[#This Row],[Cooperator (Donor) 1 -full record]]="","",Master[[#This Row],[Cooperator (Donor) 1 -full record]])</f>
        <v>Bureau of Land Management, SOS project</v>
      </c>
      <c r="D67" s="2"/>
    </row>
    <row r="68" spans="2:4" x14ac:dyDescent="0.35">
      <c r="B68" t="str">
        <f>Master[[#This Row],[Accession Prefix (NPGS)]]&amp;" "&amp;Master[[#This Row],[Accession Number -Assigned]]&amp;" DONATED "&amp;TEXT(Master[[#This Row],[Received Date -received by site]], "MM/DD/YYYY")</f>
        <v>W6  DONATED 01/00/1900</v>
      </c>
      <c r="C68" s="17" t="str">
        <f>IF(Master[[#This Row],[Cooperator (Donor) 1 -full record]]="","",Master[[#This Row],[Cooperator (Donor) 1 -full record]])</f>
        <v>Bureau of Land Management, SOS project</v>
      </c>
      <c r="D68" s="2"/>
    </row>
    <row r="69" spans="2:4" x14ac:dyDescent="0.35">
      <c r="B69" t="str">
        <f>Master[[#This Row],[Accession Prefix (NPGS)]]&amp;" "&amp;Master[[#This Row],[Accession Number -Assigned]]&amp;" DONATED "&amp;TEXT(Master[[#This Row],[Received Date -received by site]], "MM/DD/YYYY")</f>
        <v>W6  DONATED 01/00/1900</v>
      </c>
      <c r="C69" s="17" t="str">
        <f>IF(Master[[#This Row],[Cooperator (Donor) 1 -full record]]="","",Master[[#This Row],[Cooperator (Donor) 1 -full record]])</f>
        <v>Bureau of Land Management, SOS project</v>
      </c>
      <c r="D69" s="2"/>
    </row>
    <row r="70" spans="2:4" x14ac:dyDescent="0.35">
      <c r="B70" t="str">
        <f>Master[[#This Row],[Accession Prefix (NPGS)]]&amp;" "&amp;Master[[#This Row],[Accession Number -Assigned]]&amp;" DONATED "&amp;TEXT(Master[[#This Row],[Received Date -received by site]], "MM/DD/YYYY")</f>
        <v>W6  DONATED 01/00/1900</v>
      </c>
      <c r="C70" s="17" t="str">
        <f>IF(Master[[#This Row],[Cooperator (Donor) 1 -full record]]="","",Master[[#This Row],[Cooperator (Donor) 1 -full record]])</f>
        <v>Bureau of Land Management, SOS project</v>
      </c>
      <c r="D70" s="2"/>
    </row>
    <row r="71" spans="2:4" x14ac:dyDescent="0.35">
      <c r="B71" t="str">
        <f>Master[[#This Row],[Accession Prefix (NPGS)]]&amp;" "&amp;Master[[#This Row],[Accession Number -Assigned]]&amp;" DONATED "&amp;TEXT(Master[[#This Row],[Received Date -received by site]], "MM/DD/YYYY")</f>
        <v>W6  DONATED 01/00/1900</v>
      </c>
      <c r="C71" s="17" t="str">
        <f>IF(Master[[#This Row],[Cooperator (Donor) 1 -full record]]="","",Master[[#This Row],[Cooperator (Donor) 1 -full record]])</f>
        <v>Bureau of Land Management, SOS project</v>
      </c>
      <c r="D71" s="2"/>
    </row>
    <row r="72" spans="2:4" x14ac:dyDescent="0.35">
      <c r="B72" t="str">
        <f>Master[[#This Row],[Accession Prefix (NPGS)]]&amp;" "&amp;Master[[#This Row],[Accession Number -Assigned]]&amp;" DONATED "&amp;TEXT(Master[[#This Row],[Received Date -received by site]], "MM/DD/YYYY")</f>
        <v>W6  DONATED 01/00/1900</v>
      </c>
      <c r="C72" s="17" t="str">
        <f>IF(Master[[#This Row],[Cooperator (Donor) 1 -full record]]="","",Master[[#This Row],[Cooperator (Donor) 1 -full record]])</f>
        <v>Bureau of Land Management, SOS project</v>
      </c>
      <c r="D72" s="2"/>
    </row>
    <row r="73" spans="2:4" x14ac:dyDescent="0.35">
      <c r="B73" t="str">
        <f>Master[[#This Row],[Accession Prefix (NPGS)]]&amp;" "&amp;Master[[#This Row],[Accession Number -Assigned]]&amp;" DONATED "&amp;TEXT(Master[[#This Row],[Received Date -received by site]], "MM/DD/YYYY")</f>
        <v>W6  DONATED 01/00/1900</v>
      </c>
      <c r="C73" s="17" t="str">
        <f>IF(Master[[#This Row],[Cooperator (Donor) 1 -full record]]="","",Master[[#This Row],[Cooperator (Donor) 1 -full record]])</f>
        <v>Bureau of Land Management, SOS project</v>
      </c>
      <c r="D73" s="2"/>
    </row>
    <row r="74" spans="2:4" x14ac:dyDescent="0.35">
      <c r="B74" t="str">
        <f>Master[[#This Row],[Accession Prefix (NPGS)]]&amp;" "&amp;Master[[#This Row],[Accession Number -Assigned]]&amp;" DONATED "&amp;TEXT(Master[[#This Row],[Received Date -received by site]], "MM/DD/YYYY")</f>
        <v>W6  DONATED 01/00/1900</v>
      </c>
      <c r="C74" s="17" t="str">
        <f>IF(Master[[#This Row],[Cooperator (Donor) 1 -full record]]="","",Master[[#This Row],[Cooperator (Donor) 1 -full record]])</f>
        <v>Bureau of Land Management, SOS project</v>
      </c>
      <c r="D74" s="2"/>
    </row>
    <row r="75" spans="2:4" x14ac:dyDescent="0.35">
      <c r="B75" t="str">
        <f>Master[[#This Row],[Accession Prefix (NPGS)]]&amp;" "&amp;Master[[#This Row],[Accession Number -Assigned]]&amp;" DONATED "&amp;TEXT(Master[[#This Row],[Received Date -received by site]], "MM/DD/YYYY")</f>
        <v>W6  DONATED 01/00/1900</v>
      </c>
      <c r="C75" s="17" t="str">
        <f>IF(Master[[#This Row],[Cooperator (Donor) 1 -full record]]="","",Master[[#This Row],[Cooperator (Donor) 1 -full record]])</f>
        <v>Bureau of Land Management, SOS project</v>
      </c>
      <c r="D75" s="2"/>
    </row>
    <row r="76" spans="2:4" x14ac:dyDescent="0.35">
      <c r="B76" t="str">
        <f>Master[[#This Row],[Accession Prefix (NPGS)]]&amp;" "&amp;Master[[#This Row],[Accession Number -Assigned]]&amp;" DONATED "&amp;TEXT(Master[[#This Row],[Received Date -received by site]], "MM/DD/YYYY")</f>
        <v>W6  DONATED 01/00/1900</v>
      </c>
      <c r="C76" s="17" t="str">
        <f>IF(Master[[#This Row],[Cooperator (Donor) 1 -full record]]="","",Master[[#This Row],[Cooperator (Donor) 1 -full record]])</f>
        <v>Bureau of Land Management, SOS project</v>
      </c>
      <c r="D76" s="2"/>
    </row>
    <row r="77" spans="2:4" x14ac:dyDescent="0.35">
      <c r="B77" t="str">
        <f>Master[[#This Row],[Accession Prefix (NPGS)]]&amp;" "&amp;Master[[#This Row],[Accession Number -Assigned]]&amp;" DONATED "&amp;TEXT(Master[[#This Row],[Received Date -received by site]], "MM/DD/YYYY")</f>
        <v>W6  DONATED 01/00/1900</v>
      </c>
      <c r="C77" s="17" t="str">
        <f>IF(Master[[#This Row],[Cooperator (Donor) 1 -full record]]="","",Master[[#This Row],[Cooperator (Donor) 1 -full record]])</f>
        <v>Bureau of Land Management, SOS project</v>
      </c>
      <c r="D77" s="2"/>
    </row>
    <row r="78" spans="2:4" x14ac:dyDescent="0.35">
      <c r="B78" t="str">
        <f>Master[[#This Row],[Accession Prefix (NPGS)]]&amp;" "&amp;Master[[#This Row],[Accession Number -Assigned]]&amp;" DONATED "&amp;TEXT(Master[[#This Row],[Received Date -received by site]], "MM/DD/YYYY")</f>
        <v>W6  DONATED 01/00/1900</v>
      </c>
      <c r="C78" s="17" t="str">
        <f>IF(Master[[#This Row],[Cooperator (Donor) 1 -full record]]="","",Master[[#This Row],[Cooperator (Donor) 1 -full record]])</f>
        <v>Bureau of Land Management, SOS project</v>
      </c>
      <c r="D78" s="2"/>
    </row>
    <row r="79" spans="2:4" x14ac:dyDescent="0.35">
      <c r="B79" t="str">
        <f>Master[[#This Row],[Accession Prefix (NPGS)]]&amp;" "&amp;Master[[#This Row],[Accession Number -Assigned]]&amp;" DONATED "&amp;TEXT(Master[[#This Row],[Received Date -received by site]], "MM/DD/YYYY")</f>
        <v>W6  DONATED 01/00/1900</v>
      </c>
      <c r="C79" s="17" t="str">
        <f>IF(Master[[#This Row],[Cooperator (Donor) 1 -full record]]="","",Master[[#This Row],[Cooperator (Donor) 1 -full record]])</f>
        <v>Bureau of Land Management, SOS project</v>
      </c>
      <c r="D79" s="2"/>
    </row>
    <row r="80" spans="2:4" x14ac:dyDescent="0.35">
      <c r="B80" t="str">
        <f>Master[[#This Row],[Accession Prefix (NPGS)]]&amp;" "&amp;Master[[#This Row],[Accession Number -Assigned]]&amp;" DONATED "&amp;TEXT(Master[[#This Row],[Received Date -received by site]], "MM/DD/YYYY")</f>
        <v>W6  DONATED 01/00/1900</v>
      </c>
      <c r="C80" s="17" t="str">
        <f>IF(Master[[#This Row],[Cooperator (Donor) 1 -full record]]="","",Master[[#This Row],[Cooperator (Donor) 1 -full record]])</f>
        <v>Bureau of Land Management, SOS project</v>
      </c>
      <c r="D80" s="2"/>
    </row>
    <row r="81" spans="2:4" x14ac:dyDescent="0.35">
      <c r="B81" t="str">
        <f>Master[[#This Row],[Accession Prefix (NPGS)]]&amp;" "&amp;Master[[#This Row],[Accession Number -Assigned]]&amp;" DONATED "&amp;TEXT(Master[[#This Row],[Received Date -received by site]], "MM/DD/YYYY")</f>
        <v>W6  DONATED 01/00/1900</v>
      </c>
      <c r="C81" s="17" t="str">
        <f>IF(Master[[#This Row],[Cooperator (Donor) 1 -full record]]="","",Master[[#This Row],[Cooperator (Donor) 1 -full record]])</f>
        <v>Bureau of Land Management, SOS project</v>
      </c>
      <c r="D81" s="2"/>
    </row>
    <row r="82" spans="2:4" x14ac:dyDescent="0.35">
      <c r="B82" t="str">
        <f>Master[[#This Row],[Accession Prefix (NPGS)]]&amp;" "&amp;Master[[#This Row],[Accession Number -Assigned]]&amp;" DONATED "&amp;TEXT(Master[[#This Row],[Received Date -received by site]], "MM/DD/YYYY")</f>
        <v>W6  DONATED 01/00/1900</v>
      </c>
      <c r="C82" s="17" t="str">
        <f>IF(Master[[#This Row],[Cooperator (Donor) 1 -full record]]="","",Master[[#This Row],[Cooperator (Donor) 1 -full record]])</f>
        <v>Bureau of Land Management, SOS project</v>
      </c>
      <c r="D82" s="2"/>
    </row>
    <row r="83" spans="2:4" x14ac:dyDescent="0.35">
      <c r="B83" t="str">
        <f>Master[[#This Row],[Accession Prefix (NPGS)]]&amp;" "&amp;Master[[#This Row],[Accession Number -Assigned]]&amp;" DONATED "&amp;TEXT(Master[[#This Row],[Received Date -received by site]], "MM/DD/YYYY")</f>
        <v>W6  DONATED 01/00/1900</v>
      </c>
      <c r="C83" s="17" t="str">
        <f>IF(Master[[#This Row],[Cooperator (Donor) 1 -full record]]="","",Master[[#This Row],[Cooperator (Donor) 1 -full record]])</f>
        <v>Bureau of Land Management, SOS project</v>
      </c>
      <c r="D83" s="2"/>
    </row>
    <row r="84" spans="2:4" x14ac:dyDescent="0.35">
      <c r="B84" t="str">
        <f>Master[[#This Row],[Accession Prefix (NPGS)]]&amp;" "&amp;Master[[#This Row],[Accession Number -Assigned]]&amp;" DONATED "&amp;TEXT(Master[[#This Row],[Received Date -received by site]], "MM/DD/YYYY")</f>
        <v>W6  DONATED 01/00/1900</v>
      </c>
      <c r="C84" s="17" t="str">
        <f>IF(Master[[#This Row],[Cooperator (Donor) 1 -full record]]="","",Master[[#This Row],[Cooperator (Donor) 1 -full record]])</f>
        <v>Bureau of Land Management, SOS project</v>
      </c>
      <c r="D84" s="2"/>
    </row>
    <row r="85" spans="2:4" x14ac:dyDescent="0.35">
      <c r="B85" t="str">
        <f>Master[[#This Row],[Accession Prefix (NPGS)]]&amp;" "&amp;Master[[#This Row],[Accession Number -Assigned]]&amp;" DONATED "&amp;TEXT(Master[[#This Row],[Received Date -received by site]], "MM/DD/YYYY")</f>
        <v>W6  DONATED 01/00/1900</v>
      </c>
      <c r="C85" s="17" t="str">
        <f>IF(Master[[#This Row],[Cooperator (Donor) 1 -full record]]="","",Master[[#This Row],[Cooperator (Donor) 1 -full record]])</f>
        <v>Bureau of Land Management, SOS project</v>
      </c>
      <c r="D85" s="2"/>
    </row>
    <row r="86" spans="2:4" x14ac:dyDescent="0.35">
      <c r="B86" t="str">
        <f>Master[[#This Row],[Accession Prefix (NPGS)]]&amp;" "&amp;Master[[#This Row],[Accession Number -Assigned]]&amp;" DONATED "&amp;TEXT(Master[[#This Row],[Received Date -received by site]], "MM/DD/YYYY")</f>
        <v>W6  DONATED 01/00/1900</v>
      </c>
      <c r="C86" s="17" t="str">
        <f>IF(Master[[#This Row],[Cooperator (Donor) 1 -full record]]="","",Master[[#This Row],[Cooperator (Donor) 1 -full record]])</f>
        <v>Bureau of Land Management, SOS project</v>
      </c>
      <c r="D86" s="2"/>
    </row>
    <row r="87" spans="2:4" x14ac:dyDescent="0.35">
      <c r="B87" t="str">
        <f>Master[[#This Row],[Accession Prefix (NPGS)]]&amp;" "&amp;Master[[#This Row],[Accession Number -Assigned]]&amp;" DONATED "&amp;TEXT(Master[[#This Row],[Received Date -received by site]], "MM/DD/YYYY")</f>
        <v>W6  DONATED 01/00/1900</v>
      </c>
      <c r="C87" s="17" t="str">
        <f>IF(Master[[#This Row],[Cooperator (Donor) 1 -full record]]="","",Master[[#This Row],[Cooperator (Donor) 1 -full record]])</f>
        <v>Bureau of Land Management, SOS project</v>
      </c>
      <c r="D87" s="2"/>
    </row>
    <row r="88" spans="2:4" x14ac:dyDescent="0.35">
      <c r="B88" t="str">
        <f>Master[[#This Row],[Accession Prefix (NPGS)]]&amp;" "&amp;Master[[#This Row],[Accession Number -Assigned]]&amp;" DONATED "&amp;TEXT(Master[[#This Row],[Received Date -received by site]], "MM/DD/YYYY")</f>
        <v>W6  DONATED 01/00/1900</v>
      </c>
      <c r="C88" s="17" t="str">
        <f>IF(Master[[#This Row],[Cooperator (Donor) 1 -full record]]="","",Master[[#This Row],[Cooperator (Donor) 1 -full record]])</f>
        <v>Bureau of Land Management, SOS project</v>
      </c>
      <c r="D88" s="2"/>
    </row>
    <row r="89" spans="2:4" x14ac:dyDescent="0.35">
      <c r="B89" t="str">
        <f>Master[[#This Row],[Accession Prefix (NPGS)]]&amp;" "&amp;Master[[#This Row],[Accession Number -Assigned]]&amp;" DONATED "&amp;TEXT(Master[[#This Row],[Received Date -received by site]], "MM/DD/YYYY")</f>
        <v>W6  DONATED 01/00/1900</v>
      </c>
      <c r="C89" s="17" t="str">
        <f>IF(Master[[#This Row],[Cooperator (Donor) 1 -full record]]="","",Master[[#This Row],[Cooperator (Donor) 1 -full record]])</f>
        <v>Bureau of Land Management, SOS project</v>
      </c>
      <c r="D89" s="2"/>
    </row>
    <row r="90" spans="2:4" x14ac:dyDescent="0.35">
      <c r="B90" t="str">
        <f>Master[[#This Row],[Accession Prefix (NPGS)]]&amp;" "&amp;Master[[#This Row],[Accession Number -Assigned]]&amp;" DONATED "&amp;TEXT(Master[[#This Row],[Received Date -received by site]], "MM/DD/YYYY")</f>
        <v>W6  DONATED 01/00/1900</v>
      </c>
      <c r="C90" s="17" t="str">
        <f>IF(Master[[#This Row],[Cooperator (Donor) 1 -full record]]="","",Master[[#This Row],[Cooperator (Donor) 1 -full record]])</f>
        <v>Bureau of Land Management, SOS project</v>
      </c>
      <c r="D90" s="2"/>
    </row>
    <row r="91" spans="2:4" x14ac:dyDescent="0.35">
      <c r="B91" t="str">
        <f>Master[[#This Row],[Accession Prefix (NPGS)]]&amp;" "&amp;Master[[#This Row],[Accession Number -Assigned]]&amp;" DONATED "&amp;TEXT(Master[[#This Row],[Received Date -received by site]], "MM/DD/YYYY")</f>
        <v>W6  DONATED 01/00/1900</v>
      </c>
      <c r="C91" s="17" t="str">
        <f>IF(Master[[#This Row],[Cooperator (Donor) 1 -full record]]="","",Master[[#This Row],[Cooperator (Donor) 1 -full record]])</f>
        <v>Bureau of Land Management, SOS project</v>
      </c>
      <c r="D91" s="2"/>
    </row>
    <row r="92" spans="2:4" x14ac:dyDescent="0.35">
      <c r="B92" t="str">
        <f>Master[[#This Row],[Accession Prefix (NPGS)]]&amp;" "&amp;Master[[#This Row],[Accession Number -Assigned]]&amp;" DONATED "&amp;TEXT(Master[[#This Row],[Received Date -received by site]], "MM/DD/YYYY")</f>
        <v>W6  DONATED 01/00/1900</v>
      </c>
      <c r="C92" s="17" t="str">
        <f>IF(Master[[#This Row],[Cooperator (Donor) 1 -full record]]="","",Master[[#This Row],[Cooperator (Donor) 1 -full record]])</f>
        <v>Bureau of Land Management, SOS project</v>
      </c>
      <c r="D92" s="2"/>
    </row>
    <row r="93" spans="2:4" x14ac:dyDescent="0.35">
      <c r="B93" t="str">
        <f>Master[[#This Row],[Accession Prefix (NPGS)]]&amp;" "&amp;Master[[#This Row],[Accession Number -Assigned]]&amp;" DONATED "&amp;TEXT(Master[[#This Row],[Received Date -received by site]], "MM/DD/YYYY")</f>
        <v>W6  DONATED 01/00/1900</v>
      </c>
      <c r="C93" s="17" t="str">
        <f>IF(Master[[#This Row],[Cooperator (Donor) 1 -full record]]="","",Master[[#This Row],[Cooperator (Donor) 1 -full record]])</f>
        <v>Bureau of Land Management, SOS project</v>
      </c>
      <c r="D93" s="2"/>
    </row>
    <row r="94" spans="2:4" x14ac:dyDescent="0.35">
      <c r="B94" t="str">
        <f>Master[[#This Row],[Accession Prefix (NPGS)]]&amp;" "&amp;Master[[#This Row],[Accession Number -Assigned]]&amp;" DONATED "&amp;TEXT(Master[[#This Row],[Received Date -received by site]], "MM/DD/YYYY")</f>
        <v>W6  DONATED 01/00/1900</v>
      </c>
      <c r="C94" s="17" t="str">
        <f>IF(Master[[#This Row],[Cooperator (Donor) 1 -full record]]="","",Master[[#This Row],[Cooperator (Donor) 1 -full record]])</f>
        <v>Bureau of Land Management, SOS project</v>
      </c>
      <c r="D94" s="2"/>
    </row>
    <row r="95" spans="2:4" x14ac:dyDescent="0.35">
      <c r="B95" t="str">
        <f>Master[[#This Row],[Accession Prefix (NPGS)]]&amp;" "&amp;Master[[#This Row],[Accession Number -Assigned]]&amp;" DONATED "&amp;TEXT(Master[[#This Row],[Received Date -received by site]], "MM/DD/YYYY")</f>
        <v>W6  DONATED 01/00/1900</v>
      </c>
      <c r="C95" s="17" t="str">
        <f>IF(Master[[#This Row],[Cooperator (Donor) 1 -full record]]="","",Master[[#This Row],[Cooperator (Donor) 1 -full record]])</f>
        <v>Bureau of Land Management, SOS project</v>
      </c>
      <c r="D95" s="2"/>
    </row>
    <row r="96" spans="2:4" x14ac:dyDescent="0.35">
      <c r="B96" t="str">
        <f>Master[[#This Row],[Accession Prefix (NPGS)]]&amp;" "&amp;Master[[#This Row],[Accession Number -Assigned]]&amp;" DONATED "&amp;TEXT(Master[[#This Row],[Received Date -received by site]], "MM/DD/YYYY")</f>
        <v>W6  DONATED 01/00/1900</v>
      </c>
      <c r="C96" s="17" t="str">
        <f>IF(Master[[#This Row],[Cooperator (Donor) 1 -full record]]="","",Master[[#This Row],[Cooperator (Donor) 1 -full record]])</f>
        <v>Bureau of Land Management, SOS project</v>
      </c>
      <c r="D96" s="2"/>
    </row>
    <row r="97" spans="2:3" x14ac:dyDescent="0.35">
      <c r="B97" t="str">
        <f>Master[[#This Row],[Accession Prefix (NPGS)]]&amp;" "&amp;Master[[#This Row],[Accession Number -Assigned]]&amp;" DONATED "&amp;TEXT(Master[[#This Row],[Received Date -received by site]], "MM/DD/YYYY")</f>
        <v>W6  DONATED 01/00/1900</v>
      </c>
      <c r="C97" s="17" t="str">
        <f>IF(Master[[#This Row],[Cooperator (Donor) 1 -full record]]="","",Master[[#This Row],[Cooperator (Donor) 1 -full record]])</f>
        <v>Bureau of Land Management, SOS project</v>
      </c>
    </row>
    <row r="98" spans="2:3" x14ac:dyDescent="0.35">
      <c r="B98" t="str">
        <f>Master[[#This Row],[Accession Prefix (NPGS)]]&amp;" "&amp;Master[[#This Row],[Accession Number -Assigned]]&amp;" DONATED "&amp;TEXT(Master[[#This Row],[Received Date -received by site]], "MM/DD/YYYY")</f>
        <v>W6  DONATED 01/00/1900</v>
      </c>
      <c r="C98" s="17" t="str">
        <f>IF(Master[[#This Row],[Cooperator (Donor) 1 -full record]]="","",Master[[#This Row],[Cooperator (Donor) 1 -full record]])</f>
        <v>Bureau of Land Management, SOS project</v>
      </c>
    </row>
    <row r="99" spans="2:3" x14ac:dyDescent="0.35">
      <c r="B99" t="str">
        <f>Master[[#This Row],[Accession Prefix (NPGS)]]&amp;" "&amp;Master[[#This Row],[Accession Number -Assigned]]&amp;" DONATED "&amp;TEXT(Master[[#This Row],[Received Date -received by site]], "MM/DD/YYYY")</f>
        <v>W6  DONATED 01/00/1900</v>
      </c>
      <c r="C99" s="17" t="str">
        <f>IF(Master[[#This Row],[Cooperator (Donor) 1 -full record]]="","",Master[[#This Row],[Cooperator (Donor) 1 -full record]])</f>
        <v>Bureau of Land Management, SOS project</v>
      </c>
    </row>
    <row r="100" spans="2:3" x14ac:dyDescent="0.35">
      <c r="B100" t="str">
        <f>Master[[#This Row],[Accession Prefix (NPGS)]]&amp;" "&amp;Master[[#This Row],[Accession Number -Assigned]]&amp;" DONATED "&amp;TEXT(Master[[#This Row],[Received Date -received by site]], "MM/DD/YYYY")</f>
        <v>W6  DONATED 01/00/1900</v>
      </c>
      <c r="C100" s="17" t="str">
        <f>IF(Master[[#This Row],[Cooperator (Donor) 1 -full record]]="","",Master[[#This Row],[Cooperator (Donor) 1 -full record]])</f>
        <v>Bureau of Land Management, SOS project</v>
      </c>
    </row>
    <row r="101" spans="2:3" x14ac:dyDescent="0.35">
      <c r="B101" t="str">
        <f>Master[[#This Row],[Accession Prefix (NPGS)]]&amp;" "&amp;Master[[#This Row],[Accession Number -Assigned]]&amp;" DONATED "&amp;TEXT(Master[[#This Row],[Received Date -received by site]], "MM/DD/YYYY")</f>
        <v>W6  DONATED 01/00/1900</v>
      </c>
      <c r="C101" s="17" t="str">
        <f>IF(Master[[#This Row],[Cooperator (Donor) 1 -full record]]="","",Master[[#This Row],[Cooperator (Donor) 1 -full record]])</f>
        <v>Bureau of Land Management, SOS project</v>
      </c>
    </row>
    <row r="102" spans="2:3" x14ac:dyDescent="0.35">
      <c r="B102" t="str">
        <f>Master[[#This Row],[Accession Prefix (NPGS)]]&amp;" "&amp;Master[[#This Row],[Accession Number -Assigned]]&amp;" DONATED "&amp;TEXT(Master[[#This Row],[Received Date -received by site]], "MM/DD/YYYY")</f>
        <v>W6  DONATED 01/00/1900</v>
      </c>
      <c r="C102" s="17" t="str">
        <f>IF(Master[[#This Row],[Cooperator (Donor) 1 -full record]]="","",Master[[#This Row],[Cooperator (Donor) 1 -full record]])</f>
        <v>Bureau of Land Management, SOS project</v>
      </c>
    </row>
    <row r="103" spans="2:3" x14ac:dyDescent="0.35">
      <c r="B103" t="str">
        <f>Master[[#This Row],[Accession Prefix (NPGS)]]&amp;" "&amp;Master[[#This Row],[Accession Number -Assigned]]&amp;" DONATED "&amp;TEXT(Master[[#This Row],[Received Date -received by site]], "MM/DD/YYYY")</f>
        <v>W6  DONATED 01/00/1900</v>
      </c>
      <c r="C103" s="17" t="str">
        <f>IF(Master[[#This Row],[Cooperator (Donor) 1 -full record]]="","",Master[[#This Row],[Cooperator (Donor) 1 -full record]])</f>
        <v>Bureau of Land Management, SOS project</v>
      </c>
    </row>
    <row r="104" spans="2:3" x14ac:dyDescent="0.35">
      <c r="B104" t="str">
        <f>Master[[#This Row],[Accession Prefix (NPGS)]]&amp;" "&amp;Master[[#This Row],[Accession Number -Assigned]]&amp;" DONATED "&amp;TEXT(Master[[#This Row],[Received Date -received by site]], "MM/DD/YYYY")</f>
        <v>W6  DONATED 01/00/1900</v>
      </c>
      <c r="C104" s="17" t="str">
        <f>IF(Master[[#This Row],[Cooperator (Donor) 1 -full record]]="","",Master[[#This Row],[Cooperator (Donor) 1 -full record]])</f>
        <v>Bureau of Land Management, SOS project</v>
      </c>
    </row>
    <row r="105" spans="2:3" x14ac:dyDescent="0.35">
      <c r="B105" t="str">
        <f>Master[[#This Row],[Accession Prefix (NPGS)]]&amp;" "&amp;Master[[#This Row],[Accession Number -Assigned]]&amp;" DONATED "&amp;TEXT(Master[[#This Row],[Received Date -received by site]], "MM/DD/YYYY")</f>
        <v>W6  DONATED 01/00/1900</v>
      </c>
      <c r="C105" s="17" t="str">
        <f>IF(Master[[#This Row],[Cooperator (Donor) 1 -full record]]="","",Master[[#This Row],[Cooperator (Donor) 1 -full record]])</f>
        <v>Bureau of Land Management, SOS project</v>
      </c>
    </row>
    <row r="106" spans="2:3" x14ac:dyDescent="0.35">
      <c r="B106" t="str">
        <f>Master[[#This Row],[Accession Prefix (NPGS)]]&amp;" "&amp;Master[[#This Row],[Accession Number -Assigned]]&amp;" DONATED "&amp;TEXT(Master[[#This Row],[Received Date -received by site]], "MM/DD/YYYY")</f>
        <v>W6  DONATED 01/00/1900</v>
      </c>
      <c r="C106" s="17" t="str">
        <f>IF(Master[[#This Row],[Cooperator (Donor) 1 -full record]]="","",Master[[#This Row],[Cooperator (Donor) 1 -full record]])</f>
        <v>Bureau of Land Management, SOS project</v>
      </c>
    </row>
    <row r="107" spans="2:3" x14ac:dyDescent="0.35">
      <c r="B107" t="str">
        <f>Master[[#This Row],[Accession Prefix (NPGS)]]&amp;" "&amp;Master[[#This Row],[Accession Number -Assigned]]&amp;" DONATED "&amp;TEXT(Master[[#This Row],[Received Date -received by site]], "MM/DD/YYYY")</f>
        <v>W6  DONATED 01/00/1900</v>
      </c>
      <c r="C107" s="17" t="str">
        <f>IF(Master[[#This Row],[Cooperator (Donor) 1 -full record]]="","",Master[[#This Row],[Cooperator (Donor) 1 -full record]])</f>
        <v>Bureau of Land Management, SOS project</v>
      </c>
    </row>
    <row r="108" spans="2:3" x14ac:dyDescent="0.35">
      <c r="B108" t="str">
        <f>Master[[#This Row],[Accession Prefix (NPGS)]]&amp;" "&amp;Master[[#This Row],[Accession Number -Assigned]]&amp;" DONATED "&amp;TEXT(Master[[#This Row],[Received Date -received by site]], "MM/DD/YYYY")</f>
        <v>W6  DONATED 01/00/1900</v>
      </c>
      <c r="C108" s="17" t="str">
        <f>IF(Master[[#This Row],[Cooperator (Donor) 1 -full record]]="","",Master[[#This Row],[Cooperator (Donor) 1 -full record]])</f>
        <v>Bureau of Land Management, SOS project</v>
      </c>
    </row>
    <row r="109" spans="2:3" x14ac:dyDescent="0.35">
      <c r="B109" t="str">
        <f>Master[[#This Row],[Accession Prefix (NPGS)]]&amp;" "&amp;Master[[#This Row],[Accession Number -Assigned]]&amp;" DONATED "&amp;TEXT(Master[[#This Row],[Received Date -received by site]], "MM/DD/YYYY")</f>
        <v>W6  DONATED 01/00/1900</v>
      </c>
      <c r="C109" s="17" t="str">
        <f>IF(Master[[#This Row],[Cooperator (Donor) 1 -full record]]="","",Master[[#This Row],[Cooperator (Donor) 1 -full record]])</f>
        <v>Bureau of Land Management, SOS project</v>
      </c>
    </row>
    <row r="110" spans="2:3" x14ac:dyDescent="0.35">
      <c r="B110" t="str">
        <f>Master[[#This Row],[Accession Prefix (NPGS)]]&amp;" "&amp;Master[[#This Row],[Accession Number -Assigned]]&amp;" DONATED "&amp;TEXT(Master[[#This Row],[Received Date -received by site]], "MM/DD/YYYY")</f>
        <v>W6  DONATED 01/00/1900</v>
      </c>
      <c r="C110" s="17" t="str">
        <f>IF(Master[[#This Row],[Cooperator (Donor) 1 -full record]]="","",Master[[#This Row],[Cooperator (Donor) 1 -full record]])</f>
        <v>Bureau of Land Management, SOS project</v>
      </c>
    </row>
    <row r="111" spans="2:3" x14ac:dyDescent="0.35">
      <c r="B111" t="str">
        <f>Master[[#This Row],[Accession Prefix (NPGS)]]&amp;" "&amp;Master[[#This Row],[Accession Number -Assigned]]&amp;" DONATED "&amp;TEXT(Master[[#This Row],[Received Date -received by site]], "MM/DD/YYYY")</f>
        <v>W6  DONATED 01/00/1900</v>
      </c>
      <c r="C111" s="17" t="str">
        <f>IF(Master[[#This Row],[Cooperator (Donor) 1 -full record]]="","",Master[[#This Row],[Cooperator (Donor) 1 -full record]])</f>
        <v>Bureau of Land Management, SOS project</v>
      </c>
    </row>
    <row r="112" spans="2:3" x14ac:dyDescent="0.35">
      <c r="B112" t="str">
        <f>Master[[#This Row],[Accession Prefix (NPGS)]]&amp;" "&amp;Master[[#This Row],[Accession Number -Assigned]]&amp;" DONATED "&amp;TEXT(Master[[#This Row],[Received Date -received by site]], "MM/DD/YYYY")</f>
        <v>W6  DONATED 01/00/1900</v>
      </c>
      <c r="C112" s="17" t="str">
        <f>IF(Master[[#This Row],[Cooperator (Donor) 1 -full record]]="","",Master[[#This Row],[Cooperator (Donor) 1 -full record]])</f>
        <v>Bureau of Land Management, SOS project</v>
      </c>
    </row>
    <row r="113" spans="2:3" x14ac:dyDescent="0.35">
      <c r="B113" t="str">
        <f>Master[[#This Row],[Accession Prefix (NPGS)]]&amp;" "&amp;Master[[#This Row],[Accession Number -Assigned]]&amp;" DONATED "&amp;TEXT(Master[[#This Row],[Received Date -received by site]], "MM/DD/YYYY")</f>
        <v>W6  DONATED 01/00/1900</v>
      </c>
      <c r="C113" s="17" t="str">
        <f>IF(Master[[#This Row],[Cooperator (Donor) 1 -full record]]="","",Master[[#This Row],[Cooperator (Donor) 1 -full record]])</f>
        <v>Bureau of Land Management, SOS project</v>
      </c>
    </row>
    <row r="114" spans="2:3" x14ac:dyDescent="0.35">
      <c r="B114" t="str">
        <f>Master[[#This Row],[Accession Prefix (NPGS)]]&amp;" "&amp;Master[[#This Row],[Accession Number -Assigned]]&amp;" DONATED "&amp;TEXT(Master[[#This Row],[Received Date -received by site]], "MM/DD/YYYY")</f>
        <v>W6  DONATED 01/00/1900</v>
      </c>
      <c r="C114" s="17" t="str">
        <f>IF(Master[[#This Row],[Cooperator (Donor) 1 -full record]]="","",Master[[#This Row],[Cooperator (Donor) 1 -full record]])</f>
        <v>Bureau of Land Management, SOS project</v>
      </c>
    </row>
    <row r="115" spans="2:3" x14ac:dyDescent="0.35">
      <c r="B115" t="str">
        <f>Master[[#This Row],[Accession Prefix (NPGS)]]&amp;" "&amp;Master[[#This Row],[Accession Number -Assigned]]&amp;" DONATED "&amp;TEXT(Master[[#This Row],[Received Date -received by site]], "MM/DD/YYYY")</f>
        <v>W6  DONATED 01/00/1900</v>
      </c>
      <c r="C115" s="17" t="str">
        <f>IF(Master[[#This Row],[Cooperator (Donor) 1 -full record]]="","",Master[[#This Row],[Cooperator (Donor) 1 -full record]])</f>
        <v>Bureau of Land Management, SOS project</v>
      </c>
    </row>
    <row r="116" spans="2:3" x14ac:dyDescent="0.35">
      <c r="B116" t="str">
        <f>Master[[#This Row],[Accession Prefix (NPGS)]]&amp;" "&amp;Master[[#This Row],[Accession Number -Assigned]]&amp;" DONATED "&amp;TEXT(Master[[#This Row],[Received Date -received by site]], "MM/DD/YYYY")</f>
        <v>W6  DONATED 01/00/1900</v>
      </c>
      <c r="C116" s="17" t="str">
        <f>IF(Master[[#This Row],[Cooperator (Donor) 1 -full record]]="","",Master[[#This Row],[Cooperator (Donor) 1 -full record]])</f>
        <v>Bureau of Land Management, SOS project</v>
      </c>
    </row>
    <row r="117" spans="2:3" x14ac:dyDescent="0.35">
      <c r="B117" t="str">
        <f>Master[[#This Row],[Accession Prefix (NPGS)]]&amp;" "&amp;Master[[#This Row],[Accession Number -Assigned]]&amp;" DONATED "&amp;TEXT(Master[[#This Row],[Received Date -received by site]], "MM/DD/YYYY")</f>
        <v>W6  DONATED 01/00/1900</v>
      </c>
      <c r="C117" s="17" t="str">
        <f>IF(Master[[#This Row],[Cooperator (Donor) 1 -full record]]="","",Master[[#This Row],[Cooperator (Donor) 1 -full record]])</f>
        <v>Bureau of Land Management, SOS project</v>
      </c>
    </row>
    <row r="118" spans="2:3" x14ac:dyDescent="0.35">
      <c r="B118" t="str">
        <f>Master[[#This Row],[Accession Prefix (NPGS)]]&amp;" "&amp;Master[[#This Row],[Accession Number -Assigned]]&amp;" DONATED "&amp;TEXT(Master[[#This Row],[Received Date -received by site]], "MM/DD/YYYY")</f>
        <v xml:space="preserve">  DONATED 01/00/1900</v>
      </c>
      <c r="C118" s="17" t="str">
        <f>IF(Master[[#This Row],[Cooperator (Donor) 1 -full record]]="","",Master[[#This Row],[Cooperator (Donor) 1 -full record]])</f>
        <v/>
      </c>
    </row>
    <row r="119" spans="2:3" x14ac:dyDescent="0.35">
      <c r="B119" t="str">
        <f>Master[[#This Row],[Accession Prefix (NPGS)]]&amp;" "&amp;Master[[#This Row],[Accession Number -Assigned]]&amp;" DONATED "&amp;TEXT(Master[[#This Row],[Received Date -received by site]], "MM/DD/YYYY")</f>
        <v xml:space="preserve">  DONATED 01/00/1900</v>
      </c>
      <c r="C119" s="17" t="str">
        <f>IF(Master[[#This Row],[Cooperator (Donor) 1 -full record]]="","",Master[[#This Row],[Cooperator (Donor) 1 -full record]])</f>
        <v/>
      </c>
    </row>
    <row r="120" spans="2:3" x14ac:dyDescent="0.35">
      <c r="B120" t="str">
        <f>Master[[#This Row],[Accession Prefix (NPGS)]]&amp;" "&amp;Master[[#This Row],[Accession Number -Assigned]]&amp;" DONATED "&amp;TEXT(Master[[#This Row],[Received Date -received by site]], "MM/DD/YYYY")</f>
        <v xml:space="preserve">  DONATED 01/00/1900</v>
      </c>
      <c r="C120" s="17" t="str">
        <f>IF(Master[[#This Row],[Cooperator (Donor) 1 -full record]]="","",Master[[#This Row],[Cooperator (Donor) 1 -full record]])</f>
        <v/>
      </c>
    </row>
    <row r="121" spans="2:3" x14ac:dyDescent="0.35">
      <c r="B121" t="str">
        <f>Master[[#This Row],[Accession Prefix (NPGS)]]&amp;" "&amp;Master[[#This Row],[Accession Number -Assigned]]&amp;" DONATED "&amp;TEXT(Master[[#This Row],[Received Date -received by site]], "MM/DD/YYYY")</f>
        <v xml:space="preserve">  DONATED 01/00/1900</v>
      </c>
      <c r="C121" s="17" t="str">
        <f>IF(Master[[#This Row],[Cooperator (Donor) 1 -full record]]="","",Master[[#This Row],[Cooperator (Donor) 1 -full record]])</f>
        <v/>
      </c>
    </row>
    <row r="122" spans="2:3" x14ac:dyDescent="0.35">
      <c r="B122" t="str">
        <f>Master[[#This Row],[Accession Prefix (NPGS)]]&amp;" "&amp;Master[[#This Row],[Accession Number -Assigned]]&amp;" DONATED "&amp;TEXT(Master[[#This Row],[Received Date -received by site]], "MM/DD/YYYY")</f>
        <v xml:space="preserve">  DONATED 01/00/1900</v>
      </c>
      <c r="C122" s="17" t="str">
        <f>IF(Master[[#This Row],[Cooperator (Donor) 1 -full record]]="","",Master[[#This Row],[Cooperator (Donor) 1 -full record]])</f>
        <v/>
      </c>
    </row>
    <row r="123" spans="2:3" x14ac:dyDescent="0.35">
      <c r="B123" t="str">
        <f>Master[[#This Row],[Accession Prefix (NPGS)]]&amp;" "&amp;Master[[#This Row],[Accession Number -Assigned]]&amp;" DONATED "&amp;TEXT(Master[[#This Row],[Received Date -received by site]], "MM/DD/YYYY")</f>
        <v xml:space="preserve">  DONATED 01/00/1900</v>
      </c>
      <c r="C123" s="17" t="str">
        <f>IF(Master[[#This Row],[Cooperator (Donor) 1 -full record]]="","",Master[[#This Row],[Cooperator (Donor) 1 -full record]])</f>
        <v/>
      </c>
    </row>
    <row r="124" spans="2:3" x14ac:dyDescent="0.35">
      <c r="B124" t="str">
        <f>Master[[#This Row],[Accession Prefix (NPGS)]]&amp;" "&amp;Master[[#This Row],[Accession Number -Assigned]]&amp;" DONATED "&amp;TEXT(Master[[#This Row],[Received Date -received by site]], "MM/DD/YYYY")</f>
        <v xml:space="preserve">  DONATED 01/00/1900</v>
      </c>
      <c r="C124" s="17" t="str">
        <f>IF(Master[[#This Row],[Cooperator (Donor) 1 -full record]]="","",Master[[#This Row],[Cooperator (Donor) 1 -full record]])</f>
        <v/>
      </c>
    </row>
    <row r="125" spans="2:3" x14ac:dyDescent="0.35">
      <c r="B125" t="str">
        <f>Master[[#This Row],[Accession Prefix (NPGS)]]&amp;" "&amp;Master[[#This Row],[Accession Number -Assigned]]&amp;" DONATED "&amp;TEXT(Master[[#This Row],[Received Date -received by site]], "MM/DD/YYYY")</f>
        <v xml:space="preserve">  DONATED 01/00/1900</v>
      </c>
      <c r="C125" s="17" t="str">
        <f>IF(Master[[#This Row],[Cooperator (Donor) 1 -full record]]="","",Master[[#This Row],[Cooperator (Donor) 1 -full record]])</f>
        <v/>
      </c>
    </row>
    <row r="126" spans="2:3" x14ac:dyDescent="0.35">
      <c r="B126" t="str">
        <f>Master[[#This Row],[Accession Prefix (NPGS)]]&amp;" "&amp;Master[[#This Row],[Accession Number -Assigned]]&amp;" DONATED "&amp;TEXT(Master[[#This Row],[Received Date -received by site]], "MM/DD/YYYY")</f>
        <v xml:space="preserve">  DONATED 01/00/1900</v>
      </c>
      <c r="C126" s="17" t="str">
        <f>IF(Master[[#This Row],[Cooperator (Donor) 1 -full record]]="","",Master[[#This Row],[Cooperator (Donor) 1 -full record]])</f>
        <v/>
      </c>
    </row>
    <row r="127" spans="2:3" x14ac:dyDescent="0.35">
      <c r="B127" t="str">
        <f>Master[[#This Row],[Accession Prefix (NPGS)]]&amp;" "&amp;Master[[#This Row],[Accession Number -Assigned]]&amp;" DONATED "&amp;TEXT(Master[[#This Row],[Received Date -received by site]], "MM/DD/YYYY")</f>
        <v xml:space="preserve">  DONATED 01/00/1900</v>
      </c>
      <c r="C127" s="17" t="str">
        <f>IF(Master[[#This Row],[Cooperator (Donor) 1 -full record]]="","",Master[[#This Row],[Cooperator (Donor) 1 -full record]])</f>
        <v/>
      </c>
    </row>
    <row r="128" spans="2:3" x14ac:dyDescent="0.35">
      <c r="B128" t="str">
        <f>Master[[#This Row],[Accession Prefix (NPGS)]]&amp;" "&amp;Master[[#This Row],[Accession Number -Assigned]]&amp;" DONATED "&amp;TEXT(Master[[#This Row],[Received Date -received by site]], "MM/DD/YYYY")</f>
        <v xml:space="preserve">  DONATED 01/00/1900</v>
      </c>
      <c r="C128" s="17" t="str">
        <f>IF(Master[[#This Row],[Cooperator (Donor) 1 -full record]]="","",Master[[#This Row],[Cooperator (Donor) 1 -full record]])</f>
        <v/>
      </c>
    </row>
    <row r="129" spans="2:3" x14ac:dyDescent="0.35">
      <c r="B129" t="str">
        <f>Master[[#This Row],[Accession Prefix (NPGS)]]&amp;" "&amp;Master[[#This Row],[Accession Number -Assigned]]&amp;" DONATED "&amp;TEXT(Master[[#This Row],[Received Date -received by site]], "MM/DD/YYYY")</f>
        <v xml:space="preserve">  DONATED 01/00/1900</v>
      </c>
      <c r="C129" s="17" t="str">
        <f>IF(Master[[#This Row],[Cooperator (Donor) 1 -full record]]="","",Master[[#This Row],[Cooperator (Donor) 1 -full record]])</f>
        <v/>
      </c>
    </row>
    <row r="130" spans="2:3" x14ac:dyDescent="0.35">
      <c r="B130" t="str">
        <f>Master[[#This Row],[Accession Prefix (NPGS)]]&amp;" "&amp;Master[[#This Row],[Accession Number -Assigned]]&amp;" DONATED "&amp;TEXT(Master[[#This Row],[Received Date -received by site]], "MM/DD/YYYY")</f>
        <v xml:space="preserve">  DONATED 01/00/1900</v>
      </c>
      <c r="C130" s="17" t="str">
        <f>IF(Master[[#This Row],[Cooperator (Donor) 1 -full record]]="","",Master[[#This Row],[Cooperator (Donor) 1 -full record]])</f>
        <v/>
      </c>
    </row>
    <row r="131" spans="2:3" x14ac:dyDescent="0.35">
      <c r="B131" t="str">
        <f>Master[[#This Row],[Accession Prefix (NPGS)]]&amp;" "&amp;Master[[#This Row],[Accession Number -Assigned]]&amp;" DONATED "&amp;TEXT(Master[[#This Row],[Received Date -received by site]], "MM/DD/YYYY")</f>
        <v xml:space="preserve">  DONATED 01/00/1900</v>
      </c>
      <c r="C131" s="17" t="str">
        <f>IF(Master[[#This Row],[Cooperator (Donor) 1 -full record]]="","",Master[[#This Row],[Cooperator (Donor) 1 -full record]])</f>
        <v/>
      </c>
    </row>
    <row r="132" spans="2:3" x14ac:dyDescent="0.35">
      <c r="B132" t="str">
        <f>Master[[#This Row],[Accession Prefix (NPGS)]]&amp;" "&amp;Master[[#This Row],[Accession Number -Assigned]]&amp;" DONATED "&amp;TEXT(Master[[#This Row],[Received Date -received by site]], "MM/DD/YYYY")</f>
        <v xml:space="preserve">  DONATED 01/00/1900</v>
      </c>
      <c r="C132" s="17" t="str">
        <f>IF(Master[[#This Row],[Cooperator (Donor) 1 -full record]]="","",Master[[#This Row],[Cooperator (Donor) 1 -full record]])</f>
        <v/>
      </c>
    </row>
    <row r="133" spans="2:3" x14ac:dyDescent="0.35">
      <c r="B133" t="str">
        <f>Master[[#This Row],[Accession Prefix (NPGS)]]&amp;" "&amp;Master[[#This Row],[Accession Number -Assigned]]&amp;" DONATED "&amp;TEXT(Master[[#This Row],[Received Date -received by site]], "MM/DD/YYYY")</f>
        <v xml:space="preserve">  DONATED 01/00/1900</v>
      </c>
      <c r="C133" s="17" t="str">
        <f>IF(Master[[#This Row],[Cooperator (Donor) 1 -full record]]="","",Master[[#This Row],[Cooperator (Donor) 1 -full record]])</f>
        <v/>
      </c>
    </row>
    <row r="134" spans="2:3" x14ac:dyDescent="0.35">
      <c r="B134" t="str">
        <f>Master[[#This Row],[Accession Prefix (NPGS)]]&amp;" "&amp;Master[[#This Row],[Accession Number -Assigned]]&amp;" DONATED "&amp;TEXT(Master[[#This Row],[Received Date -received by site]], "MM/DD/YYYY")</f>
        <v xml:space="preserve">  DONATED 01/00/1900</v>
      </c>
      <c r="C134" s="17" t="str">
        <f>IF(Master[[#This Row],[Cooperator (Donor) 1 -full record]]="","",Master[[#This Row],[Cooperator (Donor) 1 -full record]])</f>
        <v/>
      </c>
    </row>
    <row r="135" spans="2:3" x14ac:dyDescent="0.35">
      <c r="B135" t="str">
        <f>Master[[#This Row],[Accession Prefix (NPGS)]]&amp;" "&amp;Master[[#This Row],[Accession Number -Assigned]]&amp;" DONATED "&amp;TEXT(Master[[#This Row],[Received Date -received by site]], "MM/DD/YYYY")</f>
        <v xml:space="preserve">  DONATED 01/00/1900</v>
      </c>
      <c r="C135" s="17" t="str">
        <f>IF(Master[[#This Row],[Cooperator (Donor) 1 -full record]]="","",Master[[#This Row],[Cooperator (Donor) 1 -full record]])</f>
        <v/>
      </c>
    </row>
    <row r="136" spans="2:3" x14ac:dyDescent="0.35">
      <c r="B136" t="str">
        <f>Master[[#This Row],[Accession Prefix (NPGS)]]&amp;" "&amp;Master[[#This Row],[Accession Number -Assigned]]&amp;" DONATED "&amp;TEXT(Master[[#This Row],[Received Date -received by site]], "MM/DD/YYYY")</f>
        <v xml:space="preserve">  DONATED 01/00/1900</v>
      </c>
      <c r="C136" s="17" t="str">
        <f>IF(Master[[#This Row],[Cooperator (Donor) 1 -full record]]="","",Master[[#This Row],[Cooperator (Donor) 1 -full record]])</f>
        <v/>
      </c>
    </row>
    <row r="137" spans="2:3" x14ac:dyDescent="0.35">
      <c r="B137" t="str">
        <f>Master[[#This Row],[Accession Prefix (NPGS)]]&amp;" "&amp;Master[[#This Row],[Accession Number -Assigned]]&amp;" DONATED "&amp;TEXT(Master[[#This Row],[Received Date -received by site]], "MM/DD/YYYY")</f>
        <v xml:space="preserve">  DONATED 01/00/1900</v>
      </c>
      <c r="C137" s="17" t="str">
        <f>IF(Master[[#This Row],[Cooperator (Donor) 1 -full record]]="","",Master[[#This Row],[Cooperator (Donor) 1 -full record]])</f>
        <v/>
      </c>
    </row>
    <row r="138" spans="2:3" x14ac:dyDescent="0.35">
      <c r="B138" t="str">
        <f>Master[[#This Row],[Accession Prefix (NPGS)]]&amp;" "&amp;Master[[#This Row],[Accession Number -Assigned]]&amp;" DONATED "&amp;TEXT(Master[[#This Row],[Received Date -received by site]], "MM/DD/YYYY")</f>
        <v xml:space="preserve">  DONATED 01/00/1900</v>
      </c>
      <c r="C138" s="17" t="str">
        <f>IF(Master[[#This Row],[Cooperator (Donor) 1 -full record]]="","",Master[[#This Row],[Cooperator (Donor) 1 -full record]])</f>
        <v/>
      </c>
    </row>
    <row r="139" spans="2:3" x14ac:dyDescent="0.35">
      <c r="B139" t="str">
        <f>Master[[#This Row],[Accession Prefix (NPGS)]]&amp;" "&amp;Master[[#This Row],[Accession Number -Assigned]]&amp;" DONATED "&amp;TEXT(Master[[#This Row],[Received Date -received by site]], "MM/DD/YYYY")</f>
        <v xml:space="preserve">  DONATED 01/00/1900</v>
      </c>
      <c r="C139" s="17" t="str">
        <f>IF(Master[[#This Row],[Cooperator (Donor) 1 -full record]]="","",Master[[#This Row],[Cooperator (Donor) 1 -full record]])</f>
        <v/>
      </c>
    </row>
    <row r="140" spans="2:3" x14ac:dyDescent="0.35">
      <c r="B140" t="str">
        <f>Master[[#This Row],[Accession Prefix (NPGS)]]&amp;" "&amp;Master[[#This Row],[Accession Number -Assigned]]&amp;" DONATED "&amp;TEXT(Master[[#This Row],[Received Date -received by site]], "MM/DD/YYYY")</f>
        <v xml:space="preserve">  DONATED 01/00/1900</v>
      </c>
      <c r="C140" s="17" t="str">
        <f>IF(Master[[#This Row],[Cooperator (Donor) 1 -full record]]="","",Master[[#This Row],[Cooperator (Donor) 1 -full record]])</f>
        <v/>
      </c>
    </row>
    <row r="141" spans="2:3" x14ac:dyDescent="0.35">
      <c r="B141" t="str">
        <f>Master[[#This Row],[Accession Prefix (NPGS)]]&amp;" "&amp;Master[[#This Row],[Accession Number -Assigned]]&amp;" DONATED "&amp;TEXT(Master[[#This Row],[Received Date -received by site]], "MM/DD/YYYY")</f>
        <v xml:space="preserve">  DONATED 01/00/1900</v>
      </c>
      <c r="C141" s="17" t="str">
        <f>IF(Master[[#This Row],[Cooperator (Donor) 1 -full record]]="","",Master[[#This Row],[Cooperator (Donor) 1 -full record]])</f>
        <v/>
      </c>
    </row>
    <row r="142" spans="2:3" x14ac:dyDescent="0.35">
      <c r="B142" t="str">
        <f>Master[[#This Row],[Accession Prefix (NPGS)]]&amp;" "&amp;Master[[#This Row],[Accession Number -Assigned]]&amp;" DONATED "&amp;TEXT(Master[[#This Row],[Received Date -received by site]], "MM/DD/YYYY")</f>
        <v xml:space="preserve">  DONATED 01/00/1900</v>
      </c>
      <c r="C142" s="17" t="str">
        <f>IF(Master[[#This Row],[Cooperator (Donor) 1 -full record]]="","",Master[[#This Row],[Cooperator (Donor) 1 -full record]])</f>
        <v/>
      </c>
    </row>
    <row r="143" spans="2:3" x14ac:dyDescent="0.35">
      <c r="B143" t="str">
        <f>Master[[#This Row],[Accession Prefix (NPGS)]]&amp;" "&amp;Master[[#This Row],[Accession Number -Assigned]]&amp;" DONATED "&amp;TEXT(Master[[#This Row],[Received Date -received by site]], "MM/DD/YYYY")</f>
        <v xml:space="preserve">  DONATED 01/00/1900</v>
      </c>
      <c r="C143" s="17" t="str">
        <f>IF(Master[[#This Row],[Cooperator (Donor) 1 -full record]]="","",Master[[#This Row],[Cooperator (Donor) 1 -full record]])</f>
        <v/>
      </c>
    </row>
    <row r="144" spans="2:3" x14ac:dyDescent="0.35">
      <c r="B144" t="str">
        <f>Master[[#This Row],[Accession Prefix (NPGS)]]&amp;" "&amp;Master[[#This Row],[Accession Number -Assigned]]&amp;" DONATED "&amp;TEXT(Master[[#This Row],[Received Date -received by site]], "MM/DD/YYYY")</f>
        <v xml:space="preserve">  DONATED 01/00/1900</v>
      </c>
      <c r="C144" s="17" t="str">
        <f>IF(Master[[#This Row],[Cooperator (Donor) 1 -full record]]="","",Master[[#This Row],[Cooperator (Donor) 1 -full record]])</f>
        <v/>
      </c>
    </row>
    <row r="145" spans="2:3" x14ac:dyDescent="0.35">
      <c r="B145" t="str">
        <f>Master[[#This Row],[Accession Prefix (NPGS)]]&amp;" "&amp;Master[[#This Row],[Accession Number -Assigned]]&amp;" DONATED "&amp;TEXT(Master[[#This Row],[Received Date -received by site]], "MM/DD/YYYY")</f>
        <v xml:space="preserve">  DONATED 01/00/1900</v>
      </c>
      <c r="C145" s="17" t="str">
        <f>IF(Master[[#This Row],[Cooperator (Donor) 1 -full record]]="","",Master[[#This Row],[Cooperator (Donor) 1 -full record]])</f>
        <v/>
      </c>
    </row>
    <row r="146" spans="2:3" x14ac:dyDescent="0.35">
      <c r="B146" t="str">
        <f>Master[[#This Row],[Accession Prefix (NPGS)]]&amp;" "&amp;Master[[#This Row],[Accession Number -Assigned]]&amp;" DONATED "&amp;TEXT(Master[[#This Row],[Received Date -received by site]], "MM/DD/YYYY")</f>
        <v xml:space="preserve">  DONATED 01/00/1900</v>
      </c>
      <c r="C146" s="17" t="str">
        <f>IF(Master[[#This Row],[Cooperator (Donor) 1 -full record]]="","",Master[[#This Row],[Cooperator (Donor) 1 -full record]])</f>
        <v/>
      </c>
    </row>
    <row r="147" spans="2:3" x14ac:dyDescent="0.35">
      <c r="B147" t="str">
        <f>Master[[#This Row],[Accession Prefix (NPGS)]]&amp;" "&amp;Master[[#This Row],[Accession Number -Assigned]]&amp;" DONATED "&amp;TEXT(Master[[#This Row],[Received Date -received by site]], "MM/DD/YYYY")</f>
        <v xml:space="preserve">  DONATED 01/00/1900</v>
      </c>
      <c r="C147" s="17" t="str">
        <f>IF(Master[[#This Row],[Cooperator (Donor) 1 -full record]]="","",Master[[#This Row],[Cooperator (Donor) 1 -full record]])</f>
        <v/>
      </c>
    </row>
    <row r="148" spans="2:3" x14ac:dyDescent="0.35">
      <c r="B148" t="str">
        <f>Master[[#This Row],[Accession Prefix (NPGS)]]&amp;" "&amp;Master[[#This Row],[Accession Number -Assigned]]&amp;" DONATED "&amp;TEXT(Master[[#This Row],[Received Date -received by site]], "MM/DD/YYYY")</f>
        <v xml:space="preserve">  DONATED 01/00/1900</v>
      </c>
      <c r="C148" s="17" t="str">
        <f>IF(Master[[#This Row],[Cooperator (Donor) 1 -full record]]="","",Master[[#This Row],[Cooperator (Donor) 1 -full record]])</f>
        <v/>
      </c>
    </row>
    <row r="149" spans="2:3" x14ac:dyDescent="0.35">
      <c r="B149" t="str">
        <f>Master[[#This Row],[Accession Prefix (NPGS)]]&amp;" "&amp;Master[[#This Row],[Accession Number -Assigned]]&amp;" DONATED "&amp;TEXT(Master[[#This Row],[Received Date -received by site]], "MM/DD/YYYY")</f>
        <v xml:space="preserve">  DONATED 01/00/1900</v>
      </c>
      <c r="C149" s="17" t="str">
        <f>IF(Master[[#This Row],[Cooperator (Donor) 1 -full record]]="","",Master[[#This Row],[Cooperator (Donor) 1 -full record]])</f>
        <v/>
      </c>
    </row>
    <row r="150" spans="2:3" x14ac:dyDescent="0.35">
      <c r="B150" t="str">
        <f>Master[[#This Row],[Accession Prefix (NPGS)]]&amp;" "&amp;Master[[#This Row],[Accession Number -Assigned]]&amp;" DONATED "&amp;TEXT(Master[[#This Row],[Received Date -received by site]], "MM/DD/YYYY")</f>
        <v xml:space="preserve">  DONATED 01/00/1900</v>
      </c>
      <c r="C150" s="17" t="str">
        <f>IF(Master[[#This Row],[Cooperator (Donor) 1 -full record]]="","",Master[[#This Row],[Cooperator (Donor) 1 -full record]])</f>
        <v/>
      </c>
    </row>
    <row r="151" spans="2:3" x14ac:dyDescent="0.35">
      <c r="B151" t="str">
        <f>Master[[#This Row],[Accession Prefix (NPGS)]]&amp;" "&amp;Master[[#This Row],[Accession Number -Assigned]]&amp;" DONATED "&amp;TEXT(Master[[#This Row],[Received Date -received by site]], "MM/DD/YYYY")</f>
        <v xml:space="preserve">  DONATED 01/00/1900</v>
      </c>
      <c r="C151" s="17" t="str">
        <f>IF(Master[[#This Row],[Cooperator (Donor) 1 -full record]]="","",Master[[#This Row],[Cooperator (Donor) 1 -full record]])</f>
        <v/>
      </c>
    </row>
    <row r="152" spans="2:3" x14ac:dyDescent="0.35">
      <c r="B152" t="str">
        <f>Master[[#This Row],[Accession Prefix (NPGS)]]&amp;" "&amp;Master[[#This Row],[Accession Number -Assigned]]&amp;" DONATED "&amp;TEXT(Master[[#This Row],[Received Date -received by site]], "MM/DD/YYYY")</f>
        <v xml:space="preserve">  DONATED 01/00/1900</v>
      </c>
      <c r="C152" s="17" t="str">
        <f>IF(Master[[#This Row],[Cooperator (Donor) 1 -full record]]="","",Master[[#This Row],[Cooperator (Donor) 1 -full record]])</f>
        <v/>
      </c>
    </row>
    <row r="153" spans="2:3" x14ac:dyDescent="0.35">
      <c r="B153" t="str">
        <f>Master[[#This Row],[Accession Prefix (NPGS)]]&amp;" "&amp;Master[[#This Row],[Accession Number -Assigned]]&amp;" DONATED "&amp;TEXT(Master[[#This Row],[Received Date -received by site]], "MM/DD/YYYY")</f>
        <v xml:space="preserve">  DONATED 01/00/1900</v>
      </c>
      <c r="C153" s="17" t="str">
        <f>IF(Master[[#This Row],[Cooperator (Donor) 1 -full record]]="","",Master[[#This Row],[Cooperator (Donor) 1 -full record]])</f>
        <v/>
      </c>
    </row>
    <row r="154" spans="2:3" x14ac:dyDescent="0.35">
      <c r="B154" t="str">
        <f>Master[[#This Row],[Accession Prefix (NPGS)]]&amp;" "&amp;Master[[#This Row],[Accession Number -Assigned]]&amp;" DONATED "&amp;TEXT(Master[[#This Row],[Received Date -received by site]], "MM/DD/YYYY")</f>
        <v xml:space="preserve">  DONATED 01/00/1900</v>
      </c>
      <c r="C154" s="17" t="str">
        <f>IF(Master[[#This Row],[Cooperator (Donor) 1 -full record]]="","",Master[[#This Row],[Cooperator (Donor) 1 -full record]])</f>
        <v/>
      </c>
    </row>
    <row r="155" spans="2:3" x14ac:dyDescent="0.35">
      <c r="B155" t="str">
        <f>Master[[#This Row],[Accession Prefix (NPGS)]]&amp;" "&amp;Master[[#This Row],[Accession Number -Assigned]]&amp;" DONATED "&amp;TEXT(Master[[#This Row],[Received Date -received by site]], "MM/DD/YYYY")</f>
        <v xml:space="preserve">  DONATED 01/00/1900</v>
      </c>
      <c r="C155" s="17" t="str">
        <f>IF(Master[[#This Row],[Cooperator (Donor) 1 -full record]]="","",Master[[#This Row],[Cooperator (Donor) 1 -full record]])</f>
        <v/>
      </c>
    </row>
    <row r="156" spans="2:3" x14ac:dyDescent="0.35">
      <c r="B156" t="str">
        <f>Master[[#This Row],[Accession Prefix (NPGS)]]&amp;" "&amp;Master[[#This Row],[Accession Number -Assigned]]&amp;" DONATED "&amp;TEXT(Master[[#This Row],[Received Date -received by site]], "MM/DD/YYYY")</f>
        <v xml:space="preserve">  DONATED 01/00/1900</v>
      </c>
      <c r="C156" s="17" t="str">
        <f>IF(Master[[#This Row],[Cooperator (Donor) 1 -full record]]="","",Master[[#This Row],[Cooperator (Donor) 1 -full record]])</f>
        <v/>
      </c>
    </row>
    <row r="157" spans="2:3" x14ac:dyDescent="0.35">
      <c r="B157" t="str">
        <f>Master[[#This Row],[Accession Prefix (NPGS)]]&amp;" "&amp;Master[[#This Row],[Accession Number -Assigned]]&amp;" DONATED "&amp;TEXT(Master[[#This Row],[Received Date -received by site]], "MM/DD/YYYY")</f>
        <v xml:space="preserve">  DONATED 01/00/1900</v>
      </c>
      <c r="C157" s="17" t="str">
        <f>IF(Master[[#This Row],[Cooperator (Donor) 1 -full record]]="","",Master[[#This Row],[Cooperator (Donor) 1 -full record]])</f>
        <v/>
      </c>
    </row>
    <row r="158" spans="2:3" x14ac:dyDescent="0.35">
      <c r="B158" t="str">
        <f>Master[[#This Row],[Accession Prefix (NPGS)]]&amp;" "&amp;Master[[#This Row],[Accession Number -Assigned]]&amp;" DONATED "&amp;TEXT(Master[[#This Row],[Received Date -received by site]], "MM/DD/YYYY")</f>
        <v xml:space="preserve">  DONATED 01/00/1900</v>
      </c>
      <c r="C158" s="17" t="str">
        <f>IF(Master[[#This Row],[Cooperator (Donor) 1 -full record]]="","",Master[[#This Row],[Cooperator (Donor) 1 -full record]])</f>
        <v/>
      </c>
    </row>
    <row r="159" spans="2:3" x14ac:dyDescent="0.35">
      <c r="B159" t="str">
        <f>Master[[#This Row],[Accession Prefix (NPGS)]]&amp;" "&amp;Master[[#This Row],[Accession Number -Assigned]]&amp;" DONATED "&amp;TEXT(Master[[#This Row],[Received Date -received by site]], "MM/DD/YYYY")</f>
        <v xml:space="preserve">  DONATED 01/00/1900</v>
      </c>
      <c r="C159" s="17" t="str">
        <f>IF(Master[[#This Row],[Cooperator (Donor) 1 -full record]]="","",Master[[#This Row],[Cooperator (Donor) 1 -full record]])</f>
        <v/>
      </c>
    </row>
    <row r="160" spans="2:3" x14ac:dyDescent="0.35">
      <c r="B160" t="str">
        <f>Master[[#This Row],[Accession Prefix (NPGS)]]&amp;" "&amp;Master[[#This Row],[Accession Number -Assigned]]&amp;" DONATED "&amp;TEXT(Master[[#This Row],[Received Date -received by site]], "MM/DD/YYYY")</f>
        <v xml:space="preserve">  DONATED 01/00/1900</v>
      </c>
      <c r="C160" s="17" t="str">
        <f>IF(Master[[#This Row],[Cooperator (Donor) 1 -full record]]="","",Master[[#This Row],[Cooperator (Donor) 1 -full record]])</f>
        <v/>
      </c>
    </row>
    <row r="161" spans="2:3" x14ac:dyDescent="0.35">
      <c r="B161" t="str">
        <f>Master[[#This Row],[Accession Prefix (NPGS)]]&amp;" "&amp;Master[[#This Row],[Accession Number -Assigned]]&amp;" DONATED "&amp;TEXT(Master[[#This Row],[Received Date -received by site]], "MM/DD/YYYY")</f>
        <v xml:space="preserve">  DONATED 01/00/1900</v>
      </c>
      <c r="C161" s="17" t="str">
        <f>IF(Master[[#This Row],[Cooperator (Donor) 1 -full record]]="","",Master[[#This Row],[Cooperator (Donor) 1 -full record]])</f>
        <v/>
      </c>
    </row>
    <row r="162" spans="2:3" x14ac:dyDescent="0.35">
      <c r="B162" t="str">
        <f>Master[[#This Row],[Accession Prefix (NPGS)]]&amp;" "&amp;Master[[#This Row],[Accession Number -Assigned]]&amp;" DONATED "&amp;TEXT(Master[[#This Row],[Received Date -received by site]], "MM/DD/YYYY")</f>
        <v xml:space="preserve">  DONATED 01/00/1900</v>
      </c>
      <c r="C162" s="17" t="str">
        <f>IF(Master[[#This Row],[Cooperator (Donor) 1 -full record]]="","",Master[[#This Row],[Cooperator (Donor) 1 -full record]])</f>
        <v/>
      </c>
    </row>
    <row r="163" spans="2:3" x14ac:dyDescent="0.35">
      <c r="B163" t="str">
        <f>Master[[#This Row],[Accession Prefix (NPGS)]]&amp;" "&amp;Master[[#This Row],[Accession Number -Assigned]]&amp;" DONATED "&amp;TEXT(Master[[#This Row],[Received Date -received by site]], "MM/DD/YYYY")</f>
        <v xml:space="preserve">  DONATED 01/00/1900</v>
      </c>
      <c r="C163" s="17" t="str">
        <f>IF(Master[[#This Row],[Cooperator (Donor) 1 -full record]]="","",Master[[#This Row],[Cooperator (Donor) 1 -full record]])</f>
        <v/>
      </c>
    </row>
    <row r="164" spans="2:3" x14ac:dyDescent="0.35">
      <c r="B164" t="str">
        <f>Master[[#This Row],[Accession Prefix (NPGS)]]&amp;" "&amp;Master[[#This Row],[Accession Number -Assigned]]&amp;" DONATED "&amp;TEXT(Master[[#This Row],[Received Date -received by site]], "MM/DD/YYYY")</f>
        <v xml:space="preserve">  DONATED 01/00/1900</v>
      </c>
      <c r="C164" s="17" t="str">
        <f>IF(Master[[#This Row],[Cooperator (Donor) 1 -full record]]="","",Master[[#This Row],[Cooperator (Donor) 1 -full record]])</f>
        <v/>
      </c>
    </row>
    <row r="165" spans="2:3" x14ac:dyDescent="0.35">
      <c r="B165" t="str">
        <f>Master[[#This Row],[Accession Prefix (NPGS)]]&amp;" "&amp;Master[[#This Row],[Accession Number -Assigned]]&amp;" DONATED "&amp;TEXT(Master[[#This Row],[Received Date -received by site]], "MM/DD/YYYY")</f>
        <v xml:space="preserve">  DONATED 01/00/1900</v>
      </c>
      <c r="C165" s="17" t="str">
        <f>IF(Master[[#This Row],[Cooperator (Donor) 1 -full record]]="","",Master[[#This Row],[Cooperator (Donor) 1 -full record]])</f>
        <v/>
      </c>
    </row>
    <row r="166" spans="2:3" x14ac:dyDescent="0.35">
      <c r="B166" t="str">
        <f>Master[[#This Row],[Accession Prefix (NPGS)]]&amp;" "&amp;Master[[#This Row],[Accession Number -Assigned]]&amp;" DONATED "&amp;TEXT(Master[[#This Row],[Received Date -received by site]], "MM/DD/YYYY")</f>
        <v xml:space="preserve">  DONATED 01/00/1900</v>
      </c>
      <c r="C166" s="17" t="str">
        <f>IF(Master[[#This Row],[Cooperator (Donor) 1 -full record]]="","",Master[[#This Row],[Cooperator (Donor) 1 -full record]])</f>
        <v/>
      </c>
    </row>
    <row r="167" spans="2:3" x14ac:dyDescent="0.35">
      <c r="B167" t="str">
        <f>Master[[#This Row],[Accession Prefix (NPGS)]]&amp;" "&amp;Master[[#This Row],[Accession Number -Assigned]]&amp;" DONATED "&amp;TEXT(Master[[#This Row],[Received Date -received by site]], "MM/DD/YYYY")</f>
        <v xml:space="preserve">  DONATED 01/00/1900</v>
      </c>
      <c r="C167" s="17" t="str">
        <f>IF(Master[[#This Row],[Cooperator (Donor) 1 -full record]]="","",Master[[#This Row],[Cooperator (Donor) 1 -full record]])</f>
        <v/>
      </c>
    </row>
    <row r="168" spans="2:3" x14ac:dyDescent="0.35">
      <c r="B168" t="str">
        <f>Master[[#This Row],[Accession Prefix (NPGS)]]&amp;" "&amp;Master[[#This Row],[Accession Number -Assigned]]&amp;" DONATED "&amp;TEXT(Master[[#This Row],[Received Date -received by site]], "MM/DD/YYYY")</f>
        <v xml:space="preserve">  DONATED 01/00/1900</v>
      </c>
      <c r="C168" s="17" t="str">
        <f>IF(Master[[#This Row],[Cooperator (Donor) 1 -full record]]="","",Master[[#This Row],[Cooperator (Donor) 1 -full record]])</f>
        <v/>
      </c>
    </row>
    <row r="169" spans="2:3" x14ac:dyDescent="0.35">
      <c r="B169" t="str">
        <f>Master[[#This Row],[Accession Prefix (NPGS)]]&amp;" "&amp;Master[[#This Row],[Accession Number -Assigned]]&amp;" DONATED "&amp;TEXT(Master[[#This Row],[Received Date -received by site]], "MM/DD/YYYY")</f>
        <v xml:space="preserve">  DONATED 01/00/1900</v>
      </c>
      <c r="C169" s="17" t="str">
        <f>IF(Master[[#This Row],[Cooperator (Donor) 1 -full record]]="","",Master[[#This Row],[Cooperator (Donor) 1 -full record]])</f>
        <v/>
      </c>
    </row>
    <row r="170" spans="2:3" x14ac:dyDescent="0.35">
      <c r="B170" t="str">
        <f>Master[[#This Row],[Accession Prefix (NPGS)]]&amp;" "&amp;Master[[#This Row],[Accession Number -Assigned]]&amp;" DONATED "&amp;TEXT(Master[[#This Row],[Received Date -received by site]], "MM/DD/YYYY")</f>
        <v xml:space="preserve">  DONATED 01/00/1900</v>
      </c>
      <c r="C170" s="17" t="str">
        <f>IF(Master[[#This Row],[Cooperator (Donor) 1 -full record]]="","",Master[[#This Row],[Cooperator (Donor) 1 -full record]])</f>
        <v/>
      </c>
    </row>
    <row r="171" spans="2:3" x14ac:dyDescent="0.35">
      <c r="B171" t="str">
        <f>Master[[#This Row],[Accession Prefix (NPGS)]]&amp;" "&amp;Master[[#This Row],[Accession Number -Assigned]]&amp;" DONATED "&amp;TEXT(Master[[#This Row],[Received Date -received by site]], "MM/DD/YYYY")</f>
        <v xml:space="preserve">  DONATED 01/00/1900</v>
      </c>
      <c r="C171" s="17" t="str">
        <f>IF(Master[[#This Row],[Cooperator (Donor) 1 -full record]]="","",Master[[#This Row],[Cooperator (Donor) 1 -full record]])</f>
        <v/>
      </c>
    </row>
    <row r="172" spans="2:3" x14ac:dyDescent="0.35">
      <c r="B172" t="str">
        <f>Master[[#This Row],[Accession Prefix (NPGS)]]&amp;" "&amp;Master[[#This Row],[Accession Number -Assigned]]&amp;" DONATED "&amp;TEXT(Master[[#This Row],[Received Date -received by site]], "MM/DD/YYYY")</f>
        <v xml:space="preserve">  DONATED 01/00/1900</v>
      </c>
      <c r="C172" s="17" t="str">
        <f>IF(Master[[#This Row],[Cooperator (Donor) 1 -full record]]="","",Master[[#This Row],[Cooperator (Donor) 1 -full record]])</f>
        <v/>
      </c>
    </row>
    <row r="173" spans="2:3" x14ac:dyDescent="0.35">
      <c r="B173" t="str">
        <f>Master[[#This Row],[Accession Prefix (NPGS)]]&amp;" "&amp;Master[[#This Row],[Accession Number -Assigned]]&amp;" DONATED "&amp;TEXT(Master[[#This Row],[Received Date -received by site]], "MM/DD/YYYY")</f>
        <v xml:space="preserve">  DONATED 01/00/1900</v>
      </c>
      <c r="C173" s="17" t="str">
        <f>IF(Master[[#This Row],[Cooperator (Donor) 1 -full record]]="","",Master[[#This Row],[Cooperator (Donor) 1 -full record]])</f>
        <v/>
      </c>
    </row>
    <row r="174" spans="2:3" x14ac:dyDescent="0.35">
      <c r="B174" t="str">
        <f>Master[[#This Row],[Accession Prefix (NPGS)]]&amp;" "&amp;Master[[#This Row],[Accession Number -Assigned]]&amp;" DONATED "&amp;TEXT(Master[[#This Row],[Received Date -received by site]], "MM/DD/YYYY")</f>
        <v xml:space="preserve">  DONATED 01/00/1900</v>
      </c>
      <c r="C174" s="17" t="str">
        <f>IF(Master[[#This Row],[Cooperator (Donor) 1 -full record]]="","",Master[[#This Row],[Cooperator (Donor) 1 -full record]])</f>
        <v/>
      </c>
    </row>
    <row r="175" spans="2:3" x14ac:dyDescent="0.35">
      <c r="B175" t="str">
        <f>Master[[#This Row],[Accession Prefix (NPGS)]]&amp;" "&amp;Master[[#This Row],[Accession Number -Assigned]]&amp;" DONATED "&amp;TEXT(Master[[#This Row],[Received Date -received by site]], "MM/DD/YYYY")</f>
        <v xml:space="preserve">  DONATED 01/00/1900</v>
      </c>
      <c r="C175" s="17" t="str">
        <f>IF(Master[[#This Row],[Cooperator (Donor) 1 -full record]]="","",Master[[#This Row],[Cooperator (Donor) 1 -full record]])</f>
        <v/>
      </c>
    </row>
    <row r="176" spans="2:3" x14ac:dyDescent="0.35">
      <c r="B176" t="str">
        <f>Master[[#This Row],[Accession Prefix (NPGS)]]&amp;" "&amp;Master[[#This Row],[Accession Number -Assigned]]&amp;" DONATED "&amp;TEXT(Master[[#This Row],[Received Date -received by site]], "MM/DD/YYYY")</f>
        <v xml:space="preserve">  DONATED 01/00/1900</v>
      </c>
      <c r="C176" s="17" t="str">
        <f>IF(Master[[#This Row],[Cooperator (Donor) 1 -full record]]="","",Master[[#This Row],[Cooperator (Donor) 1 -full record]])</f>
        <v/>
      </c>
    </row>
    <row r="177" spans="2:3" x14ac:dyDescent="0.35">
      <c r="B177" t="str">
        <f>Master[[#This Row],[Accession Prefix (NPGS)]]&amp;" "&amp;Master[[#This Row],[Accession Number -Assigned]]&amp;" DONATED "&amp;TEXT(Master[[#This Row],[Received Date -received by site]], "MM/DD/YYYY")</f>
        <v xml:space="preserve">  DONATED 01/00/1900</v>
      </c>
      <c r="C177" s="17" t="str">
        <f>IF(Master[[#This Row],[Cooperator (Donor) 1 -full record]]="","",Master[[#This Row],[Cooperator (Donor) 1 -full record]])</f>
        <v/>
      </c>
    </row>
    <row r="178" spans="2:3" x14ac:dyDescent="0.35">
      <c r="B178" t="str">
        <f>Master[[#This Row],[Accession Prefix (NPGS)]]&amp;" "&amp;Master[[#This Row],[Accession Number -Assigned]]&amp;" DONATED "&amp;TEXT(Master[[#This Row],[Received Date -received by site]], "MM/DD/YYYY")</f>
        <v xml:space="preserve">  DONATED 01/00/1900</v>
      </c>
      <c r="C178" s="17" t="str">
        <f>IF(Master[[#This Row],[Cooperator (Donor) 1 -full record]]="","",Master[[#This Row],[Cooperator (Donor) 1 -full record]])</f>
        <v/>
      </c>
    </row>
    <row r="179" spans="2:3" x14ac:dyDescent="0.35">
      <c r="B179" t="str">
        <f>Master[[#This Row],[Accession Prefix (NPGS)]]&amp;" "&amp;Master[[#This Row],[Accession Number -Assigned]]&amp;" DONATED "&amp;TEXT(Master[[#This Row],[Received Date -received by site]], "MM/DD/YYYY")</f>
        <v xml:space="preserve">  DONATED 01/00/1900</v>
      </c>
      <c r="C179" s="17" t="str">
        <f>IF(Master[[#This Row],[Cooperator (Donor) 1 -full record]]="","",Master[[#This Row],[Cooperator (Donor) 1 -full record]])</f>
        <v/>
      </c>
    </row>
    <row r="180" spans="2:3" x14ac:dyDescent="0.35">
      <c r="B180" t="str">
        <f>Master[[#This Row],[Accession Prefix (NPGS)]]&amp;" "&amp;Master[[#This Row],[Accession Number -Assigned]]&amp;" DONATED "&amp;TEXT(Master[[#This Row],[Received Date -received by site]], "MM/DD/YYYY")</f>
        <v xml:space="preserve">  DONATED 01/00/1900</v>
      </c>
      <c r="C180" s="17" t="str">
        <f>IF(Master[[#This Row],[Cooperator (Donor) 1 -full record]]="","",Master[[#This Row],[Cooperator (Donor) 1 -full record]])</f>
        <v/>
      </c>
    </row>
    <row r="181" spans="2:3" x14ac:dyDescent="0.35">
      <c r="B181" t="str">
        <f>Master[[#This Row],[Accession Prefix (NPGS)]]&amp;" "&amp;Master[[#This Row],[Accession Number -Assigned]]&amp;" DONATED "&amp;TEXT(Master[[#This Row],[Received Date -received by site]], "MM/DD/YYYY")</f>
        <v xml:space="preserve">  DONATED 01/00/1900</v>
      </c>
      <c r="C181" s="17" t="str">
        <f>IF(Master[[#This Row],[Cooperator (Donor) 1 -full record]]="","",Master[[#This Row],[Cooperator (Donor) 1 -full record]])</f>
        <v/>
      </c>
    </row>
    <row r="182" spans="2:3" x14ac:dyDescent="0.35">
      <c r="B182" t="str">
        <f>Master[[#This Row],[Accession Prefix (NPGS)]]&amp;" "&amp;Master[[#This Row],[Accession Number -Assigned]]&amp;" DONATED "&amp;TEXT(Master[[#This Row],[Received Date -received by site]], "MM/DD/YYYY")</f>
        <v xml:space="preserve">  DONATED 01/00/1900</v>
      </c>
      <c r="C182" s="17" t="str">
        <f>IF(Master[[#This Row],[Cooperator (Donor) 1 -full record]]="","",Master[[#This Row],[Cooperator (Donor) 1 -full record]])</f>
        <v/>
      </c>
    </row>
    <row r="183" spans="2:3" x14ac:dyDescent="0.35">
      <c r="B183" t="str">
        <f>Master[[#This Row],[Accession Prefix (NPGS)]]&amp;" "&amp;Master[[#This Row],[Accession Number -Assigned]]&amp;" DONATED "&amp;TEXT(Master[[#This Row],[Received Date -received by site]], "MM/DD/YYYY")</f>
        <v xml:space="preserve">  DONATED 01/00/1900</v>
      </c>
      <c r="C183" s="17" t="str">
        <f>IF(Master[[#This Row],[Cooperator (Donor) 1 -full record]]="","",Master[[#This Row],[Cooperator (Donor) 1 -full record]])</f>
        <v/>
      </c>
    </row>
    <row r="184" spans="2:3" x14ac:dyDescent="0.35">
      <c r="B184" t="str">
        <f>Master[[#This Row],[Accession Prefix (NPGS)]]&amp;" "&amp;Master[[#This Row],[Accession Number -Assigned]]&amp;" DONATED "&amp;TEXT(Master[[#This Row],[Received Date -received by site]], "MM/DD/YYYY")</f>
        <v xml:space="preserve">  DONATED 01/00/1900</v>
      </c>
      <c r="C184" s="17" t="str">
        <f>IF(Master[[#This Row],[Cooperator (Donor) 1 -full record]]="","",Master[[#This Row],[Cooperator (Donor) 1 -full record]])</f>
        <v/>
      </c>
    </row>
    <row r="185" spans="2:3" x14ac:dyDescent="0.35">
      <c r="B185" t="str">
        <f>Master[[#This Row],[Accession Prefix (NPGS)]]&amp;" "&amp;Master[[#This Row],[Accession Number -Assigned]]&amp;" DONATED "&amp;TEXT(Master[[#This Row],[Received Date -received by site]], "MM/DD/YYYY")</f>
        <v xml:space="preserve">  DONATED 01/00/1900</v>
      </c>
      <c r="C185" s="17" t="str">
        <f>IF(Master[[#This Row],[Cooperator (Donor) 1 -full record]]="","",Master[[#This Row],[Cooperator (Donor) 1 -full record]])</f>
        <v/>
      </c>
    </row>
    <row r="186" spans="2:3" x14ac:dyDescent="0.35">
      <c r="B186" t="str">
        <f>Master[[#This Row],[Accession Prefix (NPGS)]]&amp;" "&amp;Master[[#This Row],[Accession Number -Assigned]]&amp;" DONATED "&amp;TEXT(Master[[#This Row],[Received Date -received by site]], "MM/DD/YYYY")</f>
        <v xml:space="preserve">  DONATED 01/00/1900</v>
      </c>
      <c r="C186" s="17" t="str">
        <f>IF(Master[[#This Row],[Cooperator (Donor) 1 -full record]]="","",Master[[#This Row],[Cooperator (Donor) 1 -full record]])</f>
        <v/>
      </c>
    </row>
    <row r="187" spans="2:3" x14ac:dyDescent="0.35">
      <c r="B187" t="str">
        <f>Master[[#This Row],[Accession Prefix (NPGS)]]&amp;" "&amp;Master[[#This Row],[Accession Number -Assigned]]&amp;" DONATED "&amp;TEXT(Master[[#This Row],[Received Date -received by site]], "MM/DD/YYYY")</f>
        <v xml:space="preserve">  DONATED 01/00/1900</v>
      </c>
      <c r="C187" s="17" t="str">
        <f>IF(Master[[#This Row],[Cooperator (Donor) 1 -full record]]="","",Master[[#This Row],[Cooperator (Donor) 1 -full record]])</f>
        <v/>
      </c>
    </row>
    <row r="188" spans="2:3" x14ac:dyDescent="0.35">
      <c r="B188" t="str">
        <f>Master[[#This Row],[Accession Prefix (NPGS)]]&amp;" "&amp;Master[[#This Row],[Accession Number -Assigned]]&amp;" DONATED "&amp;TEXT(Master[[#This Row],[Received Date -received by site]], "MM/DD/YYYY")</f>
        <v xml:space="preserve">  DONATED 01/00/1900</v>
      </c>
      <c r="C188" s="17" t="str">
        <f>IF(Master[[#This Row],[Cooperator (Donor) 1 -full record]]="","",Master[[#This Row],[Cooperator (Donor) 1 -full record]])</f>
        <v/>
      </c>
    </row>
    <row r="189" spans="2:3" x14ac:dyDescent="0.35">
      <c r="B189" t="str">
        <f>Master[[#This Row],[Accession Prefix (NPGS)]]&amp;" "&amp;Master[[#This Row],[Accession Number -Assigned]]&amp;" DONATED "&amp;TEXT(Master[[#This Row],[Received Date -received by site]], "MM/DD/YYYY")</f>
        <v xml:space="preserve">  DONATED 01/00/1900</v>
      </c>
      <c r="C189" s="17" t="str">
        <f>IF(Master[[#This Row],[Cooperator (Donor) 1 -full record]]="","",Master[[#This Row],[Cooperator (Donor) 1 -full record]])</f>
        <v/>
      </c>
    </row>
    <row r="190" spans="2:3" x14ac:dyDescent="0.35">
      <c r="B190" t="str">
        <f>Master[[#This Row],[Accession Prefix (NPGS)]]&amp;" "&amp;Master[[#This Row],[Accession Number -Assigned]]&amp;" DONATED "&amp;TEXT(Master[[#This Row],[Received Date -received by site]], "MM/DD/YYYY")</f>
        <v xml:space="preserve">  DONATED 01/00/1900</v>
      </c>
      <c r="C190" s="17" t="str">
        <f>IF(Master[[#This Row],[Cooperator (Donor) 1 -full record]]="","",Master[[#This Row],[Cooperator (Donor) 1 -full record]])</f>
        <v/>
      </c>
    </row>
    <row r="191" spans="2:3" x14ac:dyDescent="0.35">
      <c r="B191" t="str">
        <f>Master[[#This Row],[Accession Prefix (NPGS)]]&amp;" "&amp;Master[[#This Row],[Accession Number -Assigned]]&amp;" DONATED "&amp;TEXT(Master[[#This Row],[Received Date -received by site]], "MM/DD/YYYY")</f>
        <v xml:space="preserve">  DONATED 01/00/1900</v>
      </c>
      <c r="C191" s="17" t="str">
        <f>IF(Master[[#This Row],[Cooperator (Donor) 1 -full record]]="","",Master[[#This Row],[Cooperator (Donor) 1 -full record]])</f>
        <v/>
      </c>
    </row>
    <row r="192" spans="2:3" x14ac:dyDescent="0.35">
      <c r="B192" t="str">
        <f>Master[[#This Row],[Accession Prefix (NPGS)]]&amp;" "&amp;Master[[#This Row],[Accession Number -Assigned]]&amp;" DONATED "&amp;TEXT(Master[[#This Row],[Received Date -received by site]], "MM/DD/YYYY")</f>
        <v xml:space="preserve">  DONATED 01/00/1900</v>
      </c>
      <c r="C192" s="17" t="str">
        <f>IF(Master[[#This Row],[Cooperator (Donor) 1 -full record]]="","",Master[[#This Row],[Cooperator (Donor) 1 -full record]])</f>
        <v/>
      </c>
    </row>
    <row r="193" spans="2:3" x14ac:dyDescent="0.35">
      <c r="B193" t="str">
        <f>Master[[#This Row],[Accession Prefix (NPGS)]]&amp;" "&amp;Master[[#This Row],[Accession Number -Assigned]]&amp;" DONATED "&amp;TEXT(Master[[#This Row],[Received Date -received by site]], "MM/DD/YYYY")</f>
        <v xml:space="preserve">  DONATED 01/00/1900</v>
      </c>
      <c r="C193" s="17" t="str">
        <f>IF(Master[[#This Row],[Cooperator (Donor) 1 -full record]]="","",Master[[#This Row],[Cooperator (Donor) 1 -full record]])</f>
        <v/>
      </c>
    </row>
    <row r="194" spans="2:3" x14ac:dyDescent="0.35">
      <c r="B194" t="str">
        <f>Master[[#This Row],[Accession Prefix (NPGS)]]&amp;" "&amp;Master[[#This Row],[Accession Number -Assigned]]&amp;" DONATED "&amp;TEXT(Master[[#This Row],[Received Date -received by site]], "MM/DD/YYYY")</f>
        <v xml:space="preserve">  DONATED 01/00/1900</v>
      </c>
      <c r="C194" s="17" t="str">
        <f>IF(Master[[#This Row],[Cooperator (Donor) 1 -full record]]="","",Master[[#This Row],[Cooperator (Donor) 1 -full record]])</f>
        <v/>
      </c>
    </row>
    <row r="195" spans="2:3" x14ac:dyDescent="0.35">
      <c r="B195" t="str">
        <f>Master[[#This Row],[Accession Prefix (NPGS)]]&amp;" "&amp;Master[[#This Row],[Accession Number -Assigned]]&amp;" DONATED "&amp;TEXT(Master[[#This Row],[Received Date -received by site]], "MM/DD/YYYY")</f>
        <v xml:space="preserve">  DONATED 01/00/1900</v>
      </c>
      <c r="C195" s="17" t="str">
        <f>IF(Master[[#This Row],[Cooperator (Donor) 1 -full record]]="","",Master[[#This Row],[Cooperator (Donor) 1 -full record]])</f>
        <v/>
      </c>
    </row>
    <row r="196" spans="2:3" x14ac:dyDescent="0.35">
      <c r="B196" t="str">
        <f>Master[[#This Row],[Accession Prefix (NPGS)]]&amp;" "&amp;Master[[#This Row],[Accession Number -Assigned]]&amp;" DONATED "&amp;TEXT(Master[[#This Row],[Received Date -received by site]], "MM/DD/YYYY")</f>
        <v xml:space="preserve">  DONATED 01/00/1900</v>
      </c>
      <c r="C196" s="17" t="str">
        <f>IF(Master[[#This Row],[Cooperator (Donor) 1 -full record]]="","",Master[[#This Row],[Cooperator (Donor) 1 -full record]])</f>
        <v/>
      </c>
    </row>
    <row r="197" spans="2:3" x14ac:dyDescent="0.35">
      <c r="B197" t="str">
        <f>Master[[#This Row],[Accession Prefix (NPGS)]]&amp;" "&amp;Master[[#This Row],[Accession Number -Assigned]]&amp;" DONATED "&amp;TEXT(Master[[#This Row],[Received Date -received by site]], "MM/DD/YYYY")</f>
        <v xml:space="preserve">  DONATED 01/00/1900</v>
      </c>
      <c r="C197" s="17" t="str">
        <f>IF(Master[[#This Row],[Cooperator (Donor) 1 -full record]]="","",Master[[#This Row],[Cooperator (Donor) 1 -full record]])</f>
        <v/>
      </c>
    </row>
    <row r="198" spans="2:3" x14ac:dyDescent="0.35">
      <c r="B198" t="str">
        <f>Master[[#This Row],[Accession Prefix (NPGS)]]&amp;" "&amp;Master[[#This Row],[Accession Number -Assigned]]&amp;" DONATED "&amp;TEXT(Master[[#This Row],[Received Date -received by site]], "MM/DD/YYYY")</f>
        <v xml:space="preserve">  DONATED 01/00/1900</v>
      </c>
      <c r="C198" s="17" t="str">
        <f>IF(Master[[#This Row],[Cooperator (Donor) 1 -full record]]="","",Master[[#This Row],[Cooperator (Donor) 1 -full record]])</f>
        <v/>
      </c>
    </row>
    <row r="199" spans="2:3" x14ac:dyDescent="0.35">
      <c r="B199" t="str">
        <f>Master[[#This Row],[Accession Prefix (NPGS)]]&amp;" "&amp;Master[[#This Row],[Accession Number -Assigned]]&amp;" DONATED "&amp;TEXT(Master[[#This Row],[Received Date -received by site]], "MM/DD/YYYY")</f>
        <v xml:space="preserve">  DONATED 01/00/1900</v>
      </c>
      <c r="C199" s="17" t="str">
        <f>IF(Master[[#This Row],[Cooperator (Donor) 1 -full record]]="","",Master[[#This Row],[Cooperator (Donor) 1 -full record]])</f>
        <v/>
      </c>
    </row>
    <row r="200" spans="2:3" x14ac:dyDescent="0.35">
      <c r="B200" t="str">
        <f>Master[[#This Row],[Accession Prefix (NPGS)]]&amp;" "&amp;Master[[#This Row],[Accession Number -Assigned]]&amp;" DONATED "&amp;TEXT(Master[[#This Row],[Received Date -received by site]], "MM/DD/YYYY")</f>
        <v xml:space="preserve">  DONATED 01/00/1900</v>
      </c>
      <c r="C200" s="17" t="str">
        <f>IF(Master[[#This Row],[Cooperator (Donor) 1 -full record]]="","",Master[[#This Row],[Cooperator (Donor) 1 -full record]])</f>
        <v/>
      </c>
    </row>
    <row r="201" spans="2:3" x14ac:dyDescent="0.35">
      <c r="B201" t="str">
        <f>Master[[#This Row],[Accession Prefix (NPGS)]]&amp;" "&amp;Master[[#This Row],[Accession Number -Assigned]]&amp;" DONATED "&amp;TEXT(Master[[#This Row],[Received Date -received by site]], "MM/DD/YYYY")</f>
        <v xml:space="preserve">  DONATED 01/00/1900</v>
      </c>
      <c r="C201" s="17" t="str">
        <f>IF(Master[[#This Row],[Cooperator (Donor) 1 -full record]]="","",Master[[#This Row],[Cooperator (Donor) 1 -full record]])</f>
        <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2">
    <tabColor theme="0" tint="-0.249977111117893"/>
  </sheetPr>
  <dimension ref="A1:D201"/>
  <sheetViews>
    <sheetView workbookViewId="0">
      <selection activeCell="A2" sqref="A2"/>
    </sheetView>
  </sheetViews>
  <sheetFormatPr defaultColWidth="9.1796875" defaultRowHeight="14.5" x14ac:dyDescent="0.35"/>
  <cols>
    <col min="1" max="1" width="10.81640625" style="7" customWidth="1"/>
    <col min="2" max="2" width="33.1796875" style="7" customWidth="1"/>
    <col min="3" max="3" width="46.1796875" style="7" customWidth="1"/>
    <col min="4" max="4" width="9.7265625" style="7" bestFit="1" customWidth="1"/>
    <col min="5" max="16384" width="9.1796875" style="7"/>
  </cols>
  <sheetData>
    <row r="1" spans="1:4" s="116" customFormat="1" ht="43.5" x14ac:dyDescent="0.35">
      <c r="A1" s="116" t="s">
        <v>73</v>
      </c>
      <c r="B1" s="118" t="s">
        <v>74</v>
      </c>
      <c r="C1" s="118" t="s">
        <v>55</v>
      </c>
    </row>
    <row r="2" spans="1:4" ht="15.5" x14ac:dyDescent="0.35">
      <c r="A2" s="1"/>
      <c r="B2" s="7" t="str">
        <f>Master[[#This Row],[Accession Prefix (NPGS)]]&amp;" "&amp;Master[[#This Row],[Accession Number -Assigned]]&amp;" DONATED "&amp;TEXT(Master[[#This Row],[Received Date -received by site]], "MM/DD/YYYY")</f>
        <v>W6 57036 DONATED 09/26/2019</v>
      </c>
      <c r="C2" s="17" t="str">
        <f>IF(Master[[#This Row],[Cooperator (Donor) 2 -full record]]="","",Master[[#This Row],[Cooperator (Donor) 2 -full record]])</f>
        <v/>
      </c>
      <c r="D2" s="2"/>
    </row>
    <row r="3" spans="1:4" x14ac:dyDescent="0.35">
      <c r="B3" s="7" t="str">
        <f>Master[[#This Row],[Accession Prefix (NPGS)]]&amp;" "&amp;Master[[#This Row],[Accession Number -Assigned]]&amp;" DONATED "&amp;TEXT(Master[[#This Row],[Received Date -received by site]], "MM/DD/YYYY")</f>
        <v>W6  DONATED 01/00/1900</v>
      </c>
      <c r="C3" s="17" t="str">
        <f>IF(Master[[#This Row],[Cooperator (Donor) 2 -full record]]="","",Master[[#This Row],[Cooperator (Donor) 2 -full record]])</f>
        <v/>
      </c>
      <c r="D3" s="2"/>
    </row>
    <row r="4" spans="1:4" x14ac:dyDescent="0.35">
      <c r="B4" s="7" t="str">
        <f>Master[[#This Row],[Accession Prefix (NPGS)]]&amp;" "&amp;Master[[#This Row],[Accession Number -Assigned]]&amp;" DONATED "&amp;TEXT(Master[[#This Row],[Received Date -received by site]], "MM/DD/YYYY")</f>
        <v>W6  DONATED 01/00/1900</v>
      </c>
      <c r="C4" s="17" t="str">
        <f>IF(Master[[#This Row],[Cooperator (Donor) 2 -full record]]="","",Master[[#This Row],[Cooperator (Donor) 2 -full record]])</f>
        <v/>
      </c>
      <c r="D4" s="2"/>
    </row>
    <row r="5" spans="1:4" x14ac:dyDescent="0.35">
      <c r="B5" s="7" t="str">
        <f>Master[[#This Row],[Accession Prefix (NPGS)]]&amp;" "&amp;Master[[#This Row],[Accession Number -Assigned]]&amp;" DONATED "&amp;TEXT(Master[[#This Row],[Received Date -received by site]], "MM/DD/YYYY")</f>
        <v>W6  DONATED 01/00/1900</v>
      </c>
      <c r="C5" s="17" t="str">
        <f>IF(Master[[#This Row],[Cooperator (Donor) 2 -full record]]="","",Master[[#This Row],[Cooperator (Donor) 2 -full record]])</f>
        <v/>
      </c>
      <c r="D5" s="2"/>
    </row>
    <row r="6" spans="1:4" x14ac:dyDescent="0.35">
      <c r="B6" s="7" t="str">
        <f>Master[[#This Row],[Accession Prefix (NPGS)]]&amp;" "&amp;Master[[#This Row],[Accession Number -Assigned]]&amp;" DONATED "&amp;TEXT(Master[[#This Row],[Received Date -received by site]], "MM/DD/YYYY")</f>
        <v>W6  DONATED 01/00/1900</v>
      </c>
      <c r="C6" s="17" t="str">
        <f>IF(Master[[#This Row],[Cooperator (Donor) 2 -full record]]="","",Master[[#This Row],[Cooperator (Donor) 2 -full record]])</f>
        <v/>
      </c>
      <c r="D6" s="2"/>
    </row>
    <row r="7" spans="1:4" x14ac:dyDescent="0.35">
      <c r="B7" s="7" t="str">
        <f>Master[[#This Row],[Accession Prefix (NPGS)]]&amp;" "&amp;Master[[#This Row],[Accession Number -Assigned]]&amp;" DONATED "&amp;TEXT(Master[[#This Row],[Received Date -received by site]], "MM/DD/YYYY")</f>
        <v>W6  DONATED 01/00/1900</v>
      </c>
      <c r="C7" s="17" t="str">
        <f>IF(Master[[#This Row],[Cooperator (Donor) 2 -full record]]="","",Master[[#This Row],[Cooperator (Donor) 2 -full record]])</f>
        <v/>
      </c>
      <c r="D7" s="2"/>
    </row>
    <row r="8" spans="1:4" x14ac:dyDescent="0.35">
      <c r="B8" s="7" t="str">
        <f>Master[[#This Row],[Accession Prefix (NPGS)]]&amp;" "&amp;Master[[#This Row],[Accession Number -Assigned]]&amp;" DONATED "&amp;TEXT(Master[[#This Row],[Received Date -received by site]], "MM/DD/YYYY")</f>
        <v>W6  DONATED 01/00/1900</v>
      </c>
      <c r="C8" s="17" t="str">
        <f>IF(Master[[#This Row],[Cooperator (Donor) 2 -full record]]="","",Master[[#This Row],[Cooperator (Donor) 2 -full record]])</f>
        <v/>
      </c>
      <c r="D8" s="2"/>
    </row>
    <row r="9" spans="1:4" x14ac:dyDescent="0.35">
      <c r="B9" s="7" t="str">
        <f>Master[[#This Row],[Accession Prefix (NPGS)]]&amp;" "&amp;Master[[#This Row],[Accession Number -Assigned]]&amp;" DONATED "&amp;TEXT(Master[[#This Row],[Received Date -received by site]], "MM/DD/YYYY")</f>
        <v>W6  DONATED 01/00/1900</v>
      </c>
      <c r="C9" s="17" t="str">
        <f>IF(Master[[#This Row],[Cooperator (Donor) 2 -full record]]="","",Master[[#This Row],[Cooperator (Donor) 2 -full record]])</f>
        <v/>
      </c>
      <c r="D9" s="2"/>
    </row>
    <row r="10" spans="1:4" x14ac:dyDescent="0.35">
      <c r="B10" s="7" t="str">
        <f>Master[[#This Row],[Accession Prefix (NPGS)]]&amp;" "&amp;Master[[#This Row],[Accession Number -Assigned]]&amp;" DONATED "&amp;TEXT(Master[[#This Row],[Received Date -received by site]], "MM/DD/YYYY")</f>
        <v>W6  DONATED 01/00/1900</v>
      </c>
      <c r="C10" s="17" t="str">
        <f>IF(Master[[#This Row],[Cooperator (Donor) 2 -full record]]="","",Master[[#This Row],[Cooperator (Donor) 2 -full record]])</f>
        <v/>
      </c>
      <c r="D10" s="2"/>
    </row>
    <row r="11" spans="1:4" x14ac:dyDescent="0.35">
      <c r="B11" s="7" t="str">
        <f>Master[[#This Row],[Accession Prefix (NPGS)]]&amp;" "&amp;Master[[#This Row],[Accession Number -Assigned]]&amp;" DONATED "&amp;TEXT(Master[[#This Row],[Received Date -received by site]], "MM/DD/YYYY")</f>
        <v>W6  DONATED 01/00/1900</v>
      </c>
      <c r="C11" s="17" t="str">
        <f>IF(Master[[#This Row],[Cooperator (Donor) 2 -full record]]="","",Master[[#This Row],[Cooperator (Donor) 2 -full record]])</f>
        <v/>
      </c>
      <c r="D11" s="2"/>
    </row>
    <row r="12" spans="1:4" x14ac:dyDescent="0.35">
      <c r="B12" s="7" t="str">
        <f>Master[[#This Row],[Accession Prefix (NPGS)]]&amp;" "&amp;Master[[#This Row],[Accession Number -Assigned]]&amp;" DONATED "&amp;TEXT(Master[[#This Row],[Received Date -received by site]], "MM/DD/YYYY")</f>
        <v>W6  DONATED 01/00/1900</v>
      </c>
      <c r="C12" s="17" t="str">
        <f>IF(Master[[#This Row],[Cooperator (Donor) 2 -full record]]="","",Master[[#This Row],[Cooperator (Donor) 2 -full record]])</f>
        <v/>
      </c>
      <c r="D12" s="2"/>
    </row>
    <row r="13" spans="1:4" x14ac:dyDescent="0.35">
      <c r="B13" s="7" t="str">
        <f>Master[[#This Row],[Accession Prefix (NPGS)]]&amp;" "&amp;Master[[#This Row],[Accession Number -Assigned]]&amp;" DONATED "&amp;TEXT(Master[[#This Row],[Received Date -received by site]], "MM/DD/YYYY")</f>
        <v>W6  DONATED 01/00/1900</v>
      </c>
      <c r="C13" s="17" t="str">
        <f>IF(Master[[#This Row],[Cooperator (Donor) 2 -full record]]="","",Master[[#This Row],[Cooperator (Donor) 2 -full record]])</f>
        <v/>
      </c>
      <c r="D13" s="2"/>
    </row>
    <row r="14" spans="1:4" x14ac:dyDescent="0.35">
      <c r="B14" s="7" t="str">
        <f>Master[[#This Row],[Accession Prefix (NPGS)]]&amp;" "&amp;Master[[#This Row],[Accession Number -Assigned]]&amp;" DONATED "&amp;TEXT(Master[[#This Row],[Received Date -received by site]], "MM/DD/YYYY")</f>
        <v>W6  DONATED 01/00/1900</v>
      </c>
      <c r="C14" s="17" t="str">
        <f>IF(Master[[#This Row],[Cooperator (Donor) 2 -full record]]="","",Master[[#This Row],[Cooperator (Donor) 2 -full record]])</f>
        <v/>
      </c>
      <c r="D14" s="2"/>
    </row>
    <row r="15" spans="1:4" x14ac:dyDescent="0.35">
      <c r="B15" s="7" t="str">
        <f>Master[[#This Row],[Accession Prefix (NPGS)]]&amp;" "&amp;Master[[#This Row],[Accession Number -Assigned]]&amp;" DONATED "&amp;TEXT(Master[[#This Row],[Received Date -received by site]], "MM/DD/YYYY")</f>
        <v>W6  DONATED 01/00/1900</v>
      </c>
      <c r="C15" s="17" t="str">
        <f>IF(Master[[#This Row],[Cooperator (Donor) 2 -full record]]="","",Master[[#This Row],[Cooperator (Donor) 2 -full record]])</f>
        <v/>
      </c>
      <c r="D15" s="2"/>
    </row>
    <row r="16" spans="1:4" x14ac:dyDescent="0.35">
      <c r="B16" s="7" t="str">
        <f>Master[[#This Row],[Accession Prefix (NPGS)]]&amp;" "&amp;Master[[#This Row],[Accession Number -Assigned]]&amp;" DONATED "&amp;TEXT(Master[[#This Row],[Received Date -received by site]], "MM/DD/YYYY")</f>
        <v>W6  DONATED 01/00/1900</v>
      </c>
      <c r="C16" s="17" t="str">
        <f>IF(Master[[#This Row],[Cooperator (Donor) 2 -full record]]="","",Master[[#This Row],[Cooperator (Donor) 2 -full record]])</f>
        <v/>
      </c>
      <c r="D16" s="2"/>
    </row>
    <row r="17" spans="2:4" x14ac:dyDescent="0.35">
      <c r="B17" s="7" t="str">
        <f>Master[[#This Row],[Accession Prefix (NPGS)]]&amp;" "&amp;Master[[#This Row],[Accession Number -Assigned]]&amp;" DONATED "&amp;TEXT(Master[[#This Row],[Received Date -received by site]], "MM/DD/YYYY")</f>
        <v>W6  DONATED 01/00/1900</v>
      </c>
      <c r="C17" s="17" t="str">
        <f>IF(Master[[#This Row],[Cooperator (Donor) 2 -full record]]="","",Master[[#This Row],[Cooperator (Donor) 2 -full record]])</f>
        <v/>
      </c>
      <c r="D17" s="2"/>
    </row>
    <row r="18" spans="2:4" x14ac:dyDescent="0.35">
      <c r="B18" s="7" t="str">
        <f>Master[[#This Row],[Accession Prefix (NPGS)]]&amp;" "&amp;Master[[#This Row],[Accession Number -Assigned]]&amp;" DONATED "&amp;TEXT(Master[[#This Row],[Received Date -received by site]], "MM/DD/YYYY")</f>
        <v>W6  DONATED 01/00/1900</v>
      </c>
      <c r="C18" s="17" t="str">
        <f>IF(Master[[#This Row],[Cooperator (Donor) 2 -full record]]="","",Master[[#This Row],[Cooperator (Donor) 2 -full record]])</f>
        <v/>
      </c>
      <c r="D18" s="2"/>
    </row>
    <row r="19" spans="2:4" x14ac:dyDescent="0.35">
      <c r="B19" s="7" t="str">
        <f>Master[[#This Row],[Accession Prefix (NPGS)]]&amp;" "&amp;Master[[#This Row],[Accession Number -Assigned]]&amp;" DONATED "&amp;TEXT(Master[[#This Row],[Received Date -received by site]], "MM/DD/YYYY")</f>
        <v>W6  DONATED 01/00/1900</v>
      </c>
      <c r="C19" s="17" t="str">
        <f>IF(Master[[#This Row],[Cooperator (Donor) 2 -full record]]="","",Master[[#This Row],[Cooperator (Donor) 2 -full record]])</f>
        <v/>
      </c>
      <c r="D19" s="2"/>
    </row>
    <row r="20" spans="2:4" x14ac:dyDescent="0.35">
      <c r="B20" s="7" t="str">
        <f>Master[[#This Row],[Accession Prefix (NPGS)]]&amp;" "&amp;Master[[#This Row],[Accession Number -Assigned]]&amp;" DONATED "&amp;TEXT(Master[[#This Row],[Received Date -received by site]], "MM/DD/YYYY")</f>
        <v>W6  DONATED 01/00/1900</v>
      </c>
      <c r="C20" s="17" t="str">
        <f>IF(Master[[#This Row],[Cooperator (Donor) 2 -full record]]="","",Master[[#This Row],[Cooperator (Donor) 2 -full record]])</f>
        <v/>
      </c>
      <c r="D20" s="2"/>
    </row>
    <row r="21" spans="2:4" x14ac:dyDescent="0.35">
      <c r="B21" s="7" t="str">
        <f>Master[[#This Row],[Accession Prefix (NPGS)]]&amp;" "&amp;Master[[#This Row],[Accession Number -Assigned]]&amp;" DONATED "&amp;TEXT(Master[[#This Row],[Received Date -received by site]], "MM/DD/YYYY")</f>
        <v>W6  DONATED 01/00/1900</v>
      </c>
      <c r="C21" s="17" t="str">
        <f>IF(Master[[#This Row],[Cooperator (Donor) 2 -full record]]="","",Master[[#This Row],[Cooperator (Donor) 2 -full record]])</f>
        <v/>
      </c>
      <c r="D21" s="2"/>
    </row>
    <row r="22" spans="2:4" x14ac:dyDescent="0.35">
      <c r="B22" s="7" t="str">
        <f>Master[[#This Row],[Accession Prefix (NPGS)]]&amp;" "&amp;Master[[#This Row],[Accession Number -Assigned]]&amp;" DONATED "&amp;TEXT(Master[[#This Row],[Received Date -received by site]], "MM/DD/YYYY")</f>
        <v>W6  DONATED 01/00/1900</v>
      </c>
      <c r="C22" s="17" t="str">
        <f>IF(Master[[#This Row],[Cooperator (Donor) 2 -full record]]="","",Master[[#This Row],[Cooperator (Donor) 2 -full record]])</f>
        <v/>
      </c>
      <c r="D22" s="2"/>
    </row>
    <row r="23" spans="2:4" x14ac:dyDescent="0.35">
      <c r="B23" s="7" t="str">
        <f>Master[[#This Row],[Accession Prefix (NPGS)]]&amp;" "&amp;Master[[#This Row],[Accession Number -Assigned]]&amp;" DONATED "&amp;TEXT(Master[[#This Row],[Received Date -received by site]], "MM/DD/YYYY")</f>
        <v>W6  DONATED 01/00/1900</v>
      </c>
      <c r="C23" s="17" t="str">
        <f>IF(Master[[#This Row],[Cooperator (Donor) 2 -full record]]="","",Master[[#This Row],[Cooperator (Donor) 2 -full record]])</f>
        <v/>
      </c>
      <c r="D23" s="2"/>
    </row>
    <row r="24" spans="2:4" x14ac:dyDescent="0.35">
      <c r="B24" s="7" t="str">
        <f>Master[[#This Row],[Accession Prefix (NPGS)]]&amp;" "&amp;Master[[#This Row],[Accession Number -Assigned]]&amp;" DONATED "&amp;TEXT(Master[[#This Row],[Received Date -received by site]], "MM/DD/YYYY")</f>
        <v>W6  DONATED 01/00/1900</v>
      </c>
      <c r="C24" s="17" t="str">
        <f>IF(Master[[#This Row],[Cooperator (Donor) 2 -full record]]="","",Master[[#This Row],[Cooperator (Donor) 2 -full record]])</f>
        <v/>
      </c>
      <c r="D24" s="2"/>
    </row>
    <row r="25" spans="2:4" x14ac:dyDescent="0.35">
      <c r="B25" s="7" t="str">
        <f>Master[[#This Row],[Accession Prefix (NPGS)]]&amp;" "&amp;Master[[#This Row],[Accession Number -Assigned]]&amp;" DONATED "&amp;TEXT(Master[[#This Row],[Received Date -received by site]], "MM/DD/YYYY")</f>
        <v>W6  DONATED 01/00/1900</v>
      </c>
      <c r="C25" s="17" t="str">
        <f>IF(Master[[#This Row],[Cooperator (Donor) 2 -full record]]="","",Master[[#This Row],[Cooperator (Donor) 2 -full record]])</f>
        <v/>
      </c>
      <c r="D25" s="2"/>
    </row>
    <row r="26" spans="2:4" x14ac:dyDescent="0.35">
      <c r="B26" s="7" t="str">
        <f>Master[[#This Row],[Accession Prefix (NPGS)]]&amp;" "&amp;Master[[#This Row],[Accession Number -Assigned]]&amp;" DONATED "&amp;TEXT(Master[[#This Row],[Received Date -received by site]], "MM/DD/YYYY")</f>
        <v>W6  DONATED 01/00/1900</v>
      </c>
      <c r="C26" s="17" t="str">
        <f>IF(Master[[#This Row],[Cooperator (Donor) 2 -full record]]="","",Master[[#This Row],[Cooperator (Donor) 2 -full record]])</f>
        <v/>
      </c>
      <c r="D26" s="2"/>
    </row>
    <row r="27" spans="2:4" x14ac:dyDescent="0.35">
      <c r="B27" s="7" t="str">
        <f>Master[[#This Row],[Accession Prefix (NPGS)]]&amp;" "&amp;Master[[#This Row],[Accession Number -Assigned]]&amp;" DONATED "&amp;TEXT(Master[[#This Row],[Received Date -received by site]], "MM/DD/YYYY")</f>
        <v>W6  DONATED 01/00/1900</v>
      </c>
      <c r="C27" s="17" t="str">
        <f>IF(Master[[#This Row],[Cooperator (Donor) 2 -full record]]="","",Master[[#This Row],[Cooperator (Donor) 2 -full record]])</f>
        <v/>
      </c>
      <c r="D27" s="2"/>
    </row>
    <row r="28" spans="2:4" x14ac:dyDescent="0.35">
      <c r="B28" s="7" t="str">
        <f>Master[[#This Row],[Accession Prefix (NPGS)]]&amp;" "&amp;Master[[#This Row],[Accession Number -Assigned]]&amp;" DONATED "&amp;TEXT(Master[[#This Row],[Received Date -received by site]], "MM/DD/YYYY")</f>
        <v>W6  DONATED 01/00/1900</v>
      </c>
      <c r="C28" s="17" t="str">
        <f>IF(Master[[#This Row],[Cooperator (Donor) 2 -full record]]="","",Master[[#This Row],[Cooperator (Donor) 2 -full record]])</f>
        <v/>
      </c>
      <c r="D28" s="2"/>
    </row>
    <row r="29" spans="2:4" x14ac:dyDescent="0.35">
      <c r="B29" s="7" t="str">
        <f>Master[[#This Row],[Accession Prefix (NPGS)]]&amp;" "&amp;Master[[#This Row],[Accession Number -Assigned]]&amp;" DONATED "&amp;TEXT(Master[[#This Row],[Received Date -received by site]], "MM/DD/YYYY")</f>
        <v>W6  DONATED 01/00/1900</v>
      </c>
      <c r="C29" s="17" t="str">
        <f>IF(Master[[#This Row],[Cooperator (Donor) 2 -full record]]="","",Master[[#This Row],[Cooperator (Donor) 2 -full record]])</f>
        <v/>
      </c>
      <c r="D29" s="2"/>
    </row>
    <row r="30" spans="2:4" x14ac:dyDescent="0.35">
      <c r="B30" s="7" t="str">
        <f>Master[[#This Row],[Accession Prefix (NPGS)]]&amp;" "&amp;Master[[#This Row],[Accession Number -Assigned]]&amp;" DONATED "&amp;TEXT(Master[[#This Row],[Received Date -received by site]], "MM/DD/YYYY")</f>
        <v>W6  DONATED 01/00/1900</v>
      </c>
      <c r="C30" s="17" t="str">
        <f>IF(Master[[#This Row],[Cooperator (Donor) 2 -full record]]="","",Master[[#This Row],[Cooperator (Donor) 2 -full record]])</f>
        <v/>
      </c>
      <c r="D30" s="2"/>
    </row>
    <row r="31" spans="2:4" x14ac:dyDescent="0.35">
      <c r="B31" s="7" t="str">
        <f>Master[[#This Row],[Accession Prefix (NPGS)]]&amp;" "&amp;Master[[#This Row],[Accession Number -Assigned]]&amp;" DONATED "&amp;TEXT(Master[[#This Row],[Received Date -received by site]], "MM/DD/YYYY")</f>
        <v>W6  DONATED 01/00/1900</v>
      </c>
      <c r="C31" s="17" t="str">
        <f>IF(Master[[#This Row],[Cooperator (Donor) 2 -full record]]="","",Master[[#This Row],[Cooperator (Donor) 2 -full record]])</f>
        <v/>
      </c>
      <c r="D31" s="2"/>
    </row>
    <row r="32" spans="2:4" x14ac:dyDescent="0.35">
      <c r="B32" s="7" t="str">
        <f>Master[[#This Row],[Accession Prefix (NPGS)]]&amp;" "&amp;Master[[#This Row],[Accession Number -Assigned]]&amp;" DONATED "&amp;TEXT(Master[[#This Row],[Received Date -received by site]], "MM/DD/YYYY")</f>
        <v>W6  DONATED 01/00/1900</v>
      </c>
      <c r="C32" s="17" t="str">
        <f>IF(Master[[#This Row],[Cooperator (Donor) 2 -full record]]="","",Master[[#This Row],[Cooperator (Donor) 2 -full record]])</f>
        <v/>
      </c>
      <c r="D32" s="2"/>
    </row>
    <row r="33" spans="2:4" x14ac:dyDescent="0.35">
      <c r="B33" s="7" t="str">
        <f>Master[[#This Row],[Accession Prefix (NPGS)]]&amp;" "&amp;Master[[#This Row],[Accession Number -Assigned]]&amp;" DONATED "&amp;TEXT(Master[[#This Row],[Received Date -received by site]], "MM/DD/YYYY")</f>
        <v>W6  DONATED 01/00/1900</v>
      </c>
      <c r="C33" s="17" t="str">
        <f>IF(Master[[#This Row],[Cooperator (Donor) 2 -full record]]="","",Master[[#This Row],[Cooperator (Donor) 2 -full record]])</f>
        <v/>
      </c>
      <c r="D33" s="2"/>
    </row>
    <row r="34" spans="2:4" x14ac:dyDescent="0.35">
      <c r="B34" s="7" t="str">
        <f>Master[[#This Row],[Accession Prefix (NPGS)]]&amp;" "&amp;Master[[#This Row],[Accession Number -Assigned]]&amp;" DONATED "&amp;TEXT(Master[[#This Row],[Received Date -received by site]], "MM/DD/YYYY")</f>
        <v>W6  DONATED 01/00/1900</v>
      </c>
      <c r="C34" s="17" t="str">
        <f>IF(Master[[#This Row],[Cooperator (Donor) 2 -full record]]="","",Master[[#This Row],[Cooperator (Donor) 2 -full record]])</f>
        <v/>
      </c>
      <c r="D34" s="2"/>
    </row>
    <row r="35" spans="2:4" x14ac:dyDescent="0.35">
      <c r="B35" s="7" t="str">
        <f>Master[[#This Row],[Accession Prefix (NPGS)]]&amp;" "&amp;Master[[#This Row],[Accession Number -Assigned]]&amp;" DONATED "&amp;TEXT(Master[[#This Row],[Received Date -received by site]], "MM/DD/YYYY")</f>
        <v>W6  DONATED 01/00/1900</v>
      </c>
      <c r="C35" s="17" t="str">
        <f>IF(Master[[#This Row],[Cooperator (Donor) 2 -full record]]="","",Master[[#This Row],[Cooperator (Donor) 2 -full record]])</f>
        <v/>
      </c>
      <c r="D35" s="2"/>
    </row>
    <row r="36" spans="2:4" x14ac:dyDescent="0.35">
      <c r="B36" s="7" t="str">
        <f>Master[[#This Row],[Accession Prefix (NPGS)]]&amp;" "&amp;Master[[#This Row],[Accession Number -Assigned]]&amp;" DONATED "&amp;TEXT(Master[[#This Row],[Received Date -received by site]], "MM/DD/YYYY")</f>
        <v>W6  DONATED 01/00/1900</v>
      </c>
      <c r="C36" s="17" t="str">
        <f>IF(Master[[#This Row],[Cooperator (Donor) 2 -full record]]="","",Master[[#This Row],[Cooperator (Donor) 2 -full record]])</f>
        <v/>
      </c>
      <c r="D36" s="2"/>
    </row>
    <row r="37" spans="2:4" x14ac:dyDescent="0.35">
      <c r="B37" s="7" t="str">
        <f>Master[[#This Row],[Accession Prefix (NPGS)]]&amp;" "&amp;Master[[#This Row],[Accession Number -Assigned]]&amp;" DONATED "&amp;TEXT(Master[[#This Row],[Received Date -received by site]], "MM/DD/YYYY")</f>
        <v>W6  DONATED 01/00/1900</v>
      </c>
      <c r="C37" s="17" t="str">
        <f>IF(Master[[#This Row],[Cooperator (Donor) 2 -full record]]="","",Master[[#This Row],[Cooperator (Donor) 2 -full record]])</f>
        <v/>
      </c>
      <c r="D37" s="2"/>
    </row>
    <row r="38" spans="2:4" x14ac:dyDescent="0.35">
      <c r="B38" s="7" t="str">
        <f>Master[[#This Row],[Accession Prefix (NPGS)]]&amp;" "&amp;Master[[#This Row],[Accession Number -Assigned]]&amp;" DONATED "&amp;TEXT(Master[[#This Row],[Received Date -received by site]], "MM/DD/YYYY")</f>
        <v>W6  DONATED 01/00/1900</v>
      </c>
      <c r="C38" s="17" t="str">
        <f>IF(Master[[#This Row],[Cooperator (Donor) 2 -full record]]="","",Master[[#This Row],[Cooperator (Donor) 2 -full record]])</f>
        <v/>
      </c>
      <c r="D38" s="2"/>
    </row>
    <row r="39" spans="2:4" x14ac:dyDescent="0.35">
      <c r="B39" s="7" t="str">
        <f>Master[[#This Row],[Accession Prefix (NPGS)]]&amp;" "&amp;Master[[#This Row],[Accession Number -Assigned]]&amp;" DONATED "&amp;TEXT(Master[[#This Row],[Received Date -received by site]], "MM/DD/YYYY")</f>
        <v>W6  DONATED 01/00/1900</v>
      </c>
      <c r="C39" s="17" t="str">
        <f>IF(Master[[#This Row],[Cooperator (Donor) 2 -full record]]="","",Master[[#This Row],[Cooperator (Donor) 2 -full record]])</f>
        <v/>
      </c>
      <c r="D39" s="2"/>
    </row>
    <row r="40" spans="2:4" x14ac:dyDescent="0.35">
      <c r="B40" s="7" t="str">
        <f>Master[[#This Row],[Accession Prefix (NPGS)]]&amp;" "&amp;Master[[#This Row],[Accession Number -Assigned]]&amp;" DONATED "&amp;TEXT(Master[[#This Row],[Received Date -received by site]], "MM/DD/YYYY")</f>
        <v>W6  DONATED 01/00/1900</v>
      </c>
      <c r="C40" s="17" t="str">
        <f>IF(Master[[#This Row],[Cooperator (Donor) 2 -full record]]="","",Master[[#This Row],[Cooperator (Donor) 2 -full record]])</f>
        <v/>
      </c>
      <c r="D40" s="2"/>
    </row>
    <row r="41" spans="2:4" x14ac:dyDescent="0.35">
      <c r="B41" s="7" t="str">
        <f>Master[[#This Row],[Accession Prefix (NPGS)]]&amp;" "&amp;Master[[#This Row],[Accession Number -Assigned]]&amp;" DONATED "&amp;TEXT(Master[[#This Row],[Received Date -received by site]], "MM/DD/YYYY")</f>
        <v>W6  DONATED 01/00/1900</v>
      </c>
      <c r="C41" s="17" t="str">
        <f>IF(Master[[#This Row],[Cooperator (Donor) 2 -full record]]="","",Master[[#This Row],[Cooperator (Donor) 2 -full record]])</f>
        <v/>
      </c>
      <c r="D41" s="2"/>
    </row>
    <row r="42" spans="2:4" x14ac:dyDescent="0.35">
      <c r="B42" s="7" t="str">
        <f>Master[[#This Row],[Accession Prefix (NPGS)]]&amp;" "&amp;Master[[#This Row],[Accession Number -Assigned]]&amp;" DONATED "&amp;TEXT(Master[[#This Row],[Received Date -received by site]], "MM/DD/YYYY")</f>
        <v>W6  DONATED 01/00/1900</v>
      </c>
      <c r="C42" s="17" t="str">
        <f>IF(Master[[#This Row],[Cooperator (Donor) 2 -full record]]="","",Master[[#This Row],[Cooperator (Donor) 2 -full record]])</f>
        <v/>
      </c>
      <c r="D42" s="2"/>
    </row>
    <row r="43" spans="2:4" x14ac:dyDescent="0.35">
      <c r="B43" s="7" t="str">
        <f>Master[[#This Row],[Accession Prefix (NPGS)]]&amp;" "&amp;Master[[#This Row],[Accession Number -Assigned]]&amp;" DONATED "&amp;TEXT(Master[[#This Row],[Received Date -received by site]], "MM/DD/YYYY")</f>
        <v>W6  DONATED 01/00/1900</v>
      </c>
      <c r="C43" s="17" t="str">
        <f>IF(Master[[#This Row],[Cooperator (Donor) 2 -full record]]="","",Master[[#This Row],[Cooperator (Donor) 2 -full record]])</f>
        <v/>
      </c>
      <c r="D43" s="2"/>
    </row>
    <row r="44" spans="2:4" x14ac:dyDescent="0.35">
      <c r="B44" s="7" t="str">
        <f>Master[[#This Row],[Accession Prefix (NPGS)]]&amp;" "&amp;Master[[#This Row],[Accession Number -Assigned]]&amp;" DONATED "&amp;TEXT(Master[[#This Row],[Received Date -received by site]], "MM/DD/YYYY")</f>
        <v>W6  DONATED 01/00/1900</v>
      </c>
      <c r="C44" s="17" t="str">
        <f>IF(Master[[#This Row],[Cooperator (Donor) 2 -full record]]="","",Master[[#This Row],[Cooperator (Donor) 2 -full record]])</f>
        <v/>
      </c>
      <c r="D44" s="2"/>
    </row>
    <row r="45" spans="2:4" x14ac:dyDescent="0.35">
      <c r="B45" s="7" t="str">
        <f>Master[[#This Row],[Accession Prefix (NPGS)]]&amp;" "&amp;Master[[#This Row],[Accession Number -Assigned]]&amp;" DONATED "&amp;TEXT(Master[[#This Row],[Received Date -received by site]], "MM/DD/YYYY")</f>
        <v>W6  DONATED 01/00/1900</v>
      </c>
      <c r="C45" s="17" t="str">
        <f>IF(Master[[#This Row],[Cooperator (Donor) 2 -full record]]="","",Master[[#This Row],[Cooperator (Donor) 2 -full record]])</f>
        <v/>
      </c>
      <c r="D45" s="2"/>
    </row>
    <row r="46" spans="2:4" x14ac:dyDescent="0.35">
      <c r="B46" s="7" t="str">
        <f>Master[[#This Row],[Accession Prefix (NPGS)]]&amp;" "&amp;Master[[#This Row],[Accession Number -Assigned]]&amp;" DONATED "&amp;TEXT(Master[[#This Row],[Received Date -received by site]], "MM/DD/YYYY")</f>
        <v>W6  DONATED 01/00/1900</v>
      </c>
      <c r="C46" s="17" t="str">
        <f>IF(Master[[#This Row],[Cooperator (Donor) 2 -full record]]="","",Master[[#This Row],[Cooperator (Donor) 2 -full record]])</f>
        <v/>
      </c>
      <c r="D46" s="2"/>
    </row>
    <row r="47" spans="2:4" x14ac:dyDescent="0.35">
      <c r="B47" s="7" t="str">
        <f>Master[[#This Row],[Accession Prefix (NPGS)]]&amp;" "&amp;Master[[#This Row],[Accession Number -Assigned]]&amp;" DONATED "&amp;TEXT(Master[[#This Row],[Received Date -received by site]], "MM/DD/YYYY")</f>
        <v>W6  DONATED 01/00/1900</v>
      </c>
      <c r="C47" s="17" t="str">
        <f>IF(Master[[#This Row],[Cooperator (Donor) 2 -full record]]="","",Master[[#This Row],[Cooperator (Donor) 2 -full record]])</f>
        <v/>
      </c>
      <c r="D47" s="2"/>
    </row>
    <row r="48" spans="2:4" x14ac:dyDescent="0.35">
      <c r="B48" s="7" t="str">
        <f>Master[[#This Row],[Accession Prefix (NPGS)]]&amp;" "&amp;Master[[#This Row],[Accession Number -Assigned]]&amp;" DONATED "&amp;TEXT(Master[[#This Row],[Received Date -received by site]], "MM/DD/YYYY")</f>
        <v>W6  DONATED 01/00/1900</v>
      </c>
      <c r="C48" s="17" t="str">
        <f>IF(Master[[#This Row],[Cooperator (Donor) 2 -full record]]="","",Master[[#This Row],[Cooperator (Donor) 2 -full record]])</f>
        <v/>
      </c>
      <c r="D48" s="2"/>
    </row>
    <row r="49" spans="2:4" x14ac:dyDescent="0.35">
      <c r="B49" s="7" t="str">
        <f>Master[[#This Row],[Accession Prefix (NPGS)]]&amp;" "&amp;Master[[#This Row],[Accession Number -Assigned]]&amp;" DONATED "&amp;TEXT(Master[[#This Row],[Received Date -received by site]], "MM/DD/YYYY")</f>
        <v>W6  DONATED 01/00/1900</v>
      </c>
      <c r="C49" s="17" t="str">
        <f>IF(Master[[#This Row],[Cooperator (Donor) 2 -full record]]="","",Master[[#This Row],[Cooperator (Donor) 2 -full record]])</f>
        <v/>
      </c>
      <c r="D49" s="2"/>
    </row>
    <row r="50" spans="2:4" x14ac:dyDescent="0.35">
      <c r="B50" s="7" t="str">
        <f>Master[[#This Row],[Accession Prefix (NPGS)]]&amp;" "&amp;Master[[#This Row],[Accession Number -Assigned]]&amp;" DONATED "&amp;TEXT(Master[[#This Row],[Received Date -received by site]], "MM/DD/YYYY")</f>
        <v>W6  DONATED 01/00/1900</v>
      </c>
      <c r="C50" s="17" t="str">
        <f>IF(Master[[#This Row],[Cooperator (Donor) 2 -full record]]="","",Master[[#This Row],[Cooperator (Donor) 2 -full record]])</f>
        <v/>
      </c>
      <c r="D50" s="2"/>
    </row>
    <row r="51" spans="2:4" x14ac:dyDescent="0.35">
      <c r="B51" s="7" t="str">
        <f>Master[[#This Row],[Accession Prefix (NPGS)]]&amp;" "&amp;Master[[#This Row],[Accession Number -Assigned]]&amp;" DONATED "&amp;TEXT(Master[[#This Row],[Received Date -received by site]], "MM/DD/YYYY")</f>
        <v>W6  DONATED 01/00/1900</v>
      </c>
      <c r="C51" s="17" t="str">
        <f>IF(Master[[#This Row],[Cooperator (Donor) 2 -full record]]="","",Master[[#This Row],[Cooperator (Donor) 2 -full record]])</f>
        <v/>
      </c>
      <c r="D51" s="2"/>
    </row>
    <row r="52" spans="2:4" x14ac:dyDescent="0.35">
      <c r="B52" s="7" t="str">
        <f>Master[[#This Row],[Accession Prefix (NPGS)]]&amp;" "&amp;Master[[#This Row],[Accession Number -Assigned]]&amp;" DONATED "&amp;TEXT(Master[[#This Row],[Received Date -received by site]], "MM/DD/YYYY")</f>
        <v>W6  DONATED 01/00/1900</v>
      </c>
      <c r="C52" s="17" t="str">
        <f>IF(Master[[#This Row],[Cooperator (Donor) 2 -full record]]="","",Master[[#This Row],[Cooperator (Donor) 2 -full record]])</f>
        <v/>
      </c>
      <c r="D52" s="2"/>
    </row>
    <row r="53" spans="2:4" x14ac:dyDescent="0.35">
      <c r="B53" s="7" t="str">
        <f>Master[[#This Row],[Accession Prefix (NPGS)]]&amp;" "&amp;Master[[#This Row],[Accession Number -Assigned]]&amp;" DONATED "&amp;TEXT(Master[[#This Row],[Received Date -received by site]], "MM/DD/YYYY")</f>
        <v>W6  DONATED 01/00/1900</v>
      </c>
      <c r="C53" s="17" t="str">
        <f>IF(Master[[#This Row],[Cooperator (Donor) 2 -full record]]="","",Master[[#This Row],[Cooperator (Donor) 2 -full record]])</f>
        <v/>
      </c>
      <c r="D53" s="2"/>
    </row>
    <row r="54" spans="2:4" x14ac:dyDescent="0.35">
      <c r="B54" s="7" t="str">
        <f>Master[[#This Row],[Accession Prefix (NPGS)]]&amp;" "&amp;Master[[#This Row],[Accession Number -Assigned]]&amp;" DONATED "&amp;TEXT(Master[[#This Row],[Received Date -received by site]], "MM/DD/YYYY")</f>
        <v>W6  DONATED 01/00/1900</v>
      </c>
      <c r="C54" s="17" t="str">
        <f>IF(Master[[#This Row],[Cooperator (Donor) 2 -full record]]="","",Master[[#This Row],[Cooperator (Donor) 2 -full record]])</f>
        <v/>
      </c>
      <c r="D54" s="2"/>
    </row>
    <row r="55" spans="2:4" x14ac:dyDescent="0.35">
      <c r="B55" s="7" t="str">
        <f>Master[[#This Row],[Accession Prefix (NPGS)]]&amp;" "&amp;Master[[#This Row],[Accession Number -Assigned]]&amp;" DONATED "&amp;TEXT(Master[[#This Row],[Received Date -received by site]], "MM/DD/YYYY")</f>
        <v>W6  DONATED 01/00/1900</v>
      </c>
      <c r="C55" s="17" t="str">
        <f>IF(Master[[#This Row],[Cooperator (Donor) 2 -full record]]="","",Master[[#This Row],[Cooperator (Donor) 2 -full record]])</f>
        <v/>
      </c>
      <c r="D55" s="2"/>
    </row>
    <row r="56" spans="2:4" x14ac:dyDescent="0.35">
      <c r="B56" s="7" t="str">
        <f>Master[[#This Row],[Accession Prefix (NPGS)]]&amp;" "&amp;Master[[#This Row],[Accession Number -Assigned]]&amp;" DONATED "&amp;TEXT(Master[[#This Row],[Received Date -received by site]], "MM/DD/YYYY")</f>
        <v>W6  DONATED 01/00/1900</v>
      </c>
      <c r="C56" s="17" t="str">
        <f>IF(Master[[#This Row],[Cooperator (Donor) 2 -full record]]="","",Master[[#This Row],[Cooperator (Donor) 2 -full record]])</f>
        <v/>
      </c>
      <c r="D56" s="2"/>
    </row>
    <row r="57" spans="2:4" x14ac:dyDescent="0.35">
      <c r="B57" s="7" t="str">
        <f>Master[[#This Row],[Accession Prefix (NPGS)]]&amp;" "&amp;Master[[#This Row],[Accession Number -Assigned]]&amp;" DONATED "&amp;TEXT(Master[[#This Row],[Received Date -received by site]], "MM/DD/YYYY")</f>
        <v>W6  DONATED 01/00/1900</v>
      </c>
      <c r="C57" s="17" t="str">
        <f>IF(Master[[#This Row],[Cooperator (Donor) 2 -full record]]="","",Master[[#This Row],[Cooperator (Donor) 2 -full record]])</f>
        <v/>
      </c>
      <c r="D57" s="2"/>
    </row>
    <row r="58" spans="2:4" x14ac:dyDescent="0.35">
      <c r="B58" s="7" t="str">
        <f>Master[[#This Row],[Accession Prefix (NPGS)]]&amp;" "&amp;Master[[#This Row],[Accession Number -Assigned]]&amp;" DONATED "&amp;TEXT(Master[[#This Row],[Received Date -received by site]], "MM/DD/YYYY")</f>
        <v>W6  DONATED 01/00/1900</v>
      </c>
      <c r="C58" s="17" t="str">
        <f>IF(Master[[#This Row],[Cooperator (Donor) 2 -full record]]="","",Master[[#This Row],[Cooperator (Donor) 2 -full record]])</f>
        <v/>
      </c>
      <c r="D58" s="2"/>
    </row>
    <row r="59" spans="2:4" x14ac:dyDescent="0.35">
      <c r="B59" s="7" t="str">
        <f>Master[[#This Row],[Accession Prefix (NPGS)]]&amp;" "&amp;Master[[#This Row],[Accession Number -Assigned]]&amp;" DONATED "&amp;TEXT(Master[[#This Row],[Received Date -received by site]], "MM/DD/YYYY")</f>
        <v>W6  DONATED 01/00/1900</v>
      </c>
      <c r="C59" s="17" t="str">
        <f>IF(Master[[#This Row],[Cooperator (Donor) 2 -full record]]="","",Master[[#This Row],[Cooperator (Donor) 2 -full record]])</f>
        <v/>
      </c>
      <c r="D59" s="2"/>
    </row>
    <row r="60" spans="2:4" x14ac:dyDescent="0.35">
      <c r="B60" s="7" t="str">
        <f>Master[[#This Row],[Accession Prefix (NPGS)]]&amp;" "&amp;Master[[#This Row],[Accession Number -Assigned]]&amp;" DONATED "&amp;TEXT(Master[[#This Row],[Received Date -received by site]], "MM/DD/YYYY")</f>
        <v>W6  DONATED 01/00/1900</v>
      </c>
      <c r="C60" s="17" t="str">
        <f>IF(Master[[#This Row],[Cooperator (Donor) 2 -full record]]="","",Master[[#This Row],[Cooperator (Donor) 2 -full record]])</f>
        <v/>
      </c>
      <c r="D60" s="2"/>
    </row>
    <row r="61" spans="2:4" x14ac:dyDescent="0.35">
      <c r="B61" s="7" t="str">
        <f>Master[[#This Row],[Accession Prefix (NPGS)]]&amp;" "&amp;Master[[#This Row],[Accession Number -Assigned]]&amp;" DONATED "&amp;TEXT(Master[[#This Row],[Received Date -received by site]], "MM/DD/YYYY")</f>
        <v>W6  DONATED 01/00/1900</v>
      </c>
      <c r="C61" s="17" t="str">
        <f>IF(Master[[#This Row],[Cooperator (Donor) 2 -full record]]="","",Master[[#This Row],[Cooperator (Donor) 2 -full record]])</f>
        <v/>
      </c>
      <c r="D61" s="2"/>
    </row>
    <row r="62" spans="2:4" x14ac:dyDescent="0.35">
      <c r="B62" s="7" t="str">
        <f>Master[[#This Row],[Accession Prefix (NPGS)]]&amp;" "&amp;Master[[#This Row],[Accession Number -Assigned]]&amp;" DONATED "&amp;TEXT(Master[[#This Row],[Received Date -received by site]], "MM/DD/YYYY")</f>
        <v>W6  DONATED 01/00/1900</v>
      </c>
      <c r="C62" s="17" t="str">
        <f>IF(Master[[#This Row],[Cooperator (Donor) 2 -full record]]="","",Master[[#This Row],[Cooperator (Donor) 2 -full record]])</f>
        <v/>
      </c>
      <c r="D62" s="2"/>
    </row>
    <row r="63" spans="2:4" x14ac:dyDescent="0.35">
      <c r="B63" s="7" t="str">
        <f>Master[[#This Row],[Accession Prefix (NPGS)]]&amp;" "&amp;Master[[#This Row],[Accession Number -Assigned]]&amp;" DONATED "&amp;TEXT(Master[[#This Row],[Received Date -received by site]], "MM/DD/YYYY")</f>
        <v>W6  DONATED 01/00/1900</v>
      </c>
      <c r="C63" s="17" t="str">
        <f>IF(Master[[#This Row],[Cooperator (Donor) 2 -full record]]="","",Master[[#This Row],[Cooperator (Donor) 2 -full record]])</f>
        <v/>
      </c>
      <c r="D63" s="2"/>
    </row>
    <row r="64" spans="2:4" x14ac:dyDescent="0.35">
      <c r="B64" s="7" t="str">
        <f>Master[[#This Row],[Accession Prefix (NPGS)]]&amp;" "&amp;Master[[#This Row],[Accession Number -Assigned]]&amp;" DONATED "&amp;TEXT(Master[[#This Row],[Received Date -received by site]], "MM/DD/YYYY")</f>
        <v>W6  DONATED 01/00/1900</v>
      </c>
      <c r="C64" s="17" t="str">
        <f>IF(Master[[#This Row],[Cooperator (Donor) 2 -full record]]="","",Master[[#This Row],[Cooperator (Donor) 2 -full record]])</f>
        <v/>
      </c>
      <c r="D64" s="2"/>
    </row>
    <row r="65" spans="2:4" x14ac:dyDescent="0.35">
      <c r="B65" s="7" t="str">
        <f>Master[[#This Row],[Accession Prefix (NPGS)]]&amp;" "&amp;Master[[#This Row],[Accession Number -Assigned]]&amp;" DONATED "&amp;TEXT(Master[[#This Row],[Received Date -received by site]], "MM/DD/YYYY")</f>
        <v>W6  DONATED 01/00/1900</v>
      </c>
      <c r="C65" s="17" t="str">
        <f>IF(Master[[#This Row],[Cooperator (Donor) 2 -full record]]="","",Master[[#This Row],[Cooperator (Donor) 2 -full record]])</f>
        <v/>
      </c>
      <c r="D65" s="2"/>
    </row>
    <row r="66" spans="2:4" x14ac:dyDescent="0.35">
      <c r="B66" s="7" t="str">
        <f>Master[[#This Row],[Accession Prefix (NPGS)]]&amp;" "&amp;Master[[#This Row],[Accession Number -Assigned]]&amp;" DONATED "&amp;TEXT(Master[[#This Row],[Received Date -received by site]], "MM/DD/YYYY")</f>
        <v>W6  DONATED 01/00/1900</v>
      </c>
      <c r="C66" s="17" t="str">
        <f>IF(Master[[#This Row],[Cooperator (Donor) 2 -full record]]="","",Master[[#This Row],[Cooperator (Donor) 2 -full record]])</f>
        <v/>
      </c>
      <c r="D66" s="2"/>
    </row>
    <row r="67" spans="2:4" x14ac:dyDescent="0.35">
      <c r="B67" s="7" t="str">
        <f>Master[[#This Row],[Accession Prefix (NPGS)]]&amp;" "&amp;Master[[#This Row],[Accession Number -Assigned]]&amp;" DONATED "&amp;TEXT(Master[[#This Row],[Received Date -received by site]], "MM/DD/YYYY")</f>
        <v>W6  DONATED 01/00/1900</v>
      </c>
      <c r="C67" s="17" t="str">
        <f>IF(Master[[#This Row],[Cooperator (Donor) 2 -full record]]="","",Master[[#This Row],[Cooperator (Donor) 2 -full record]])</f>
        <v/>
      </c>
      <c r="D67" s="2"/>
    </row>
    <row r="68" spans="2:4" x14ac:dyDescent="0.35">
      <c r="B68" s="7" t="str">
        <f>Master[[#This Row],[Accession Prefix (NPGS)]]&amp;" "&amp;Master[[#This Row],[Accession Number -Assigned]]&amp;" DONATED "&amp;TEXT(Master[[#This Row],[Received Date -received by site]], "MM/DD/YYYY")</f>
        <v>W6  DONATED 01/00/1900</v>
      </c>
      <c r="C68" s="17" t="str">
        <f>IF(Master[[#This Row],[Cooperator (Donor) 2 -full record]]="","",Master[[#This Row],[Cooperator (Donor) 2 -full record]])</f>
        <v/>
      </c>
      <c r="D68" s="2"/>
    </row>
    <row r="69" spans="2:4" x14ac:dyDescent="0.35">
      <c r="B69" s="7" t="str">
        <f>Master[[#This Row],[Accession Prefix (NPGS)]]&amp;" "&amp;Master[[#This Row],[Accession Number -Assigned]]&amp;" DONATED "&amp;TEXT(Master[[#This Row],[Received Date -received by site]], "MM/DD/YYYY")</f>
        <v>W6  DONATED 01/00/1900</v>
      </c>
      <c r="C69" s="17" t="str">
        <f>IF(Master[[#This Row],[Cooperator (Donor) 2 -full record]]="","",Master[[#This Row],[Cooperator (Donor) 2 -full record]])</f>
        <v/>
      </c>
      <c r="D69" s="2"/>
    </row>
    <row r="70" spans="2:4" x14ac:dyDescent="0.35">
      <c r="B70" s="7" t="str">
        <f>Master[[#This Row],[Accession Prefix (NPGS)]]&amp;" "&amp;Master[[#This Row],[Accession Number -Assigned]]&amp;" DONATED "&amp;TEXT(Master[[#This Row],[Received Date -received by site]], "MM/DD/YYYY")</f>
        <v>W6  DONATED 01/00/1900</v>
      </c>
      <c r="C70" s="17" t="str">
        <f>IF(Master[[#This Row],[Cooperator (Donor) 2 -full record]]="","",Master[[#This Row],[Cooperator (Donor) 2 -full record]])</f>
        <v/>
      </c>
      <c r="D70" s="2"/>
    </row>
    <row r="71" spans="2:4" x14ac:dyDescent="0.35">
      <c r="B71" s="7" t="str">
        <f>Master[[#This Row],[Accession Prefix (NPGS)]]&amp;" "&amp;Master[[#This Row],[Accession Number -Assigned]]&amp;" DONATED "&amp;TEXT(Master[[#This Row],[Received Date -received by site]], "MM/DD/YYYY")</f>
        <v>W6  DONATED 01/00/1900</v>
      </c>
      <c r="C71" s="17" t="str">
        <f>IF(Master[[#This Row],[Cooperator (Donor) 2 -full record]]="","",Master[[#This Row],[Cooperator (Donor) 2 -full record]])</f>
        <v/>
      </c>
      <c r="D71" s="2"/>
    </row>
    <row r="72" spans="2:4" x14ac:dyDescent="0.35">
      <c r="B72" s="7" t="str">
        <f>Master[[#This Row],[Accession Prefix (NPGS)]]&amp;" "&amp;Master[[#This Row],[Accession Number -Assigned]]&amp;" DONATED "&amp;TEXT(Master[[#This Row],[Received Date -received by site]], "MM/DD/YYYY")</f>
        <v>W6  DONATED 01/00/1900</v>
      </c>
      <c r="C72" s="17" t="str">
        <f>IF(Master[[#This Row],[Cooperator (Donor) 2 -full record]]="","",Master[[#This Row],[Cooperator (Donor) 2 -full record]])</f>
        <v/>
      </c>
      <c r="D72" s="2"/>
    </row>
    <row r="73" spans="2:4" x14ac:dyDescent="0.35">
      <c r="B73" s="7" t="str">
        <f>Master[[#This Row],[Accession Prefix (NPGS)]]&amp;" "&amp;Master[[#This Row],[Accession Number -Assigned]]&amp;" DONATED "&amp;TEXT(Master[[#This Row],[Received Date -received by site]], "MM/DD/YYYY")</f>
        <v>W6  DONATED 01/00/1900</v>
      </c>
      <c r="C73" s="17" t="str">
        <f>IF(Master[[#This Row],[Cooperator (Donor) 2 -full record]]="","",Master[[#This Row],[Cooperator (Donor) 2 -full record]])</f>
        <v/>
      </c>
      <c r="D73" s="2"/>
    </row>
    <row r="74" spans="2:4" x14ac:dyDescent="0.35">
      <c r="B74" s="7" t="str">
        <f>Master[[#This Row],[Accession Prefix (NPGS)]]&amp;" "&amp;Master[[#This Row],[Accession Number -Assigned]]&amp;" DONATED "&amp;TEXT(Master[[#This Row],[Received Date -received by site]], "MM/DD/YYYY")</f>
        <v>W6  DONATED 01/00/1900</v>
      </c>
      <c r="C74" s="17" t="str">
        <f>IF(Master[[#This Row],[Cooperator (Donor) 2 -full record]]="","",Master[[#This Row],[Cooperator (Donor) 2 -full record]])</f>
        <v/>
      </c>
      <c r="D74" s="2"/>
    </row>
    <row r="75" spans="2:4" x14ac:dyDescent="0.35">
      <c r="B75" s="7" t="str">
        <f>Master[[#This Row],[Accession Prefix (NPGS)]]&amp;" "&amp;Master[[#This Row],[Accession Number -Assigned]]&amp;" DONATED "&amp;TEXT(Master[[#This Row],[Received Date -received by site]], "MM/DD/YYYY")</f>
        <v>W6  DONATED 01/00/1900</v>
      </c>
      <c r="C75" s="17" t="str">
        <f>IF(Master[[#This Row],[Cooperator (Donor) 2 -full record]]="","",Master[[#This Row],[Cooperator (Donor) 2 -full record]])</f>
        <v/>
      </c>
      <c r="D75" s="2"/>
    </row>
    <row r="76" spans="2:4" x14ac:dyDescent="0.35">
      <c r="B76" s="7" t="str">
        <f>Master[[#This Row],[Accession Prefix (NPGS)]]&amp;" "&amp;Master[[#This Row],[Accession Number -Assigned]]&amp;" DONATED "&amp;TEXT(Master[[#This Row],[Received Date -received by site]], "MM/DD/YYYY")</f>
        <v>W6  DONATED 01/00/1900</v>
      </c>
      <c r="C76" s="17" t="str">
        <f>IF(Master[[#This Row],[Cooperator (Donor) 2 -full record]]="","",Master[[#This Row],[Cooperator (Donor) 2 -full record]])</f>
        <v/>
      </c>
      <c r="D76" s="2"/>
    </row>
    <row r="77" spans="2:4" x14ac:dyDescent="0.35">
      <c r="B77" s="7" t="str">
        <f>Master[[#This Row],[Accession Prefix (NPGS)]]&amp;" "&amp;Master[[#This Row],[Accession Number -Assigned]]&amp;" DONATED "&amp;TEXT(Master[[#This Row],[Received Date -received by site]], "MM/DD/YYYY")</f>
        <v>W6  DONATED 01/00/1900</v>
      </c>
      <c r="C77" s="17" t="str">
        <f>IF(Master[[#This Row],[Cooperator (Donor) 2 -full record]]="","",Master[[#This Row],[Cooperator (Donor) 2 -full record]])</f>
        <v/>
      </c>
      <c r="D77" s="2"/>
    </row>
    <row r="78" spans="2:4" x14ac:dyDescent="0.35">
      <c r="B78" s="7" t="str">
        <f>Master[[#This Row],[Accession Prefix (NPGS)]]&amp;" "&amp;Master[[#This Row],[Accession Number -Assigned]]&amp;" DONATED "&amp;TEXT(Master[[#This Row],[Received Date -received by site]], "MM/DD/YYYY")</f>
        <v>W6  DONATED 01/00/1900</v>
      </c>
      <c r="C78" s="17" t="str">
        <f>IF(Master[[#This Row],[Cooperator (Donor) 2 -full record]]="","",Master[[#This Row],[Cooperator (Donor) 2 -full record]])</f>
        <v/>
      </c>
      <c r="D78" s="2"/>
    </row>
    <row r="79" spans="2:4" x14ac:dyDescent="0.35">
      <c r="B79" s="7" t="str">
        <f>Master[[#This Row],[Accession Prefix (NPGS)]]&amp;" "&amp;Master[[#This Row],[Accession Number -Assigned]]&amp;" DONATED "&amp;TEXT(Master[[#This Row],[Received Date -received by site]], "MM/DD/YYYY")</f>
        <v>W6  DONATED 01/00/1900</v>
      </c>
      <c r="C79" s="17" t="str">
        <f>IF(Master[[#This Row],[Cooperator (Donor) 2 -full record]]="","",Master[[#This Row],[Cooperator (Donor) 2 -full record]])</f>
        <v/>
      </c>
      <c r="D79" s="2"/>
    </row>
    <row r="80" spans="2:4" x14ac:dyDescent="0.35">
      <c r="B80" s="7" t="str">
        <f>Master[[#This Row],[Accession Prefix (NPGS)]]&amp;" "&amp;Master[[#This Row],[Accession Number -Assigned]]&amp;" DONATED "&amp;TEXT(Master[[#This Row],[Received Date -received by site]], "MM/DD/YYYY")</f>
        <v>W6  DONATED 01/00/1900</v>
      </c>
      <c r="C80" s="17" t="str">
        <f>IF(Master[[#This Row],[Cooperator (Donor) 2 -full record]]="","",Master[[#This Row],[Cooperator (Donor) 2 -full record]])</f>
        <v/>
      </c>
      <c r="D80" s="2"/>
    </row>
    <row r="81" spans="2:4" x14ac:dyDescent="0.35">
      <c r="B81" s="7" t="str">
        <f>Master[[#This Row],[Accession Prefix (NPGS)]]&amp;" "&amp;Master[[#This Row],[Accession Number -Assigned]]&amp;" DONATED "&amp;TEXT(Master[[#This Row],[Received Date -received by site]], "MM/DD/YYYY")</f>
        <v>W6  DONATED 01/00/1900</v>
      </c>
      <c r="C81" s="17" t="str">
        <f>IF(Master[[#This Row],[Cooperator (Donor) 2 -full record]]="","",Master[[#This Row],[Cooperator (Donor) 2 -full record]])</f>
        <v/>
      </c>
      <c r="D81" s="2"/>
    </row>
    <row r="82" spans="2:4" x14ac:dyDescent="0.35">
      <c r="B82" s="7" t="str">
        <f>Master[[#This Row],[Accession Prefix (NPGS)]]&amp;" "&amp;Master[[#This Row],[Accession Number -Assigned]]&amp;" DONATED "&amp;TEXT(Master[[#This Row],[Received Date -received by site]], "MM/DD/YYYY")</f>
        <v>W6  DONATED 01/00/1900</v>
      </c>
      <c r="C82" s="17" t="str">
        <f>IF(Master[[#This Row],[Cooperator (Donor) 2 -full record]]="","",Master[[#This Row],[Cooperator (Donor) 2 -full record]])</f>
        <v/>
      </c>
      <c r="D82" s="2"/>
    </row>
    <row r="83" spans="2:4" x14ac:dyDescent="0.35">
      <c r="B83" s="7" t="str">
        <f>Master[[#This Row],[Accession Prefix (NPGS)]]&amp;" "&amp;Master[[#This Row],[Accession Number -Assigned]]&amp;" DONATED "&amp;TEXT(Master[[#This Row],[Received Date -received by site]], "MM/DD/YYYY")</f>
        <v>W6  DONATED 01/00/1900</v>
      </c>
      <c r="C83" s="17" t="str">
        <f>IF(Master[[#This Row],[Cooperator (Donor) 2 -full record]]="","",Master[[#This Row],[Cooperator (Donor) 2 -full record]])</f>
        <v/>
      </c>
      <c r="D83" s="2"/>
    </row>
    <row r="84" spans="2:4" x14ac:dyDescent="0.35">
      <c r="B84" s="7" t="str">
        <f>Master[[#This Row],[Accession Prefix (NPGS)]]&amp;" "&amp;Master[[#This Row],[Accession Number -Assigned]]&amp;" DONATED "&amp;TEXT(Master[[#This Row],[Received Date -received by site]], "MM/DD/YYYY")</f>
        <v>W6  DONATED 01/00/1900</v>
      </c>
      <c r="C84" s="17" t="str">
        <f>IF(Master[[#This Row],[Cooperator (Donor) 2 -full record]]="","",Master[[#This Row],[Cooperator (Donor) 2 -full record]])</f>
        <v/>
      </c>
      <c r="D84" s="2"/>
    </row>
    <row r="85" spans="2:4" x14ac:dyDescent="0.35">
      <c r="B85" s="7" t="str">
        <f>Master[[#This Row],[Accession Prefix (NPGS)]]&amp;" "&amp;Master[[#This Row],[Accession Number -Assigned]]&amp;" DONATED "&amp;TEXT(Master[[#This Row],[Received Date -received by site]], "MM/DD/YYYY")</f>
        <v>W6  DONATED 01/00/1900</v>
      </c>
      <c r="C85" s="17" t="str">
        <f>IF(Master[[#This Row],[Cooperator (Donor) 2 -full record]]="","",Master[[#This Row],[Cooperator (Donor) 2 -full record]])</f>
        <v/>
      </c>
      <c r="D85" s="2"/>
    </row>
    <row r="86" spans="2:4" x14ac:dyDescent="0.35">
      <c r="B86" s="7" t="str">
        <f>Master[[#This Row],[Accession Prefix (NPGS)]]&amp;" "&amp;Master[[#This Row],[Accession Number -Assigned]]&amp;" DONATED "&amp;TEXT(Master[[#This Row],[Received Date -received by site]], "MM/DD/YYYY")</f>
        <v>W6  DONATED 01/00/1900</v>
      </c>
      <c r="C86" s="17" t="str">
        <f>IF(Master[[#This Row],[Cooperator (Donor) 2 -full record]]="","",Master[[#This Row],[Cooperator (Donor) 2 -full record]])</f>
        <v/>
      </c>
      <c r="D86" s="2"/>
    </row>
    <row r="87" spans="2:4" x14ac:dyDescent="0.35">
      <c r="B87" s="7" t="str">
        <f>Master[[#This Row],[Accession Prefix (NPGS)]]&amp;" "&amp;Master[[#This Row],[Accession Number -Assigned]]&amp;" DONATED "&amp;TEXT(Master[[#This Row],[Received Date -received by site]], "MM/DD/YYYY")</f>
        <v>W6  DONATED 01/00/1900</v>
      </c>
      <c r="C87" s="17" t="str">
        <f>IF(Master[[#This Row],[Cooperator (Donor) 2 -full record]]="","",Master[[#This Row],[Cooperator (Donor) 2 -full record]])</f>
        <v/>
      </c>
      <c r="D87" s="2"/>
    </row>
    <row r="88" spans="2:4" x14ac:dyDescent="0.35">
      <c r="B88" s="7" t="str">
        <f>Master[[#This Row],[Accession Prefix (NPGS)]]&amp;" "&amp;Master[[#This Row],[Accession Number -Assigned]]&amp;" DONATED "&amp;TEXT(Master[[#This Row],[Received Date -received by site]], "MM/DD/YYYY")</f>
        <v>W6  DONATED 01/00/1900</v>
      </c>
      <c r="C88" s="17" t="str">
        <f>IF(Master[[#This Row],[Cooperator (Donor) 2 -full record]]="","",Master[[#This Row],[Cooperator (Donor) 2 -full record]])</f>
        <v/>
      </c>
      <c r="D88" s="2"/>
    </row>
    <row r="89" spans="2:4" x14ac:dyDescent="0.35">
      <c r="B89" s="7" t="str">
        <f>Master[[#This Row],[Accession Prefix (NPGS)]]&amp;" "&amp;Master[[#This Row],[Accession Number -Assigned]]&amp;" DONATED "&amp;TEXT(Master[[#This Row],[Received Date -received by site]], "MM/DD/YYYY")</f>
        <v>W6  DONATED 01/00/1900</v>
      </c>
      <c r="C89" s="17" t="str">
        <f>IF(Master[[#This Row],[Cooperator (Donor) 2 -full record]]="","",Master[[#This Row],[Cooperator (Donor) 2 -full record]])</f>
        <v/>
      </c>
      <c r="D89" s="2"/>
    </row>
    <row r="90" spans="2:4" x14ac:dyDescent="0.35">
      <c r="B90" s="7" t="str">
        <f>Master[[#This Row],[Accession Prefix (NPGS)]]&amp;" "&amp;Master[[#This Row],[Accession Number -Assigned]]&amp;" DONATED "&amp;TEXT(Master[[#This Row],[Received Date -received by site]], "MM/DD/YYYY")</f>
        <v>W6  DONATED 01/00/1900</v>
      </c>
      <c r="C90" s="17" t="str">
        <f>IF(Master[[#This Row],[Cooperator (Donor) 2 -full record]]="","",Master[[#This Row],[Cooperator (Donor) 2 -full record]])</f>
        <v/>
      </c>
      <c r="D90" s="2"/>
    </row>
    <row r="91" spans="2:4" x14ac:dyDescent="0.35">
      <c r="B91" s="7" t="str">
        <f>Master[[#This Row],[Accession Prefix (NPGS)]]&amp;" "&amp;Master[[#This Row],[Accession Number -Assigned]]&amp;" DONATED "&amp;TEXT(Master[[#This Row],[Received Date -received by site]], "MM/DD/YYYY")</f>
        <v>W6  DONATED 01/00/1900</v>
      </c>
      <c r="C91" s="17" t="str">
        <f>IF(Master[[#This Row],[Cooperator (Donor) 2 -full record]]="","",Master[[#This Row],[Cooperator (Donor) 2 -full record]])</f>
        <v/>
      </c>
      <c r="D91" s="2"/>
    </row>
    <row r="92" spans="2:4" x14ac:dyDescent="0.35">
      <c r="B92" s="7" t="str">
        <f>Master[[#This Row],[Accession Prefix (NPGS)]]&amp;" "&amp;Master[[#This Row],[Accession Number -Assigned]]&amp;" DONATED "&amp;TEXT(Master[[#This Row],[Received Date -received by site]], "MM/DD/YYYY")</f>
        <v>W6  DONATED 01/00/1900</v>
      </c>
      <c r="C92" s="17" t="str">
        <f>IF(Master[[#This Row],[Cooperator (Donor) 2 -full record]]="","",Master[[#This Row],[Cooperator (Donor) 2 -full record]])</f>
        <v/>
      </c>
      <c r="D92" s="2"/>
    </row>
    <row r="93" spans="2:4" x14ac:dyDescent="0.35">
      <c r="B93" s="7" t="str">
        <f>Master[[#This Row],[Accession Prefix (NPGS)]]&amp;" "&amp;Master[[#This Row],[Accession Number -Assigned]]&amp;" DONATED "&amp;TEXT(Master[[#This Row],[Received Date -received by site]], "MM/DD/YYYY")</f>
        <v>W6  DONATED 01/00/1900</v>
      </c>
      <c r="C93" s="17" t="str">
        <f>IF(Master[[#This Row],[Cooperator (Donor) 2 -full record]]="","",Master[[#This Row],[Cooperator (Donor) 2 -full record]])</f>
        <v/>
      </c>
      <c r="D93" s="2"/>
    </row>
    <row r="94" spans="2:4" x14ac:dyDescent="0.35">
      <c r="B94" s="7" t="str">
        <f>Master[[#This Row],[Accession Prefix (NPGS)]]&amp;" "&amp;Master[[#This Row],[Accession Number -Assigned]]&amp;" DONATED "&amp;TEXT(Master[[#This Row],[Received Date -received by site]], "MM/DD/YYYY")</f>
        <v>W6  DONATED 01/00/1900</v>
      </c>
      <c r="C94" s="17" t="str">
        <f>IF(Master[[#This Row],[Cooperator (Donor) 2 -full record]]="","",Master[[#This Row],[Cooperator (Donor) 2 -full record]])</f>
        <v/>
      </c>
      <c r="D94" s="2"/>
    </row>
    <row r="95" spans="2:4" x14ac:dyDescent="0.35">
      <c r="B95" s="7" t="str">
        <f>Master[[#This Row],[Accession Prefix (NPGS)]]&amp;" "&amp;Master[[#This Row],[Accession Number -Assigned]]&amp;" DONATED "&amp;TEXT(Master[[#This Row],[Received Date -received by site]], "MM/DD/YYYY")</f>
        <v>W6  DONATED 01/00/1900</v>
      </c>
      <c r="C95" s="17" t="str">
        <f>IF(Master[[#This Row],[Cooperator (Donor) 2 -full record]]="","",Master[[#This Row],[Cooperator (Donor) 2 -full record]])</f>
        <v/>
      </c>
      <c r="D95" s="2"/>
    </row>
    <row r="96" spans="2:4" x14ac:dyDescent="0.35">
      <c r="B96" s="7" t="str">
        <f>Master[[#This Row],[Accession Prefix (NPGS)]]&amp;" "&amp;Master[[#This Row],[Accession Number -Assigned]]&amp;" DONATED "&amp;TEXT(Master[[#This Row],[Received Date -received by site]], "MM/DD/YYYY")</f>
        <v>W6  DONATED 01/00/1900</v>
      </c>
      <c r="C96" s="17" t="str">
        <f>IF(Master[[#This Row],[Cooperator (Donor) 2 -full record]]="","",Master[[#This Row],[Cooperator (Donor) 2 -full record]])</f>
        <v/>
      </c>
      <c r="D96" s="2"/>
    </row>
    <row r="97" spans="2:3" x14ac:dyDescent="0.35">
      <c r="B97" s="7" t="str">
        <f>Master[[#This Row],[Accession Prefix (NPGS)]]&amp;" "&amp;Master[[#This Row],[Accession Number -Assigned]]&amp;" DONATED "&amp;TEXT(Master[[#This Row],[Received Date -received by site]], "MM/DD/YYYY")</f>
        <v>W6  DONATED 01/00/1900</v>
      </c>
      <c r="C97" s="17" t="str">
        <f>IF(Master[[#This Row],[Cooperator (Donor) 2 -full record]]="","",Master[[#This Row],[Cooperator (Donor) 2 -full record]])</f>
        <v/>
      </c>
    </row>
    <row r="98" spans="2:3" x14ac:dyDescent="0.35">
      <c r="B98" s="7" t="str">
        <f>Master[[#This Row],[Accession Prefix (NPGS)]]&amp;" "&amp;Master[[#This Row],[Accession Number -Assigned]]&amp;" DONATED "&amp;TEXT(Master[[#This Row],[Received Date -received by site]], "MM/DD/YYYY")</f>
        <v>W6  DONATED 01/00/1900</v>
      </c>
      <c r="C98" s="17" t="str">
        <f>IF(Master[[#This Row],[Cooperator (Donor) 2 -full record]]="","",Master[[#This Row],[Cooperator (Donor) 2 -full record]])</f>
        <v/>
      </c>
    </row>
    <row r="99" spans="2:3" x14ac:dyDescent="0.35">
      <c r="B99" s="7" t="str">
        <f>Master[[#This Row],[Accession Prefix (NPGS)]]&amp;" "&amp;Master[[#This Row],[Accession Number -Assigned]]&amp;" DONATED "&amp;TEXT(Master[[#This Row],[Received Date -received by site]], "MM/DD/YYYY")</f>
        <v>W6  DONATED 01/00/1900</v>
      </c>
      <c r="C99" s="17" t="str">
        <f>IF(Master[[#This Row],[Cooperator (Donor) 2 -full record]]="","",Master[[#This Row],[Cooperator (Donor) 2 -full record]])</f>
        <v/>
      </c>
    </row>
    <row r="100" spans="2:3" x14ac:dyDescent="0.35">
      <c r="B100" s="7" t="str">
        <f>Master[[#This Row],[Accession Prefix (NPGS)]]&amp;" "&amp;Master[[#This Row],[Accession Number -Assigned]]&amp;" DONATED "&amp;TEXT(Master[[#This Row],[Received Date -received by site]], "MM/DD/YYYY")</f>
        <v>W6  DONATED 01/00/1900</v>
      </c>
      <c r="C100" s="17" t="str">
        <f>IF(Master[[#This Row],[Cooperator (Donor) 2 -full record]]="","",Master[[#This Row],[Cooperator (Donor) 2 -full record]])</f>
        <v/>
      </c>
    </row>
    <row r="101" spans="2:3" x14ac:dyDescent="0.35">
      <c r="B101" s="7" t="str">
        <f>Master[[#This Row],[Accession Prefix (NPGS)]]&amp;" "&amp;Master[[#This Row],[Accession Number -Assigned]]&amp;" DONATED "&amp;TEXT(Master[[#This Row],[Received Date -received by site]], "MM/DD/YYYY")</f>
        <v>W6  DONATED 01/00/1900</v>
      </c>
      <c r="C101" s="17" t="str">
        <f>IF(Master[[#This Row],[Cooperator (Donor) 2 -full record]]="","",Master[[#This Row],[Cooperator (Donor) 2 -full record]])</f>
        <v/>
      </c>
    </row>
    <row r="102" spans="2:3" x14ac:dyDescent="0.35">
      <c r="B102" s="7" t="str">
        <f>Master[[#This Row],[Accession Prefix (NPGS)]]&amp;" "&amp;Master[[#This Row],[Accession Number -Assigned]]&amp;" DONATED "&amp;TEXT(Master[[#This Row],[Received Date -received by site]], "MM/DD/YYYY")</f>
        <v>W6  DONATED 01/00/1900</v>
      </c>
      <c r="C102" s="17" t="str">
        <f>IF(Master[[#This Row],[Cooperator (Donor) 2 -full record]]="","",Master[[#This Row],[Cooperator (Donor) 2 -full record]])</f>
        <v/>
      </c>
    </row>
    <row r="103" spans="2:3" x14ac:dyDescent="0.35">
      <c r="B103" s="7" t="str">
        <f>Master[[#This Row],[Accession Prefix (NPGS)]]&amp;" "&amp;Master[[#This Row],[Accession Number -Assigned]]&amp;" DONATED "&amp;TEXT(Master[[#This Row],[Received Date -received by site]], "MM/DD/YYYY")</f>
        <v>W6  DONATED 01/00/1900</v>
      </c>
      <c r="C103" s="17" t="str">
        <f>IF(Master[[#This Row],[Cooperator (Donor) 2 -full record]]="","",Master[[#This Row],[Cooperator (Donor) 2 -full record]])</f>
        <v/>
      </c>
    </row>
    <row r="104" spans="2:3" x14ac:dyDescent="0.35">
      <c r="B104" s="7" t="str">
        <f>Master[[#This Row],[Accession Prefix (NPGS)]]&amp;" "&amp;Master[[#This Row],[Accession Number -Assigned]]&amp;" DONATED "&amp;TEXT(Master[[#This Row],[Received Date -received by site]], "MM/DD/YYYY")</f>
        <v>W6  DONATED 01/00/1900</v>
      </c>
      <c r="C104" s="17" t="str">
        <f>IF(Master[[#This Row],[Cooperator (Donor) 2 -full record]]="","",Master[[#This Row],[Cooperator (Donor) 2 -full record]])</f>
        <v/>
      </c>
    </row>
    <row r="105" spans="2:3" x14ac:dyDescent="0.35">
      <c r="B105" s="7" t="str">
        <f>Master[[#This Row],[Accession Prefix (NPGS)]]&amp;" "&amp;Master[[#This Row],[Accession Number -Assigned]]&amp;" DONATED "&amp;TEXT(Master[[#This Row],[Received Date -received by site]], "MM/DD/YYYY")</f>
        <v>W6  DONATED 01/00/1900</v>
      </c>
      <c r="C105" s="17" t="str">
        <f>IF(Master[[#This Row],[Cooperator (Donor) 2 -full record]]="","",Master[[#This Row],[Cooperator (Donor) 2 -full record]])</f>
        <v/>
      </c>
    </row>
    <row r="106" spans="2:3" x14ac:dyDescent="0.35">
      <c r="B106" s="7" t="str">
        <f>Master[[#This Row],[Accession Prefix (NPGS)]]&amp;" "&amp;Master[[#This Row],[Accession Number -Assigned]]&amp;" DONATED "&amp;TEXT(Master[[#This Row],[Received Date -received by site]], "MM/DD/YYYY")</f>
        <v>W6  DONATED 01/00/1900</v>
      </c>
      <c r="C106" s="17" t="str">
        <f>IF(Master[[#This Row],[Cooperator (Donor) 2 -full record]]="","",Master[[#This Row],[Cooperator (Donor) 2 -full record]])</f>
        <v/>
      </c>
    </row>
    <row r="107" spans="2:3" x14ac:dyDescent="0.35">
      <c r="B107" s="7" t="str">
        <f>Master[[#This Row],[Accession Prefix (NPGS)]]&amp;" "&amp;Master[[#This Row],[Accession Number -Assigned]]&amp;" DONATED "&amp;TEXT(Master[[#This Row],[Received Date -received by site]], "MM/DD/YYYY")</f>
        <v>W6  DONATED 01/00/1900</v>
      </c>
      <c r="C107" s="17" t="str">
        <f>IF(Master[[#This Row],[Cooperator (Donor) 2 -full record]]="","",Master[[#This Row],[Cooperator (Donor) 2 -full record]])</f>
        <v/>
      </c>
    </row>
    <row r="108" spans="2:3" x14ac:dyDescent="0.35">
      <c r="B108" s="7" t="str">
        <f>Master[[#This Row],[Accession Prefix (NPGS)]]&amp;" "&amp;Master[[#This Row],[Accession Number -Assigned]]&amp;" DONATED "&amp;TEXT(Master[[#This Row],[Received Date -received by site]], "MM/DD/YYYY")</f>
        <v>W6  DONATED 01/00/1900</v>
      </c>
      <c r="C108" s="17" t="str">
        <f>IF(Master[[#This Row],[Cooperator (Donor) 2 -full record]]="","",Master[[#This Row],[Cooperator (Donor) 2 -full record]])</f>
        <v/>
      </c>
    </row>
    <row r="109" spans="2:3" x14ac:dyDescent="0.35">
      <c r="B109" s="7" t="str">
        <f>Master[[#This Row],[Accession Prefix (NPGS)]]&amp;" "&amp;Master[[#This Row],[Accession Number -Assigned]]&amp;" DONATED "&amp;TEXT(Master[[#This Row],[Received Date -received by site]], "MM/DD/YYYY")</f>
        <v>W6  DONATED 01/00/1900</v>
      </c>
      <c r="C109" s="17" t="str">
        <f>IF(Master[[#This Row],[Cooperator (Donor) 2 -full record]]="","",Master[[#This Row],[Cooperator (Donor) 2 -full record]])</f>
        <v/>
      </c>
    </row>
    <row r="110" spans="2:3" x14ac:dyDescent="0.35">
      <c r="B110" s="7" t="str">
        <f>Master[[#This Row],[Accession Prefix (NPGS)]]&amp;" "&amp;Master[[#This Row],[Accession Number -Assigned]]&amp;" DONATED "&amp;TEXT(Master[[#This Row],[Received Date -received by site]], "MM/DD/YYYY")</f>
        <v>W6  DONATED 01/00/1900</v>
      </c>
      <c r="C110" s="17" t="str">
        <f>IF(Master[[#This Row],[Cooperator (Donor) 2 -full record]]="","",Master[[#This Row],[Cooperator (Donor) 2 -full record]])</f>
        <v/>
      </c>
    </row>
    <row r="111" spans="2:3" x14ac:dyDescent="0.35">
      <c r="B111" s="7" t="str">
        <f>Master[[#This Row],[Accession Prefix (NPGS)]]&amp;" "&amp;Master[[#This Row],[Accession Number -Assigned]]&amp;" DONATED "&amp;TEXT(Master[[#This Row],[Received Date -received by site]], "MM/DD/YYYY")</f>
        <v>W6  DONATED 01/00/1900</v>
      </c>
      <c r="C111" s="17" t="str">
        <f>IF(Master[[#This Row],[Cooperator (Donor) 2 -full record]]="","",Master[[#This Row],[Cooperator (Donor) 2 -full record]])</f>
        <v/>
      </c>
    </row>
    <row r="112" spans="2:3" x14ac:dyDescent="0.35">
      <c r="B112" s="7" t="str">
        <f>Master[[#This Row],[Accession Prefix (NPGS)]]&amp;" "&amp;Master[[#This Row],[Accession Number -Assigned]]&amp;" DONATED "&amp;TEXT(Master[[#This Row],[Received Date -received by site]], "MM/DD/YYYY")</f>
        <v>W6  DONATED 01/00/1900</v>
      </c>
      <c r="C112" s="17" t="str">
        <f>IF(Master[[#This Row],[Cooperator (Donor) 2 -full record]]="","",Master[[#This Row],[Cooperator (Donor) 2 -full record]])</f>
        <v/>
      </c>
    </row>
    <row r="113" spans="2:3" x14ac:dyDescent="0.35">
      <c r="B113" s="7" t="str">
        <f>Master[[#This Row],[Accession Prefix (NPGS)]]&amp;" "&amp;Master[[#This Row],[Accession Number -Assigned]]&amp;" DONATED "&amp;TEXT(Master[[#This Row],[Received Date -received by site]], "MM/DD/YYYY")</f>
        <v>W6  DONATED 01/00/1900</v>
      </c>
      <c r="C113" s="17" t="str">
        <f>IF(Master[[#This Row],[Cooperator (Donor) 2 -full record]]="","",Master[[#This Row],[Cooperator (Donor) 2 -full record]])</f>
        <v/>
      </c>
    </row>
    <row r="114" spans="2:3" x14ac:dyDescent="0.35">
      <c r="B114" s="7" t="str">
        <f>Master[[#This Row],[Accession Prefix (NPGS)]]&amp;" "&amp;Master[[#This Row],[Accession Number -Assigned]]&amp;" DONATED "&amp;TEXT(Master[[#This Row],[Received Date -received by site]], "MM/DD/YYYY")</f>
        <v>W6  DONATED 01/00/1900</v>
      </c>
      <c r="C114" s="17" t="str">
        <f>IF(Master[[#This Row],[Cooperator (Donor) 2 -full record]]="","",Master[[#This Row],[Cooperator (Donor) 2 -full record]])</f>
        <v/>
      </c>
    </row>
    <row r="115" spans="2:3" x14ac:dyDescent="0.35">
      <c r="B115" s="7" t="str">
        <f>Master[[#This Row],[Accession Prefix (NPGS)]]&amp;" "&amp;Master[[#This Row],[Accession Number -Assigned]]&amp;" DONATED "&amp;TEXT(Master[[#This Row],[Received Date -received by site]], "MM/DD/YYYY")</f>
        <v>W6  DONATED 01/00/1900</v>
      </c>
      <c r="C115" s="17" t="str">
        <f>IF(Master[[#This Row],[Cooperator (Donor) 2 -full record]]="","",Master[[#This Row],[Cooperator (Donor) 2 -full record]])</f>
        <v/>
      </c>
    </row>
    <row r="116" spans="2:3" x14ac:dyDescent="0.35">
      <c r="B116" s="7" t="str">
        <f>Master[[#This Row],[Accession Prefix (NPGS)]]&amp;" "&amp;Master[[#This Row],[Accession Number -Assigned]]&amp;" DONATED "&amp;TEXT(Master[[#This Row],[Received Date -received by site]], "MM/DD/YYYY")</f>
        <v>W6  DONATED 01/00/1900</v>
      </c>
      <c r="C116" s="17" t="str">
        <f>IF(Master[[#This Row],[Cooperator (Donor) 2 -full record]]="","",Master[[#This Row],[Cooperator (Donor) 2 -full record]])</f>
        <v/>
      </c>
    </row>
    <row r="117" spans="2:3" x14ac:dyDescent="0.35">
      <c r="B117" s="7" t="str">
        <f>Master[[#This Row],[Accession Prefix (NPGS)]]&amp;" "&amp;Master[[#This Row],[Accession Number -Assigned]]&amp;" DONATED "&amp;TEXT(Master[[#This Row],[Received Date -received by site]], "MM/DD/YYYY")</f>
        <v>W6  DONATED 01/00/1900</v>
      </c>
      <c r="C117" s="17" t="str">
        <f>IF(Master[[#This Row],[Cooperator (Donor) 2 -full record]]="","",Master[[#This Row],[Cooperator (Donor) 2 -full record]])</f>
        <v/>
      </c>
    </row>
    <row r="118" spans="2:3" x14ac:dyDescent="0.35">
      <c r="B118" s="7" t="str">
        <f>Master[[#This Row],[Accession Prefix (NPGS)]]&amp;" "&amp;Master[[#This Row],[Accession Number -Assigned]]&amp;" DONATED "&amp;TEXT(Master[[#This Row],[Received Date -received by site]], "MM/DD/YYYY")</f>
        <v xml:space="preserve">  DONATED 01/00/1900</v>
      </c>
      <c r="C118" s="17" t="str">
        <f>IF(Master[[#This Row],[Cooperator (Donor) 2 -full record]]="","",Master[[#This Row],[Cooperator (Donor) 2 -full record]])</f>
        <v/>
      </c>
    </row>
    <row r="119" spans="2:3" x14ac:dyDescent="0.35">
      <c r="B119" s="7" t="str">
        <f>Master[[#This Row],[Accession Prefix (NPGS)]]&amp;" "&amp;Master[[#This Row],[Accession Number -Assigned]]&amp;" DONATED "&amp;TEXT(Master[[#This Row],[Received Date -received by site]], "MM/DD/YYYY")</f>
        <v xml:space="preserve">  DONATED 01/00/1900</v>
      </c>
      <c r="C119" s="17" t="str">
        <f>IF(Master[[#This Row],[Cooperator (Donor) 2 -full record]]="","",Master[[#This Row],[Cooperator (Donor) 2 -full record]])</f>
        <v/>
      </c>
    </row>
    <row r="120" spans="2:3" x14ac:dyDescent="0.35">
      <c r="B120" s="7" t="str">
        <f>Master[[#This Row],[Accession Prefix (NPGS)]]&amp;" "&amp;Master[[#This Row],[Accession Number -Assigned]]&amp;" DONATED "&amp;TEXT(Master[[#This Row],[Received Date -received by site]], "MM/DD/YYYY")</f>
        <v xml:space="preserve">  DONATED 01/00/1900</v>
      </c>
      <c r="C120" s="17" t="str">
        <f>IF(Master[[#This Row],[Cooperator (Donor) 2 -full record]]="","",Master[[#This Row],[Cooperator (Donor) 2 -full record]])</f>
        <v/>
      </c>
    </row>
    <row r="121" spans="2:3" x14ac:dyDescent="0.35">
      <c r="B121" s="7" t="str">
        <f>Master[[#This Row],[Accession Prefix (NPGS)]]&amp;" "&amp;Master[[#This Row],[Accession Number -Assigned]]&amp;" DONATED "&amp;TEXT(Master[[#This Row],[Received Date -received by site]], "MM/DD/YYYY")</f>
        <v xml:space="preserve">  DONATED 01/00/1900</v>
      </c>
      <c r="C121" s="17" t="str">
        <f>IF(Master[[#This Row],[Cooperator (Donor) 2 -full record]]="","",Master[[#This Row],[Cooperator (Donor) 2 -full record]])</f>
        <v/>
      </c>
    </row>
    <row r="122" spans="2:3" x14ac:dyDescent="0.35">
      <c r="B122" s="7" t="str">
        <f>Master[[#This Row],[Accession Prefix (NPGS)]]&amp;" "&amp;Master[[#This Row],[Accession Number -Assigned]]&amp;" DONATED "&amp;TEXT(Master[[#This Row],[Received Date -received by site]], "MM/DD/YYYY")</f>
        <v xml:space="preserve">  DONATED 01/00/1900</v>
      </c>
      <c r="C122" s="17" t="str">
        <f>IF(Master[[#This Row],[Cooperator (Donor) 2 -full record]]="","",Master[[#This Row],[Cooperator (Donor) 2 -full record]])</f>
        <v/>
      </c>
    </row>
    <row r="123" spans="2:3" x14ac:dyDescent="0.35">
      <c r="B123" s="7" t="str">
        <f>Master[[#This Row],[Accession Prefix (NPGS)]]&amp;" "&amp;Master[[#This Row],[Accession Number -Assigned]]&amp;" DONATED "&amp;TEXT(Master[[#This Row],[Received Date -received by site]], "MM/DD/YYYY")</f>
        <v xml:space="preserve">  DONATED 01/00/1900</v>
      </c>
      <c r="C123" s="17" t="str">
        <f>IF(Master[[#This Row],[Cooperator (Donor) 2 -full record]]="","",Master[[#This Row],[Cooperator (Donor) 2 -full record]])</f>
        <v/>
      </c>
    </row>
    <row r="124" spans="2:3" x14ac:dyDescent="0.35">
      <c r="B124" s="7" t="str">
        <f>Master[[#This Row],[Accession Prefix (NPGS)]]&amp;" "&amp;Master[[#This Row],[Accession Number -Assigned]]&amp;" DONATED "&amp;TEXT(Master[[#This Row],[Received Date -received by site]], "MM/DD/YYYY")</f>
        <v xml:space="preserve">  DONATED 01/00/1900</v>
      </c>
      <c r="C124" s="17" t="str">
        <f>IF(Master[[#This Row],[Cooperator (Donor) 2 -full record]]="","",Master[[#This Row],[Cooperator (Donor) 2 -full record]])</f>
        <v/>
      </c>
    </row>
    <row r="125" spans="2:3" x14ac:dyDescent="0.35">
      <c r="B125" s="7" t="str">
        <f>Master[[#This Row],[Accession Prefix (NPGS)]]&amp;" "&amp;Master[[#This Row],[Accession Number -Assigned]]&amp;" DONATED "&amp;TEXT(Master[[#This Row],[Received Date -received by site]], "MM/DD/YYYY")</f>
        <v xml:space="preserve">  DONATED 01/00/1900</v>
      </c>
      <c r="C125" s="17" t="str">
        <f>IF(Master[[#This Row],[Cooperator (Donor) 2 -full record]]="","",Master[[#This Row],[Cooperator (Donor) 2 -full record]])</f>
        <v/>
      </c>
    </row>
    <row r="126" spans="2:3" x14ac:dyDescent="0.35">
      <c r="B126" s="7" t="str">
        <f>Master[[#This Row],[Accession Prefix (NPGS)]]&amp;" "&amp;Master[[#This Row],[Accession Number -Assigned]]&amp;" DONATED "&amp;TEXT(Master[[#This Row],[Received Date -received by site]], "MM/DD/YYYY")</f>
        <v xml:space="preserve">  DONATED 01/00/1900</v>
      </c>
      <c r="C126" s="17" t="str">
        <f>IF(Master[[#This Row],[Cooperator (Donor) 2 -full record]]="","",Master[[#This Row],[Cooperator (Donor) 2 -full record]])</f>
        <v/>
      </c>
    </row>
    <row r="127" spans="2:3" x14ac:dyDescent="0.35">
      <c r="B127" s="7" t="str">
        <f>Master[[#This Row],[Accession Prefix (NPGS)]]&amp;" "&amp;Master[[#This Row],[Accession Number -Assigned]]&amp;" DONATED "&amp;TEXT(Master[[#This Row],[Received Date -received by site]], "MM/DD/YYYY")</f>
        <v xml:space="preserve">  DONATED 01/00/1900</v>
      </c>
      <c r="C127" s="17" t="str">
        <f>IF(Master[[#This Row],[Cooperator (Donor) 2 -full record]]="","",Master[[#This Row],[Cooperator (Donor) 2 -full record]])</f>
        <v/>
      </c>
    </row>
    <row r="128" spans="2:3" x14ac:dyDescent="0.35">
      <c r="B128" s="7" t="str">
        <f>Master[[#This Row],[Accession Prefix (NPGS)]]&amp;" "&amp;Master[[#This Row],[Accession Number -Assigned]]&amp;" DONATED "&amp;TEXT(Master[[#This Row],[Received Date -received by site]], "MM/DD/YYYY")</f>
        <v xml:space="preserve">  DONATED 01/00/1900</v>
      </c>
      <c r="C128" s="17" t="str">
        <f>IF(Master[[#This Row],[Cooperator (Donor) 2 -full record]]="","",Master[[#This Row],[Cooperator (Donor) 2 -full record]])</f>
        <v/>
      </c>
    </row>
    <row r="129" spans="2:3" x14ac:dyDescent="0.35">
      <c r="B129" s="7" t="str">
        <f>Master[[#This Row],[Accession Prefix (NPGS)]]&amp;" "&amp;Master[[#This Row],[Accession Number -Assigned]]&amp;" DONATED "&amp;TEXT(Master[[#This Row],[Received Date -received by site]], "MM/DD/YYYY")</f>
        <v xml:space="preserve">  DONATED 01/00/1900</v>
      </c>
      <c r="C129" s="17" t="str">
        <f>IF(Master[[#This Row],[Cooperator (Donor) 2 -full record]]="","",Master[[#This Row],[Cooperator (Donor) 2 -full record]])</f>
        <v/>
      </c>
    </row>
    <row r="130" spans="2:3" x14ac:dyDescent="0.35">
      <c r="B130" s="7" t="str">
        <f>Master[[#This Row],[Accession Prefix (NPGS)]]&amp;" "&amp;Master[[#This Row],[Accession Number -Assigned]]&amp;" DONATED "&amp;TEXT(Master[[#This Row],[Received Date -received by site]], "MM/DD/YYYY")</f>
        <v xml:space="preserve">  DONATED 01/00/1900</v>
      </c>
      <c r="C130" s="17" t="str">
        <f>IF(Master[[#This Row],[Cooperator (Donor) 2 -full record]]="","",Master[[#This Row],[Cooperator (Donor) 2 -full record]])</f>
        <v/>
      </c>
    </row>
    <row r="131" spans="2:3" x14ac:dyDescent="0.35">
      <c r="B131" s="7" t="str">
        <f>Master[[#This Row],[Accession Prefix (NPGS)]]&amp;" "&amp;Master[[#This Row],[Accession Number -Assigned]]&amp;" DONATED "&amp;TEXT(Master[[#This Row],[Received Date -received by site]], "MM/DD/YYYY")</f>
        <v xml:space="preserve">  DONATED 01/00/1900</v>
      </c>
      <c r="C131" s="17" t="str">
        <f>IF(Master[[#This Row],[Cooperator (Donor) 2 -full record]]="","",Master[[#This Row],[Cooperator (Donor) 2 -full record]])</f>
        <v/>
      </c>
    </row>
    <row r="132" spans="2:3" x14ac:dyDescent="0.35">
      <c r="B132" s="7" t="str">
        <f>Master[[#This Row],[Accession Prefix (NPGS)]]&amp;" "&amp;Master[[#This Row],[Accession Number -Assigned]]&amp;" DONATED "&amp;TEXT(Master[[#This Row],[Received Date -received by site]], "MM/DD/YYYY")</f>
        <v xml:space="preserve">  DONATED 01/00/1900</v>
      </c>
      <c r="C132" s="17" t="str">
        <f>IF(Master[[#This Row],[Cooperator (Donor) 2 -full record]]="","",Master[[#This Row],[Cooperator (Donor) 2 -full record]])</f>
        <v/>
      </c>
    </row>
    <row r="133" spans="2:3" x14ac:dyDescent="0.35">
      <c r="B133" s="7" t="str">
        <f>Master[[#This Row],[Accession Prefix (NPGS)]]&amp;" "&amp;Master[[#This Row],[Accession Number -Assigned]]&amp;" DONATED "&amp;TEXT(Master[[#This Row],[Received Date -received by site]], "MM/DD/YYYY")</f>
        <v xml:space="preserve">  DONATED 01/00/1900</v>
      </c>
      <c r="C133" s="17" t="str">
        <f>IF(Master[[#This Row],[Cooperator (Donor) 2 -full record]]="","",Master[[#This Row],[Cooperator (Donor) 2 -full record]])</f>
        <v/>
      </c>
    </row>
    <row r="134" spans="2:3" x14ac:dyDescent="0.35">
      <c r="B134" s="7" t="str">
        <f>Master[[#This Row],[Accession Prefix (NPGS)]]&amp;" "&amp;Master[[#This Row],[Accession Number -Assigned]]&amp;" DONATED "&amp;TEXT(Master[[#This Row],[Received Date -received by site]], "MM/DD/YYYY")</f>
        <v xml:space="preserve">  DONATED 01/00/1900</v>
      </c>
      <c r="C134" s="17" t="str">
        <f>IF(Master[[#This Row],[Cooperator (Donor) 2 -full record]]="","",Master[[#This Row],[Cooperator (Donor) 2 -full record]])</f>
        <v/>
      </c>
    </row>
    <row r="135" spans="2:3" x14ac:dyDescent="0.35">
      <c r="B135" s="7" t="str">
        <f>Master[[#This Row],[Accession Prefix (NPGS)]]&amp;" "&amp;Master[[#This Row],[Accession Number -Assigned]]&amp;" DONATED "&amp;TEXT(Master[[#This Row],[Received Date -received by site]], "MM/DD/YYYY")</f>
        <v xml:space="preserve">  DONATED 01/00/1900</v>
      </c>
      <c r="C135" s="17" t="str">
        <f>IF(Master[[#This Row],[Cooperator (Donor) 2 -full record]]="","",Master[[#This Row],[Cooperator (Donor) 2 -full record]])</f>
        <v/>
      </c>
    </row>
    <row r="136" spans="2:3" x14ac:dyDescent="0.35">
      <c r="B136" s="7" t="str">
        <f>Master[[#This Row],[Accession Prefix (NPGS)]]&amp;" "&amp;Master[[#This Row],[Accession Number -Assigned]]&amp;" DONATED "&amp;TEXT(Master[[#This Row],[Received Date -received by site]], "MM/DD/YYYY")</f>
        <v xml:space="preserve">  DONATED 01/00/1900</v>
      </c>
      <c r="C136" s="17" t="str">
        <f>IF(Master[[#This Row],[Cooperator (Donor) 2 -full record]]="","",Master[[#This Row],[Cooperator (Donor) 2 -full record]])</f>
        <v/>
      </c>
    </row>
    <row r="137" spans="2:3" x14ac:dyDescent="0.35">
      <c r="B137" s="7" t="str">
        <f>Master[[#This Row],[Accession Prefix (NPGS)]]&amp;" "&amp;Master[[#This Row],[Accession Number -Assigned]]&amp;" DONATED "&amp;TEXT(Master[[#This Row],[Received Date -received by site]], "MM/DD/YYYY")</f>
        <v xml:space="preserve">  DONATED 01/00/1900</v>
      </c>
      <c r="C137" s="17" t="str">
        <f>IF(Master[[#This Row],[Cooperator (Donor) 2 -full record]]="","",Master[[#This Row],[Cooperator (Donor) 2 -full record]])</f>
        <v/>
      </c>
    </row>
    <row r="138" spans="2:3" x14ac:dyDescent="0.35">
      <c r="B138" s="7" t="str">
        <f>Master[[#This Row],[Accession Prefix (NPGS)]]&amp;" "&amp;Master[[#This Row],[Accession Number -Assigned]]&amp;" DONATED "&amp;TEXT(Master[[#This Row],[Received Date -received by site]], "MM/DD/YYYY")</f>
        <v xml:space="preserve">  DONATED 01/00/1900</v>
      </c>
      <c r="C138" s="17" t="str">
        <f>IF(Master[[#This Row],[Cooperator (Donor) 2 -full record]]="","",Master[[#This Row],[Cooperator (Donor) 2 -full record]])</f>
        <v/>
      </c>
    </row>
    <row r="139" spans="2:3" x14ac:dyDescent="0.35">
      <c r="B139" s="7" t="str">
        <f>Master[[#This Row],[Accession Prefix (NPGS)]]&amp;" "&amp;Master[[#This Row],[Accession Number -Assigned]]&amp;" DONATED "&amp;TEXT(Master[[#This Row],[Received Date -received by site]], "MM/DD/YYYY")</f>
        <v xml:space="preserve">  DONATED 01/00/1900</v>
      </c>
      <c r="C139" s="17" t="str">
        <f>IF(Master[[#This Row],[Cooperator (Donor) 2 -full record]]="","",Master[[#This Row],[Cooperator (Donor) 2 -full record]])</f>
        <v/>
      </c>
    </row>
    <row r="140" spans="2:3" x14ac:dyDescent="0.35">
      <c r="B140" s="7" t="str">
        <f>Master[[#This Row],[Accession Prefix (NPGS)]]&amp;" "&amp;Master[[#This Row],[Accession Number -Assigned]]&amp;" DONATED "&amp;TEXT(Master[[#This Row],[Received Date -received by site]], "MM/DD/YYYY")</f>
        <v xml:space="preserve">  DONATED 01/00/1900</v>
      </c>
      <c r="C140" s="17" t="str">
        <f>IF(Master[[#This Row],[Cooperator (Donor) 2 -full record]]="","",Master[[#This Row],[Cooperator (Donor) 2 -full record]])</f>
        <v/>
      </c>
    </row>
    <row r="141" spans="2:3" x14ac:dyDescent="0.35">
      <c r="B141" s="7" t="str">
        <f>Master[[#This Row],[Accession Prefix (NPGS)]]&amp;" "&amp;Master[[#This Row],[Accession Number -Assigned]]&amp;" DONATED "&amp;TEXT(Master[[#This Row],[Received Date -received by site]], "MM/DD/YYYY")</f>
        <v xml:space="preserve">  DONATED 01/00/1900</v>
      </c>
      <c r="C141" s="17" t="str">
        <f>IF(Master[[#This Row],[Cooperator (Donor) 2 -full record]]="","",Master[[#This Row],[Cooperator (Donor) 2 -full record]])</f>
        <v/>
      </c>
    </row>
    <row r="142" spans="2:3" x14ac:dyDescent="0.35">
      <c r="B142" s="7" t="str">
        <f>Master[[#This Row],[Accession Prefix (NPGS)]]&amp;" "&amp;Master[[#This Row],[Accession Number -Assigned]]&amp;" DONATED "&amp;TEXT(Master[[#This Row],[Received Date -received by site]], "MM/DD/YYYY")</f>
        <v xml:space="preserve">  DONATED 01/00/1900</v>
      </c>
      <c r="C142" s="17" t="str">
        <f>IF(Master[[#This Row],[Cooperator (Donor) 2 -full record]]="","",Master[[#This Row],[Cooperator (Donor) 2 -full record]])</f>
        <v/>
      </c>
    </row>
    <row r="143" spans="2:3" x14ac:dyDescent="0.35">
      <c r="B143" s="7" t="str">
        <f>Master[[#This Row],[Accession Prefix (NPGS)]]&amp;" "&amp;Master[[#This Row],[Accession Number -Assigned]]&amp;" DONATED "&amp;TEXT(Master[[#This Row],[Received Date -received by site]], "MM/DD/YYYY")</f>
        <v xml:space="preserve">  DONATED 01/00/1900</v>
      </c>
      <c r="C143" s="17" t="str">
        <f>IF(Master[[#This Row],[Cooperator (Donor) 2 -full record]]="","",Master[[#This Row],[Cooperator (Donor) 2 -full record]])</f>
        <v/>
      </c>
    </row>
    <row r="144" spans="2:3" x14ac:dyDescent="0.35">
      <c r="B144" s="7" t="str">
        <f>Master[[#This Row],[Accession Prefix (NPGS)]]&amp;" "&amp;Master[[#This Row],[Accession Number -Assigned]]&amp;" DONATED "&amp;TEXT(Master[[#This Row],[Received Date -received by site]], "MM/DD/YYYY")</f>
        <v xml:space="preserve">  DONATED 01/00/1900</v>
      </c>
      <c r="C144" s="17" t="str">
        <f>IF(Master[[#This Row],[Cooperator (Donor) 2 -full record]]="","",Master[[#This Row],[Cooperator (Donor) 2 -full record]])</f>
        <v/>
      </c>
    </row>
    <row r="145" spans="2:3" x14ac:dyDescent="0.35">
      <c r="B145" s="7" t="str">
        <f>Master[[#This Row],[Accession Prefix (NPGS)]]&amp;" "&amp;Master[[#This Row],[Accession Number -Assigned]]&amp;" DONATED "&amp;TEXT(Master[[#This Row],[Received Date -received by site]], "MM/DD/YYYY")</f>
        <v xml:space="preserve">  DONATED 01/00/1900</v>
      </c>
      <c r="C145" s="17" t="str">
        <f>IF(Master[[#This Row],[Cooperator (Donor) 2 -full record]]="","",Master[[#This Row],[Cooperator (Donor) 2 -full record]])</f>
        <v/>
      </c>
    </row>
    <row r="146" spans="2:3" x14ac:dyDescent="0.35">
      <c r="B146" s="7" t="str">
        <f>Master[[#This Row],[Accession Prefix (NPGS)]]&amp;" "&amp;Master[[#This Row],[Accession Number -Assigned]]&amp;" DONATED "&amp;TEXT(Master[[#This Row],[Received Date -received by site]], "MM/DD/YYYY")</f>
        <v xml:space="preserve">  DONATED 01/00/1900</v>
      </c>
      <c r="C146" s="17" t="str">
        <f>IF(Master[[#This Row],[Cooperator (Donor) 2 -full record]]="","",Master[[#This Row],[Cooperator (Donor) 2 -full record]])</f>
        <v/>
      </c>
    </row>
    <row r="147" spans="2:3" x14ac:dyDescent="0.35">
      <c r="B147" s="7" t="str">
        <f>Master[[#This Row],[Accession Prefix (NPGS)]]&amp;" "&amp;Master[[#This Row],[Accession Number -Assigned]]&amp;" DONATED "&amp;TEXT(Master[[#This Row],[Received Date -received by site]], "MM/DD/YYYY")</f>
        <v xml:space="preserve">  DONATED 01/00/1900</v>
      </c>
      <c r="C147" s="17" t="str">
        <f>IF(Master[[#This Row],[Cooperator (Donor) 2 -full record]]="","",Master[[#This Row],[Cooperator (Donor) 2 -full record]])</f>
        <v/>
      </c>
    </row>
    <row r="148" spans="2:3" x14ac:dyDescent="0.35">
      <c r="B148" s="7" t="str">
        <f>Master[[#This Row],[Accession Prefix (NPGS)]]&amp;" "&amp;Master[[#This Row],[Accession Number -Assigned]]&amp;" DONATED "&amp;TEXT(Master[[#This Row],[Received Date -received by site]], "MM/DD/YYYY")</f>
        <v xml:space="preserve">  DONATED 01/00/1900</v>
      </c>
      <c r="C148" s="17" t="str">
        <f>IF(Master[[#This Row],[Cooperator (Donor) 2 -full record]]="","",Master[[#This Row],[Cooperator (Donor) 2 -full record]])</f>
        <v/>
      </c>
    </row>
    <row r="149" spans="2:3" x14ac:dyDescent="0.35">
      <c r="B149" s="7" t="str">
        <f>Master[[#This Row],[Accession Prefix (NPGS)]]&amp;" "&amp;Master[[#This Row],[Accession Number -Assigned]]&amp;" DONATED "&amp;TEXT(Master[[#This Row],[Received Date -received by site]], "MM/DD/YYYY")</f>
        <v xml:space="preserve">  DONATED 01/00/1900</v>
      </c>
      <c r="C149" s="17" t="str">
        <f>IF(Master[[#This Row],[Cooperator (Donor) 2 -full record]]="","",Master[[#This Row],[Cooperator (Donor) 2 -full record]])</f>
        <v/>
      </c>
    </row>
    <row r="150" spans="2:3" x14ac:dyDescent="0.35">
      <c r="B150" s="7" t="str">
        <f>Master[[#This Row],[Accession Prefix (NPGS)]]&amp;" "&amp;Master[[#This Row],[Accession Number -Assigned]]&amp;" DONATED "&amp;TEXT(Master[[#This Row],[Received Date -received by site]], "MM/DD/YYYY")</f>
        <v xml:space="preserve">  DONATED 01/00/1900</v>
      </c>
      <c r="C150" s="17" t="str">
        <f>IF(Master[[#This Row],[Cooperator (Donor) 2 -full record]]="","",Master[[#This Row],[Cooperator (Donor) 2 -full record]])</f>
        <v/>
      </c>
    </row>
    <row r="151" spans="2:3" x14ac:dyDescent="0.35">
      <c r="B151" s="7" t="str">
        <f>Master[[#This Row],[Accession Prefix (NPGS)]]&amp;" "&amp;Master[[#This Row],[Accession Number -Assigned]]&amp;" DONATED "&amp;TEXT(Master[[#This Row],[Received Date -received by site]], "MM/DD/YYYY")</f>
        <v xml:space="preserve">  DONATED 01/00/1900</v>
      </c>
      <c r="C151" s="17" t="str">
        <f>IF(Master[[#This Row],[Cooperator (Donor) 2 -full record]]="","",Master[[#This Row],[Cooperator (Donor) 2 -full record]])</f>
        <v/>
      </c>
    </row>
    <row r="152" spans="2:3" x14ac:dyDescent="0.35">
      <c r="B152" s="7" t="str">
        <f>Master[[#This Row],[Accession Prefix (NPGS)]]&amp;" "&amp;Master[[#This Row],[Accession Number -Assigned]]&amp;" DONATED "&amp;TEXT(Master[[#This Row],[Received Date -received by site]], "MM/DD/YYYY")</f>
        <v xml:space="preserve">  DONATED 01/00/1900</v>
      </c>
      <c r="C152" s="17" t="str">
        <f>IF(Master[[#This Row],[Cooperator (Donor) 2 -full record]]="","",Master[[#This Row],[Cooperator (Donor) 2 -full record]])</f>
        <v/>
      </c>
    </row>
    <row r="153" spans="2:3" x14ac:dyDescent="0.35">
      <c r="B153" s="7" t="str">
        <f>Master[[#This Row],[Accession Prefix (NPGS)]]&amp;" "&amp;Master[[#This Row],[Accession Number -Assigned]]&amp;" DONATED "&amp;TEXT(Master[[#This Row],[Received Date -received by site]], "MM/DD/YYYY")</f>
        <v xml:space="preserve">  DONATED 01/00/1900</v>
      </c>
      <c r="C153" s="17" t="str">
        <f>IF(Master[[#This Row],[Cooperator (Donor) 2 -full record]]="","",Master[[#This Row],[Cooperator (Donor) 2 -full record]])</f>
        <v/>
      </c>
    </row>
    <row r="154" spans="2:3" x14ac:dyDescent="0.35">
      <c r="B154" s="7" t="str">
        <f>Master[[#This Row],[Accession Prefix (NPGS)]]&amp;" "&amp;Master[[#This Row],[Accession Number -Assigned]]&amp;" DONATED "&amp;TEXT(Master[[#This Row],[Received Date -received by site]], "MM/DD/YYYY")</f>
        <v xml:space="preserve">  DONATED 01/00/1900</v>
      </c>
      <c r="C154" s="17" t="str">
        <f>IF(Master[[#This Row],[Cooperator (Donor) 2 -full record]]="","",Master[[#This Row],[Cooperator (Donor) 2 -full record]])</f>
        <v/>
      </c>
    </row>
    <row r="155" spans="2:3" x14ac:dyDescent="0.35">
      <c r="B155" s="7" t="str">
        <f>Master[[#This Row],[Accession Prefix (NPGS)]]&amp;" "&amp;Master[[#This Row],[Accession Number -Assigned]]&amp;" DONATED "&amp;TEXT(Master[[#This Row],[Received Date -received by site]], "MM/DD/YYYY")</f>
        <v xml:space="preserve">  DONATED 01/00/1900</v>
      </c>
      <c r="C155" s="17" t="str">
        <f>IF(Master[[#This Row],[Cooperator (Donor) 2 -full record]]="","",Master[[#This Row],[Cooperator (Donor) 2 -full record]])</f>
        <v/>
      </c>
    </row>
    <row r="156" spans="2:3" x14ac:dyDescent="0.35">
      <c r="B156" s="7" t="str">
        <f>Master[[#This Row],[Accession Prefix (NPGS)]]&amp;" "&amp;Master[[#This Row],[Accession Number -Assigned]]&amp;" DONATED "&amp;TEXT(Master[[#This Row],[Received Date -received by site]], "MM/DD/YYYY")</f>
        <v xml:space="preserve">  DONATED 01/00/1900</v>
      </c>
      <c r="C156" s="17" t="str">
        <f>IF(Master[[#This Row],[Cooperator (Donor) 2 -full record]]="","",Master[[#This Row],[Cooperator (Donor) 2 -full record]])</f>
        <v/>
      </c>
    </row>
    <row r="157" spans="2:3" x14ac:dyDescent="0.35">
      <c r="B157" s="7" t="str">
        <f>Master[[#This Row],[Accession Prefix (NPGS)]]&amp;" "&amp;Master[[#This Row],[Accession Number -Assigned]]&amp;" DONATED "&amp;TEXT(Master[[#This Row],[Received Date -received by site]], "MM/DD/YYYY")</f>
        <v xml:space="preserve">  DONATED 01/00/1900</v>
      </c>
      <c r="C157" s="17" t="str">
        <f>IF(Master[[#This Row],[Cooperator (Donor) 2 -full record]]="","",Master[[#This Row],[Cooperator (Donor) 2 -full record]])</f>
        <v/>
      </c>
    </row>
    <row r="158" spans="2:3" x14ac:dyDescent="0.35">
      <c r="B158" s="7" t="str">
        <f>Master[[#This Row],[Accession Prefix (NPGS)]]&amp;" "&amp;Master[[#This Row],[Accession Number -Assigned]]&amp;" DONATED "&amp;TEXT(Master[[#This Row],[Received Date -received by site]], "MM/DD/YYYY")</f>
        <v xml:space="preserve">  DONATED 01/00/1900</v>
      </c>
      <c r="C158" s="17" t="str">
        <f>IF(Master[[#This Row],[Cooperator (Donor) 2 -full record]]="","",Master[[#This Row],[Cooperator (Donor) 2 -full record]])</f>
        <v/>
      </c>
    </row>
    <row r="159" spans="2:3" x14ac:dyDescent="0.35">
      <c r="B159" s="7" t="str">
        <f>Master[[#This Row],[Accession Prefix (NPGS)]]&amp;" "&amp;Master[[#This Row],[Accession Number -Assigned]]&amp;" DONATED "&amp;TEXT(Master[[#This Row],[Received Date -received by site]], "MM/DD/YYYY")</f>
        <v xml:space="preserve">  DONATED 01/00/1900</v>
      </c>
      <c r="C159" s="17" t="str">
        <f>IF(Master[[#This Row],[Cooperator (Donor) 2 -full record]]="","",Master[[#This Row],[Cooperator (Donor) 2 -full record]])</f>
        <v/>
      </c>
    </row>
    <row r="160" spans="2:3" x14ac:dyDescent="0.35">
      <c r="B160" s="7" t="str">
        <f>Master[[#This Row],[Accession Prefix (NPGS)]]&amp;" "&amp;Master[[#This Row],[Accession Number -Assigned]]&amp;" DONATED "&amp;TEXT(Master[[#This Row],[Received Date -received by site]], "MM/DD/YYYY")</f>
        <v xml:space="preserve">  DONATED 01/00/1900</v>
      </c>
      <c r="C160" s="17" t="str">
        <f>IF(Master[[#This Row],[Cooperator (Donor) 2 -full record]]="","",Master[[#This Row],[Cooperator (Donor) 2 -full record]])</f>
        <v/>
      </c>
    </row>
    <row r="161" spans="2:3" x14ac:dyDescent="0.35">
      <c r="B161" s="7" t="str">
        <f>Master[[#This Row],[Accession Prefix (NPGS)]]&amp;" "&amp;Master[[#This Row],[Accession Number -Assigned]]&amp;" DONATED "&amp;TEXT(Master[[#This Row],[Received Date -received by site]], "MM/DD/YYYY")</f>
        <v xml:space="preserve">  DONATED 01/00/1900</v>
      </c>
      <c r="C161" s="17" t="str">
        <f>IF(Master[[#This Row],[Cooperator (Donor) 2 -full record]]="","",Master[[#This Row],[Cooperator (Donor) 2 -full record]])</f>
        <v/>
      </c>
    </row>
    <row r="162" spans="2:3" x14ac:dyDescent="0.35">
      <c r="B162" s="7" t="str">
        <f>Master[[#This Row],[Accession Prefix (NPGS)]]&amp;" "&amp;Master[[#This Row],[Accession Number -Assigned]]&amp;" DONATED "&amp;TEXT(Master[[#This Row],[Received Date -received by site]], "MM/DD/YYYY")</f>
        <v xml:space="preserve">  DONATED 01/00/1900</v>
      </c>
      <c r="C162" s="17" t="str">
        <f>IF(Master[[#This Row],[Cooperator (Donor) 2 -full record]]="","",Master[[#This Row],[Cooperator (Donor) 2 -full record]])</f>
        <v/>
      </c>
    </row>
    <row r="163" spans="2:3" x14ac:dyDescent="0.35">
      <c r="B163" s="7" t="str">
        <f>Master[[#This Row],[Accession Prefix (NPGS)]]&amp;" "&amp;Master[[#This Row],[Accession Number -Assigned]]&amp;" DONATED "&amp;TEXT(Master[[#This Row],[Received Date -received by site]], "MM/DD/YYYY")</f>
        <v xml:space="preserve">  DONATED 01/00/1900</v>
      </c>
      <c r="C163" s="17" t="str">
        <f>IF(Master[[#This Row],[Cooperator (Donor) 2 -full record]]="","",Master[[#This Row],[Cooperator (Donor) 2 -full record]])</f>
        <v/>
      </c>
    </row>
    <row r="164" spans="2:3" x14ac:dyDescent="0.35">
      <c r="B164" s="7" t="str">
        <f>Master[[#This Row],[Accession Prefix (NPGS)]]&amp;" "&amp;Master[[#This Row],[Accession Number -Assigned]]&amp;" DONATED "&amp;TEXT(Master[[#This Row],[Received Date -received by site]], "MM/DD/YYYY")</f>
        <v xml:space="preserve">  DONATED 01/00/1900</v>
      </c>
      <c r="C164" s="17" t="str">
        <f>IF(Master[[#This Row],[Cooperator (Donor) 2 -full record]]="","",Master[[#This Row],[Cooperator (Donor) 2 -full record]])</f>
        <v/>
      </c>
    </row>
    <row r="165" spans="2:3" x14ac:dyDescent="0.35">
      <c r="B165" s="7" t="str">
        <f>Master[[#This Row],[Accession Prefix (NPGS)]]&amp;" "&amp;Master[[#This Row],[Accession Number -Assigned]]&amp;" DONATED "&amp;TEXT(Master[[#This Row],[Received Date -received by site]], "MM/DD/YYYY")</f>
        <v xml:space="preserve">  DONATED 01/00/1900</v>
      </c>
      <c r="C165" s="17" t="str">
        <f>IF(Master[[#This Row],[Cooperator (Donor) 2 -full record]]="","",Master[[#This Row],[Cooperator (Donor) 2 -full record]])</f>
        <v/>
      </c>
    </row>
    <row r="166" spans="2:3" x14ac:dyDescent="0.35">
      <c r="B166" s="7" t="str">
        <f>Master[[#This Row],[Accession Prefix (NPGS)]]&amp;" "&amp;Master[[#This Row],[Accession Number -Assigned]]&amp;" DONATED "&amp;TEXT(Master[[#This Row],[Received Date -received by site]], "MM/DD/YYYY")</f>
        <v xml:space="preserve">  DONATED 01/00/1900</v>
      </c>
      <c r="C166" s="17" t="str">
        <f>IF(Master[[#This Row],[Cooperator (Donor) 2 -full record]]="","",Master[[#This Row],[Cooperator (Donor) 2 -full record]])</f>
        <v/>
      </c>
    </row>
    <row r="167" spans="2:3" x14ac:dyDescent="0.35">
      <c r="B167" s="7" t="str">
        <f>Master[[#This Row],[Accession Prefix (NPGS)]]&amp;" "&amp;Master[[#This Row],[Accession Number -Assigned]]&amp;" DONATED "&amp;TEXT(Master[[#This Row],[Received Date -received by site]], "MM/DD/YYYY")</f>
        <v xml:space="preserve">  DONATED 01/00/1900</v>
      </c>
      <c r="C167" s="17" t="str">
        <f>IF(Master[[#This Row],[Cooperator (Donor) 2 -full record]]="","",Master[[#This Row],[Cooperator (Donor) 2 -full record]])</f>
        <v/>
      </c>
    </row>
    <row r="168" spans="2:3" x14ac:dyDescent="0.35">
      <c r="B168" s="7" t="str">
        <f>Master[[#This Row],[Accession Prefix (NPGS)]]&amp;" "&amp;Master[[#This Row],[Accession Number -Assigned]]&amp;" DONATED "&amp;TEXT(Master[[#This Row],[Received Date -received by site]], "MM/DD/YYYY")</f>
        <v xml:space="preserve">  DONATED 01/00/1900</v>
      </c>
      <c r="C168" s="17" t="str">
        <f>IF(Master[[#This Row],[Cooperator (Donor) 2 -full record]]="","",Master[[#This Row],[Cooperator (Donor) 2 -full record]])</f>
        <v/>
      </c>
    </row>
    <row r="169" spans="2:3" x14ac:dyDescent="0.35">
      <c r="B169" s="7" t="str">
        <f>Master[[#This Row],[Accession Prefix (NPGS)]]&amp;" "&amp;Master[[#This Row],[Accession Number -Assigned]]&amp;" DONATED "&amp;TEXT(Master[[#This Row],[Received Date -received by site]], "MM/DD/YYYY")</f>
        <v xml:space="preserve">  DONATED 01/00/1900</v>
      </c>
      <c r="C169" s="17" t="str">
        <f>IF(Master[[#This Row],[Cooperator (Donor) 2 -full record]]="","",Master[[#This Row],[Cooperator (Donor) 2 -full record]])</f>
        <v/>
      </c>
    </row>
    <row r="170" spans="2:3" x14ac:dyDescent="0.35">
      <c r="B170" s="7" t="str">
        <f>Master[[#This Row],[Accession Prefix (NPGS)]]&amp;" "&amp;Master[[#This Row],[Accession Number -Assigned]]&amp;" DONATED "&amp;TEXT(Master[[#This Row],[Received Date -received by site]], "MM/DD/YYYY")</f>
        <v xml:space="preserve">  DONATED 01/00/1900</v>
      </c>
      <c r="C170" s="17" t="str">
        <f>IF(Master[[#This Row],[Cooperator (Donor) 2 -full record]]="","",Master[[#This Row],[Cooperator (Donor) 2 -full record]])</f>
        <v/>
      </c>
    </row>
    <row r="171" spans="2:3" x14ac:dyDescent="0.35">
      <c r="B171" s="7" t="str">
        <f>Master[[#This Row],[Accession Prefix (NPGS)]]&amp;" "&amp;Master[[#This Row],[Accession Number -Assigned]]&amp;" DONATED "&amp;TEXT(Master[[#This Row],[Received Date -received by site]], "MM/DD/YYYY")</f>
        <v xml:space="preserve">  DONATED 01/00/1900</v>
      </c>
      <c r="C171" s="17" t="str">
        <f>IF(Master[[#This Row],[Cooperator (Donor) 2 -full record]]="","",Master[[#This Row],[Cooperator (Donor) 2 -full record]])</f>
        <v/>
      </c>
    </row>
    <row r="172" spans="2:3" x14ac:dyDescent="0.35">
      <c r="B172" s="7" t="str">
        <f>Master[[#This Row],[Accession Prefix (NPGS)]]&amp;" "&amp;Master[[#This Row],[Accession Number -Assigned]]&amp;" DONATED "&amp;TEXT(Master[[#This Row],[Received Date -received by site]], "MM/DD/YYYY")</f>
        <v xml:space="preserve">  DONATED 01/00/1900</v>
      </c>
      <c r="C172" s="17" t="str">
        <f>IF(Master[[#This Row],[Cooperator (Donor) 2 -full record]]="","",Master[[#This Row],[Cooperator (Donor) 2 -full record]])</f>
        <v/>
      </c>
    </row>
    <row r="173" spans="2:3" x14ac:dyDescent="0.35">
      <c r="B173" s="7" t="str">
        <f>Master[[#This Row],[Accession Prefix (NPGS)]]&amp;" "&amp;Master[[#This Row],[Accession Number -Assigned]]&amp;" DONATED "&amp;TEXT(Master[[#This Row],[Received Date -received by site]], "MM/DD/YYYY")</f>
        <v xml:space="preserve">  DONATED 01/00/1900</v>
      </c>
      <c r="C173" s="17" t="str">
        <f>IF(Master[[#This Row],[Cooperator (Donor) 2 -full record]]="","",Master[[#This Row],[Cooperator (Donor) 2 -full record]])</f>
        <v/>
      </c>
    </row>
    <row r="174" spans="2:3" x14ac:dyDescent="0.35">
      <c r="B174" s="7" t="str">
        <f>Master[[#This Row],[Accession Prefix (NPGS)]]&amp;" "&amp;Master[[#This Row],[Accession Number -Assigned]]&amp;" DONATED "&amp;TEXT(Master[[#This Row],[Received Date -received by site]], "MM/DD/YYYY")</f>
        <v xml:space="preserve">  DONATED 01/00/1900</v>
      </c>
      <c r="C174" s="17" t="str">
        <f>IF(Master[[#This Row],[Cooperator (Donor) 2 -full record]]="","",Master[[#This Row],[Cooperator (Donor) 2 -full record]])</f>
        <v/>
      </c>
    </row>
    <row r="175" spans="2:3" x14ac:dyDescent="0.35">
      <c r="B175" s="7" t="str">
        <f>Master[[#This Row],[Accession Prefix (NPGS)]]&amp;" "&amp;Master[[#This Row],[Accession Number -Assigned]]&amp;" DONATED "&amp;TEXT(Master[[#This Row],[Received Date -received by site]], "MM/DD/YYYY")</f>
        <v xml:space="preserve">  DONATED 01/00/1900</v>
      </c>
      <c r="C175" s="17" t="str">
        <f>IF(Master[[#This Row],[Cooperator (Donor) 2 -full record]]="","",Master[[#This Row],[Cooperator (Donor) 2 -full record]])</f>
        <v/>
      </c>
    </row>
    <row r="176" spans="2:3" x14ac:dyDescent="0.35">
      <c r="B176" s="7" t="str">
        <f>Master[[#This Row],[Accession Prefix (NPGS)]]&amp;" "&amp;Master[[#This Row],[Accession Number -Assigned]]&amp;" DONATED "&amp;TEXT(Master[[#This Row],[Received Date -received by site]], "MM/DD/YYYY")</f>
        <v xml:space="preserve">  DONATED 01/00/1900</v>
      </c>
      <c r="C176" s="17" t="str">
        <f>IF(Master[[#This Row],[Cooperator (Donor) 2 -full record]]="","",Master[[#This Row],[Cooperator (Donor) 2 -full record]])</f>
        <v/>
      </c>
    </row>
    <row r="177" spans="2:3" x14ac:dyDescent="0.35">
      <c r="B177" s="7" t="str">
        <f>Master[[#This Row],[Accession Prefix (NPGS)]]&amp;" "&amp;Master[[#This Row],[Accession Number -Assigned]]&amp;" DONATED "&amp;TEXT(Master[[#This Row],[Received Date -received by site]], "MM/DD/YYYY")</f>
        <v xml:space="preserve">  DONATED 01/00/1900</v>
      </c>
      <c r="C177" s="17" t="str">
        <f>IF(Master[[#This Row],[Cooperator (Donor) 2 -full record]]="","",Master[[#This Row],[Cooperator (Donor) 2 -full record]])</f>
        <v/>
      </c>
    </row>
    <row r="178" spans="2:3" x14ac:dyDescent="0.35">
      <c r="B178" s="7" t="str">
        <f>Master[[#This Row],[Accession Prefix (NPGS)]]&amp;" "&amp;Master[[#This Row],[Accession Number -Assigned]]&amp;" DONATED "&amp;TEXT(Master[[#This Row],[Received Date -received by site]], "MM/DD/YYYY")</f>
        <v xml:space="preserve">  DONATED 01/00/1900</v>
      </c>
      <c r="C178" s="17" t="str">
        <f>IF(Master[[#This Row],[Cooperator (Donor) 2 -full record]]="","",Master[[#This Row],[Cooperator (Donor) 2 -full record]])</f>
        <v/>
      </c>
    </row>
    <row r="179" spans="2:3" x14ac:dyDescent="0.35">
      <c r="B179" s="7" t="str">
        <f>Master[[#This Row],[Accession Prefix (NPGS)]]&amp;" "&amp;Master[[#This Row],[Accession Number -Assigned]]&amp;" DONATED "&amp;TEXT(Master[[#This Row],[Received Date -received by site]], "MM/DD/YYYY")</f>
        <v xml:space="preserve">  DONATED 01/00/1900</v>
      </c>
      <c r="C179" s="17" t="str">
        <f>IF(Master[[#This Row],[Cooperator (Donor) 2 -full record]]="","",Master[[#This Row],[Cooperator (Donor) 2 -full record]])</f>
        <v/>
      </c>
    </row>
    <row r="180" spans="2:3" x14ac:dyDescent="0.35">
      <c r="B180" s="7" t="str">
        <f>Master[[#This Row],[Accession Prefix (NPGS)]]&amp;" "&amp;Master[[#This Row],[Accession Number -Assigned]]&amp;" DONATED "&amp;TEXT(Master[[#This Row],[Received Date -received by site]], "MM/DD/YYYY")</f>
        <v xml:space="preserve">  DONATED 01/00/1900</v>
      </c>
      <c r="C180" s="17" t="str">
        <f>IF(Master[[#This Row],[Cooperator (Donor) 2 -full record]]="","",Master[[#This Row],[Cooperator (Donor) 2 -full record]])</f>
        <v/>
      </c>
    </row>
    <row r="181" spans="2:3" x14ac:dyDescent="0.35">
      <c r="B181" s="7" t="str">
        <f>Master[[#This Row],[Accession Prefix (NPGS)]]&amp;" "&amp;Master[[#This Row],[Accession Number -Assigned]]&amp;" DONATED "&amp;TEXT(Master[[#This Row],[Received Date -received by site]], "MM/DD/YYYY")</f>
        <v xml:space="preserve">  DONATED 01/00/1900</v>
      </c>
      <c r="C181" s="17" t="str">
        <f>IF(Master[[#This Row],[Cooperator (Donor) 2 -full record]]="","",Master[[#This Row],[Cooperator (Donor) 2 -full record]])</f>
        <v/>
      </c>
    </row>
    <row r="182" spans="2:3" x14ac:dyDescent="0.35">
      <c r="B182" s="7" t="str">
        <f>Master[[#This Row],[Accession Prefix (NPGS)]]&amp;" "&amp;Master[[#This Row],[Accession Number -Assigned]]&amp;" DONATED "&amp;TEXT(Master[[#This Row],[Received Date -received by site]], "MM/DD/YYYY")</f>
        <v xml:space="preserve">  DONATED 01/00/1900</v>
      </c>
      <c r="C182" s="17" t="str">
        <f>IF(Master[[#This Row],[Cooperator (Donor) 2 -full record]]="","",Master[[#This Row],[Cooperator (Donor) 2 -full record]])</f>
        <v/>
      </c>
    </row>
    <row r="183" spans="2:3" x14ac:dyDescent="0.35">
      <c r="B183" s="7" t="str">
        <f>Master[[#This Row],[Accession Prefix (NPGS)]]&amp;" "&amp;Master[[#This Row],[Accession Number -Assigned]]&amp;" DONATED "&amp;TEXT(Master[[#This Row],[Received Date -received by site]], "MM/DD/YYYY")</f>
        <v xml:space="preserve">  DONATED 01/00/1900</v>
      </c>
      <c r="C183" s="17" t="str">
        <f>IF(Master[[#This Row],[Cooperator (Donor) 2 -full record]]="","",Master[[#This Row],[Cooperator (Donor) 2 -full record]])</f>
        <v/>
      </c>
    </row>
    <row r="184" spans="2:3" x14ac:dyDescent="0.35">
      <c r="B184" s="7" t="str">
        <f>Master[[#This Row],[Accession Prefix (NPGS)]]&amp;" "&amp;Master[[#This Row],[Accession Number -Assigned]]&amp;" DONATED "&amp;TEXT(Master[[#This Row],[Received Date -received by site]], "MM/DD/YYYY")</f>
        <v xml:space="preserve">  DONATED 01/00/1900</v>
      </c>
      <c r="C184" s="17" t="str">
        <f>IF(Master[[#This Row],[Cooperator (Donor) 2 -full record]]="","",Master[[#This Row],[Cooperator (Donor) 2 -full record]])</f>
        <v/>
      </c>
    </row>
    <row r="185" spans="2:3" x14ac:dyDescent="0.35">
      <c r="B185" s="7" t="str">
        <f>Master[[#This Row],[Accession Prefix (NPGS)]]&amp;" "&amp;Master[[#This Row],[Accession Number -Assigned]]&amp;" DONATED "&amp;TEXT(Master[[#This Row],[Received Date -received by site]], "MM/DD/YYYY")</f>
        <v xml:space="preserve">  DONATED 01/00/1900</v>
      </c>
      <c r="C185" s="17" t="str">
        <f>IF(Master[[#This Row],[Cooperator (Donor) 2 -full record]]="","",Master[[#This Row],[Cooperator (Donor) 2 -full record]])</f>
        <v/>
      </c>
    </row>
    <row r="186" spans="2:3" x14ac:dyDescent="0.35">
      <c r="B186" s="7" t="str">
        <f>Master[[#This Row],[Accession Prefix (NPGS)]]&amp;" "&amp;Master[[#This Row],[Accession Number -Assigned]]&amp;" DONATED "&amp;TEXT(Master[[#This Row],[Received Date -received by site]], "MM/DD/YYYY")</f>
        <v xml:space="preserve">  DONATED 01/00/1900</v>
      </c>
      <c r="C186" s="17" t="str">
        <f>IF(Master[[#This Row],[Cooperator (Donor) 2 -full record]]="","",Master[[#This Row],[Cooperator (Donor) 2 -full record]])</f>
        <v/>
      </c>
    </row>
    <row r="187" spans="2:3" x14ac:dyDescent="0.35">
      <c r="B187" s="7" t="str">
        <f>Master[[#This Row],[Accession Prefix (NPGS)]]&amp;" "&amp;Master[[#This Row],[Accession Number -Assigned]]&amp;" DONATED "&amp;TEXT(Master[[#This Row],[Received Date -received by site]], "MM/DD/YYYY")</f>
        <v xml:space="preserve">  DONATED 01/00/1900</v>
      </c>
      <c r="C187" s="17" t="str">
        <f>IF(Master[[#This Row],[Cooperator (Donor) 2 -full record]]="","",Master[[#This Row],[Cooperator (Donor) 2 -full record]])</f>
        <v/>
      </c>
    </row>
    <row r="188" spans="2:3" x14ac:dyDescent="0.35">
      <c r="B188" s="7" t="str">
        <f>Master[[#This Row],[Accession Prefix (NPGS)]]&amp;" "&amp;Master[[#This Row],[Accession Number -Assigned]]&amp;" DONATED "&amp;TEXT(Master[[#This Row],[Received Date -received by site]], "MM/DD/YYYY")</f>
        <v xml:space="preserve">  DONATED 01/00/1900</v>
      </c>
      <c r="C188" s="17" t="str">
        <f>IF(Master[[#This Row],[Cooperator (Donor) 2 -full record]]="","",Master[[#This Row],[Cooperator (Donor) 2 -full record]])</f>
        <v/>
      </c>
    </row>
    <row r="189" spans="2:3" x14ac:dyDescent="0.35">
      <c r="B189" s="7" t="str">
        <f>Master[[#This Row],[Accession Prefix (NPGS)]]&amp;" "&amp;Master[[#This Row],[Accession Number -Assigned]]&amp;" DONATED "&amp;TEXT(Master[[#This Row],[Received Date -received by site]], "MM/DD/YYYY")</f>
        <v xml:space="preserve">  DONATED 01/00/1900</v>
      </c>
      <c r="C189" s="17" t="str">
        <f>IF(Master[[#This Row],[Cooperator (Donor) 2 -full record]]="","",Master[[#This Row],[Cooperator (Donor) 2 -full record]])</f>
        <v/>
      </c>
    </row>
    <row r="190" spans="2:3" x14ac:dyDescent="0.35">
      <c r="B190" s="7" t="str">
        <f>Master[[#This Row],[Accession Prefix (NPGS)]]&amp;" "&amp;Master[[#This Row],[Accession Number -Assigned]]&amp;" DONATED "&amp;TEXT(Master[[#This Row],[Received Date -received by site]], "MM/DD/YYYY")</f>
        <v xml:space="preserve">  DONATED 01/00/1900</v>
      </c>
      <c r="C190" s="17" t="str">
        <f>IF(Master[[#This Row],[Cooperator (Donor) 2 -full record]]="","",Master[[#This Row],[Cooperator (Donor) 2 -full record]])</f>
        <v/>
      </c>
    </row>
    <row r="191" spans="2:3" x14ac:dyDescent="0.35">
      <c r="B191" s="7" t="str">
        <f>Master[[#This Row],[Accession Prefix (NPGS)]]&amp;" "&amp;Master[[#This Row],[Accession Number -Assigned]]&amp;" DONATED "&amp;TEXT(Master[[#This Row],[Received Date -received by site]], "MM/DD/YYYY")</f>
        <v xml:space="preserve">  DONATED 01/00/1900</v>
      </c>
      <c r="C191" s="17" t="str">
        <f>IF(Master[[#This Row],[Cooperator (Donor) 2 -full record]]="","",Master[[#This Row],[Cooperator (Donor) 2 -full record]])</f>
        <v/>
      </c>
    </row>
    <row r="192" spans="2:3" x14ac:dyDescent="0.35">
      <c r="B192" s="7" t="str">
        <f>Master[[#This Row],[Accession Prefix (NPGS)]]&amp;" "&amp;Master[[#This Row],[Accession Number -Assigned]]&amp;" DONATED "&amp;TEXT(Master[[#This Row],[Received Date -received by site]], "MM/DD/YYYY")</f>
        <v xml:space="preserve">  DONATED 01/00/1900</v>
      </c>
      <c r="C192" s="17" t="str">
        <f>IF(Master[[#This Row],[Cooperator (Donor) 2 -full record]]="","",Master[[#This Row],[Cooperator (Donor) 2 -full record]])</f>
        <v/>
      </c>
    </row>
    <row r="193" spans="2:3" x14ac:dyDescent="0.35">
      <c r="B193" s="7" t="str">
        <f>Master[[#This Row],[Accession Prefix (NPGS)]]&amp;" "&amp;Master[[#This Row],[Accession Number -Assigned]]&amp;" DONATED "&amp;TEXT(Master[[#This Row],[Received Date -received by site]], "MM/DD/YYYY")</f>
        <v xml:space="preserve">  DONATED 01/00/1900</v>
      </c>
      <c r="C193" s="17" t="str">
        <f>IF(Master[[#This Row],[Cooperator (Donor) 2 -full record]]="","",Master[[#This Row],[Cooperator (Donor) 2 -full record]])</f>
        <v/>
      </c>
    </row>
    <row r="194" spans="2:3" x14ac:dyDescent="0.35">
      <c r="B194" s="7" t="str">
        <f>Master[[#This Row],[Accession Prefix (NPGS)]]&amp;" "&amp;Master[[#This Row],[Accession Number -Assigned]]&amp;" DONATED "&amp;TEXT(Master[[#This Row],[Received Date -received by site]], "MM/DD/YYYY")</f>
        <v xml:space="preserve">  DONATED 01/00/1900</v>
      </c>
      <c r="C194" s="17" t="str">
        <f>IF(Master[[#This Row],[Cooperator (Donor) 2 -full record]]="","",Master[[#This Row],[Cooperator (Donor) 2 -full record]])</f>
        <v/>
      </c>
    </row>
    <row r="195" spans="2:3" x14ac:dyDescent="0.35">
      <c r="B195" s="7" t="str">
        <f>Master[[#This Row],[Accession Prefix (NPGS)]]&amp;" "&amp;Master[[#This Row],[Accession Number -Assigned]]&amp;" DONATED "&amp;TEXT(Master[[#This Row],[Received Date -received by site]], "MM/DD/YYYY")</f>
        <v xml:space="preserve">  DONATED 01/00/1900</v>
      </c>
      <c r="C195" s="17" t="str">
        <f>IF(Master[[#This Row],[Cooperator (Donor) 2 -full record]]="","",Master[[#This Row],[Cooperator (Donor) 2 -full record]])</f>
        <v/>
      </c>
    </row>
    <row r="196" spans="2:3" x14ac:dyDescent="0.35">
      <c r="B196" s="7" t="str">
        <f>Master[[#This Row],[Accession Prefix (NPGS)]]&amp;" "&amp;Master[[#This Row],[Accession Number -Assigned]]&amp;" DONATED "&amp;TEXT(Master[[#This Row],[Received Date -received by site]], "MM/DD/YYYY")</f>
        <v xml:space="preserve">  DONATED 01/00/1900</v>
      </c>
      <c r="C196" s="17" t="str">
        <f>IF(Master[[#This Row],[Cooperator (Donor) 2 -full record]]="","",Master[[#This Row],[Cooperator (Donor) 2 -full record]])</f>
        <v/>
      </c>
    </row>
    <row r="197" spans="2:3" x14ac:dyDescent="0.35">
      <c r="B197" s="7" t="str">
        <f>Master[[#This Row],[Accession Prefix (NPGS)]]&amp;" "&amp;Master[[#This Row],[Accession Number -Assigned]]&amp;" DONATED "&amp;TEXT(Master[[#This Row],[Received Date -received by site]], "MM/DD/YYYY")</f>
        <v xml:space="preserve">  DONATED 01/00/1900</v>
      </c>
      <c r="C197" s="17" t="str">
        <f>IF(Master[[#This Row],[Cooperator (Donor) 2 -full record]]="","",Master[[#This Row],[Cooperator (Donor) 2 -full record]])</f>
        <v/>
      </c>
    </row>
    <row r="198" spans="2:3" x14ac:dyDescent="0.35">
      <c r="B198" s="7" t="str">
        <f>Master[[#This Row],[Accession Prefix (NPGS)]]&amp;" "&amp;Master[[#This Row],[Accession Number -Assigned]]&amp;" DONATED "&amp;TEXT(Master[[#This Row],[Received Date -received by site]], "MM/DD/YYYY")</f>
        <v xml:space="preserve">  DONATED 01/00/1900</v>
      </c>
      <c r="C198" s="17" t="str">
        <f>IF(Master[[#This Row],[Cooperator (Donor) 2 -full record]]="","",Master[[#This Row],[Cooperator (Donor) 2 -full record]])</f>
        <v/>
      </c>
    </row>
    <row r="199" spans="2:3" x14ac:dyDescent="0.35">
      <c r="B199" s="7" t="str">
        <f>Master[[#This Row],[Accession Prefix (NPGS)]]&amp;" "&amp;Master[[#This Row],[Accession Number -Assigned]]&amp;" DONATED "&amp;TEXT(Master[[#This Row],[Received Date -received by site]], "MM/DD/YYYY")</f>
        <v xml:space="preserve">  DONATED 01/00/1900</v>
      </c>
      <c r="C199" s="17" t="str">
        <f>IF(Master[[#This Row],[Cooperator (Donor) 2 -full record]]="","",Master[[#This Row],[Cooperator (Donor) 2 -full record]])</f>
        <v/>
      </c>
    </row>
    <row r="200" spans="2:3" x14ac:dyDescent="0.35">
      <c r="B200" s="7" t="str">
        <f>Master[[#This Row],[Accession Prefix (NPGS)]]&amp;" "&amp;Master[[#This Row],[Accession Number -Assigned]]&amp;" DONATED "&amp;TEXT(Master[[#This Row],[Received Date -received by site]], "MM/DD/YYYY")</f>
        <v xml:space="preserve">  DONATED 01/00/1900</v>
      </c>
      <c r="C200" s="17" t="str">
        <f>IF(Master[[#This Row],[Cooperator (Donor) 2 -full record]]="","",Master[[#This Row],[Cooperator (Donor) 2 -full record]])</f>
        <v/>
      </c>
    </row>
    <row r="201" spans="2:3" x14ac:dyDescent="0.35">
      <c r="B201" s="7" t="str">
        <f>Master[[#This Row],[Accession Prefix (NPGS)]]&amp;" "&amp;Master[[#This Row],[Accession Number -Assigned]]&amp;" DONATED "&amp;TEXT(Master[[#This Row],[Received Date -received by site]], "MM/DD/YYYY")</f>
        <v xml:space="preserve">  DONATED 01/00/1900</v>
      </c>
      <c r="C201" s="17" t="str">
        <f>IF(Master[[#This Row],[Cooperator (Donor) 2 -full record]]="","",Master[[#This Row],[Cooperator (Donor) 2 -full record]])</f>
        <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0">
    <tabColor rgb="FFFF0000"/>
  </sheetPr>
  <dimension ref="A1:M201"/>
  <sheetViews>
    <sheetView workbookViewId="0">
      <selection activeCell="A2" sqref="A2"/>
    </sheetView>
  </sheetViews>
  <sheetFormatPr defaultRowHeight="14.5" x14ac:dyDescent="0.35"/>
  <cols>
    <col min="1" max="1" width="11.81640625" style="7" customWidth="1"/>
    <col min="2" max="2" width="12.81640625" style="7" bestFit="1" customWidth="1"/>
    <col min="3" max="3" width="23.1796875" style="7" bestFit="1" customWidth="1"/>
    <col min="4" max="4" width="18.1796875" style="7" bestFit="1" customWidth="1"/>
    <col min="5" max="5" width="20.1796875" style="7" bestFit="1" customWidth="1"/>
    <col min="6" max="6" width="23.54296875" style="7" bestFit="1" customWidth="1"/>
    <col min="7" max="7" width="8.1796875" style="7" customWidth="1"/>
    <col min="8" max="8" width="7.54296875" style="7" customWidth="1"/>
    <col min="9" max="9" width="14.81640625" bestFit="1" customWidth="1"/>
    <col min="10" max="10" width="31.1796875" bestFit="1" customWidth="1"/>
    <col min="11" max="11" width="13.81640625" bestFit="1" customWidth="1"/>
    <col min="12" max="12" width="11.7265625" bestFit="1" customWidth="1"/>
    <col min="13" max="13" width="14.81640625" bestFit="1" customWidth="1"/>
    <col min="14" max="14" width="23.54296875" bestFit="1" customWidth="1"/>
  </cols>
  <sheetData>
    <row r="1" spans="1:13" ht="43.5" x14ac:dyDescent="0.35">
      <c r="A1" s="116" t="s">
        <v>67</v>
      </c>
      <c r="B1" s="116" t="s">
        <v>10</v>
      </c>
      <c r="C1" s="118" t="s">
        <v>31</v>
      </c>
      <c r="D1" s="118" t="s">
        <v>68</v>
      </c>
      <c r="E1" s="118" t="s">
        <v>69</v>
      </c>
      <c r="F1" s="116" t="s">
        <v>55</v>
      </c>
      <c r="G1" s="118" t="s">
        <v>54</v>
      </c>
      <c r="H1" s="116" t="s">
        <v>9</v>
      </c>
    </row>
    <row r="2" spans="1:13" ht="15.5" x14ac:dyDescent="0.35">
      <c r="A2" s="1"/>
      <c r="B2" s="7" t="str">
        <f>Master[[#This Row],[Accession Prefix (NPGS)]]&amp;" "&amp;Master[[#This Row],[Accession Number -Assigned]]</f>
        <v>W6 57036</v>
      </c>
      <c r="C2" s="7" t="str">
        <f>Master[[#This Row],[Accession Prefix (NPGS)]]&amp;" "&amp;Master[[#This Row],[Accession Number -Assigned]]&amp;" **"</f>
        <v>W6 57036 **</v>
      </c>
      <c r="D2" s="17" t="str">
        <f>IF(Master[[#This Row],[Accession Name Category (Identifier 1) -Lookup Picker]]="","",Master[[#This Row],[Accession Name Category (Identifier 1) -Lookup Picker]])</f>
        <v>Site identifier</v>
      </c>
      <c r="E2" s="17" t="str">
        <f>IF(Master[[#This Row],[Accession Name (Identifier 1)]]="","",Master[[#This Row],[Accession Name (Identifier 1)]])</f>
        <v>W6 57036</v>
      </c>
      <c r="F2" s="7" t="str">
        <f>IF(Master[[#This Row],[Accession Name Cooperator (Identifier 1) -name, organization]]="","",Master[[#This Row],[Accession Name Cooperator (Identifier 1) -name, organization]])</f>
        <v>, , USDA-ARS, Western Regional Plant Introduction Station</v>
      </c>
      <c r="G2" s="7" t="str">
        <f>"Y"</f>
        <v>Y</v>
      </c>
      <c r="I2" s="3"/>
      <c r="M2" s="3"/>
    </row>
    <row r="3" spans="1:13" x14ac:dyDescent="0.35">
      <c r="B3" s="7" t="str">
        <f>Master[[#This Row],[Accession Prefix (NPGS)]]&amp;" "&amp;Master[[#This Row],[Accession Number -Assigned]]</f>
        <v xml:space="preserve">W6 </v>
      </c>
      <c r="C3" s="7" t="str">
        <f>Master[[#This Row],[Accession Prefix (NPGS)]]&amp;" "&amp;Master[[#This Row],[Accession Number -Assigned]]&amp;" **"</f>
        <v>W6  **</v>
      </c>
      <c r="D3" s="17" t="str">
        <f>IF(Master[[#This Row],[Accession Name Category (Identifier 1) -Lookup Picker]]="","",Master[[#This Row],[Accession Name Category (Identifier 1) -Lookup Picker]])</f>
        <v/>
      </c>
      <c r="E3" s="17" t="str">
        <f>IF(Master[[#This Row],[Accession Name (Identifier 1)]]="","",Master[[#This Row],[Accession Name (Identifier 1)]])</f>
        <v/>
      </c>
      <c r="F3" s="7" t="str">
        <f>IF(Master[[#This Row],[Accession Name Cooperator (Identifier 1) -name, organization]]="","",Master[[#This Row],[Accession Name Cooperator (Identifier 1) -name, organization]])</f>
        <v/>
      </c>
      <c r="G3" s="7" t="str">
        <f t="shared" ref="G3:G21" si="0">"Y"</f>
        <v>Y</v>
      </c>
      <c r="I3" s="3"/>
      <c r="M3" s="3"/>
    </row>
    <row r="4" spans="1:13" x14ac:dyDescent="0.35">
      <c r="B4" s="7" t="str">
        <f>Master[[#This Row],[Accession Prefix (NPGS)]]&amp;" "&amp;Master[[#This Row],[Accession Number -Assigned]]</f>
        <v xml:space="preserve">W6 </v>
      </c>
      <c r="C4" s="7" t="str">
        <f>Master[[#This Row],[Accession Prefix (NPGS)]]&amp;" "&amp;Master[[#This Row],[Accession Number -Assigned]]&amp;" **"</f>
        <v>W6  **</v>
      </c>
      <c r="D4" s="17" t="str">
        <f>IF(Master[[#This Row],[Accession Name Category (Identifier 1) -Lookup Picker]]="","",Master[[#This Row],[Accession Name Category (Identifier 1) -Lookup Picker]])</f>
        <v/>
      </c>
      <c r="E4" s="17" t="str">
        <f>IF(Master[[#This Row],[Accession Name (Identifier 1)]]="","",Master[[#This Row],[Accession Name (Identifier 1)]])</f>
        <v/>
      </c>
      <c r="F4" s="7" t="str">
        <f>IF(Master[[#This Row],[Accession Name Cooperator (Identifier 1) -name, organization]]="","",Master[[#This Row],[Accession Name Cooperator (Identifier 1) -name, organization]])</f>
        <v/>
      </c>
      <c r="G4" s="7" t="str">
        <f t="shared" si="0"/>
        <v>Y</v>
      </c>
      <c r="I4" s="3"/>
      <c r="M4" s="3"/>
    </row>
    <row r="5" spans="1:13" x14ac:dyDescent="0.35">
      <c r="B5" s="7" t="str">
        <f>Master[[#This Row],[Accession Prefix (NPGS)]]&amp;" "&amp;Master[[#This Row],[Accession Number -Assigned]]</f>
        <v xml:space="preserve">W6 </v>
      </c>
      <c r="C5" s="7" t="str">
        <f>Master[[#This Row],[Accession Prefix (NPGS)]]&amp;" "&amp;Master[[#This Row],[Accession Number -Assigned]]&amp;" **"</f>
        <v>W6  **</v>
      </c>
      <c r="D5" s="17" t="str">
        <f>IF(Master[[#This Row],[Accession Name Category (Identifier 1) -Lookup Picker]]="","",Master[[#This Row],[Accession Name Category (Identifier 1) -Lookup Picker]])</f>
        <v/>
      </c>
      <c r="E5" s="17" t="str">
        <f>IF(Master[[#This Row],[Accession Name (Identifier 1)]]="","",Master[[#This Row],[Accession Name (Identifier 1)]])</f>
        <v/>
      </c>
      <c r="F5" s="7" t="str">
        <f>IF(Master[[#This Row],[Accession Name Cooperator (Identifier 1) -name, organization]]="","",Master[[#This Row],[Accession Name Cooperator (Identifier 1) -name, organization]])</f>
        <v/>
      </c>
      <c r="G5" s="7" t="str">
        <f t="shared" si="0"/>
        <v>Y</v>
      </c>
      <c r="I5" s="3"/>
      <c r="M5" s="3"/>
    </row>
    <row r="6" spans="1:13" x14ac:dyDescent="0.35">
      <c r="B6" s="7" t="str">
        <f>Master[[#This Row],[Accession Prefix (NPGS)]]&amp;" "&amp;Master[[#This Row],[Accession Number -Assigned]]</f>
        <v xml:space="preserve">W6 </v>
      </c>
      <c r="C6" s="7" t="str">
        <f>Master[[#This Row],[Accession Prefix (NPGS)]]&amp;" "&amp;Master[[#This Row],[Accession Number -Assigned]]&amp;" **"</f>
        <v>W6  **</v>
      </c>
      <c r="D6" s="17" t="str">
        <f>IF(Master[[#This Row],[Accession Name Category (Identifier 1) -Lookup Picker]]="","",Master[[#This Row],[Accession Name Category (Identifier 1) -Lookup Picker]])</f>
        <v/>
      </c>
      <c r="E6" s="17" t="str">
        <f>IF(Master[[#This Row],[Accession Name (Identifier 1)]]="","",Master[[#This Row],[Accession Name (Identifier 1)]])</f>
        <v/>
      </c>
      <c r="F6" s="7" t="str">
        <f>IF(Master[[#This Row],[Accession Name Cooperator (Identifier 1) -name, organization]]="","",Master[[#This Row],[Accession Name Cooperator (Identifier 1) -name, organization]])</f>
        <v/>
      </c>
      <c r="G6" s="7" t="str">
        <f t="shared" si="0"/>
        <v>Y</v>
      </c>
      <c r="I6" s="3"/>
      <c r="M6" s="3"/>
    </row>
    <row r="7" spans="1:13" x14ac:dyDescent="0.35">
      <c r="B7" s="7" t="str">
        <f>Master[[#This Row],[Accession Prefix (NPGS)]]&amp;" "&amp;Master[[#This Row],[Accession Number -Assigned]]</f>
        <v xml:space="preserve">W6 </v>
      </c>
      <c r="C7" s="7" t="str">
        <f>Master[[#This Row],[Accession Prefix (NPGS)]]&amp;" "&amp;Master[[#This Row],[Accession Number -Assigned]]&amp;" **"</f>
        <v>W6  **</v>
      </c>
      <c r="D7" s="17" t="str">
        <f>IF(Master[[#This Row],[Accession Name Category (Identifier 1) -Lookup Picker]]="","",Master[[#This Row],[Accession Name Category (Identifier 1) -Lookup Picker]])</f>
        <v/>
      </c>
      <c r="E7" s="17" t="str">
        <f>IF(Master[[#This Row],[Accession Name (Identifier 1)]]="","",Master[[#This Row],[Accession Name (Identifier 1)]])</f>
        <v/>
      </c>
      <c r="F7" s="7" t="str">
        <f>IF(Master[[#This Row],[Accession Name Cooperator (Identifier 1) -name, organization]]="","",Master[[#This Row],[Accession Name Cooperator (Identifier 1) -name, organization]])</f>
        <v/>
      </c>
      <c r="G7" s="7" t="str">
        <f t="shared" si="0"/>
        <v>Y</v>
      </c>
      <c r="I7" s="3"/>
      <c r="M7" s="3"/>
    </row>
    <row r="8" spans="1:13" x14ac:dyDescent="0.35">
      <c r="B8" s="7" t="str">
        <f>Master[[#This Row],[Accession Prefix (NPGS)]]&amp;" "&amp;Master[[#This Row],[Accession Number -Assigned]]</f>
        <v xml:space="preserve">W6 </v>
      </c>
      <c r="C8" s="7" t="str">
        <f>Master[[#This Row],[Accession Prefix (NPGS)]]&amp;" "&amp;Master[[#This Row],[Accession Number -Assigned]]&amp;" **"</f>
        <v>W6  **</v>
      </c>
      <c r="D8" s="17" t="str">
        <f>IF(Master[[#This Row],[Accession Name Category (Identifier 1) -Lookup Picker]]="","",Master[[#This Row],[Accession Name Category (Identifier 1) -Lookup Picker]])</f>
        <v/>
      </c>
      <c r="E8" s="17" t="str">
        <f>IF(Master[[#This Row],[Accession Name (Identifier 1)]]="","",Master[[#This Row],[Accession Name (Identifier 1)]])</f>
        <v/>
      </c>
      <c r="F8" s="7" t="str">
        <f>IF(Master[[#This Row],[Accession Name Cooperator (Identifier 1) -name, organization]]="","",Master[[#This Row],[Accession Name Cooperator (Identifier 1) -name, organization]])</f>
        <v/>
      </c>
      <c r="G8" s="7" t="str">
        <f t="shared" si="0"/>
        <v>Y</v>
      </c>
      <c r="I8" s="3"/>
      <c r="M8" s="3"/>
    </row>
    <row r="9" spans="1:13" x14ac:dyDescent="0.35">
      <c r="B9" s="7" t="str">
        <f>Master[[#This Row],[Accession Prefix (NPGS)]]&amp;" "&amp;Master[[#This Row],[Accession Number -Assigned]]</f>
        <v xml:space="preserve">W6 </v>
      </c>
      <c r="C9" s="7" t="str">
        <f>Master[[#This Row],[Accession Prefix (NPGS)]]&amp;" "&amp;Master[[#This Row],[Accession Number -Assigned]]&amp;" **"</f>
        <v>W6  **</v>
      </c>
      <c r="D9" s="17" t="str">
        <f>IF(Master[[#This Row],[Accession Name Category (Identifier 1) -Lookup Picker]]="","",Master[[#This Row],[Accession Name Category (Identifier 1) -Lookup Picker]])</f>
        <v/>
      </c>
      <c r="E9" s="17" t="str">
        <f>IF(Master[[#This Row],[Accession Name (Identifier 1)]]="","",Master[[#This Row],[Accession Name (Identifier 1)]])</f>
        <v/>
      </c>
      <c r="F9" s="7" t="str">
        <f>IF(Master[[#This Row],[Accession Name Cooperator (Identifier 1) -name, organization]]="","",Master[[#This Row],[Accession Name Cooperator (Identifier 1) -name, organization]])</f>
        <v/>
      </c>
      <c r="G9" s="7" t="str">
        <f t="shared" si="0"/>
        <v>Y</v>
      </c>
      <c r="I9" s="3"/>
      <c r="M9" s="3"/>
    </row>
    <row r="10" spans="1:13" x14ac:dyDescent="0.35">
      <c r="B10" s="7" t="str">
        <f>Master[[#This Row],[Accession Prefix (NPGS)]]&amp;" "&amp;Master[[#This Row],[Accession Number -Assigned]]</f>
        <v xml:space="preserve">W6 </v>
      </c>
      <c r="C10" s="7" t="str">
        <f>Master[[#This Row],[Accession Prefix (NPGS)]]&amp;" "&amp;Master[[#This Row],[Accession Number -Assigned]]&amp;" **"</f>
        <v>W6  **</v>
      </c>
      <c r="D10" s="17" t="str">
        <f>IF(Master[[#This Row],[Accession Name Category (Identifier 1) -Lookup Picker]]="","",Master[[#This Row],[Accession Name Category (Identifier 1) -Lookup Picker]])</f>
        <v/>
      </c>
      <c r="E10" s="17" t="str">
        <f>IF(Master[[#This Row],[Accession Name (Identifier 1)]]="","",Master[[#This Row],[Accession Name (Identifier 1)]])</f>
        <v/>
      </c>
      <c r="F10" s="7" t="str">
        <f>IF(Master[[#This Row],[Accession Name Cooperator (Identifier 1) -name, organization]]="","",Master[[#This Row],[Accession Name Cooperator (Identifier 1) -name, organization]])</f>
        <v/>
      </c>
      <c r="G10" s="7" t="str">
        <f t="shared" si="0"/>
        <v>Y</v>
      </c>
      <c r="I10" s="3"/>
      <c r="M10" s="3"/>
    </row>
    <row r="11" spans="1:13" x14ac:dyDescent="0.35">
      <c r="B11" s="7" t="str">
        <f>Master[[#This Row],[Accession Prefix (NPGS)]]&amp;" "&amp;Master[[#This Row],[Accession Number -Assigned]]</f>
        <v xml:space="preserve">W6 </v>
      </c>
      <c r="C11" s="7" t="str">
        <f>Master[[#This Row],[Accession Prefix (NPGS)]]&amp;" "&amp;Master[[#This Row],[Accession Number -Assigned]]&amp;" **"</f>
        <v>W6  **</v>
      </c>
      <c r="D11" s="17" t="str">
        <f>IF(Master[[#This Row],[Accession Name Category (Identifier 1) -Lookup Picker]]="","",Master[[#This Row],[Accession Name Category (Identifier 1) -Lookup Picker]])</f>
        <v/>
      </c>
      <c r="E11" s="17" t="str">
        <f>IF(Master[[#This Row],[Accession Name (Identifier 1)]]="","",Master[[#This Row],[Accession Name (Identifier 1)]])</f>
        <v/>
      </c>
      <c r="F11" s="7" t="str">
        <f>IF(Master[[#This Row],[Accession Name Cooperator (Identifier 1) -name, organization]]="","",Master[[#This Row],[Accession Name Cooperator (Identifier 1) -name, organization]])</f>
        <v/>
      </c>
      <c r="G11" s="7" t="str">
        <f t="shared" si="0"/>
        <v>Y</v>
      </c>
      <c r="I11" s="3"/>
      <c r="M11" s="3"/>
    </row>
    <row r="12" spans="1:13" x14ac:dyDescent="0.35">
      <c r="B12" s="7" t="str">
        <f>Master[[#This Row],[Accession Prefix (NPGS)]]&amp;" "&amp;Master[[#This Row],[Accession Number -Assigned]]</f>
        <v xml:space="preserve">W6 </v>
      </c>
      <c r="C12" s="7" t="str">
        <f>Master[[#This Row],[Accession Prefix (NPGS)]]&amp;" "&amp;Master[[#This Row],[Accession Number -Assigned]]&amp;" **"</f>
        <v>W6  **</v>
      </c>
      <c r="D12" s="17" t="str">
        <f>IF(Master[[#This Row],[Accession Name Category (Identifier 1) -Lookup Picker]]="","",Master[[#This Row],[Accession Name Category (Identifier 1) -Lookup Picker]])</f>
        <v/>
      </c>
      <c r="E12" s="17" t="str">
        <f>IF(Master[[#This Row],[Accession Name (Identifier 1)]]="","",Master[[#This Row],[Accession Name (Identifier 1)]])</f>
        <v/>
      </c>
      <c r="F12" s="7" t="str">
        <f>IF(Master[[#This Row],[Accession Name Cooperator (Identifier 1) -name, organization]]="","",Master[[#This Row],[Accession Name Cooperator (Identifier 1) -name, organization]])</f>
        <v/>
      </c>
      <c r="G12" s="7" t="str">
        <f t="shared" si="0"/>
        <v>Y</v>
      </c>
      <c r="I12" s="3"/>
      <c r="M12" s="3"/>
    </row>
    <row r="13" spans="1:13" x14ac:dyDescent="0.35">
      <c r="B13" s="7" t="str">
        <f>Master[[#This Row],[Accession Prefix (NPGS)]]&amp;" "&amp;Master[[#This Row],[Accession Number -Assigned]]</f>
        <v xml:space="preserve">W6 </v>
      </c>
      <c r="C13" s="7" t="str">
        <f>Master[[#This Row],[Accession Prefix (NPGS)]]&amp;" "&amp;Master[[#This Row],[Accession Number -Assigned]]&amp;" **"</f>
        <v>W6  **</v>
      </c>
      <c r="D13" s="17" t="str">
        <f>IF(Master[[#This Row],[Accession Name Category (Identifier 1) -Lookup Picker]]="","",Master[[#This Row],[Accession Name Category (Identifier 1) -Lookup Picker]])</f>
        <v/>
      </c>
      <c r="E13" s="17" t="str">
        <f>IF(Master[[#This Row],[Accession Name (Identifier 1)]]="","",Master[[#This Row],[Accession Name (Identifier 1)]])</f>
        <v/>
      </c>
      <c r="F13" s="7" t="str">
        <f>IF(Master[[#This Row],[Accession Name Cooperator (Identifier 1) -name, organization]]="","",Master[[#This Row],[Accession Name Cooperator (Identifier 1) -name, organization]])</f>
        <v/>
      </c>
      <c r="G13" s="7" t="str">
        <f t="shared" si="0"/>
        <v>Y</v>
      </c>
      <c r="I13" s="3"/>
      <c r="M13" s="3"/>
    </row>
    <row r="14" spans="1:13" x14ac:dyDescent="0.35">
      <c r="B14" s="7" t="str">
        <f>Master[[#This Row],[Accession Prefix (NPGS)]]&amp;" "&amp;Master[[#This Row],[Accession Number -Assigned]]</f>
        <v xml:space="preserve">W6 </v>
      </c>
      <c r="C14" s="7" t="str">
        <f>Master[[#This Row],[Accession Prefix (NPGS)]]&amp;" "&amp;Master[[#This Row],[Accession Number -Assigned]]&amp;" **"</f>
        <v>W6  **</v>
      </c>
      <c r="D14" s="17" t="str">
        <f>IF(Master[[#This Row],[Accession Name Category (Identifier 1) -Lookup Picker]]="","",Master[[#This Row],[Accession Name Category (Identifier 1) -Lookup Picker]])</f>
        <v/>
      </c>
      <c r="E14" s="17" t="str">
        <f>IF(Master[[#This Row],[Accession Name (Identifier 1)]]="","",Master[[#This Row],[Accession Name (Identifier 1)]])</f>
        <v/>
      </c>
      <c r="F14" s="7" t="str">
        <f>IF(Master[[#This Row],[Accession Name Cooperator (Identifier 1) -name, organization]]="","",Master[[#This Row],[Accession Name Cooperator (Identifier 1) -name, organization]])</f>
        <v/>
      </c>
      <c r="G14" s="7" t="str">
        <f t="shared" si="0"/>
        <v>Y</v>
      </c>
      <c r="I14" s="3"/>
      <c r="M14" s="3"/>
    </row>
    <row r="15" spans="1:13" x14ac:dyDescent="0.35">
      <c r="B15" s="7" t="str">
        <f>Master[[#This Row],[Accession Prefix (NPGS)]]&amp;" "&amp;Master[[#This Row],[Accession Number -Assigned]]</f>
        <v xml:space="preserve">W6 </v>
      </c>
      <c r="C15" s="7" t="str">
        <f>Master[[#This Row],[Accession Prefix (NPGS)]]&amp;" "&amp;Master[[#This Row],[Accession Number -Assigned]]&amp;" **"</f>
        <v>W6  **</v>
      </c>
      <c r="D15" s="17" t="str">
        <f>IF(Master[[#This Row],[Accession Name Category (Identifier 1) -Lookup Picker]]="","",Master[[#This Row],[Accession Name Category (Identifier 1) -Lookup Picker]])</f>
        <v/>
      </c>
      <c r="E15" s="17" t="str">
        <f>IF(Master[[#This Row],[Accession Name (Identifier 1)]]="","",Master[[#This Row],[Accession Name (Identifier 1)]])</f>
        <v/>
      </c>
      <c r="F15" s="7" t="str">
        <f>IF(Master[[#This Row],[Accession Name Cooperator (Identifier 1) -name, organization]]="","",Master[[#This Row],[Accession Name Cooperator (Identifier 1) -name, organization]])</f>
        <v/>
      </c>
      <c r="G15" s="7" t="str">
        <f t="shared" si="0"/>
        <v>Y</v>
      </c>
      <c r="I15" s="3"/>
      <c r="M15" s="3"/>
    </row>
    <row r="16" spans="1:13" x14ac:dyDescent="0.35">
      <c r="B16" s="7" t="str">
        <f>Master[[#This Row],[Accession Prefix (NPGS)]]&amp;" "&amp;Master[[#This Row],[Accession Number -Assigned]]</f>
        <v xml:space="preserve">W6 </v>
      </c>
      <c r="C16" s="7" t="str">
        <f>Master[[#This Row],[Accession Prefix (NPGS)]]&amp;" "&amp;Master[[#This Row],[Accession Number -Assigned]]&amp;" **"</f>
        <v>W6  **</v>
      </c>
      <c r="D16" s="17" t="str">
        <f>IF(Master[[#This Row],[Accession Name Category (Identifier 1) -Lookup Picker]]="","",Master[[#This Row],[Accession Name Category (Identifier 1) -Lookup Picker]])</f>
        <v/>
      </c>
      <c r="E16" s="17" t="str">
        <f>IF(Master[[#This Row],[Accession Name (Identifier 1)]]="","",Master[[#This Row],[Accession Name (Identifier 1)]])</f>
        <v/>
      </c>
      <c r="F16" s="7" t="str">
        <f>IF(Master[[#This Row],[Accession Name Cooperator (Identifier 1) -name, organization]]="","",Master[[#This Row],[Accession Name Cooperator (Identifier 1) -name, organization]])</f>
        <v/>
      </c>
      <c r="G16" s="7" t="str">
        <f t="shared" si="0"/>
        <v>Y</v>
      </c>
      <c r="I16" s="3"/>
      <c r="M16" s="3"/>
    </row>
    <row r="17" spans="2:13" x14ac:dyDescent="0.35">
      <c r="B17" s="7" t="str">
        <f>Master[[#This Row],[Accession Prefix (NPGS)]]&amp;" "&amp;Master[[#This Row],[Accession Number -Assigned]]</f>
        <v xml:space="preserve">W6 </v>
      </c>
      <c r="C17" s="7" t="str">
        <f>Master[[#This Row],[Accession Prefix (NPGS)]]&amp;" "&amp;Master[[#This Row],[Accession Number -Assigned]]&amp;" **"</f>
        <v>W6  **</v>
      </c>
      <c r="D17" s="17" t="str">
        <f>IF(Master[[#This Row],[Accession Name Category (Identifier 1) -Lookup Picker]]="","",Master[[#This Row],[Accession Name Category (Identifier 1) -Lookup Picker]])</f>
        <v/>
      </c>
      <c r="E17" s="17" t="str">
        <f>IF(Master[[#This Row],[Accession Name (Identifier 1)]]="","",Master[[#This Row],[Accession Name (Identifier 1)]])</f>
        <v/>
      </c>
      <c r="F17" s="7" t="str">
        <f>IF(Master[[#This Row],[Accession Name Cooperator (Identifier 1) -name, organization]]="","",Master[[#This Row],[Accession Name Cooperator (Identifier 1) -name, organization]])</f>
        <v/>
      </c>
      <c r="G17" s="7" t="str">
        <f t="shared" si="0"/>
        <v>Y</v>
      </c>
      <c r="I17" s="3"/>
      <c r="M17" s="3"/>
    </row>
    <row r="18" spans="2:13" x14ac:dyDescent="0.35">
      <c r="B18" s="7" t="str">
        <f>Master[[#This Row],[Accession Prefix (NPGS)]]&amp;" "&amp;Master[[#This Row],[Accession Number -Assigned]]</f>
        <v xml:space="preserve">W6 </v>
      </c>
      <c r="C18" s="7" t="str">
        <f>Master[[#This Row],[Accession Prefix (NPGS)]]&amp;" "&amp;Master[[#This Row],[Accession Number -Assigned]]&amp;" **"</f>
        <v>W6  **</v>
      </c>
      <c r="D18" s="17" t="str">
        <f>IF(Master[[#This Row],[Accession Name Category (Identifier 1) -Lookup Picker]]="","",Master[[#This Row],[Accession Name Category (Identifier 1) -Lookup Picker]])</f>
        <v/>
      </c>
      <c r="E18" s="17" t="str">
        <f>IF(Master[[#This Row],[Accession Name (Identifier 1)]]="","",Master[[#This Row],[Accession Name (Identifier 1)]])</f>
        <v/>
      </c>
      <c r="F18" s="7" t="str">
        <f>IF(Master[[#This Row],[Accession Name Cooperator (Identifier 1) -name, organization]]="","",Master[[#This Row],[Accession Name Cooperator (Identifier 1) -name, organization]])</f>
        <v/>
      </c>
      <c r="G18" s="7" t="str">
        <f t="shared" si="0"/>
        <v>Y</v>
      </c>
      <c r="I18" s="3"/>
      <c r="M18" s="3"/>
    </row>
    <row r="19" spans="2:13" x14ac:dyDescent="0.35">
      <c r="B19" s="7" t="str">
        <f>Master[[#This Row],[Accession Prefix (NPGS)]]&amp;" "&amp;Master[[#This Row],[Accession Number -Assigned]]</f>
        <v xml:space="preserve">W6 </v>
      </c>
      <c r="C19" s="7" t="str">
        <f>Master[[#This Row],[Accession Prefix (NPGS)]]&amp;" "&amp;Master[[#This Row],[Accession Number -Assigned]]&amp;" **"</f>
        <v>W6  **</v>
      </c>
      <c r="D19" s="17" t="str">
        <f>IF(Master[[#This Row],[Accession Name Category (Identifier 1) -Lookup Picker]]="","",Master[[#This Row],[Accession Name Category (Identifier 1) -Lookup Picker]])</f>
        <v/>
      </c>
      <c r="E19" s="17" t="str">
        <f>IF(Master[[#This Row],[Accession Name (Identifier 1)]]="","",Master[[#This Row],[Accession Name (Identifier 1)]])</f>
        <v/>
      </c>
      <c r="F19" s="7" t="str">
        <f>IF(Master[[#This Row],[Accession Name Cooperator (Identifier 1) -name, organization]]="","",Master[[#This Row],[Accession Name Cooperator (Identifier 1) -name, organization]])</f>
        <v/>
      </c>
      <c r="G19" s="7" t="str">
        <f t="shared" si="0"/>
        <v>Y</v>
      </c>
      <c r="I19" s="3"/>
      <c r="M19" s="3"/>
    </row>
    <row r="20" spans="2:13" x14ac:dyDescent="0.35">
      <c r="B20" s="7" t="str">
        <f>Master[[#This Row],[Accession Prefix (NPGS)]]&amp;" "&amp;Master[[#This Row],[Accession Number -Assigned]]</f>
        <v xml:space="preserve">W6 </v>
      </c>
      <c r="C20" s="7" t="str">
        <f>Master[[#This Row],[Accession Prefix (NPGS)]]&amp;" "&amp;Master[[#This Row],[Accession Number -Assigned]]&amp;" **"</f>
        <v>W6  **</v>
      </c>
      <c r="D20" s="17" t="str">
        <f>IF(Master[[#This Row],[Accession Name Category (Identifier 1) -Lookup Picker]]="","",Master[[#This Row],[Accession Name Category (Identifier 1) -Lookup Picker]])</f>
        <v/>
      </c>
      <c r="E20" s="17" t="str">
        <f>IF(Master[[#This Row],[Accession Name (Identifier 1)]]="","",Master[[#This Row],[Accession Name (Identifier 1)]])</f>
        <v/>
      </c>
      <c r="F20" s="7" t="str">
        <f>IF(Master[[#This Row],[Accession Name Cooperator (Identifier 1) -name, organization]]="","",Master[[#This Row],[Accession Name Cooperator (Identifier 1) -name, organization]])</f>
        <v/>
      </c>
      <c r="G20" s="7" t="str">
        <f t="shared" si="0"/>
        <v>Y</v>
      </c>
      <c r="I20" s="3"/>
      <c r="M20" s="3"/>
    </row>
    <row r="21" spans="2:13" x14ac:dyDescent="0.35">
      <c r="B21" s="7" t="str">
        <f>Master[[#This Row],[Accession Prefix (NPGS)]]&amp;" "&amp;Master[[#This Row],[Accession Number -Assigned]]</f>
        <v xml:space="preserve">W6 </v>
      </c>
      <c r="C21" s="7" t="str">
        <f>Master[[#This Row],[Accession Prefix (NPGS)]]&amp;" "&amp;Master[[#This Row],[Accession Number -Assigned]]&amp;" **"</f>
        <v>W6  **</v>
      </c>
      <c r="D21" s="17" t="str">
        <f>IF(Master[[#This Row],[Accession Name Category (Identifier 1) -Lookup Picker]]="","",Master[[#This Row],[Accession Name Category (Identifier 1) -Lookup Picker]])</f>
        <v/>
      </c>
      <c r="E21" s="17" t="str">
        <f>IF(Master[[#This Row],[Accession Name (Identifier 1)]]="","",Master[[#This Row],[Accession Name (Identifier 1)]])</f>
        <v/>
      </c>
      <c r="F21" s="7" t="str">
        <f>IF(Master[[#This Row],[Accession Name Cooperator (Identifier 1) -name, organization]]="","",Master[[#This Row],[Accession Name Cooperator (Identifier 1) -name, organization]])</f>
        <v/>
      </c>
      <c r="G21" s="7" t="str">
        <f t="shared" si="0"/>
        <v>Y</v>
      </c>
      <c r="I21" s="3"/>
      <c r="M21" s="3"/>
    </row>
    <row r="22" spans="2:13" x14ac:dyDescent="0.35">
      <c r="B22" s="7" t="str">
        <f>Master[[#This Row],[Accession Prefix (NPGS)]]&amp;" "&amp;Master[[#This Row],[Accession Number -Assigned]]</f>
        <v xml:space="preserve">W6 </v>
      </c>
      <c r="C22" s="7" t="str">
        <f>Master[[#This Row],[Accession Prefix (NPGS)]]&amp;" "&amp;Master[[#This Row],[Accession Number -Assigned]]&amp;" **"</f>
        <v>W6  **</v>
      </c>
      <c r="D22" s="76" t="str">
        <f>IF(Master[[#This Row],[Accession Name Category (Identifier 1) -Lookup Picker]]="","",Master[[#This Row],[Accession Name Category (Identifier 1) -Lookup Picker]])</f>
        <v/>
      </c>
      <c r="E22" s="76" t="str">
        <f>IF(Master[[#This Row],[Accession Name (Identifier 1)]]="","",Master[[#This Row],[Accession Name (Identifier 1)]])</f>
        <v/>
      </c>
      <c r="F22" s="45" t="str">
        <f>IF(Master[[#This Row],[Accession Name Cooperator (Identifier 1) -name, organization]]="","",Master[[#This Row],[Accession Name Cooperator (Identifier 1) -name, organization]])</f>
        <v/>
      </c>
      <c r="G22" s="7" t="str">
        <f t="shared" ref="G22:G53" si="1">"Y"</f>
        <v>Y</v>
      </c>
      <c r="I22" s="3"/>
      <c r="M22" s="3"/>
    </row>
    <row r="23" spans="2:13" x14ac:dyDescent="0.35">
      <c r="B23" s="7" t="str">
        <f>Master[[#This Row],[Accession Prefix (NPGS)]]&amp;" "&amp;Master[[#This Row],[Accession Number -Assigned]]</f>
        <v xml:space="preserve">W6 </v>
      </c>
      <c r="C23" s="7" t="str">
        <f>Master[[#This Row],[Accession Prefix (NPGS)]]&amp;" "&amp;Master[[#This Row],[Accession Number -Assigned]]&amp;" **"</f>
        <v>W6  **</v>
      </c>
      <c r="D23" s="76" t="str">
        <f>IF(Master[[#This Row],[Accession Name Category (Identifier 1) -Lookup Picker]]="","",Master[[#This Row],[Accession Name Category (Identifier 1) -Lookup Picker]])</f>
        <v/>
      </c>
      <c r="E23" s="76" t="str">
        <f>IF(Master[[#This Row],[Accession Name (Identifier 1)]]="","",Master[[#This Row],[Accession Name (Identifier 1)]])</f>
        <v/>
      </c>
      <c r="F23" s="45" t="str">
        <f>IF(Master[[#This Row],[Accession Name Cooperator (Identifier 1) -name, organization]]="","",Master[[#This Row],[Accession Name Cooperator (Identifier 1) -name, organization]])</f>
        <v/>
      </c>
      <c r="G23" s="7" t="str">
        <f t="shared" si="1"/>
        <v>Y</v>
      </c>
      <c r="I23" s="3"/>
      <c r="M23" s="3"/>
    </row>
    <row r="24" spans="2:13" x14ac:dyDescent="0.35">
      <c r="B24" s="7" t="str">
        <f>Master[[#This Row],[Accession Prefix (NPGS)]]&amp;" "&amp;Master[[#This Row],[Accession Number -Assigned]]</f>
        <v xml:space="preserve">W6 </v>
      </c>
      <c r="C24" s="7" t="str">
        <f>Master[[#This Row],[Accession Prefix (NPGS)]]&amp;" "&amp;Master[[#This Row],[Accession Number -Assigned]]&amp;" **"</f>
        <v>W6  **</v>
      </c>
      <c r="D24" s="76" t="str">
        <f>IF(Master[[#This Row],[Accession Name Category (Identifier 1) -Lookup Picker]]="","",Master[[#This Row],[Accession Name Category (Identifier 1) -Lookup Picker]])</f>
        <v/>
      </c>
      <c r="E24" s="76" t="str">
        <f>IF(Master[[#This Row],[Accession Name (Identifier 1)]]="","",Master[[#This Row],[Accession Name (Identifier 1)]])</f>
        <v/>
      </c>
      <c r="F24" s="45" t="str">
        <f>IF(Master[[#This Row],[Accession Name Cooperator (Identifier 1) -name, organization]]="","",Master[[#This Row],[Accession Name Cooperator (Identifier 1) -name, organization]])</f>
        <v/>
      </c>
      <c r="G24" s="7" t="str">
        <f t="shared" si="1"/>
        <v>Y</v>
      </c>
      <c r="I24" s="3"/>
      <c r="M24" s="3"/>
    </row>
    <row r="25" spans="2:13" x14ac:dyDescent="0.35">
      <c r="B25" s="7" t="str">
        <f>Master[[#This Row],[Accession Prefix (NPGS)]]&amp;" "&amp;Master[[#This Row],[Accession Number -Assigned]]</f>
        <v xml:space="preserve">W6 </v>
      </c>
      <c r="C25" s="7" t="str">
        <f>Master[[#This Row],[Accession Prefix (NPGS)]]&amp;" "&amp;Master[[#This Row],[Accession Number -Assigned]]&amp;" **"</f>
        <v>W6  **</v>
      </c>
      <c r="D25" s="76" t="str">
        <f>IF(Master[[#This Row],[Accession Name Category (Identifier 1) -Lookup Picker]]="","",Master[[#This Row],[Accession Name Category (Identifier 1) -Lookup Picker]])</f>
        <v/>
      </c>
      <c r="E25" s="76" t="str">
        <f>IF(Master[[#This Row],[Accession Name (Identifier 1)]]="","",Master[[#This Row],[Accession Name (Identifier 1)]])</f>
        <v/>
      </c>
      <c r="F25" s="45" t="str">
        <f>IF(Master[[#This Row],[Accession Name Cooperator (Identifier 1) -name, organization]]="","",Master[[#This Row],[Accession Name Cooperator (Identifier 1) -name, organization]])</f>
        <v/>
      </c>
      <c r="G25" s="7" t="str">
        <f t="shared" si="1"/>
        <v>Y</v>
      </c>
      <c r="I25" s="3"/>
      <c r="M25" s="3"/>
    </row>
    <row r="26" spans="2:13" x14ac:dyDescent="0.35">
      <c r="B26" s="7" t="str">
        <f>Master[[#This Row],[Accession Prefix (NPGS)]]&amp;" "&amp;Master[[#This Row],[Accession Number -Assigned]]</f>
        <v xml:space="preserve">W6 </v>
      </c>
      <c r="C26" s="7" t="str">
        <f>Master[[#This Row],[Accession Prefix (NPGS)]]&amp;" "&amp;Master[[#This Row],[Accession Number -Assigned]]&amp;" **"</f>
        <v>W6  **</v>
      </c>
      <c r="D26" s="76" t="str">
        <f>IF(Master[[#This Row],[Accession Name Category (Identifier 1) -Lookup Picker]]="","",Master[[#This Row],[Accession Name Category (Identifier 1) -Lookup Picker]])</f>
        <v/>
      </c>
      <c r="E26" s="76" t="str">
        <f>IF(Master[[#This Row],[Accession Name (Identifier 1)]]="","",Master[[#This Row],[Accession Name (Identifier 1)]])</f>
        <v/>
      </c>
      <c r="F26" s="45" t="str">
        <f>IF(Master[[#This Row],[Accession Name Cooperator (Identifier 1) -name, organization]]="","",Master[[#This Row],[Accession Name Cooperator (Identifier 1) -name, organization]])</f>
        <v/>
      </c>
      <c r="G26" s="7" t="str">
        <f t="shared" si="1"/>
        <v>Y</v>
      </c>
      <c r="I26" s="3"/>
      <c r="M26" s="3"/>
    </row>
    <row r="27" spans="2:13" x14ac:dyDescent="0.35">
      <c r="B27" s="7" t="str">
        <f>Master[[#This Row],[Accession Prefix (NPGS)]]&amp;" "&amp;Master[[#This Row],[Accession Number -Assigned]]</f>
        <v xml:space="preserve">W6 </v>
      </c>
      <c r="C27" s="7" t="str">
        <f>Master[[#This Row],[Accession Prefix (NPGS)]]&amp;" "&amp;Master[[#This Row],[Accession Number -Assigned]]&amp;" **"</f>
        <v>W6  **</v>
      </c>
      <c r="D27" s="76" t="str">
        <f>IF(Master[[#This Row],[Accession Name Category (Identifier 1) -Lookup Picker]]="","",Master[[#This Row],[Accession Name Category (Identifier 1) -Lookup Picker]])</f>
        <v/>
      </c>
      <c r="E27" s="76" t="str">
        <f>IF(Master[[#This Row],[Accession Name (Identifier 1)]]="","",Master[[#This Row],[Accession Name (Identifier 1)]])</f>
        <v/>
      </c>
      <c r="F27" s="45" t="str">
        <f>IF(Master[[#This Row],[Accession Name Cooperator (Identifier 1) -name, organization]]="","",Master[[#This Row],[Accession Name Cooperator (Identifier 1) -name, organization]])</f>
        <v/>
      </c>
      <c r="G27" s="7" t="str">
        <f t="shared" si="1"/>
        <v>Y</v>
      </c>
      <c r="I27" s="3"/>
      <c r="M27" s="3"/>
    </row>
    <row r="28" spans="2:13" x14ac:dyDescent="0.35">
      <c r="B28" s="7" t="str">
        <f>Master[[#This Row],[Accession Prefix (NPGS)]]&amp;" "&amp;Master[[#This Row],[Accession Number -Assigned]]</f>
        <v xml:space="preserve">W6 </v>
      </c>
      <c r="C28" s="7" t="str">
        <f>Master[[#This Row],[Accession Prefix (NPGS)]]&amp;" "&amp;Master[[#This Row],[Accession Number -Assigned]]&amp;" **"</f>
        <v>W6  **</v>
      </c>
      <c r="D28" s="76" t="str">
        <f>IF(Master[[#This Row],[Accession Name Category (Identifier 1) -Lookup Picker]]="","",Master[[#This Row],[Accession Name Category (Identifier 1) -Lookup Picker]])</f>
        <v/>
      </c>
      <c r="E28" s="76" t="str">
        <f>IF(Master[[#This Row],[Accession Name (Identifier 1)]]="","",Master[[#This Row],[Accession Name (Identifier 1)]])</f>
        <v/>
      </c>
      <c r="F28" s="45" t="str">
        <f>IF(Master[[#This Row],[Accession Name Cooperator (Identifier 1) -name, organization]]="","",Master[[#This Row],[Accession Name Cooperator (Identifier 1) -name, organization]])</f>
        <v/>
      </c>
      <c r="G28" s="7" t="str">
        <f t="shared" si="1"/>
        <v>Y</v>
      </c>
      <c r="I28" s="3"/>
      <c r="M28" s="3"/>
    </row>
    <row r="29" spans="2:13" x14ac:dyDescent="0.35">
      <c r="B29" s="7" t="str">
        <f>Master[[#This Row],[Accession Prefix (NPGS)]]&amp;" "&amp;Master[[#This Row],[Accession Number -Assigned]]</f>
        <v xml:space="preserve">W6 </v>
      </c>
      <c r="C29" s="7" t="str">
        <f>Master[[#This Row],[Accession Prefix (NPGS)]]&amp;" "&amp;Master[[#This Row],[Accession Number -Assigned]]&amp;" **"</f>
        <v>W6  **</v>
      </c>
      <c r="D29" s="76" t="str">
        <f>IF(Master[[#This Row],[Accession Name Category (Identifier 1) -Lookup Picker]]="","",Master[[#This Row],[Accession Name Category (Identifier 1) -Lookup Picker]])</f>
        <v/>
      </c>
      <c r="E29" s="76" t="str">
        <f>IF(Master[[#This Row],[Accession Name (Identifier 1)]]="","",Master[[#This Row],[Accession Name (Identifier 1)]])</f>
        <v/>
      </c>
      <c r="F29" s="45" t="str">
        <f>IF(Master[[#This Row],[Accession Name Cooperator (Identifier 1) -name, organization]]="","",Master[[#This Row],[Accession Name Cooperator (Identifier 1) -name, organization]])</f>
        <v/>
      </c>
      <c r="G29" s="7" t="str">
        <f t="shared" si="1"/>
        <v>Y</v>
      </c>
      <c r="I29" s="3"/>
      <c r="M29" s="3"/>
    </row>
    <row r="30" spans="2:13" x14ac:dyDescent="0.35">
      <c r="B30" s="7" t="str">
        <f>Master[[#This Row],[Accession Prefix (NPGS)]]&amp;" "&amp;Master[[#This Row],[Accession Number -Assigned]]</f>
        <v xml:space="preserve">W6 </v>
      </c>
      <c r="C30" s="7" t="str">
        <f>Master[[#This Row],[Accession Prefix (NPGS)]]&amp;" "&amp;Master[[#This Row],[Accession Number -Assigned]]&amp;" **"</f>
        <v>W6  **</v>
      </c>
      <c r="D30" s="76" t="str">
        <f>IF(Master[[#This Row],[Accession Name Category (Identifier 1) -Lookup Picker]]="","",Master[[#This Row],[Accession Name Category (Identifier 1) -Lookup Picker]])</f>
        <v/>
      </c>
      <c r="E30" s="76" t="str">
        <f>IF(Master[[#This Row],[Accession Name (Identifier 1)]]="","",Master[[#This Row],[Accession Name (Identifier 1)]])</f>
        <v/>
      </c>
      <c r="F30" s="45" t="str">
        <f>IF(Master[[#This Row],[Accession Name Cooperator (Identifier 1) -name, organization]]="","",Master[[#This Row],[Accession Name Cooperator (Identifier 1) -name, organization]])</f>
        <v/>
      </c>
      <c r="G30" s="7" t="str">
        <f t="shared" si="1"/>
        <v>Y</v>
      </c>
      <c r="I30" s="3"/>
      <c r="M30" s="3"/>
    </row>
    <row r="31" spans="2:13" x14ac:dyDescent="0.35">
      <c r="B31" s="7" t="str">
        <f>Master[[#This Row],[Accession Prefix (NPGS)]]&amp;" "&amp;Master[[#This Row],[Accession Number -Assigned]]</f>
        <v xml:space="preserve">W6 </v>
      </c>
      <c r="C31" s="7" t="str">
        <f>Master[[#This Row],[Accession Prefix (NPGS)]]&amp;" "&amp;Master[[#This Row],[Accession Number -Assigned]]&amp;" **"</f>
        <v>W6  **</v>
      </c>
      <c r="D31" s="76" t="str">
        <f>IF(Master[[#This Row],[Accession Name Category (Identifier 1) -Lookup Picker]]="","",Master[[#This Row],[Accession Name Category (Identifier 1) -Lookup Picker]])</f>
        <v/>
      </c>
      <c r="E31" s="76" t="str">
        <f>IF(Master[[#This Row],[Accession Name (Identifier 1)]]="","",Master[[#This Row],[Accession Name (Identifier 1)]])</f>
        <v/>
      </c>
      <c r="F31" s="45" t="str">
        <f>IF(Master[[#This Row],[Accession Name Cooperator (Identifier 1) -name, organization]]="","",Master[[#This Row],[Accession Name Cooperator (Identifier 1) -name, organization]])</f>
        <v/>
      </c>
      <c r="G31" s="7" t="str">
        <f t="shared" si="1"/>
        <v>Y</v>
      </c>
      <c r="I31" s="3"/>
      <c r="M31" s="3"/>
    </row>
    <row r="32" spans="2:13" x14ac:dyDescent="0.35">
      <c r="B32" s="7" t="str">
        <f>Master[[#This Row],[Accession Prefix (NPGS)]]&amp;" "&amp;Master[[#This Row],[Accession Number -Assigned]]</f>
        <v xml:space="preserve">W6 </v>
      </c>
      <c r="C32" s="7" t="str">
        <f>Master[[#This Row],[Accession Prefix (NPGS)]]&amp;" "&amp;Master[[#This Row],[Accession Number -Assigned]]&amp;" **"</f>
        <v>W6  **</v>
      </c>
      <c r="D32" s="76" t="str">
        <f>IF(Master[[#This Row],[Accession Name Category (Identifier 1) -Lookup Picker]]="","",Master[[#This Row],[Accession Name Category (Identifier 1) -Lookup Picker]])</f>
        <v/>
      </c>
      <c r="E32" s="76" t="str">
        <f>IF(Master[[#This Row],[Accession Name (Identifier 1)]]="","",Master[[#This Row],[Accession Name (Identifier 1)]])</f>
        <v/>
      </c>
      <c r="F32" s="45" t="str">
        <f>IF(Master[[#This Row],[Accession Name Cooperator (Identifier 1) -name, organization]]="","",Master[[#This Row],[Accession Name Cooperator (Identifier 1) -name, organization]])</f>
        <v/>
      </c>
      <c r="G32" s="7" t="str">
        <f t="shared" si="1"/>
        <v>Y</v>
      </c>
      <c r="I32" s="3"/>
      <c r="M32" s="3"/>
    </row>
    <row r="33" spans="2:13" x14ac:dyDescent="0.35">
      <c r="B33" s="7" t="str">
        <f>Master[[#This Row],[Accession Prefix (NPGS)]]&amp;" "&amp;Master[[#This Row],[Accession Number -Assigned]]</f>
        <v xml:space="preserve">W6 </v>
      </c>
      <c r="C33" s="7" t="str">
        <f>Master[[#This Row],[Accession Prefix (NPGS)]]&amp;" "&amp;Master[[#This Row],[Accession Number -Assigned]]&amp;" **"</f>
        <v>W6  **</v>
      </c>
      <c r="D33" s="76" t="str">
        <f>IF(Master[[#This Row],[Accession Name Category (Identifier 1) -Lookup Picker]]="","",Master[[#This Row],[Accession Name Category (Identifier 1) -Lookup Picker]])</f>
        <v/>
      </c>
      <c r="E33" s="76" t="str">
        <f>IF(Master[[#This Row],[Accession Name (Identifier 1)]]="","",Master[[#This Row],[Accession Name (Identifier 1)]])</f>
        <v/>
      </c>
      <c r="F33" s="45" t="str">
        <f>IF(Master[[#This Row],[Accession Name Cooperator (Identifier 1) -name, organization]]="","",Master[[#This Row],[Accession Name Cooperator (Identifier 1) -name, organization]])</f>
        <v/>
      </c>
      <c r="G33" s="7" t="str">
        <f t="shared" si="1"/>
        <v>Y</v>
      </c>
      <c r="I33" s="3"/>
      <c r="M33" s="3"/>
    </row>
    <row r="34" spans="2:13" x14ac:dyDescent="0.35">
      <c r="B34" s="7" t="str">
        <f>Master[[#This Row],[Accession Prefix (NPGS)]]&amp;" "&amp;Master[[#This Row],[Accession Number -Assigned]]</f>
        <v xml:space="preserve">W6 </v>
      </c>
      <c r="C34" s="7" t="str">
        <f>Master[[#This Row],[Accession Prefix (NPGS)]]&amp;" "&amp;Master[[#This Row],[Accession Number -Assigned]]&amp;" **"</f>
        <v>W6  **</v>
      </c>
      <c r="D34" s="76" t="str">
        <f>IF(Master[[#This Row],[Accession Name Category (Identifier 1) -Lookup Picker]]="","",Master[[#This Row],[Accession Name Category (Identifier 1) -Lookup Picker]])</f>
        <v/>
      </c>
      <c r="E34" s="76" t="str">
        <f>IF(Master[[#This Row],[Accession Name (Identifier 1)]]="","",Master[[#This Row],[Accession Name (Identifier 1)]])</f>
        <v/>
      </c>
      <c r="F34" s="45" t="str">
        <f>IF(Master[[#This Row],[Accession Name Cooperator (Identifier 1) -name, organization]]="","",Master[[#This Row],[Accession Name Cooperator (Identifier 1) -name, organization]])</f>
        <v/>
      </c>
      <c r="G34" s="7" t="str">
        <f t="shared" si="1"/>
        <v>Y</v>
      </c>
      <c r="I34" s="3"/>
      <c r="M34" s="3"/>
    </row>
    <row r="35" spans="2:13" x14ac:dyDescent="0.35">
      <c r="B35" s="7" t="str">
        <f>Master[[#This Row],[Accession Prefix (NPGS)]]&amp;" "&amp;Master[[#This Row],[Accession Number -Assigned]]</f>
        <v xml:space="preserve">W6 </v>
      </c>
      <c r="C35" s="7" t="str">
        <f>Master[[#This Row],[Accession Prefix (NPGS)]]&amp;" "&amp;Master[[#This Row],[Accession Number -Assigned]]&amp;" **"</f>
        <v>W6  **</v>
      </c>
      <c r="D35" s="76" t="str">
        <f>IF(Master[[#This Row],[Accession Name Category (Identifier 1) -Lookup Picker]]="","",Master[[#This Row],[Accession Name Category (Identifier 1) -Lookup Picker]])</f>
        <v/>
      </c>
      <c r="E35" s="76" t="str">
        <f>IF(Master[[#This Row],[Accession Name (Identifier 1)]]="","",Master[[#This Row],[Accession Name (Identifier 1)]])</f>
        <v/>
      </c>
      <c r="F35" s="45" t="str">
        <f>IF(Master[[#This Row],[Accession Name Cooperator (Identifier 1) -name, organization]]="","",Master[[#This Row],[Accession Name Cooperator (Identifier 1) -name, organization]])</f>
        <v/>
      </c>
      <c r="G35" s="7" t="str">
        <f t="shared" si="1"/>
        <v>Y</v>
      </c>
      <c r="I35" s="3"/>
      <c r="M35" s="3"/>
    </row>
    <row r="36" spans="2:13" x14ac:dyDescent="0.35">
      <c r="B36" s="7" t="str">
        <f>Master[[#This Row],[Accession Prefix (NPGS)]]&amp;" "&amp;Master[[#This Row],[Accession Number -Assigned]]</f>
        <v xml:space="preserve">W6 </v>
      </c>
      <c r="C36" s="7" t="str">
        <f>Master[[#This Row],[Accession Prefix (NPGS)]]&amp;" "&amp;Master[[#This Row],[Accession Number -Assigned]]&amp;" **"</f>
        <v>W6  **</v>
      </c>
      <c r="D36" s="76" t="str">
        <f>IF(Master[[#This Row],[Accession Name Category (Identifier 1) -Lookup Picker]]="","",Master[[#This Row],[Accession Name Category (Identifier 1) -Lookup Picker]])</f>
        <v/>
      </c>
      <c r="E36" s="76" t="str">
        <f>IF(Master[[#This Row],[Accession Name (Identifier 1)]]="","",Master[[#This Row],[Accession Name (Identifier 1)]])</f>
        <v/>
      </c>
      <c r="F36" s="45" t="str">
        <f>IF(Master[[#This Row],[Accession Name Cooperator (Identifier 1) -name, organization]]="","",Master[[#This Row],[Accession Name Cooperator (Identifier 1) -name, organization]])</f>
        <v/>
      </c>
      <c r="G36" s="7" t="str">
        <f t="shared" si="1"/>
        <v>Y</v>
      </c>
      <c r="I36" s="3"/>
      <c r="M36" s="3"/>
    </row>
    <row r="37" spans="2:13" x14ac:dyDescent="0.35">
      <c r="B37" s="7" t="str">
        <f>Master[[#This Row],[Accession Prefix (NPGS)]]&amp;" "&amp;Master[[#This Row],[Accession Number -Assigned]]</f>
        <v xml:space="preserve">W6 </v>
      </c>
      <c r="C37" s="7" t="str">
        <f>Master[[#This Row],[Accession Prefix (NPGS)]]&amp;" "&amp;Master[[#This Row],[Accession Number -Assigned]]&amp;" **"</f>
        <v>W6  **</v>
      </c>
      <c r="D37" s="76" t="str">
        <f>IF(Master[[#This Row],[Accession Name Category (Identifier 1) -Lookup Picker]]="","",Master[[#This Row],[Accession Name Category (Identifier 1) -Lookup Picker]])</f>
        <v/>
      </c>
      <c r="E37" s="76" t="str">
        <f>IF(Master[[#This Row],[Accession Name (Identifier 1)]]="","",Master[[#This Row],[Accession Name (Identifier 1)]])</f>
        <v/>
      </c>
      <c r="F37" s="45" t="str">
        <f>IF(Master[[#This Row],[Accession Name Cooperator (Identifier 1) -name, organization]]="","",Master[[#This Row],[Accession Name Cooperator (Identifier 1) -name, organization]])</f>
        <v/>
      </c>
      <c r="G37" s="7" t="str">
        <f t="shared" si="1"/>
        <v>Y</v>
      </c>
      <c r="I37" s="3"/>
      <c r="M37" s="3"/>
    </row>
    <row r="38" spans="2:13" x14ac:dyDescent="0.35">
      <c r="B38" s="7" t="str">
        <f>Master[[#This Row],[Accession Prefix (NPGS)]]&amp;" "&amp;Master[[#This Row],[Accession Number -Assigned]]</f>
        <v xml:space="preserve">W6 </v>
      </c>
      <c r="C38" s="7" t="str">
        <f>Master[[#This Row],[Accession Prefix (NPGS)]]&amp;" "&amp;Master[[#This Row],[Accession Number -Assigned]]&amp;" **"</f>
        <v>W6  **</v>
      </c>
      <c r="D38" s="76" t="str">
        <f>IF(Master[[#This Row],[Accession Name Category (Identifier 1) -Lookup Picker]]="","",Master[[#This Row],[Accession Name Category (Identifier 1) -Lookup Picker]])</f>
        <v/>
      </c>
      <c r="E38" s="76" t="str">
        <f>IF(Master[[#This Row],[Accession Name (Identifier 1)]]="","",Master[[#This Row],[Accession Name (Identifier 1)]])</f>
        <v/>
      </c>
      <c r="F38" s="45" t="str">
        <f>IF(Master[[#This Row],[Accession Name Cooperator (Identifier 1) -name, organization]]="","",Master[[#This Row],[Accession Name Cooperator (Identifier 1) -name, organization]])</f>
        <v/>
      </c>
      <c r="G38" s="7" t="str">
        <f t="shared" si="1"/>
        <v>Y</v>
      </c>
      <c r="I38" s="3"/>
      <c r="M38" s="3"/>
    </row>
    <row r="39" spans="2:13" x14ac:dyDescent="0.35">
      <c r="B39" s="7" t="str">
        <f>Master[[#This Row],[Accession Prefix (NPGS)]]&amp;" "&amp;Master[[#This Row],[Accession Number -Assigned]]</f>
        <v xml:space="preserve">W6 </v>
      </c>
      <c r="C39" s="7" t="str">
        <f>Master[[#This Row],[Accession Prefix (NPGS)]]&amp;" "&amp;Master[[#This Row],[Accession Number -Assigned]]&amp;" **"</f>
        <v>W6  **</v>
      </c>
      <c r="D39" s="76" t="str">
        <f>IF(Master[[#This Row],[Accession Name Category (Identifier 1) -Lookup Picker]]="","",Master[[#This Row],[Accession Name Category (Identifier 1) -Lookup Picker]])</f>
        <v/>
      </c>
      <c r="E39" s="76" t="str">
        <f>IF(Master[[#This Row],[Accession Name (Identifier 1)]]="","",Master[[#This Row],[Accession Name (Identifier 1)]])</f>
        <v/>
      </c>
      <c r="F39" s="45" t="str">
        <f>IF(Master[[#This Row],[Accession Name Cooperator (Identifier 1) -name, organization]]="","",Master[[#This Row],[Accession Name Cooperator (Identifier 1) -name, organization]])</f>
        <v/>
      </c>
      <c r="G39" s="7" t="str">
        <f t="shared" si="1"/>
        <v>Y</v>
      </c>
      <c r="I39" s="3"/>
      <c r="M39" s="3"/>
    </row>
    <row r="40" spans="2:13" x14ac:dyDescent="0.35">
      <c r="B40" s="7" t="str">
        <f>Master[[#This Row],[Accession Prefix (NPGS)]]&amp;" "&amp;Master[[#This Row],[Accession Number -Assigned]]</f>
        <v xml:space="preserve">W6 </v>
      </c>
      <c r="C40" s="7" t="str">
        <f>Master[[#This Row],[Accession Prefix (NPGS)]]&amp;" "&amp;Master[[#This Row],[Accession Number -Assigned]]&amp;" **"</f>
        <v>W6  **</v>
      </c>
      <c r="D40" s="76" t="str">
        <f>IF(Master[[#This Row],[Accession Name Category (Identifier 1) -Lookup Picker]]="","",Master[[#This Row],[Accession Name Category (Identifier 1) -Lookup Picker]])</f>
        <v/>
      </c>
      <c r="E40" s="76" t="str">
        <f>IF(Master[[#This Row],[Accession Name (Identifier 1)]]="","",Master[[#This Row],[Accession Name (Identifier 1)]])</f>
        <v/>
      </c>
      <c r="F40" s="45" t="str">
        <f>IF(Master[[#This Row],[Accession Name Cooperator (Identifier 1) -name, organization]]="","",Master[[#This Row],[Accession Name Cooperator (Identifier 1) -name, organization]])</f>
        <v/>
      </c>
      <c r="G40" s="7" t="str">
        <f t="shared" si="1"/>
        <v>Y</v>
      </c>
      <c r="I40" s="3"/>
      <c r="M40" s="3"/>
    </row>
    <row r="41" spans="2:13" x14ac:dyDescent="0.35">
      <c r="B41" s="7" t="str">
        <f>Master[[#This Row],[Accession Prefix (NPGS)]]&amp;" "&amp;Master[[#This Row],[Accession Number -Assigned]]</f>
        <v xml:space="preserve">W6 </v>
      </c>
      <c r="C41" s="7" t="str">
        <f>Master[[#This Row],[Accession Prefix (NPGS)]]&amp;" "&amp;Master[[#This Row],[Accession Number -Assigned]]&amp;" **"</f>
        <v>W6  **</v>
      </c>
      <c r="D41" s="76" t="str">
        <f>IF(Master[[#This Row],[Accession Name Category (Identifier 1) -Lookup Picker]]="","",Master[[#This Row],[Accession Name Category (Identifier 1) -Lookup Picker]])</f>
        <v/>
      </c>
      <c r="E41" s="76" t="str">
        <f>IF(Master[[#This Row],[Accession Name (Identifier 1)]]="","",Master[[#This Row],[Accession Name (Identifier 1)]])</f>
        <v/>
      </c>
      <c r="F41" s="45" t="str">
        <f>IF(Master[[#This Row],[Accession Name Cooperator (Identifier 1) -name, organization]]="","",Master[[#This Row],[Accession Name Cooperator (Identifier 1) -name, organization]])</f>
        <v/>
      </c>
      <c r="G41" s="7" t="str">
        <f t="shared" si="1"/>
        <v>Y</v>
      </c>
      <c r="I41" s="3"/>
      <c r="M41" s="3"/>
    </row>
    <row r="42" spans="2:13" x14ac:dyDescent="0.35">
      <c r="B42" s="7" t="str">
        <f>Master[[#This Row],[Accession Prefix (NPGS)]]&amp;" "&amp;Master[[#This Row],[Accession Number -Assigned]]</f>
        <v xml:space="preserve">W6 </v>
      </c>
      <c r="C42" s="7" t="str">
        <f>Master[[#This Row],[Accession Prefix (NPGS)]]&amp;" "&amp;Master[[#This Row],[Accession Number -Assigned]]&amp;" **"</f>
        <v>W6  **</v>
      </c>
      <c r="D42" s="76" t="str">
        <f>IF(Master[[#This Row],[Accession Name Category (Identifier 1) -Lookup Picker]]="","",Master[[#This Row],[Accession Name Category (Identifier 1) -Lookup Picker]])</f>
        <v/>
      </c>
      <c r="E42" s="76" t="str">
        <f>IF(Master[[#This Row],[Accession Name (Identifier 1)]]="","",Master[[#This Row],[Accession Name (Identifier 1)]])</f>
        <v/>
      </c>
      <c r="F42" s="45" t="str">
        <f>IF(Master[[#This Row],[Accession Name Cooperator (Identifier 1) -name, organization]]="","",Master[[#This Row],[Accession Name Cooperator (Identifier 1) -name, organization]])</f>
        <v/>
      </c>
      <c r="G42" s="7" t="str">
        <f t="shared" si="1"/>
        <v>Y</v>
      </c>
      <c r="I42" s="3"/>
      <c r="M42" s="3"/>
    </row>
    <row r="43" spans="2:13" x14ac:dyDescent="0.35">
      <c r="B43" s="7" t="str">
        <f>Master[[#This Row],[Accession Prefix (NPGS)]]&amp;" "&amp;Master[[#This Row],[Accession Number -Assigned]]</f>
        <v xml:space="preserve">W6 </v>
      </c>
      <c r="C43" s="7" t="str">
        <f>Master[[#This Row],[Accession Prefix (NPGS)]]&amp;" "&amp;Master[[#This Row],[Accession Number -Assigned]]&amp;" **"</f>
        <v>W6  **</v>
      </c>
      <c r="D43" s="76" t="str">
        <f>IF(Master[[#This Row],[Accession Name Category (Identifier 1) -Lookup Picker]]="","",Master[[#This Row],[Accession Name Category (Identifier 1) -Lookup Picker]])</f>
        <v/>
      </c>
      <c r="E43" s="76" t="str">
        <f>IF(Master[[#This Row],[Accession Name (Identifier 1)]]="","",Master[[#This Row],[Accession Name (Identifier 1)]])</f>
        <v/>
      </c>
      <c r="F43" s="45" t="str">
        <f>IF(Master[[#This Row],[Accession Name Cooperator (Identifier 1) -name, organization]]="","",Master[[#This Row],[Accession Name Cooperator (Identifier 1) -name, organization]])</f>
        <v/>
      </c>
      <c r="G43" s="7" t="str">
        <f t="shared" si="1"/>
        <v>Y</v>
      </c>
      <c r="I43" s="3"/>
      <c r="M43" s="3"/>
    </row>
    <row r="44" spans="2:13" x14ac:dyDescent="0.35">
      <c r="B44" s="7" t="str">
        <f>Master[[#This Row],[Accession Prefix (NPGS)]]&amp;" "&amp;Master[[#This Row],[Accession Number -Assigned]]</f>
        <v xml:space="preserve">W6 </v>
      </c>
      <c r="C44" s="7" t="str">
        <f>Master[[#This Row],[Accession Prefix (NPGS)]]&amp;" "&amp;Master[[#This Row],[Accession Number -Assigned]]&amp;" **"</f>
        <v>W6  **</v>
      </c>
      <c r="D44" s="76" t="str">
        <f>IF(Master[[#This Row],[Accession Name Category (Identifier 1) -Lookup Picker]]="","",Master[[#This Row],[Accession Name Category (Identifier 1) -Lookup Picker]])</f>
        <v/>
      </c>
      <c r="E44" s="76" t="str">
        <f>IF(Master[[#This Row],[Accession Name (Identifier 1)]]="","",Master[[#This Row],[Accession Name (Identifier 1)]])</f>
        <v/>
      </c>
      <c r="F44" s="45" t="str">
        <f>IF(Master[[#This Row],[Accession Name Cooperator (Identifier 1) -name, organization]]="","",Master[[#This Row],[Accession Name Cooperator (Identifier 1) -name, organization]])</f>
        <v/>
      </c>
      <c r="G44" s="7" t="str">
        <f t="shared" si="1"/>
        <v>Y</v>
      </c>
      <c r="I44" s="3"/>
      <c r="M44" s="3"/>
    </row>
    <row r="45" spans="2:13" x14ac:dyDescent="0.35">
      <c r="B45" s="7" t="str">
        <f>Master[[#This Row],[Accession Prefix (NPGS)]]&amp;" "&amp;Master[[#This Row],[Accession Number -Assigned]]</f>
        <v xml:space="preserve">W6 </v>
      </c>
      <c r="C45" s="7" t="str">
        <f>Master[[#This Row],[Accession Prefix (NPGS)]]&amp;" "&amp;Master[[#This Row],[Accession Number -Assigned]]&amp;" **"</f>
        <v>W6  **</v>
      </c>
      <c r="D45" s="76" t="str">
        <f>IF(Master[[#This Row],[Accession Name Category (Identifier 1) -Lookup Picker]]="","",Master[[#This Row],[Accession Name Category (Identifier 1) -Lookup Picker]])</f>
        <v/>
      </c>
      <c r="E45" s="76" t="str">
        <f>IF(Master[[#This Row],[Accession Name (Identifier 1)]]="","",Master[[#This Row],[Accession Name (Identifier 1)]])</f>
        <v/>
      </c>
      <c r="F45" s="45" t="str">
        <f>IF(Master[[#This Row],[Accession Name Cooperator (Identifier 1) -name, organization]]="","",Master[[#This Row],[Accession Name Cooperator (Identifier 1) -name, organization]])</f>
        <v/>
      </c>
      <c r="G45" s="7" t="str">
        <f t="shared" si="1"/>
        <v>Y</v>
      </c>
      <c r="I45" s="3"/>
      <c r="M45" s="3"/>
    </row>
    <row r="46" spans="2:13" x14ac:dyDescent="0.35">
      <c r="B46" s="7" t="str">
        <f>Master[[#This Row],[Accession Prefix (NPGS)]]&amp;" "&amp;Master[[#This Row],[Accession Number -Assigned]]</f>
        <v xml:space="preserve">W6 </v>
      </c>
      <c r="C46" s="7" t="str">
        <f>Master[[#This Row],[Accession Prefix (NPGS)]]&amp;" "&amp;Master[[#This Row],[Accession Number -Assigned]]&amp;" **"</f>
        <v>W6  **</v>
      </c>
      <c r="D46" s="76" t="str">
        <f>IF(Master[[#This Row],[Accession Name Category (Identifier 1) -Lookup Picker]]="","",Master[[#This Row],[Accession Name Category (Identifier 1) -Lookup Picker]])</f>
        <v/>
      </c>
      <c r="E46" s="76" t="str">
        <f>IF(Master[[#This Row],[Accession Name (Identifier 1)]]="","",Master[[#This Row],[Accession Name (Identifier 1)]])</f>
        <v/>
      </c>
      <c r="F46" s="45" t="str">
        <f>IF(Master[[#This Row],[Accession Name Cooperator (Identifier 1) -name, organization]]="","",Master[[#This Row],[Accession Name Cooperator (Identifier 1) -name, organization]])</f>
        <v/>
      </c>
      <c r="G46" s="7" t="str">
        <f t="shared" si="1"/>
        <v>Y</v>
      </c>
      <c r="I46" s="3"/>
      <c r="M46" s="3"/>
    </row>
    <row r="47" spans="2:13" x14ac:dyDescent="0.35">
      <c r="B47" s="7" t="str">
        <f>Master[[#This Row],[Accession Prefix (NPGS)]]&amp;" "&amp;Master[[#This Row],[Accession Number -Assigned]]</f>
        <v xml:space="preserve">W6 </v>
      </c>
      <c r="C47" s="7" t="str">
        <f>Master[[#This Row],[Accession Prefix (NPGS)]]&amp;" "&amp;Master[[#This Row],[Accession Number -Assigned]]&amp;" **"</f>
        <v>W6  **</v>
      </c>
      <c r="D47" s="76" t="str">
        <f>IF(Master[[#This Row],[Accession Name Category (Identifier 1) -Lookup Picker]]="","",Master[[#This Row],[Accession Name Category (Identifier 1) -Lookup Picker]])</f>
        <v/>
      </c>
      <c r="E47" s="76" t="str">
        <f>IF(Master[[#This Row],[Accession Name (Identifier 1)]]="","",Master[[#This Row],[Accession Name (Identifier 1)]])</f>
        <v/>
      </c>
      <c r="F47" s="45" t="str">
        <f>IF(Master[[#This Row],[Accession Name Cooperator (Identifier 1) -name, organization]]="","",Master[[#This Row],[Accession Name Cooperator (Identifier 1) -name, organization]])</f>
        <v/>
      </c>
      <c r="G47" s="7" t="str">
        <f t="shared" si="1"/>
        <v>Y</v>
      </c>
      <c r="I47" s="3"/>
      <c r="M47" s="3"/>
    </row>
    <row r="48" spans="2:13" x14ac:dyDescent="0.35">
      <c r="B48" s="7" t="str">
        <f>Master[[#This Row],[Accession Prefix (NPGS)]]&amp;" "&amp;Master[[#This Row],[Accession Number -Assigned]]</f>
        <v xml:space="preserve">W6 </v>
      </c>
      <c r="C48" s="7" t="str">
        <f>Master[[#This Row],[Accession Prefix (NPGS)]]&amp;" "&amp;Master[[#This Row],[Accession Number -Assigned]]&amp;" **"</f>
        <v>W6  **</v>
      </c>
      <c r="D48" s="76" t="str">
        <f>IF(Master[[#This Row],[Accession Name Category (Identifier 1) -Lookup Picker]]="","",Master[[#This Row],[Accession Name Category (Identifier 1) -Lookup Picker]])</f>
        <v/>
      </c>
      <c r="E48" s="76" t="str">
        <f>IF(Master[[#This Row],[Accession Name (Identifier 1)]]="","",Master[[#This Row],[Accession Name (Identifier 1)]])</f>
        <v/>
      </c>
      <c r="F48" s="45" t="str">
        <f>IF(Master[[#This Row],[Accession Name Cooperator (Identifier 1) -name, organization]]="","",Master[[#This Row],[Accession Name Cooperator (Identifier 1) -name, organization]])</f>
        <v/>
      </c>
      <c r="G48" s="7" t="str">
        <f t="shared" si="1"/>
        <v>Y</v>
      </c>
      <c r="I48" s="3"/>
      <c r="M48" s="3"/>
    </row>
    <row r="49" spans="2:13" x14ac:dyDescent="0.35">
      <c r="B49" s="7" t="str">
        <f>Master[[#This Row],[Accession Prefix (NPGS)]]&amp;" "&amp;Master[[#This Row],[Accession Number -Assigned]]</f>
        <v xml:space="preserve">W6 </v>
      </c>
      <c r="C49" s="7" t="str">
        <f>Master[[#This Row],[Accession Prefix (NPGS)]]&amp;" "&amp;Master[[#This Row],[Accession Number -Assigned]]&amp;" **"</f>
        <v>W6  **</v>
      </c>
      <c r="D49" s="76" t="str">
        <f>IF(Master[[#This Row],[Accession Name Category (Identifier 1) -Lookup Picker]]="","",Master[[#This Row],[Accession Name Category (Identifier 1) -Lookup Picker]])</f>
        <v/>
      </c>
      <c r="E49" s="76" t="str">
        <f>IF(Master[[#This Row],[Accession Name (Identifier 1)]]="","",Master[[#This Row],[Accession Name (Identifier 1)]])</f>
        <v/>
      </c>
      <c r="F49" s="45" t="str">
        <f>IF(Master[[#This Row],[Accession Name Cooperator (Identifier 1) -name, organization]]="","",Master[[#This Row],[Accession Name Cooperator (Identifier 1) -name, organization]])</f>
        <v/>
      </c>
      <c r="G49" s="7" t="str">
        <f t="shared" si="1"/>
        <v>Y</v>
      </c>
      <c r="I49" s="3"/>
      <c r="M49" s="3"/>
    </row>
    <row r="50" spans="2:13" x14ac:dyDescent="0.35">
      <c r="B50" s="7" t="str">
        <f>Master[[#This Row],[Accession Prefix (NPGS)]]&amp;" "&amp;Master[[#This Row],[Accession Number -Assigned]]</f>
        <v xml:space="preserve">W6 </v>
      </c>
      <c r="C50" s="7" t="str">
        <f>Master[[#This Row],[Accession Prefix (NPGS)]]&amp;" "&amp;Master[[#This Row],[Accession Number -Assigned]]&amp;" **"</f>
        <v>W6  **</v>
      </c>
      <c r="D50" s="76" t="str">
        <f>IF(Master[[#This Row],[Accession Name Category (Identifier 1) -Lookup Picker]]="","",Master[[#This Row],[Accession Name Category (Identifier 1) -Lookup Picker]])</f>
        <v/>
      </c>
      <c r="E50" s="76" t="str">
        <f>IF(Master[[#This Row],[Accession Name (Identifier 1)]]="","",Master[[#This Row],[Accession Name (Identifier 1)]])</f>
        <v/>
      </c>
      <c r="F50" s="45" t="str">
        <f>IF(Master[[#This Row],[Accession Name Cooperator (Identifier 1) -name, organization]]="","",Master[[#This Row],[Accession Name Cooperator (Identifier 1) -name, organization]])</f>
        <v/>
      </c>
      <c r="G50" s="7" t="str">
        <f t="shared" si="1"/>
        <v>Y</v>
      </c>
      <c r="I50" s="3"/>
      <c r="M50" s="3"/>
    </row>
    <row r="51" spans="2:13" x14ac:dyDescent="0.35">
      <c r="B51" s="7" t="str">
        <f>Master[[#This Row],[Accession Prefix (NPGS)]]&amp;" "&amp;Master[[#This Row],[Accession Number -Assigned]]</f>
        <v xml:space="preserve">W6 </v>
      </c>
      <c r="C51" s="7" t="str">
        <f>Master[[#This Row],[Accession Prefix (NPGS)]]&amp;" "&amp;Master[[#This Row],[Accession Number -Assigned]]&amp;" **"</f>
        <v>W6  **</v>
      </c>
      <c r="D51" s="76" t="str">
        <f>IF(Master[[#This Row],[Accession Name Category (Identifier 1) -Lookup Picker]]="","",Master[[#This Row],[Accession Name Category (Identifier 1) -Lookup Picker]])</f>
        <v/>
      </c>
      <c r="E51" s="76" t="str">
        <f>IF(Master[[#This Row],[Accession Name (Identifier 1)]]="","",Master[[#This Row],[Accession Name (Identifier 1)]])</f>
        <v/>
      </c>
      <c r="F51" s="45" t="str">
        <f>IF(Master[[#This Row],[Accession Name Cooperator (Identifier 1) -name, organization]]="","",Master[[#This Row],[Accession Name Cooperator (Identifier 1) -name, organization]])</f>
        <v/>
      </c>
      <c r="G51" s="7" t="str">
        <f t="shared" si="1"/>
        <v>Y</v>
      </c>
      <c r="I51" s="3"/>
      <c r="M51" s="3"/>
    </row>
    <row r="52" spans="2:13" x14ac:dyDescent="0.35">
      <c r="B52" s="7" t="str">
        <f>Master[[#This Row],[Accession Prefix (NPGS)]]&amp;" "&amp;Master[[#This Row],[Accession Number -Assigned]]</f>
        <v xml:space="preserve">W6 </v>
      </c>
      <c r="C52" s="7" t="str">
        <f>Master[[#This Row],[Accession Prefix (NPGS)]]&amp;" "&amp;Master[[#This Row],[Accession Number -Assigned]]&amp;" **"</f>
        <v>W6  **</v>
      </c>
      <c r="D52" s="76" t="str">
        <f>IF(Master[[#This Row],[Accession Name Category (Identifier 1) -Lookup Picker]]="","",Master[[#This Row],[Accession Name Category (Identifier 1) -Lookup Picker]])</f>
        <v/>
      </c>
      <c r="E52" s="76" t="str">
        <f>IF(Master[[#This Row],[Accession Name (Identifier 1)]]="","",Master[[#This Row],[Accession Name (Identifier 1)]])</f>
        <v/>
      </c>
      <c r="F52" s="45" t="str">
        <f>IF(Master[[#This Row],[Accession Name Cooperator (Identifier 1) -name, organization]]="","",Master[[#This Row],[Accession Name Cooperator (Identifier 1) -name, organization]])</f>
        <v/>
      </c>
      <c r="G52" s="7" t="str">
        <f t="shared" si="1"/>
        <v>Y</v>
      </c>
      <c r="I52" s="3"/>
      <c r="M52" s="3"/>
    </row>
    <row r="53" spans="2:13" x14ac:dyDescent="0.35">
      <c r="B53" s="7" t="str">
        <f>Master[[#This Row],[Accession Prefix (NPGS)]]&amp;" "&amp;Master[[#This Row],[Accession Number -Assigned]]</f>
        <v xml:space="preserve">W6 </v>
      </c>
      <c r="C53" s="7" t="str">
        <f>Master[[#This Row],[Accession Prefix (NPGS)]]&amp;" "&amp;Master[[#This Row],[Accession Number -Assigned]]&amp;" **"</f>
        <v>W6  **</v>
      </c>
      <c r="D53" s="76" t="str">
        <f>IF(Master[[#This Row],[Accession Name Category (Identifier 1) -Lookup Picker]]="","",Master[[#This Row],[Accession Name Category (Identifier 1) -Lookup Picker]])</f>
        <v/>
      </c>
      <c r="E53" s="76" t="str">
        <f>IF(Master[[#This Row],[Accession Name (Identifier 1)]]="","",Master[[#This Row],[Accession Name (Identifier 1)]])</f>
        <v/>
      </c>
      <c r="F53" s="45" t="str">
        <f>IF(Master[[#This Row],[Accession Name Cooperator (Identifier 1) -name, organization]]="","",Master[[#This Row],[Accession Name Cooperator (Identifier 1) -name, organization]])</f>
        <v/>
      </c>
      <c r="G53" s="7" t="str">
        <f t="shared" si="1"/>
        <v>Y</v>
      </c>
      <c r="I53" s="3"/>
      <c r="M53" s="3"/>
    </row>
    <row r="54" spans="2:13" x14ac:dyDescent="0.35">
      <c r="B54" s="7" t="str">
        <f>Master[[#This Row],[Accession Prefix (NPGS)]]&amp;" "&amp;Master[[#This Row],[Accession Number -Assigned]]</f>
        <v xml:space="preserve">W6 </v>
      </c>
      <c r="C54" s="7" t="str">
        <f>Master[[#This Row],[Accession Prefix (NPGS)]]&amp;" "&amp;Master[[#This Row],[Accession Number -Assigned]]&amp;" **"</f>
        <v>W6  **</v>
      </c>
      <c r="D54" s="76" t="str">
        <f>IF(Master[[#This Row],[Accession Name Category (Identifier 1) -Lookup Picker]]="","",Master[[#This Row],[Accession Name Category (Identifier 1) -Lookup Picker]])</f>
        <v/>
      </c>
      <c r="E54" s="76" t="str">
        <f>IF(Master[[#This Row],[Accession Name (Identifier 1)]]="","",Master[[#This Row],[Accession Name (Identifier 1)]])</f>
        <v/>
      </c>
      <c r="F54" s="45" t="str">
        <f>IF(Master[[#This Row],[Accession Name Cooperator (Identifier 1) -name, organization]]="","",Master[[#This Row],[Accession Name Cooperator (Identifier 1) -name, organization]])</f>
        <v/>
      </c>
      <c r="G54" s="7" t="str">
        <f t="shared" ref="G54:G85" si="2">"Y"</f>
        <v>Y</v>
      </c>
      <c r="I54" s="3"/>
      <c r="M54" s="3"/>
    </row>
    <row r="55" spans="2:13" x14ac:dyDescent="0.35">
      <c r="B55" s="7" t="str">
        <f>Master[[#This Row],[Accession Prefix (NPGS)]]&amp;" "&amp;Master[[#This Row],[Accession Number -Assigned]]</f>
        <v xml:space="preserve">W6 </v>
      </c>
      <c r="C55" s="7" t="str">
        <f>Master[[#This Row],[Accession Prefix (NPGS)]]&amp;" "&amp;Master[[#This Row],[Accession Number -Assigned]]&amp;" **"</f>
        <v>W6  **</v>
      </c>
      <c r="D55" s="76" t="str">
        <f>IF(Master[[#This Row],[Accession Name Category (Identifier 1) -Lookup Picker]]="","",Master[[#This Row],[Accession Name Category (Identifier 1) -Lookup Picker]])</f>
        <v/>
      </c>
      <c r="E55" s="76" t="str">
        <f>IF(Master[[#This Row],[Accession Name (Identifier 1)]]="","",Master[[#This Row],[Accession Name (Identifier 1)]])</f>
        <v/>
      </c>
      <c r="F55" s="45" t="str">
        <f>IF(Master[[#This Row],[Accession Name Cooperator (Identifier 1) -name, organization]]="","",Master[[#This Row],[Accession Name Cooperator (Identifier 1) -name, organization]])</f>
        <v/>
      </c>
      <c r="G55" s="7" t="str">
        <f t="shared" si="2"/>
        <v>Y</v>
      </c>
      <c r="I55" s="3"/>
      <c r="M55" s="3"/>
    </row>
    <row r="56" spans="2:13" x14ac:dyDescent="0.35">
      <c r="B56" s="7" t="str">
        <f>Master[[#This Row],[Accession Prefix (NPGS)]]&amp;" "&amp;Master[[#This Row],[Accession Number -Assigned]]</f>
        <v xml:space="preserve">W6 </v>
      </c>
      <c r="C56" s="7" t="str">
        <f>Master[[#This Row],[Accession Prefix (NPGS)]]&amp;" "&amp;Master[[#This Row],[Accession Number -Assigned]]&amp;" **"</f>
        <v>W6  **</v>
      </c>
      <c r="D56" s="76" t="str">
        <f>IF(Master[[#This Row],[Accession Name Category (Identifier 1) -Lookup Picker]]="","",Master[[#This Row],[Accession Name Category (Identifier 1) -Lookup Picker]])</f>
        <v/>
      </c>
      <c r="E56" s="76" t="str">
        <f>IF(Master[[#This Row],[Accession Name (Identifier 1)]]="","",Master[[#This Row],[Accession Name (Identifier 1)]])</f>
        <v/>
      </c>
      <c r="F56" s="45" t="str">
        <f>IF(Master[[#This Row],[Accession Name Cooperator (Identifier 1) -name, organization]]="","",Master[[#This Row],[Accession Name Cooperator (Identifier 1) -name, organization]])</f>
        <v/>
      </c>
      <c r="G56" s="7" t="str">
        <f t="shared" si="2"/>
        <v>Y</v>
      </c>
      <c r="I56" s="3"/>
      <c r="M56" s="3"/>
    </row>
    <row r="57" spans="2:13" x14ac:dyDescent="0.35">
      <c r="B57" s="7" t="str">
        <f>Master[[#This Row],[Accession Prefix (NPGS)]]&amp;" "&amp;Master[[#This Row],[Accession Number -Assigned]]</f>
        <v xml:space="preserve">W6 </v>
      </c>
      <c r="C57" s="7" t="str">
        <f>Master[[#This Row],[Accession Prefix (NPGS)]]&amp;" "&amp;Master[[#This Row],[Accession Number -Assigned]]&amp;" **"</f>
        <v>W6  **</v>
      </c>
      <c r="D57" s="76" t="str">
        <f>IF(Master[[#This Row],[Accession Name Category (Identifier 1) -Lookup Picker]]="","",Master[[#This Row],[Accession Name Category (Identifier 1) -Lookup Picker]])</f>
        <v/>
      </c>
      <c r="E57" s="76" t="str">
        <f>IF(Master[[#This Row],[Accession Name (Identifier 1)]]="","",Master[[#This Row],[Accession Name (Identifier 1)]])</f>
        <v/>
      </c>
      <c r="F57" s="45" t="str">
        <f>IF(Master[[#This Row],[Accession Name Cooperator (Identifier 1) -name, organization]]="","",Master[[#This Row],[Accession Name Cooperator (Identifier 1) -name, organization]])</f>
        <v/>
      </c>
      <c r="G57" s="7" t="str">
        <f t="shared" si="2"/>
        <v>Y</v>
      </c>
      <c r="I57" s="3"/>
      <c r="M57" s="3"/>
    </row>
    <row r="58" spans="2:13" x14ac:dyDescent="0.35">
      <c r="B58" s="7" t="str">
        <f>Master[[#This Row],[Accession Prefix (NPGS)]]&amp;" "&amp;Master[[#This Row],[Accession Number -Assigned]]</f>
        <v xml:space="preserve">W6 </v>
      </c>
      <c r="C58" s="7" t="str">
        <f>Master[[#This Row],[Accession Prefix (NPGS)]]&amp;" "&amp;Master[[#This Row],[Accession Number -Assigned]]&amp;" **"</f>
        <v>W6  **</v>
      </c>
      <c r="D58" s="76" t="str">
        <f>IF(Master[[#This Row],[Accession Name Category (Identifier 1) -Lookup Picker]]="","",Master[[#This Row],[Accession Name Category (Identifier 1) -Lookup Picker]])</f>
        <v/>
      </c>
      <c r="E58" s="76" t="str">
        <f>IF(Master[[#This Row],[Accession Name (Identifier 1)]]="","",Master[[#This Row],[Accession Name (Identifier 1)]])</f>
        <v/>
      </c>
      <c r="F58" s="45" t="str">
        <f>IF(Master[[#This Row],[Accession Name Cooperator (Identifier 1) -name, organization]]="","",Master[[#This Row],[Accession Name Cooperator (Identifier 1) -name, organization]])</f>
        <v/>
      </c>
      <c r="G58" s="7" t="str">
        <f t="shared" si="2"/>
        <v>Y</v>
      </c>
      <c r="I58" s="3"/>
      <c r="M58" s="3"/>
    </row>
    <row r="59" spans="2:13" x14ac:dyDescent="0.35">
      <c r="B59" s="7" t="str">
        <f>Master[[#This Row],[Accession Prefix (NPGS)]]&amp;" "&amp;Master[[#This Row],[Accession Number -Assigned]]</f>
        <v xml:space="preserve">W6 </v>
      </c>
      <c r="C59" s="7" t="str">
        <f>Master[[#This Row],[Accession Prefix (NPGS)]]&amp;" "&amp;Master[[#This Row],[Accession Number -Assigned]]&amp;" **"</f>
        <v>W6  **</v>
      </c>
      <c r="D59" s="76" t="str">
        <f>IF(Master[[#This Row],[Accession Name Category (Identifier 1) -Lookup Picker]]="","",Master[[#This Row],[Accession Name Category (Identifier 1) -Lookup Picker]])</f>
        <v/>
      </c>
      <c r="E59" s="76" t="str">
        <f>IF(Master[[#This Row],[Accession Name (Identifier 1)]]="","",Master[[#This Row],[Accession Name (Identifier 1)]])</f>
        <v/>
      </c>
      <c r="F59" s="45" t="str">
        <f>IF(Master[[#This Row],[Accession Name Cooperator (Identifier 1) -name, organization]]="","",Master[[#This Row],[Accession Name Cooperator (Identifier 1) -name, organization]])</f>
        <v/>
      </c>
      <c r="G59" s="7" t="str">
        <f t="shared" si="2"/>
        <v>Y</v>
      </c>
      <c r="I59" s="3"/>
      <c r="M59" s="3"/>
    </row>
    <row r="60" spans="2:13" x14ac:dyDescent="0.35">
      <c r="B60" s="7" t="str">
        <f>Master[[#This Row],[Accession Prefix (NPGS)]]&amp;" "&amp;Master[[#This Row],[Accession Number -Assigned]]</f>
        <v xml:space="preserve">W6 </v>
      </c>
      <c r="C60" s="7" t="str">
        <f>Master[[#This Row],[Accession Prefix (NPGS)]]&amp;" "&amp;Master[[#This Row],[Accession Number -Assigned]]&amp;" **"</f>
        <v>W6  **</v>
      </c>
      <c r="D60" s="76" t="str">
        <f>IF(Master[[#This Row],[Accession Name Category (Identifier 1) -Lookup Picker]]="","",Master[[#This Row],[Accession Name Category (Identifier 1) -Lookup Picker]])</f>
        <v/>
      </c>
      <c r="E60" s="76" t="str">
        <f>IF(Master[[#This Row],[Accession Name (Identifier 1)]]="","",Master[[#This Row],[Accession Name (Identifier 1)]])</f>
        <v/>
      </c>
      <c r="F60" s="45" t="str">
        <f>IF(Master[[#This Row],[Accession Name Cooperator (Identifier 1) -name, organization]]="","",Master[[#This Row],[Accession Name Cooperator (Identifier 1) -name, organization]])</f>
        <v/>
      </c>
      <c r="G60" s="7" t="str">
        <f t="shared" si="2"/>
        <v>Y</v>
      </c>
      <c r="I60" s="3"/>
      <c r="M60" s="3"/>
    </row>
    <row r="61" spans="2:13" x14ac:dyDescent="0.35">
      <c r="B61" s="7" t="str">
        <f>Master[[#This Row],[Accession Prefix (NPGS)]]&amp;" "&amp;Master[[#This Row],[Accession Number -Assigned]]</f>
        <v xml:space="preserve">W6 </v>
      </c>
      <c r="C61" s="7" t="str">
        <f>Master[[#This Row],[Accession Prefix (NPGS)]]&amp;" "&amp;Master[[#This Row],[Accession Number -Assigned]]&amp;" **"</f>
        <v>W6  **</v>
      </c>
      <c r="D61" s="76" t="str">
        <f>IF(Master[[#This Row],[Accession Name Category (Identifier 1) -Lookup Picker]]="","",Master[[#This Row],[Accession Name Category (Identifier 1) -Lookup Picker]])</f>
        <v/>
      </c>
      <c r="E61" s="76" t="str">
        <f>IF(Master[[#This Row],[Accession Name (Identifier 1)]]="","",Master[[#This Row],[Accession Name (Identifier 1)]])</f>
        <v/>
      </c>
      <c r="F61" s="45" t="str">
        <f>IF(Master[[#This Row],[Accession Name Cooperator (Identifier 1) -name, organization]]="","",Master[[#This Row],[Accession Name Cooperator (Identifier 1) -name, organization]])</f>
        <v/>
      </c>
      <c r="G61" s="7" t="str">
        <f t="shared" si="2"/>
        <v>Y</v>
      </c>
      <c r="I61" s="3"/>
      <c r="M61" s="3"/>
    </row>
    <row r="62" spans="2:13" x14ac:dyDescent="0.35">
      <c r="B62" s="7" t="str">
        <f>Master[[#This Row],[Accession Prefix (NPGS)]]&amp;" "&amp;Master[[#This Row],[Accession Number -Assigned]]</f>
        <v xml:space="preserve">W6 </v>
      </c>
      <c r="C62" s="7" t="str">
        <f>Master[[#This Row],[Accession Prefix (NPGS)]]&amp;" "&amp;Master[[#This Row],[Accession Number -Assigned]]&amp;" **"</f>
        <v>W6  **</v>
      </c>
      <c r="D62" s="76" t="str">
        <f>IF(Master[[#This Row],[Accession Name Category (Identifier 1) -Lookup Picker]]="","",Master[[#This Row],[Accession Name Category (Identifier 1) -Lookup Picker]])</f>
        <v/>
      </c>
      <c r="E62" s="76" t="str">
        <f>IF(Master[[#This Row],[Accession Name (Identifier 1)]]="","",Master[[#This Row],[Accession Name (Identifier 1)]])</f>
        <v/>
      </c>
      <c r="F62" s="45" t="str">
        <f>IF(Master[[#This Row],[Accession Name Cooperator (Identifier 1) -name, organization]]="","",Master[[#This Row],[Accession Name Cooperator (Identifier 1) -name, organization]])</f>
        <v/>
      </c>
      <c r="G62" s="7" t="str">
        <f t="shared" si="2"/>
        <v>Y</v>
      </c>
      <c r="I62" s="3"/>
      <c r="M62" s="3"/>
    </row>
    <row r="63" spans="2:13" x14ac:dyDescent="0.35">
      <c r="B63" s="7" t="str">
        <f>Master[[#This Row],[Accession Prefix (NPGS)]]&amp;" "&amp;Master[[#This Row],[Accession Number -Assigned]]</f>
        <v xml:space="preserve">W6 </v>
      </c>
      <c r="C63" s="7" t="str">
        <f>Master[[#This Row],[Accession Prefix (NPGS)]]&amp;" "&amp;Master[[#This Row],[Accession Number -Assigned]]&amp;" **"</f>
        <v>W6  **</v>
      </c>
      <c r="D63" s="76" t="str">
        <f>IF(Master[[#This Row],[Accession Name Category (Identifier 1) -Lookup Picker]]="","",Master[[#This Row],[Accession Name Category (Identifier 1) -Lookup Picker]])</f>
        <v/>
      </c>
      <c r="E63" s="76" t="str">
        <f>IF(Master[[#This Row],[Accession Name (Identifier 1)]]="","",Master[[#This Row],[Accession Name (Identifier 1)]])</f>
        <v/>
      </c>
      <c r="F63" s="45" t="str">
        <f>IF(Master[[#This Row],[Accession Name Cooperator (Identifier 1) -name, organization]]="","",Master[[#This Row],[Accession Name Cooperator (Identifier 1) -name, organization]])</f>
        <v/>
      </c>
      <c r="G63" s="7" t="str">
        <f t="shared" si="2"/>
        <v>Y</v>
      </c>
      <c r="I63" s="3"/>
      <c r="M63" s="3"/>
    </row>
    <row r="64" spans="2:13" x14ac:dyDescent="0.35">
      <c r="B64" s="7" t="str">
        <f>Master[[#This Row],[Accession Prefix (NPGS)]]&amp;" "&amp;Master[[#This Row],[Accession Number -Assigned]]</f>
        <v xml:space="preserve">W6 </v>
      </c>
      <c r="C64" s="7" t="str">
        <f>Master[[#This Row],[Accession Prefix (NPGS)]]&amp;" "&amp;Master[[#This Row],[Accession Number -Assigned]]&amp;" **"</f>
        <v>W6  **</v>
      </c>
      <c r="D64" s="76" t="str">
        <f>IF(Master[[#This Row],[Accession Name Category (Identifier 1) -Lookup Picker]]="","",Master[[#This Row],[Accession Name Category (Identifier 1) -Lookup Picker]])</f>
        <v/>
      </c>
      <c r="E64" s="76" t="str">
        <f>IF(Master[[#This Row],[Accession Name (Identifier 1)]]="","",Master[[#This Row],[Accession Name (Identifier 1)]])</f>
        <v/>
      </c>
      <c r="F64" s="45" t="str">
        <f>IF(Master[[#This Row],[Accession Name Cooperator (Identifier 1) -name, organization]]="","",Master[[#This Row],[Accession Name Cooperator (Identifier 1) -name, organization]])</f>
        <v/>
      </c>
      <c r="G64" s="7" t="str">
        <f t="shared" si="2"/>
        <v>Y</v>
      </c>
      <c r="I64" s="3"/>
      <c r="M64" s="3"/>
    </row>
    <row r="65" spans="2:13" x14ac:dyDescent="0.35">
      <c r="B65" s="7" t="str">
        <f>Master[[#This Row],[Accession Prefix (NPGS)]]&amp;" "&amp;Master[[#This Row],[Accession Number -Assigned]]</f>
        <v xml:space="preserve">W6 </v>
      </c>
      <c r="C65" s="7" t="str">
        <f>Master[[#This Row],[Accession Prefix (NPGS)]]&amp;" "&amp;Master[[#This Row],[Accession Number -Assigned]]&amp;" **"</f>
        <v>W6  **</v>
      </c>
      <c r="D65" s="76" t="str">
        <f>IF(Master[[#This Row],[Accession Name Category (Identifier 1) -Lookup Picker]]="","",Master[[#This Row],[Accession Name Category (Identifier 1) -Lookup Picker]])</f>
        <v/>
      </c>
      <c r="E65" s="76" t="str">
        <f>IF(Master[[#This Row],[Accession Name (Identifier 1)]]="","",Master[[#This Row],[Accession Name (Identifier 1)]])</f>
        <v/>
      </c>
      <c r="F65" s="45" t="str">
        <f>IF(Master[[#This Row],[Accession Name Cooperator (Identifier 1) -name, organization]]="","",Master[[#This Row],[Accession Name Cooperator (Identifier 1) -name, organization]])</f>
        <v/>
      </c>
      <c r="G65" s="7" t="str">
        <f t="shared" si="2"/>
        <v>Y</v>
      </c>
      <c r="I65" s="3"/>
      <c r="M65" s="3"/>
    </row>
    <row r="66" spans="2:13" x14ac:dyDescent="0.35">
      <c r="B66" s="7" t="str">
        <f>Master[[#This Row],[Accession Prefix (NPGS)]]&amp;" "&amp;Master[[#This Row],[Accession Number -Assigned]]</f>
        <v xml:space="preserve">W6 </v>
      </c>
      <c r="C66" s="7" t="str">
        <f>Master[[#This Row],[Accession Prefix (NPGS)]]&amp;" "&amp;Master[[#This Row],[Accession Number -Assigned]]&amp;" **"</f>
        <v>W6  **</v>
      </c>
      <c r="D66" s="76" t="str">
        <f>IF(Master[[#This Row],[Accession Name Category (Identifier 1) -Lookup Picker]]="","",Master[[#This Row],[Accession Name Category (Identifier 1) -Lookup Picker]])</f>
        <v/>
      </c>
      <c r="E66" s="76" t="str">
        <f>IF(Master[[#This Row],[Accession Name (Identifier 1)]]="","",Master[[#This Row],[Accession Name (Identifier 1)]])</f>
        <v/>
      </c>
      <c r="F66" s="45" t="str">
        <f>IF(Master[[#This Row],[Accession Name Cooperator (Identifier 1) -name, organization]]="","",Master[[#This Row],[Accession Name Cooperator (Identifier 1) -name, organization]])</f>
        <v/>
      </c>
      <c r="G66" s="7" t="str">
        <f t="shared" si="2"/>
        <v>Y</v>
      </c>
      <c r="I66" s="3"/>
      <c r="M66" s="3"/>
    </row>
    <row r="67" spans="2:13" x14ac:dyDescent="0.35">
      <c r="B67" s="7" t="str">
        <f>Master[[#This Row],[Accession Prefix (NPGS)]]&amp;" "&amp;Master[[#This Row],[Accession Number -Assigned]]</f>
        <v xml:space="preserve">W6 </v>
      </c>
      <c r="C67" s="7" t="str">
        <f>Master[[#This Row],[Accession Prefix (NPGS)]]&amp;" "&amp;Master[[#This Row],[Accession Number -Assigned]]&amp;" **"</f>
        <v>W6  **</v>
      </c>
      <c r="D67" s="76" t="str">
        <f>IF(Master[[#This Row],[Accession Name Category (Identifier 1) -Lookup Picker]]="","",Master[[#This Row],[Accession Name Category (Identifier 1) -Lookup Picker]])</f>
        <v/>
      </c>
      <c r="E67" s="76" t="str">
        <f>IF(Master[[#This Row],[Accession Name (Identifier 1)]]="","",Master[[#This Row],[Accession Name (Identifier 1)]])</f>
        <v/>
      </c>
      <c r="F67" s="45" t="str">
        <f>IF(Master[[#This Row],[Accession Name Cooperator (Identifier 1) -name, organization]]="","",Master[[#This Row],[Accession Name Cooperator (Identifier 1) -name, organization]])</f>
        <v/>
      </c>
      <c r="G67" s="7" t="str">
        <f t="shared" si="2"/>
        <v>Y</v>
      </c>
      <c r="I67" s="3"/>
      <c r="M67" s="3"/>
    </row>
    <row r="68" spans="2:13" x14ac:dyDescent="0.35">
      <c r="B68" s="7" t="str">
        <f>Master[[#This Row],[Accession Prefix (NPGS)]]&amp;" "&amp;Master[[#This Row],[Accession Number -Assigned]]</f>
        <v xml:space="preserve">W6 </v>
      </c>
      <c r="C68" s="7" t="str">
        <f>Master[[#This Row],[Accession Prefix (NPGS)]]&amp;" "&amp;Master[[#This Row],[Accession Number -Assigned]]&amp;" **"</f>
        <v>W6  **</v>
      </c>
      <c r="D68" s="76" t="str">
        <f>IF(Master[[#This Row],[Accession Name Category (Identifier 1) -Lookup Picker]]="","",Master[[#This Row],[Accession Name Category (Identifier 1) -Lookup Picker]])</f>
        <v/>
      </c>
      <c r="E68" s="76" t="str">
        <f>IF(Master[[#This Row],[Accession Name (Identifier 1)]]="","",Master[[#This Row],[Accession Name (Identifier 1)]])</f>
        <v/>
      </c>
      <c r="F68" s="45" t="str">
        <f>IF(Master[[#This Row],[Accession Name Cooperator (Identifier 1) -name, organization]]="","",Master[[#This Row],[Accession Name Cooperator (Identifier 1) -name, organization]])</f>
        <v/>
      </c>
      <c r="G68" s="7" t="str">
        <f t="shared" si="2"/>
        <v>Y</v>
      </c>
      <c r="I68" s="3"/>
      <c r="M68" s="3"/>
    </row>
    <row r="69" spans="2:13" x14ac:dyDescent="0.35">
      <c r="B69" s="7" t="str">
        <f>Master[[#This Row],[Accession Prefix (NPGS)]]&amp;" "&amp;Master[[#This Row],[Accession Number -Assigned]]</f>
        <v xml:space="preserve">W6 </v>
      </c>
      <c r="C69" s="7" t="str">
        <f>Master[[#This Row],[Accession Prefix (NPGS)]]&amp;" "&amp;Master[[#This Row],[Accession Number -Assigned]]&amp;" **"</f>
        <v>W6  **</v>
      </c>
      <c r="D69" s="76" t="str">
        <f>IF(Master[[#This Row],[Accession Name Category (Identifier 1) -Lookup Picker]]="","",Master[[#This Row],[Accession Name Category (Identifier 1) -Lookup Picker]])</f>
        <v/>
      </c>
      <c r="E69" s="76" t="str">
        <f>IF(Master[[#This Row],[Accession Name (Identifier 1)]]="","",Master[[#This Row],[Accession Name (Identifier 1)]])</f>
        <v/>
      </c>
      <c r="F69" s="45" t="str">
        <f>IF(Master[[#This Row],[Accession Name Cooperator (Identifier 1) -name, organization]]="","",Master[[#This Row],[Accession Name Cooperator (Identifier 1) -name, organization]])</f>
        <v/>
      </c>
      <c r="G69" s="7" t="str">
        <f t="shared" si="2"/>
        <v>Y</v>
      </c>
      <c r="I69" s="3"/>
      <c r="M69" s="3"/>
    </row>
    <row r="70" spans="2:13" x14ac:dyDescent="0.35">
      <c r="B70" s="7" t="str">
        <f>Master[[#This Row],[Accession Prefix (NPGS)]]&amp;" "&amp;Master[[#This Row],[Accession Number -Assigned]]</f>
        <v xml:space="preserve">W6 </v>
      </c>
      <c r="C70" s="7" t="str">
        <f>Master[[#This Row],[Accession Prefix (NPGS)]]&amp;" "&amp;Master[[#This Row],[Accession Number -Assigned]]&amp;" **"</f>
        <v>W6  **</v>
      </c>
      <c r="D70" s="76" t="str">
        <f>IF(Master[[#This Row],[Accession Name Category (Identifier 1) -Lookup Picker]]="","",Master[[#This Row],[Accession Name Category (Identifier 1) -Lookup Picker]])</f>
        <v/>
      </c>
      <c r="E70" s="76" t="str">
        <f>IF(Master[[#This Row],[Accession Name (Identifier 1)]]="","",Master[[#This Row],[Accession Name (Identifier 1)]])</f>
        <v/>
      </c>
      <c r="F70" s="45" t="str">
        <f>IF(Master[[#This Row],[Accession Name Cooperator (Identifier 1) -name, organization]]="","",Master[[#This Row],[Accession Name Cooperator (Identifier 1) -name, organization]])</f>
        <v/>
      </c>
      <c r="G70" s="7" t="str">
        <f t="shared" si="2"/>
        <v>Y</v>
      </c>
      <c r="I70" s="3"/>
      <c r="M70" s="3"/>
    </row>
    <row r="71" spans="2:13" x14ac:dyDescent="0.35">
      <c r="B71" s="7" t="str">
        <f>Master[[#This Row],[Accession Prefix (NPGS)]]&amp;" "&amp;Master[[#This Row],[Accession Number -Assigned]]</f>
        <v xml:space="preserve">W6 </v>
      </c>
      <c r="C71" s="7" t="str">
        <f>Master[[#This Row],[Accession Prefix (NPGS)]]&amp;" "&amp;Master[[#This Row],[Accession Number -Assigned]]&amp;" **"</f>
        <v>W6  **</v>
      </c>
      <c r="D71" s="76" t="str">
        <f>IF(Master[[#This Row],[Accession Name Category (Identifier 1) -Lookup Picker]]="","",Master[[#This Row],[Accession Name Category (Identifier 1) -Lookup Picker]])</f>
        <v/>
      </c>
      <c r="E71" s="76" t="str">
        <f>IF(Master[[#This Row],[Accession Name (Identifier 1)]]="","",Master[[#This Row],[Accession Name (Identifier 1)]])</f>
        <v/>
      </c>
      <c r="F71" s="45" t="str">
        <f>IF(Master[[#This Row],[Accession Name Cooperator (Identifier 1) -name, organization]]="","",Master[[#This Row],[Accession Name Cooperator (Identifier 1) -name, organization]])</f>
        <v/>
      </c>
      <c r="G71" s="7" t="str">
        <f t="shared" si="2"/>
        <v>Y</v>
      </c>
      <c r="I71" s="3"/>
      <c r="M71" s="3"/>
    </row>
    <row r="72" spans="2:13" x14ac:dyDescent="0.35">
      <c r="B72" s="7" t="str">
        <f>Master[[#This Row],[Accession Prefix (NPGS)]]&amp;" "&amp;Master[[#This Row],[Accession Number -Assigned]]</f>
        <v xml:space="preserve">W6 </v>
      </c>
      <c r="C72" s="7" t="str">
        <f>Master[[#This Row],[Accession Prefix (NPGS)]]&amp;" "&amp;Master[[#This Row],[Accession Number -Assigned]]&amp;" **"</f>
        <v>W6  **</v>
      </c>
      <c r="D72" s="76" t="str">
        <f>IF(Master[[#This Row],[Accession Name Category (Identifier 1) -Lookup Picker]]="","",Master[[#This Row],[Accession Name Category (Identifier 1) -Lookup Picker]])</f>
        <v/>
      </c>
      <c r="E72" s="76" t="str">
        <f>IF(Master[[#This Row],[Accession Name (Identifier 1)]]="","",Master[[#This Row],[Accession Name (Identifier 1)]])</f>
        <v/>
      </c>
      <c r="F72" s="45" t="str">
        <f>IF(Master[[#This Row],[Accession Name Cooperator (Identifier 1) -name, organization]]="","",Master[[#This Row],[Accession Name Cooperator (Identifier 1) -name, organization]])</f>
        <v/>
      </c>
      <c r="G72" s="7" t="str">
        <f t="shared" si="2"/>
        <v>Y</v>
      </c>
      <c r="I72" s="3"/>
      <c r="M72" s="3"/>
    </row>
    <row r="73" spans="2:13" x14ac:dyDescent="0.35">
      <c r="B73" s="7" t="str">
        <f>Master[[#This Row],[Accession Prefix (NPGS)]]&amp;" "&amp;Master[[#This Row],[Accession Number -Assigned]]</f>
        <v xml:space="preserve">W6 </v>
      </c>
      <c r="C73" s="7" t="str">
        <f>Master[[#This Row],[Accession Prefix (NPGS)]]&amp;" "&amp;Master[[#This Row],[Accession Number -Assigned]]&amp;" **"</f>
        <v>W6  **</v>
      </c>
      <c r="D73" s="76" t="str">
        <f>IF(Master[[#This Row],[Accession Name Category (Identifier 1) -Lookup Picker]]="","",Master[[#This Row],[Accession Name Category (Identifier 1) -Lookup Picker]])</f>
        <v/>
      </c>
      <c r="E73" s="76" t="str">
        <f>IF(Master[[#This Row],[Accession Name (Identifier 1)]]="","",Master[[#This Row],[Accession Name (Identifier 1)]])</f>
        <v/>
      </c>
      <c r="F73" s="45" t="str">
        <f>IF(Master[[#This Row],[Accession Name Cooperator (Identifier 1) -name, organization]]="","",Master[[#This Row],[Accession Name Cooperator (Identifier 1) -name, organization]])</f>
        <v/>
      </c>
      <c r="G73" s="7" t="str">
        <f t="shared" si="2"/>
        <v>Y</v>
      </c>
      <c r="I73" s="3"/>
      <c r="M73" s="3"/>
    </row>
    <row r="74" spans="2:13" x14ac:dyDescent="0.35">
      <c r="B74" s="7" t="str">
        <f>Master[[#This Row],[Accession Prefix (NPGS)]]&amp;" "&amp;Master[[#This Row],[Accession Number -Assigned]]</f>
        <v xml:space="preserve">W6 </v>
      </c>
      <c r="C74" s="7" t="str">
        <f>Master[[#This Row],[Accession Prefix (NPGS)]]&amp;" "&amp;Master[[#This Row],[Accession Number -Assigned]]&amp;" **"</f>
        <v>W6  **</v>
      </c>
      <c r="D74" s="76" t="str">
        <f>IF(Master[[#This Row],[Accession Name Category (Identifier 1) -Lookup Picker]]="","",Master[[#This Row],[Accession Name Category (Identifier 1) -Lookup Picker]])</f>
        <v/>
      </c>
      <c r="E74" s="76" t="str">
        <f>IF(Master[[#This Row],[Accession Name (Identifier 1)]]="","",Master[[#This Row],[Accession Name (Identifier 1)]])</f>
        <v/>
      </c>
      <c r="F74" s="45" t="str">
        <f>IF(Master[[#This Row],[Accession Name Cooperator (Identifier 1) -name, organization]]="","",Master[[#This Row],[Accession Name Cooperator (Identifier 1) -name, organization]])</f>
        <v/>
      </c>
      <c r="G74" s="7" t="str">
        <f t="shared" si="2"/>
        <v>Y</v>
      </c>
      <c r="I74" s="3"/>
      <c r="M74" s="3"/>
    </row>
    <row r="75" spans="2:13" x14ac:dyDescent="0.35">
      <c r="B75" s="7" t="str">
        <f>Master[[#This Row],[Accession Prefix (NPGS)]]&amp;" "&amp;Master[[#This Row],[Accession Number -Assigned]]</f>
        <v xml:space="preserve">W6 </v>
      </c>
      <c r="C75" s="7" t="str">
        <f>Master[[#This Row],[Accession Prefix (NPGS)]]&amp;" "&amp;Master[[#This Row],[Accession Number -Assigned]]&amp;" **"</f>
        <v>W6  **</v>
      </c>
      <c r="D75" s="76" t="str">
        <f>IF(Master[[#This Row],[Accession Name Category (Identifier 1) -Lookup Picker]]="","",Master[[#This Row],[Accession Name Category (Identifier 1) -Lookup Picker]])</f>
        <v/>
      </c>
      <c r="E75" s="76" t="str">
        <f>IF(Master[[#This Row],[Accession Name (Identifier 1)]]="","",Master[[#This Row],[Accession Name (Identifier 1)]])</f>
        <v/>
      </c>
      <c r="F75" s="45" t="str">
        <f>IF(Master[[#This Row],[Accession Name Cooperator (Identifier 1) -name, organization]]="","",Master[[#This Row],[Accession Name Cooperator (Identifier 1) -name, organization]])</f>
        <v/>
      </c>
      <c r="G75" s="7" t="str">
        <f t="shared" si="2"/>
        <v>Y</v>
      </c>
      <c r="I75" s="3"/>
      <c r="M75" s="3"/>
    </row>
    <row r="76" spans="2:13" x14ac:dyDescent="0.35">
      <c r="B76" s="7" t="str">
        <f>Master[[#This Row],[Accession Prefix (NPGS)]]&amp;" "&amp;Master[[#This Row],[Accession Number -Assigned]]</f>
        <v xml:space="preserve">W6 </v>
      </c>
      <c r="C76" s="7" t="str">
        <f>Master[[#This Row],[Accession Prefix (NPGS)]]&amp;" "&amp;Master[[#This Row],[Accession Number -Assigned]]&amp;" **"</f>
        <v>W6  **</v>
      </c>
      <c r="D76" s="76" t="str">
        <f>IF(Master[[#This Row],[Accession Name Category (Identifier 1) -Lookup Picker]]="","",Master[[#This Row],[Accession Name Category (Identifier 1) -Lookup Picker]])</f>
        <v/>
      </c>
      <c r="E76" s="76" t="str">
        <f>IF(Master[[#This Row],[Accession Name (Identifier 1)]]="","",Master[[#This Row],[Accession Name (Identifier 1)]])</f>
        <v/>
      </c>
      <c r="F76" s="45" t="str">
        <f>IF(Master[[#This Row],[Accession Name Cooperator (Identifier 1) -name, organization]]="","",Master[[#This Row],[Accession Name Cooperator (Identifier 1) -name, organization]])</f>
        <v/>
      </c>
      <c r="G76" s="7" t="str">
        <f t="shared" si="2"/>
        <v>Y</v>
      </c>
      <c r="I76" s="3"/>
      <c r="M76" s="3"/>
    </row>
    <row r="77" spans="2:13" x14ac:dyDescent="0.35">
      <c r="B77" s="7" t="str">
        <f>Master[[#This Row],[Accession Prefix (NPGS)]]&amp;" "&amp;Master[[#This Row],[Accession Number -Assigned]]</f>
        <v xml:space="preserve">W6 </v>
      </c>
      <c r="C77" s="7" t="str">
        <f>Master[[#This Row],[Accession Prefix (NPGS)]]&amp;" "&amp;Master[[#This Row],[Accession Number -Assigned]]&amp;" **"</f>
        <v>W6  **</v>
      </c>
      <c r="D77" s="76" t="str">
        <f>IF(Master[[#This Row],[Accession Name Category (Identifier 1) -Lookup Picker]]="","",Master[[#This Row],[Accession Name Category (Identifier 1) -Lookup Picker]])</f>
        <v/>
      </c>
      <c r="E77" s="76" t="str">
        <f>IF(Master[[#This Row],[Accession Name (Identifier 1)]]="","",Master[[#This Row],[Accession Name (Identifier 1)]])</f>
        <v/>
      </c>
      <c r="F77" s="45" t="str">
        <f>IF(Master[[#This Row],[Accession Name Cooperator (Identifier 1) -name, organization]]="","",Master[[#This Row],[Accession Name Cooperator (Identifier 1) -name, organization]])</f>
        <v/>
      </c>
      <c r="G77" s="7" t="str">
        <f t="shared" si="2"/>
        <v>Y</v>
      </c>
      <c r="I77" s="3"/>
      <c r="M77" s="3"/>
    </row>
    <row r="78" spans="2:13" x14ac:dyDescent="0.35">
      <c r="B78" s="7" t="str">
        <f>Master[[#This Row],[Accession Prefix (NPGS)]]&amp;" "&amp;Master[[#This Row],[Accession Number -Assigned]]</f>
        <v xml:space="preserve">W6 </v>
      </c>
      <c r="C78" s="7" t="str">
        <f>Master[[#This Row],[Accession Prefix (NPGS)]]&amp;" "&amp;Master[[#This Row],[Accession Number -Assigned]]&amp;" **"</f>
        <v>W6  **</v>
      </c>
      <c r="D78" s="76" t="str">
        <f>IF(Master[[#This Row],[Accession Name Category (Identifier 1) -Lookup Picker]]="","",Master[[#This Row],[Accession Name Category (Identifier 1) -Lookup Picker]])</f>
        <v/>
      </c>
      <c r="E78" s="76" t="str">
        <f>IF(Master[[#This Row],[Accession Name (Identifier 1)]]="","",Master[[#This Row],[Accession Name (Identifier 1)]])</f>
        <v/>
      </c>
      <c r="F78" s="45" t="str">
        <f>IF(Master[[#This Row],[Accession Name Cooperator (Identifier 1) -name, organization]]="","",Master[[#This Row],[Accession Name Cooperator (Identifier 1) -name, organization]])</f>
        <v/>
      </c>
      <c r="G78" s="7" t="str">
        <f t="shared" si="2"/>
        <v>Y</v>
      </c>
      <c r="I78" s="3"/>
      <c r="M78" s="3"/>
    </row>
    <row r="79" spans="2:13" x14ac:dyDescent="0.35">
      <c r="B79" s="7" t="str">
        <f>Master[[#This Row],[Accession Prefix (NPGS)]]&amp;" "&amp;Master[[#This Row],[Accession Number -Assigned]]</f>
        <v xml:space="preserve">W6 </v>
      </c>
      <c r="C79" s="7" t="str">
        <f>Master[[#This Row],[Accession Prefix (NPGS)]]&amp;" "&amp;Master[[#This Row],[Accession Number -Assigned]]&amp;" **"</f>
        <v>W6  **</v>
      </c>
      <c r="D79" s="76" t="str">
        <f>IF(Master[[#This Row],[Accession Name Category (Identifier 1) -Lookup Picker]]="","",Master[[#This Row],[Accession Name Category (Identifier 1) -Lookup Picker]])</f>
        <v/>
      </c>
      <c r="E79" s="76" t="str">
        <f>IF(Master[[#This Row],[Accession Name (Identifier 1)]]="","",Master[[#This Row],[Accession Name (Identifier 1)]])</f>
        <v/>
      </c>
      <c r="F79" s="45" t="str">
        <f>IF(Master[[#This Row],[Accession Name Cooperator (Identifier 1) -name, organization]]="","",Master[[#This Row],[Accession Name Cooperator (Identifier 1) -name, organization]])</f>
        <v/>
      </c>
      <c r="G79" s="7" t="str">
        <f t="shared" si="2"/>
        <v>Y</v>
      </c>
      <c r="I79" s="3"/>
      <c r="M79" s="3"/>
    </row>
    <row r="80" spans="2:13" x14ac:dyDescent="0.35">
      <c r="B80" s="7" t="str">
        <f>Master[[#This Row],[Accession Prefix (NPGS)]]&amp;" "&amp;Master[[#This Row],[Accession Number -Assigned]]</f>
        <v xml:space="preserve">W6 </v>
      </c>
      <c r="C80" s="7" t="str">
        <f>Master[[#This Row],[Accession Prefix (NPGS)]]&amp;" "&amp;Master[[#This Row],[Accession Number -Assigned]]&amp;" **"</f>
        <v>W6  **</v>
      </c>
      <c r="D80" s="76" t="str">
        <f>IF(Master[[#This Row],[Accession Name Category (Identifier 1) -Lookup Picker]]="","",Master[[#This Row],[Accession Name Category (Identifier 1) -Lookup Picker]])</f>
        <v/>
      </c>
      <c r="E80" s="76" t="str">
        <f>IF(Master[[#This Row],[Accession Name (Identifier 1)]]="","",Master[[#This Row],[Accession Name (Identifier 1)]])</f>
        <v/>
      </c>
      <c r="F80" s="45" t="str">
        <f>IF(Master[[#This Row],[Accession Name Cooperator (Identifier 1) -name, organization]]="","",Master[[#This Row],[Accession Name Cooperator (Identifier 1) -name, organization]])</f>
        <v/>
      </c>
      <c r="G80" s="7" t="str">
        <f t="shared" si="2"/>
        <v>Y</v>
      </c>
      <c r="I80" s="3"/>
      <c r="M80" s="3"/>
    </row>
    <row r="81" spans="2:13" x14ac:dyDescent="0.35">
      <c r="B81" s="7" t="str">
        <f>Master[[#This Row],[Accession Prefix (NPGS)]]&amp;" "&amp;Master[[#This Row],[Accession Number -Assigned]]</f>
        <v xml:space="preserve">W6 </v>
      </c>
      <c r="C81" s="7" t="str">
        <f>Master[[#This Row],[Accession Prefix (NPGS)]]&amp;" "&amp;Master[[#This Row],[Accession Number -Assigned]]&amp;" **"</f>
        <v>W6  **</v>
      </c>
      <c r="D81" s="76" t="str">
        <f>IF(Master[[#This Row],[Accession Name Category (Identifier 1) -Lookup Picker]]="","",Master[[#This Row],[Accession Name Category (Identifier 1) -Lookup Picker]])</f>
        <v/>
      </c>
      <c r="E81" s="76" t="str">
        <f>IF(Master[[#This Row],[Accession Name (Identifier 1)]]="","",Master[[#This Row],[Accession Name (Identifier 1)]])</f>
        <v/>
      </c>
      <c r="F81" s="45" t="str">
        <f>IF(Master[[#This Row],[Accession Name Cooperator (Identifier 1) -name, organization]]="","",Master[[#This Row],[Accession Name Cooperator (Identifier 1) -name, organization]])</f>
        <v/>
      </c>
      <c r="G81" s="7" t="str">
        <f t="shared" si="2"/>
        <v>Y</v>
      </c>
      <c r="I81" s="3"/>
      <c r="M81" s="3"/>
    </row>
    <row r="82" spans="2:13" x14ac:dyDescent="0.35">
      <c r="B82" s="7" t="str">
        <f>Master[[#This Row],[Accession Prefix (NPGS)]]&amp;" "&amp;Master[[#This Row],[Accession Number -Assigned]]</f>
        <v xml:space="preserve">W6 </v>
      </c>
      <c r="C82" s="7" t="str">
        <f>Master[[#This Row],[Accession Prefix (NPGS)]]&amp;" "&amp;Master[[#This Row],[Accession Number -Assigned]]&amp;" **"</f>
        <v>W6  **</v>
      </c>
      <c r="D82" s="76" t="str">
        <f>IF(Master[[#This Row],[Accession Name Category (Identifier 1) -Lookup Picker]]="","",Master[[#This Row],[Accession Name Category (Identifier 1) -Lookup Picker]])</f>
        <v/>
      </c>
      <c r="E82" s="76" t="str">
        <f>IF(Master[[#This Row],[Accession Name (Identifier 1)]]="","",Master[[#This Row],[Accession Name (Identifier 1)]])</f>
        <v/>
      </c>
      <c r="F82" s="45" t="str">
        <f>IF(Master[[#This Row],[Accession Name Cooperator (Identifier 1) -name, organization]]="","",Master[[#This Row],[Accession Name Cooperator (Identifier 1) -name, organization]])</f>
        <v/>
      </c>
      <c r="G82" s="7" t="str">
        <f t="shared" si="2"/>
        <v>Y</v>
      </c>
      <c r="I82" s="3"/>
      <c r="M82" s="3"/>
    </row>
    <row r="83" spans="2:13" x14ac:dyDescent="0.35">
      <c r="B83" s="7" t="str">
        <f>Master[[#This Row],[Accession Prefix (NPGS)]]&amp;" "&amp;Master[[#This Row],[Accession Number -Assigned]]</f>
        <v xml:space="preserve">W6 </v>
      </c>
      <c r="C83" s="7" t="str">
        <f>Master[[#This Row],[Accession Prefix (NPGS)]]&amp;" "&amp;Master[[#This Row],[Accession Number -Assigned]]&amp;" **"</f>
        <v>W6  **</v>
      </c>
      <c r="D83" s="76" t="str">
        <f>IF(Master[[#This Row],[Accession Name Category (Identifier 1) -Lookup Picker]]="","",Master[[#This Row],[Accession Name Category (Identifier 1) -Lookup Picker]])</f>
        <v/>
      </c>
      <c r="E83" s="76" t="str">
        <f>IF(Master[[#This Row],[Accession Name (Identifier 1)]]="","",Master[[#This Row],[Accession Name (Identifier 1)]])</f>
        <v/>
      </c>
      <c r="F83" s="45" t="str">
        <f>IF(Master[[#This Row],[Accession Name Cooperator (Identifier 1) -name, organization]]="","",Master[[#This Row],[Accession Name Cooperator (Identifier 1) -name, organization]])</f>
        <v/>
      </c>
      <c r="G83" s="7" t="str">
        <f t="shared" si="2"/>
        <v>Y</v>
      </c>
      <c r="I83" s="3"/>
      <c r="M83" s="3"/>
    </row>
    <row r="84" spans="2:13" x14ac:dyDescent="0.35">
      <c r="B84" s="7" t="str">
        <f>Master[[#This Row],[Accession Prefix (NPGS)]]&amp;" "&amp;Master[[#This Row],[Accession Number -Assigned]]</f>
        <v xml:space="preserve">W6 </v>
      </c>
      <c r="C84" s="7" t="str">
        <f>Master[[#This Row],[Accession Prefix (NPGS)]]&amp;" "&amp;Master[[#This Row],[Accession Number -Assigned]]&amp;" **"</f>
        <v>W6  **</v>
      </c>
      <c r="D84" s="76" t="str">
        <f>IF(Master[[#This Row],[Accession Name Category (Identifier 1) -Lookup Picker]]="","",Master[[#This Row],[Accession Name Category (Identifier 1) -Lookup Picker]])</f>
        <v/>
      </c>
      <c r="E84" s="76" t="str">
        <f>IF(Master[[#This Row],[Accession Name (Identifier 1)]]="","",Master[[#This Row],[Accession Name (Identifier 1)]])</f>
        <v/>
      </c>
      <c r="F84" s="45" t="str">
        <f>IF(Master[[#This Row],[Accession Name Cooperator (Identifier 1) -name, organization]]="","",Master[[#This Row],[Accession Name Cooperator (Identifier 1) -name, organization]])</f>
        <v/>
      </c>
      <c r="G84" s="7" t="str">
        <f t="shared" si="2"/>
        <v>Y</v>
      </c>
      <c r="I84" s="3"/>
      <c r="M84" s="3"/>
    </row>
    <row r="85" spans="2:13" x14ac:dyDescent="0.35">
      <c r="B85" s="7" t="str">
        <f>Master[[#This Row],[Accession Prefix (NPGS)]]&amp;" "&amp;Master[[#This Row],[Accession Number -Assigned]]</f>
        <v xml:space="preserve">W6 </v>
      </c>
      <c r="C85" s="7" t="str">
        <f>Master[[#This Row],[Accession Prefix (NPGS)]]&amp;" "&amp;Master[[#This Row],[Accession Number -Assigned]]&amp;" **"</f>
        <v>W6  **</v>
      </c>
      <c r="D85" s="76" t="str">
        <f>IF(Master[[#This Row],[Accession Name Category (Identifier 1) -Lookup Picker]]="","",Master[[#This Row],[Accession Name Category (Identifier 1) -Lookup Picker]])</f>
        <v/>
      </c>
      <c r="E85" s="76" t="str">
        <f>IF(Master[[#This Row],[Accession Name (Identifier 1)]]="","",Master[[#This Row],[Accession Name (Identifier 1)]])</f>
        <v/>
      </c>
      <c r="F85" s="45" t="str">
        <f>IF(Master[[#This Row],[Accession Name Cooperator (Identifier 1) -name, organization]]="","",Master[[#This Row],[Accession Name Cooperator (Identifier 1) -name, organization]])</f>
        <v/>
      </c>
      <c r="G85" s="7" t="str">
        <f t="shared" si="2"/>
        <v>Y</v>
      </c>
      <c r="I85" s="3"/>
      <c r="M85" s="3"/>
    </row>
    <row r="86" spans="2:13" x14ac:dyDescent="0.35">
      <c r="B86" s="7" t="str">
        <f>Master[[#This Row],[Accession Prefix (NPGS)]]&amp;" "&amp;Master[[#This Row],[Accession Number -Assigned]]</f>
        <v xml:space="preserve">W6 </v>
      </c>
      <c r="C86" s="7" t="str">
        <f>Master[[#This Row],[Accession Prefix (NPGS)]]&amp;" "&amp;Master[[#This Row],[Accession Number -Assigned]]&amp;" **"</f>
        <v>W6  **</v>
      </c>
      <c r="D86" s="76" t="str">
        <f>IF(Master[[#This Row],[Accession Name Category (Identifier 1) -Lookup Picker]]="","",Master[[#This Row],[Accession Name Category (Identifier 1) -Lookup Picker]])</f>
        <v/>
      </c>
      <c r="E86" s="76" t="str">
        <f>IF(Master[[#This Row],[Accession Name (Identifier 1)]]="","",Master[[#This Row],[Accession Name (Identifier 1)]])</f>
        <v/>
      </c>
      <c r="F86" s="45" t="str">
        <f>IF(Master[[#This Row],[Accession Name Cooperator (Identifier 1) -name, organization]]="","",Master[[#This Row],[Accession Name Cooperator (Identifier 1) -name, organization]])</f>
        <v/>
      </c>
      <c r="G86" s="7" t="str">
        <f t="shared" ref="G86:G117" si="3">"Y"</f>
        <v>Y</v>
      </c>
      <c r="I86" s="3"/>
      <c r="M86" s="3"/>
    </row>
    <row r="87" spans="2:13" x14ac:dyDescent="0.35">
      <c r="B87" s="7" t="str">
        <f>Master[[#This Row],[Accession Prefix (NPGS)]]&amp;" "&amp;Master[[#This Row],[Accession Number -Assigned]]</f>
        <v xml:space="preserve">W6 </v>
      </c>
      <c r="C87" s="7" t="str">
        <f>Master[[#This Row],[Accession Prefix (NPGS)]]&amp;" "&amp;Master[[#This Row],[Accession Number -Assigned]]&amp;" **"</f>
        <v>W6  **</v>
      </c>
      <c r="D87" s="76" t="str">
        <f>IF(Master[[#This Row],[Accession Name Category (Identifier 1) -Lookup Picker]]="","",Master[[#This Row],[Accession Name Category (Identifier 1) -Lookup Picker]])</f>
        <v/>
      </c>
      <c r="E87" s="76" t="str">
        <f>IF(Master[[#This Row],[Accession Name (Identifier 1)]]="","",Master[[#This Row],[Accession Name (Identifier 1)]])</f>
        <v/>
      </c>
      <c r="F87" s="45" t="str">
        <f>IF(Master[[#This Row],[Accession Name Cooperator (Identifier 1) -name, organization]]="","",Master[[#This Row],[Accession Name Cooperator (Identifier 1) -name, organization]])</f>
        <v/>
      </c>
      <c r="G87" s="7" t="str">
        <f t="shared" si="3"/>
        <v>Y</v>
      </c>
      <c r="I87" s="3"/>
      <c r="M87" s="3"/>
    </row>
    <row r="88" spans="2:13" x14ac:dyDescent="0.35">
      <c r="B88" s="7" t="str">
        <f>Master[[#This Row],[Accession Prefix (NPGS)]]&amp;" "&amp;Master[[#This Row],[Accession Number -Assigned]]</f>
        <v xml:space="preserve">W6 </v>
      </c>
      <c r="C88" s="7" t="str">
        <f>Master[[#This Row],[Accession Prefix (NPGS)]]&amp;" "&amp;Master[[#This Row],[Accession Number -Assigned]]&amp;" **"</f>
        <v>W6  **</v>
      </c>
      <c r="D88" s="76" t="str">
        <f>IF(Master[[#This Row],[Accession Name Category (Identifier 1) -Lookup Picker]]="","",Master[[#This Row],[Accession Name Category (Identifier 1) -Lookup Picker]])</f>
        <v/>
      </c>
      <c r="E88" s="76" t="str">
        <f>IF(Master[[#This Row],[Accession Name (Identifier 1)]]="","",Master[[#This Row],[Accession Name (Identifier 1)]])</f>
        <v/>
      </c>
      <c r="F88" s="45" t="str">
        <f>IF(Master[[#This Row],[Accession Name Cooperator (Identifier 1) -name, organization]]="","",Master[[#This Row],[Accession Name Cooperator (Identifier 1) -name, organization]])</f>
        <v/>
      </c>
      <c r="G88" s="7" t="str">
        <f t="shared" si="3"/>
        <v>Y</v>
      </c>
      <c r="I88" s="3"/>
      <c r="M88" s="3"/>
    </row>
    <row r="89" spans="2:13" x14ac:dyDescent="0.35">
      <c r="B89" s="7" t="str">
        <f>Master[[#This Row],[Accession Prefix (NPGS)]]&amp;" "&amp;Master[[#This Row],[Accession Number -Assigned]]</f>
        <v xml:space="preserve">W6 </v>
      </c>
      <c r="C89" s="7" t="str">
        <f>Master[[#This Row],[Accession Prefix (NPGS)]]&amp;" "&amp;Master[[#This Row],[Accession Number -Assigned]]&amp;" **"</f>
        <v>W6  **</v>
      </c>
      <c r="D89" s="76" t="str">
        <f>IF(Master[[#This Row],[Accession Name Category (Identifier 1) -Lookup Picker]]="","",Master[[#This Row],[Accession Name Category (Identifier 1) -Lookup Picker]])</f>
        <v/>
      </c>
      <c r="E89" s="76" t="str">
        <f>IF(Master[[#This Row],[Accession Name (Identifier 1)]]="","",Master[[#This Row],[Accession Name (Identifier 1)]])</f>
        <v/>
      </c>
      <c r="F89" s="45" t="str">
        <f>IF(Master[[#This Row],[Accession Name Cooperator (Identifier 1) -name, organization]]="","",Master[[#This Row],[Accession Name Cooperator (Identifier 1) -name, organization]])</f>
        <v/>
      </c>
      <c r="G89" s="7" t="str">
        <f t="shared" si="3"/>
        <v>Y</v>
      </c>
      <c r="I89" s="3"/>
      <c r="M89" s="3"/>
    </row>
    <row r="90" spans="2:13" x14ac:dyDescent="0.35">
      <c r="B90" s="7" t="str">
        <f>Master[[#This Row],[Accession Prefix (NPGS)]]&amp;" "&amp;Master[[#This Row],[Accession Number -Assigned]]</f>
        <v xml:space="preserve">W6 </v>
      </c>
      <c r="C90" s="7" t="str">
        <f>Master[[#This Row],[Accession Prefix (NPGS)]]&amp;" "&amp;Master[[#This Row],[Accession Number -Assigned]]&amp;" **"</f>
        <v>W6  **</v>
      </c>
      <c r="D90" s="76" t="str">
        <f>IF(Master[[#This Row],[Accession Name Category (Identifier 1) -Lookup Picker]]="","",Master[[#This Row],[Accession Name Category (Identifier 1) -Lookup Picker]])</f>
        <v/>
      </c>
      <c r="E90" s="76" t="str">
        <f>IF(Master[[#This Row],[Accession Name (Identifier 1)]]="","",Master[[#This Row],[Accession Name (Identifier 1)]])</f>
        <v/>
      </c>
      <c r="F90" s="45" t="str">
        <f>IF(Master[[#This Row],[Accession Name Cooperator (Identifier 1) -name, organization]]="","",Master[[#This Row],[Accession Name Cooperator (Identifier 1) -name, organization]])</f>
        <v/>
      </c>
      <c r="G90" s="7" t="str">
        <f t="shared" si="3"/>
        <v>Y</v>
      </c>
      <c r="I90" s="3"/>
      <c r="M90" s="3"/>
    </row>
    <row r="91" spans="2:13" x14ac:dyDescent="0.35">
      <c r="B91" s="7" t="str">
        <f>Master[[#This Row],[Accession Prefix (NPGS)]]&amp;" "&amp;Master[[#This Row],[Accession Number -Assigned]]</f>
        <v xml:space="preserve">W6 </v>
      </c>
      <c r="C91" s="7" t="str">
        <f>Master[[#This Row],[Accession Prefix (NPGS)]]&amp;" "&amp;Master[[#This Row],[Accession Number -Assigned]]&amp;" **"</f>
        <v>W6  **</v>
      </c>
      <c r="D91" s="76" t="str">
        <f>IF(Master[[#This Row],[Accession Name Category (Identifier 1) -Lookup Picker]]="","",Master[[#This Row],[Accession Name Category (Identifier 1) -Lookup Picker]])</f>
        <v/>
      </c>
      <c r="E91" s="76" t="str">
        <f>IF(Master[[#This Row],[Accession Name (Identifier 1)]]="","",Master[[#This Row],[Accession Name (Identifier 1)]])</f>
        <v/>
      </c>
      <c r="F91" s="45" t="str">
        <f>IF(Master[[#This Row],[Accession Name Cooperator (Identifier 1) -name, organization]]="","",Master[[#This Row],[Accession Name Cooperator (Identifier 1) -name, organization]])</f>
        <v/>
      </c>
      <c r="G91" s="7" t="str">
        <f t="shared" si="3"/>
        <v>Y</v>
      </c>
      <c r="I91" s="3"/>
      <c r="M91" s="3"/>
    </row>
    <row r="92" spans="2:13" x14ac:dyDescent="0.35">
      <c r="B92" s="7" t="str">
        <f>Master[[#This Row],[Accession Prefix (NPGS)]]&amp;" "&amp;Master[[#This Row],[Accession Number -Assigned]]</f>
        <v xml:space="preserve">W6 </v>
      </c>
      <c r="C92" s="7" t="str">
        <f>Master[[#This Row],[Accession Prefix (NPGS)]]&amp;" "&amp;Master[[#This Row],[Accession Number -Assigned]]&amp;" **"</f>
        <v>W6  **</v>
      </c>
      <c r="D92" s="76" t="str">
        <f>IF(Master[[#This Row],[Accession Name Category (Identifier 1) -Lookup Picker]]="","",Master[[#This Row],[Accession Name Category (Identifier 1) -Lookup Picker]])</f>
        <v/>
      </c>
      <c r="E92" s="76" t="str">
        <f>IF(Master[[#This Row],[Accession Name (Identifier 1)]]="","",Master[[#This Row],[Accession Name (Identifier 1)]])</f>
        <v/>
      </c>
      <c r="F92" s="45" t="str">
        <f>IF(Master[[#This Row],[Accession Name Cooperator (Identifier 1) -name, organization]]="","",Master[[#This Row],[Accession Name Cooperator (Identifier 1) -name, organization]])</f>
        <v/>
      </c>
      <c r="G92" s="7" t="str">
        <f t="shared" si="3"/>
        <v>Y</v>
      </c>
      <c r="I92" s="3"/>
      <c r="M92" s="3"/>
    </row>
    <row r="93" spans="2:13" x14ac:dyDescent="0.35">
      <c r="B93" s="7" t="str">
        <f>Master[[#This Row],[Accession Prefix (NPGS)]]&amp;" "&amp;Master[[#This Row],[Accession Number -Assigned]]</f>
        <v xml:space="preserve">W6 </v>
      </c>
      <c r="C93" s="7" t="str">
        <f>Master[[#This Row],[Accession Prefix (NPGS)]]&amp;" "&amp;Master[[#This Row],[Accession Number -Assigned]]&amp;" **"</f>
        <v>W6  **</v>
      </c>
      <c r="D93" s="76" t="str">
        <f>IF(Master[[#This Row],[Accession Name Category (Identifier 1) -Lookup Picker]]="","",Master[[#This Row],[Accession Name Category (Identifier 1) -Lookup Picker]])</f>
        <v/>
      </c>
      <c r="E93" s="76" t="str">
        <f>IF(Master[[#This Row],[Accession Name (Identifier 1)]]="","",Master[[#This Row],[Accession Name (Identifier 1)]])</f>
        <v/>
      </c>
      <c r="F93" s="45" t="str">
        <f>IF(Master[[#This Row],[Accession Name Cooperator (Identifier 1) -name, organization]]="","",Master[[#This Row],[Accession Name Cooperator (Identifier 1) -name, organization]])</f>
        <v/>
      </c>
      <c r="G93" s="7" t="str">
        <f t="shared" si="3"/>
        <v>Y</v>
      </c>
      <c r="I93" s="3"/>
      <c r="M93" s="3"/>
    </row>
    <row r="94" spans="2:13" x14ac:dyDescent="0.35">
      <c r="B94" s="7" t="str">
        <f>Master[[#This Row],[Accession Prefix (NPGS)]]&amp;" "&amp;Master[[#This Row],[Accession Number -Assigned]]</f>
        <v xml:space="preserve">W6 </v>
      </c>
      <c r="C94" s="7" t="str">
        <f>Master[[#This Row],[Accession Prefix (NPGS)]]&amp;" "&amp;Master[[#This Row],[Accession Number -Assigned]]&amp;" **"</f>
        <v>W6  **</v>
      </c>
      <c r="D94" s="76" t="str">
        <f>IF(Master[[#This Row],[Accession Name Category (Identifier 1) -Lookup Picker]]="","",Master[[#This Row],[Accession Name Category (Identifier 1) -Lookup Picker]])</f>
        <v/>
      </c>
      <c r="E94" s="76" t="str">
        <f>IF(Master[[#This Row],[Accession Name (Identifier 1)]]="","",Master[[#This Row],[Accession Name (Identifier 1)]])</f>
        <v/>
      </c>
      <c r="F94" s="45" t="str">
        <f>IF(Master[[#This Row],[Accession Name Cooperator (Identifier 1) -name, organization]]="","",Master[[#This Row],[Accession Name Cooperator (Identifier 1) -name, organization]])</f>
        <v/>
      </c>
      <c r="G94" s="7" t="str">
        <f t="shared" si="3"/>
        <v>Y</v>
      </c>
      <c r="I94" s="3"/>
      <c r="M94" s="3"/>
    </row>
    <row r="95" spans="2:13" x14ac:dyDescent="0.35">
      <c r="B95" s="7" t="str">
        <f>Master[[#This Row],[Accession Prefix (NPGS)]]&amp;" "&amp;Master[[#This Row],[Accession Number -Assigned]]</f>
        <v xml:space="preserve">W6 </v>
      </c>
      <c r="C95" s="7" t="str">
        <f>Master[[#This Row],[Accession Prefix (NPGS)]]&amp;" "&amp;Master[[#This Row],[Accession Number -Assigned]]&amp;" **"</f>
        <v>W6  **</v>
      </c>
      <c r="D95" s="76" t="str">
        <f>IF(Master[[#This Row],[Accession Name Category (Identifier 1) -Lookup Picker]]="","",Master[[#This Row],[Accession Name Category (Identifier 1) -Lookup Picker]])</f>
        <v/>
      </c>
      <c r="E95" s="76" t="str">
        <f>IF(Master[[#This Row],[Accession Name (Identifier 1)]]="","",Master[[#This Row],[Accession Name (Identifier 1)]])</f>
        <v/>
      </c>
      <c r="F95" s="45" t="str">
        <f>IF(Master[[#This Row],[Accession Name Cooperator (Identifier 1) -name, organization]]="","",Master[[#This Row],[Accession Name Cooperator (Identifier 1) -name, organization]])</f>
        <v/>
      </c>
      <c r="G95" s="7" t="str">
        <f t="shared" si="3"/>
        <v>Y</v>
      </c>
      <c r="I95" s="3"/>
      <c r="M95" s="3"/>
    </row>
    <row r="96" spans="2:13" x14ac:dyDescent="0.35">
      <c r="B96" s="7" t="str">
        <f>Master[[#This Row],[Accession Prefix (NPGS)]]&amp;" "&amp;Master[[#This Row],[Accession Number -Assigned]]</f>
        <v xml:space="preserve">W6 </v>
      </c>
      <c r="C96" s="7" t="str">
        <f>Master[[#This Row],[Accession Prefix (NPGS)]]&amp;" "&amp;Master[[#This Row],[Accession Number -Assigned]]&amp;" **"</f>
        <v>W6  **</v>
      </c>
      <c r="D96" s="76" t="str">
        <f>IF(Master[[#This Row],[Accession Name Category (Identifier 1) -Lookup Picker]]="","",Master[[#This Row],[Accession Name Category (Identifier 1) -Lookup Picker]])</f>
        <v/>
      </c>
      <c r="E96" s="76" t="str">
        <f>IF(Master[[#This Row],[Accession Name (Identifier 1)]]="","",Master[[#This Row],[Accession Name (Identifier 1)]])</f>
        <v/>
      </c>
      <c r="F96" s="45" t="str">
        <f>IF(Master[[#This Row],[Accession Name Cooperator (Identifier 1) -name, organization]]="","",Master[[#This Row],[Accession Name Cooperator (Identifier 1) -name, organization]])</f>
        <v/>
      </c>
      <c r="G96" s="7" t="str">
        <f t="shared" si="3"/>
        <v>Y</v>
      </c>
      <c r="I96" s="3"/>
      <c r="M96" s="3"/>
    </row>
    <row r="97" spans="2:13" x14ac:dyDescent="0.35">
      <c r="B97" s="7" t="str">
        <f>Master[[#This Row],[Accession Prefix (NPGS)]]&amp;" "&amp;Master[[#This Row],[Accession Number -Assigned]]</f>
        <v xml:space="preserve">W6 </v>
      </c>
      <c r="C97" s="7" t="str">
        <f>Master[[#This Row],[Accession Prefix (NPGS)]]&amp;" "&amp;Master[[#This Row],[Accession Number -Assigned]]&amp;" **"</f>
        <v>W6  **</v>
      </c>
      <c r="D97" s="76" t="str">
        <f>IF(Master[[#This Row],[Accession Name Category (Identifier 1) -Lookup Picker]]="","",Master[[#This Row],[Accession Name Category (Identifier 1) -Lookup Picker]])</f>
        <v/>
      </c>
      <c r="E97" s="76" t="str">
        <f>IF(Master[[#This Row],[Accession Name (Identifier 1)]]="","",Master[[#This Row],[Accession Name (Identifier 1)]])</f>
        <v/>
      </c>
      <c r="F97" s="45" t="str">
        <f>IF(Master[[#This Row],[Accession Name Cooperator (Identifier 1) -name, organization]]="","",Master[[#This Row],[Accession Name Cooperator (Identifier 1) -name, organization]])</f>
        <v/>
      </c>
      <c r="G97" s="7" t="str">
        <f t="shared" si="3"/>
        <v>Y</v>
      </c>
      <c r="I97" s="3"/>
      <c r="M97" s="3"/>
    </row>
    <row r="98" spans="2:13" x14ac:dyDescent="0.35">
      <c r="B98" s="7" t="str">
        <f>Master[[#This Row],[Accession Prefix (NPGS)]]&amp;" "&amp;Master[[#This Row],[Accession Number -Assigned]]</f>
        <v xml:space="preserve">W6 </v>
      </c>
      <c r="C98" s="7" t="str">
        <f>Master[[#This Row],[Accession Prefix (NPGS)]]&amp;" "&amp;Master[[#This Row],[Accession Number -Assigned]]&amp;" **"</f>
        <v>W6  **</v>
      </c>
      <c r="D98" s="76" t="str">
        <f>IF(Master[[#This Row],[Accession Name Category (Identifier 1) -Lookup Picker]]="","",Master[[#This Row],[Accession Name Category (Identifier 1) -Lookup Picker]])</f>
        <v/>
      </c>
      <c r="E98" s="76" t="str">
        <f>IF(Master[[#This Row],[Accession Name (Identifier 1)]]="","",Master[[#This Row],[Accession Name (Identifier 1)]])</f>
        <v/>
      </c>
      <c r="F98" s="45" t="str">
        <f>IF(Master[[#This Row],[Accession Name Cooperator (Identifier 1) -name, organization]]="","",Master[[#This Row],[Accession Name Cooperator (Identifier 1) -name, organization]])</f>
        <v/>
      </c>
      <c r="G98" s="7" t="str">
        <f t="shared" si="3"/>
        <v>Y</v>
      </c>
      <c r="I98" s="3"/>
      <c r="M98" s="3"/>
    </row>
    <row r="99" spans="2:13" x14ac:dyDescent="0.35">
      <c r="B99" s="7" t="str">
        <f>Master[[#This Row],[Accession Prefix (NPGS)]]&amp;" "&amp;Master[[#This Row],[Accession Number -Assigned]]</f>
        <v xml:space="preserve">W6 </v>
      </c>
      <c r="C99" s="7" t="str">
        <f>Master[[#This Row],[Accession Prefix (NPGS)]]&amp;" "&amp;Master[[#This Row],[Accession Number -Assigned]]&amp;" **"</f>
        <v>W6  **</v>
      </c>
      <c r="D99" s="76" t="str">
        <f>IF(Master[[#This Row],[Accession Name Category (Identifier 1) -Lookup Picker]]="","",Master[[#This Row],[Accession Name Category (Identifier 1) -Lookup Picker]])</f>
        <v/>
      </c>
      <c r="E99" s="76" t="str">
        <f>IF(Master[[#This Row],[Accession Name (Identifier 1)]]="","",Master[[#This Row],[Accession Name (Identifier 1)]])</f>
        <v/>
      </c>
      <c r="F99" s="45" t="str">
        <f>IF(Master[[#This Row],[Accession Name Cooperator (Identifier 1) -name, organization]]="","",Master[[#This Row],[Accession Name Cooperator (Identifier 1) -name, organization]])</f>
        <v/>
      </c>
      <c r="G99" s="7" t="str">
        <f t="shared" si="3"/>
        <v>Y</v>
      </c>
      <c r="I99" s="3"/>
      <c r="M99" s="3"/>
    </row>
    <row r="100" spans="2:13" x14ac:dyDescent="0.35">
      <c r="B100" s="7" t="str">
        <f>Master[[#This Row],[Accession Prefix (NPGS)]]&amp;" "&amp;Master[[#This Row],[Accession Number -Assigned]]</f>
        <v xml:space="preserve">W6 </v>
      </c>
      <c r="C100" s="7" t="str">
        <f>Master[[#This Row],[Accession Prefix (NPGS)]]&amp;" "&amp;Master[[#This Row],[Accession Number -Assigned]]&amp;" **"</f>
        <v>W6  **</v>
      </c>
      <c r="D100" s="76" t="str">
        <f>IF(Master[[#This Row],[Accession Name Category (Identifier 1) -Lookup Picker]]="","",Master[[#This Row],[Accession Name Category (Identifier 1) -Lookup Picker]])</f>
        <v/>
      </c>
      <c r="E100" s="76" t="str">
        <f>IF(Master[[#This Row],[Accession Name (Identifier 1)]]="","",Master[[#This Row],[Accession Name (Identifier 1)]])</f>
        <v/>
      </c>
      <c r="F100" s="45" t="str">
        <f>IF(Master[[#This Row],[Accession Name Cooperator (Identifier 1) -name, organization]]="","",Master[[#This Row],[Accession Name Cooperator (Identifier 1) -name, organization]])</f>
        <v/>
      </c>
      <c r="G100" s="7" t="str">
        <f t="shared" si="3"/>
        <v>Y</v>
      </c>
    </row>
    <row r="101" spans="2:13" x14ac:dyDescent="0.35">
      <c r="B101" s="7" t="str">
        <f>Master[[#This Row],[Accession Prefix (NPGS)]]&amp;" "&amp;Master[[#This Row],[Accession Number -Assigned]]</f>
        <v xml:space="preserve">W6 </v>
      </c>
      <c r="C101" s="7" t="str">
        <f>Master[[#This Row],[Accession Prefix (NPGS)]]&amp;" "&amp;Master[[#This Row],[Accession Number -Assigned]]&amp;" **"</f>
        <v>W6  **</v>
      </c>
      <c r="D101" s="76" t="str">
        <f>IF(Master[[#This Row],[Accession Name Category (Identifier 1) -Lookup Picker]]="","",Master[[#This Row],[Accession Name Category (Identifier 1) -Lookup Picker]])</f>
        <v/>
      </c>
      <c r="E101" s="76" t="str">
        <f>IF(Master[[#This Row],[Accession Name (Identifier 1)]]="","",Master[[#This Row],[Accession Name (Identifier 1)]])</f>
        <v/>
      </c>
      <c r="F101" s="45" t="str">
        <f>IF(Master[[#This Row],[Accession Name Cooperator (Identifier 1) -name, organization]]="","",Master[[#This Row],[Accession Name Cooperator (Identifier 1) -name, organization]])</f>
        <v/>
      </c>
      <c r="G101" s="7" t="str">
        <f t="shared" si="3"/>
        <v>Y</v>
      </c>
    </row>
    <row r="102" spans="2:13" x14ac:dyDescent="0.35">
      <c r="B102" s="7" t="str">
        <f>Master[[#This Row],[Accession Prefix (NPGS)]]&amp;" "&amp;Master[[#This Row],[Accession Number -Assigned]]</f>
        <v xml:space="preserve">W6 </v>
      </c>
      <c r="C102" s="7" t="str">
        <f>Master[[#This Row],[Accession Prefix (NPGS)]]&amp;" "&amp;Master[[#This Row],[Accession Number -Assigned]]&amp;" **"</f>
        <v>W6  **</v>
      </c>
      <c r="D102" s="76" t="str">
        <f>IF(Master[[#This Row],[Accession Name Category (Identifier 1) -Lookup Picker]]="","",Master[[#This Row],[Accession Name Category (Identifier 1) -Lookup Picker]])</f>
        <v/>
      </c>
      <c r="E102" s="76" t="str">
        <f>IF(Master[[#This Row],[Accession Name (Identifier 1)]]="","",Master[[#This Row],[Accession Name (Identifier 1)]])</f>
        <v/>
      </c>
      <c r="F102" s="45" t="str">
        <f>IF(Master[[#This Row],[Accession Name Cooperator (Identifier 1) -name, organization]]="","",Master[[#This Row],[Accession Name Cooperator (Identifier 1) -name, organization]])</f>
        <v/>
      </c>
      <c r="G102" s="7" t="str">
        <f t="shared" si="3"/>
        <v>Y</v>
      </c>
    </row>
    <row r="103" spans="2:13" x14ac:dyDescent="0.35">
      <c r="B103" s="7" t="str">
        <f>Master[[#This Row],[Accession Prefix (NPGS)]]&amp;" "&amp;Master[[#This Row],[Accession Number -Assigned]]</f>
        <v xml:space="preserve">W6 </v>
      </c>
      <c r="C103" s="7" t="str">
        <f>Master[[#This Row],[Accession Prefix (NPGS)]]&amp;" "&amp;Master[[#This Row],[Accession Number -Assigned]]&amp;" **"</f>
        <v>W6  **</v>
      </c>
      <c r="D103" s="76" t="str">
        <f>IF(Master[[#This Row],[Accession Name Category (Identifier 1) -Lookup Picker]]="","",Master[[#This Row],[Accession Name Category (Identifier 1) -Lookup Picker]])</f>
        <v/>
      </c>
      <c r="E103" s="76" t="str">
        <f>IF(Master[[#This Row],[Accession Name (Identifier 1)]]="","",Master[[#This Row],[Accession Name (Identifier 1)]])</f>
        <v/>
      </c>
      <c r="F103" s="45" t="str">
        <f>IF(Master[[#This Row],[Accession Name Cooperator (Identifier 1) -name, organization]]="","",Master[[#This Row],[Accession Name Cooperator (Identifier 1) -name, organization]])</f>
        <v/>
      </c>
      <c r="G103" s="7" t="str">
        <f t="shared" si="3"/>
        <v>Y</v>
      </c>
    </row>
    <row r="104" spans="2:13" x14ac:dyDescent="0.35">
      <c r="B104" s="7" t="str">
        <f>Master[[#This Row],[Accession Prefix (NPGS)]]&amp;" "&amp;Master[[#This Row],[Accession Number -Assigned]]</f>
        <v xml:space="preserve">W6 </v>
      </c>
      <c r="C104" s="7" t="str">
        <f>Master[[#This Row],[Accession Prefix (NPGS)]]&amp;" "&amp;Master[[#This Row],[Accession Number -Assigned]]&amp;" **"</f>
        <v>W6  **</v>
      </c>
      <c r="D104" s="76" t="str">
        <f>IF(Master[[#This Row],[Accession Name Category (Identifier 1) -Lookup Picker]]="","",Master[[#This Row],[Accession Name Category (Identifier 1) -Lookup Picker]])</f>
        <v/>
      </c>
      <c r="E104" s="76" t="str">
        <f>IF(Master[[#This Row],[Accession Name (Identifier 1)]]="","",Master[[#This Row],[Accession Name (Identifier 1)]])</f>
        <v/>
      </c>
      <c r="F104" s="45" t="str">
        <f>IF(Master[[#This Row],[Accession Name Cooperator (Identifier 1) -name, organization]]="","",Master[[#This Row],[Accession Name Cooperator (Identifier 1) -name, organization]])</f>
        <v/>
      </c>
      <c r="G104" s="7" t="str">
        <f t="shared" si="3"/>
        <v>Y</v>
      </c>
    </row>
    <row r="105" spans="2:13" x14ac:dyDescent="0.35">
      <c r="B105" s="7" t="str">
        <f>Master[[#This Row],[Accession Prefix (NPGS)]]&amp;" "&amp;Master[[#This Row],[Accession Number -Assigned]]</f>
        <v xml:space="preserve">W6 </v>
      </c>
      <c r="C105" s="7" t="str">
        <f>Master[[#This Row],[Accession Prefix (NPGS)]]&amp;" "&amp;Master[[#This Row],[Accession Number -Assigned]]&amp;" **"</f>
        <v>W6  **</v>
      </c>
      <c r="D105" s="76" t="str">
        <f>IF(Master[[#This Row],[Accession Name Category (Identifier 1) -Lookup Picker]]="","",Master[[#This Row],[Accession Name Category (Identifier 1) -Lookup Picker]])</f>
        <v/>
      </c>
      <c r="E105" s="76" t="str">
        <f>IF(Master[[#This Row],[Accession Name (Identifier 1)]]="","",Master[[#This Row],[Accession Name (Identifier 1)]])</f>
        <v/>
      </c>
      <c r="F105" s="45" t="str">
        <f>IF(Master[[#This Row],[Accession Name Cooperator (Identifier 1) -name, organization]]="","",Master[[#This Row],[Accession Name Cooperator (Identifier 1) -name, organization]])</f>
        <v/>
      </c>
      <c r="G105" s="7" t="str">
        <f t="shared" si="3"/>
        <v>Y</v>
      </c>
    </row>
    <row r="106" spans="2:13" x14ac:dyDescent="0.35">
      <c r="B106" s="7" t="str">
        <f>Master[[#This Row],[Accession Prefix (NPGS)]]&amp;" "&amp;Master[[#This Row],[Accession Number -Assigned]]</f>
        <v xml:space="preserve">W6 </v>
      </c>
      <c r="C106" s="7" t="str">
        <f>Master[[#This Row],[Accession Prefix (NPGS)]]&amp;" "&amp;Master[[#This Row],[Accession Number -Assigned]]&amp;" **"</f>
        <v>W6  **</v>
      </c>
      <c r="D106" s="76" t="str">
        <f>IF(Master[[#This Row],[Accession Name Category (Identifier 1) -Lookup Picker]]="","",Master[[#This Row],[Accession Name Category (Identifier 1) -Lookup Picker]])</f>
        <v/>
      </c>
      <c r="E106" s="76" t="str">
        <f>IF(Master[[#This Row],[Accession Name (Identifier 1)]]="","",Master[[#This Row],[Accession Name (Identifier 1)]])</f>
        <v/>
      </c>
      <c r="F106" s="45" t="str">
        <f>IF(Master[[#This Row],[Accession Name Cooperator (Identifier 1) -name, organization]]="","",Master[[#This Row],[Accession Name Cooperator (Identifier 1) -name, organization]])</f>
        <v/>
      </c>
      <c r="G106" s="7" t="str">
        <f t="shared" si="3"/>
        <v>Y</v>
      </c>
    </row>
    <row r="107" spans="2:13" x14ac:dyDescent="0.35">
      <c r="B107" s="7" t="str">
        <f>Master[[#This Row],[Accession Prefix (NPGS)]]&amp;" "&amp;Master[[#This Row],[Accession Number -Assigned]]</f>
        <v xml:space="preserve">W6 </v>
      </c>
      <c r="C107" s="7" t="str">
        <f>Master[[#This Row],[Accession Prefix (NPGS)]]&amp;" "&amp;Master[[#This Row],[Accession Number -Assigned]]&amp;" **"</f>
        <v>W6  **</v>
      </c>
      <c r="D107" s="76" t="str">
        <f>IF(Master[[#This Row],[Accession Name Category (Identifier 1) -Lookup Picker]]="","",Master[[#This Row],[Accession Name Category (Identifier 1) -Lookup Picker]])</f>
        <v/>
      </c>
      <c r="E107" s="76" t="str">
        <f>IF(Master[[#This Row],[Accession Name (Identifier 1)]]="","",Master[[#This Row],[Accession Name (Identifier 1)]])</f>
        <v/>
      </c>
      <c r="F107" s="45" t="str">
        <f>IF(Master[[#This Row],[Accession Name Cooperator (Identifier 1) -name, organization]]="","",Master[[#This Row],[Accession Name Cooperator (Identifier 1) -name, organization]])</f>
        <v/>
      </c>
      <c r="G107" s="7" t="str">
        <f t="shared" si="3"/>
        <v>Y</v>
      </c>
    </row>
    <row r="108" spans="2:13" x14ac:dyDescent="0.35">
      <c r="B108" s="7" t="str">
        <f>Master[[#This Row],[Accession Prefix (NPGS)]]&amp;" "&amp;Master[[#This Row],[Accession Number -Assigned]]</f>
        <v xml:space="preserve">W6 </v>
      </c>
      <c r="C108" s="7" t="str">
        <f>Master[[#This Row],[Accession Prefix (NPGS)]]&amp;" "&amp;Master[[#This Row],[Accession Number -Assigned]]&amp;" **"</f>
        <v>W6  **</v>
      </c>
      <c r="D108" s="76" t="str">
        <f>IF(Master[[#This Row],[Accession Name Category (Identifier 1) -Lookup Picker]]="","",Master[[#This Row],[Accession Name Category (Identifier 1) -Lookup Picker]])</f>
        <v/>
      </c>
      <c r="E108" s="76" t="str">
        <f>IF(Master[[#This Row],[Accession Name (Identifier 1)]]="","",Master[[#This Row],[Accession Name (Identifier 1)]])</f>
        <v/>
      </c>
      <c r="F108" s="45" t="str">
        <f>IF(Master[[#This Row],[Accession Name Cooperator (Identifier 1) -name, organization]]="","",Master[[#This Row],[Accession Name Cooperator (Identifier 1) -name, organization]])</f>
        <v/>
      </c>
      <c r="G108" s="7" t="str">
        <f t="shared" si="3"/>
        <v>Y</v>
      </c>
    </row>
    <row r="109" spans="2:13" x14ac:dyDescent="0.35">
      <c r="B109" s="7" t="str">
        <f>Master[[#This Row],[Accession Prefix (NPGS)]]&amp;" "&amp;Master[[#This Row],[Accession Number -Assigned]]</f>
        <v xml:space="preserve">W6 </v>
      </c>
      <c r="C109" s="7" t="str">
        <f>Master[[#This Row],[Accession Prefix (NPGS)]]&amp;" "&amp;Master[[#This Row],[Accession Number -Assigned]]&amp;" **"</f>
        <v>W6  **</v>
      </c>
      <c r="D109" s="76" t="str">
        <f>IF(Master[[#This Row],[Accession Name Category (Identifier 1) -Lookup Picker]]="","",Master[[#This Row],[Accession Name Category (Identifier 1) -Lookup Picker]])</f>
        <v/>
      </c>
      <c r="E109" s="76" t="str">
        <f>IF(Master[[#This Row],[Accession Name (Identifier 1)]]="","",Master[[#This Row],[Accession Name (Identifier 1)]])</f>
        <v/>
      </c>
      <c r="F109" s="45" t="str">
        <f>IF(Master[[#This Row],[Accession Name Cooperator (Identifier 1) -name, organization]]="","",Master[[#This Row],[Accession Name Cooperator (Identifier 1) -name, organization]])</f>
        <v/>
      </c>
      <c r="G109" s="7" t="str">
        <f t="shared" si="3"/>
        <v>Y</v>
      </c>
    </row>
    <row r="110" spans="2:13" x14ac:dyDescent="0.35">
      <c r="B110" s="7" t="str">
        <f>Master[[#This Row],[Accession Prefix (NPGS)]]&amp;" "&amp;Master[[#This Row],[Accession Number -Assigned]]</f>
        <v xml:space="preserve">W6 </v>
      </c>
      <c r="C110" s="7" t="str">
        <f>Master[[#This Row],[Accession Prefix (NPGS)]]&amp;" "&amp;Master[[#This Row],[Accession Number -Assigned]]&amp;" **"</f>
        <v>W6  **</v>
      </c>
      <c r="D110" s="76" t="str">
        <f>IF(Master[[#This Row],[Accession Name Category (Identifier 1) -Lookup Picker]]="","",Master[[#This Row],[Accession Name Category (Identifier 1) -Lookup Picker]])</f>
        <v/>
      </c>
      <c r="E110" s="76" t="str">
        <f>IF(Master[[#This Row],[Accession Name (Identifier 1)]]="","",Master[[#This Row],[Accession Name (Identifier 1)]])</f>
        <v/>
      </c>
      <c r="F110" s="45" t="str">
        <f>IF(Master[[#This Row],[Accession Name Cooperator (Identifier 1) -name, organization]]="","",Master[[#This Row],[Accession Name Cooperator (Identifier 1) -name, organization]])</f>
        <v/>
      </c>
      <c r="G110" s="7" t="str">
        <f t="shared" si="3"/>
        <v>Y</v>
      </c>
    </row>
    <row r="111" spans="2:13" x14ac:dyDescent="0.35">
      <c r="B111" s="7" t="str">
        <f>Master[[#This Row],[Accession Prefix (NPGS)]]&amp;" "&amp;Master[[#This Row],[Accession Number -Assigned]]</f>
        <v xml:space="preserve">W6 </v>
      </c>
      <c r="C111" s="7" t="str">
        <f>Master[[#This Row],[Accession Prefix (NPGS)]]&amp;" "&amp;Master[[#This Row],[Accession Number -Assigned]]&amp;" **"</f>
        <v>W6  **</v>
      </c>
      <c r="D111" s="76" t="str">
        <f>IF(Master[[#This Row],[Accession Name Category (Identifier 1) -Lookup Picker]]="","",Master[[#This Row],[Accession Name Category (Identifier 1) -Lookup Picker]])</f>
        <v/>
      </c>
      <c r="E111" s="76" t="str">
        <f>IF(Master[[#This Row],[Accession Name (Identifier 1)]]="","",Master[[#This Row],[Accession Name (Identifier 1)]])</f>
        <v/>
      </c>
      <c r="F111" s="45" t="str">
        <f>IF(Master[[#This Row],[Accession Name Cooperator (Identifier 1) -name, organization]]="","",Master[[#This Row],[Accession Name Cooperator (Identifier 1) -name, organization]])</f>
        <v/>
      </c>
      <c r="G111" s="7" t="str">
        <f t="shared" si="3"/>
        <v>Y</v>
      </c>
    </row>
    <row r="112" spans="2:13" x14ac:dyDescent="0.35">
      <c r="B112" s="7" t="str">
        <f>Master[[#This Row],[Accession Prefix (NPGS)]]&amp;" "&amp;Master[[#This Row],[Accession Number -Assigned]]</f>
        <v xml:space="preserve">W6 </v>
      </c>
      <c r="C112" s="7" t="str">
        <f>Master[[#This Row],[Accession Prefix (NPGS)]]&amp;" "&amp;Master[[#This Row],[Accession Number -Assigned]]&amp;" **"</f>
        <v>W6  **</v>
      </c>
      <c r="D112" s="76" t="str">
        <f>IF(Master[[#This Row],[Accession Name Category (Identifier 1) -Lookup Picker]]="","",Master[[#This Row],[Accession Name Category (Identifier 1) -Lookup Picker]])</f>
        <v/>
      </c>
      <c r="E112" s="76" t="str">
        <f>IF(Master[[#This Row],[Accession Name (Identifier 1)]]="","",Master[[#This Row],[Accession Name (Identifier 1)]])</f>
        <v/>
      </c>
      <c r="F112" s="45" t="str">
        <f>IF(Master[[#This Row],[Accession Name Cooperator (Identifier 1) -name, organization]]="","",Master[[#This Row],[Accession Name Cooperator (Identifier 1) -name, organization]])</f>
        <v/>
      </c>
      <c r="G112" s="7" t="str">
        <f t="shared" si="3"/>
        <v>Y</v>
      </c>
    </row>
    <row r="113" spans="2:7" x14ac:dyDescent="0.35">
      <c r="B113" s="7" t="str">
        <f>Master[[#This Row],[Accession Prefix (NPGS)]]&amp;" "&amp;Master[[#This Row],[Accession Number -Assigned]]</f>
        <v xml:space="preserve">W6 </v>
      </c>
      <c r="C113" s="7" t="str">
        <f>Master[[#This Row],[Accession Prefix (NPGS)]]&amp;" "&amp;Master[[#This Row],[Accession Number -Assigned]]&amp;" **"</f>
        <v>W6  **</v>
      </c>
      <c r="D113" s="76" t="str">
        <f>IF(Master[[#This Row],[Accession Name Category (Identifier 1) -Lookup Picker]]="","",Master[[#This Row],[Accession Name Category (Identifier 1) -Lookup Picker]])</f>
        <v/>
      </c>
      <c r="E113" s="76" t="str">
        <f>IF(Master[[#This Row],[Accession Name (Identifier 1)]]="","",Master[[#This Row],[Accession Name (Identifier 1)]])</f>
        <v/>
      </c>
      <c r="F113" s="45" t="str">
        <f>IF(Master[[#This Row],[Accession Name Cooperator (Identifier 1) -name, organization]]="","",Master[[#This Row],[Accession Name Cooperator (Identifier 1) -name, organization]])</f>
        <v/>
      </c>
      <c r="G113" s="7" t="str">
        <f t="shared" si="3"/>
        <v>Y</v>
      </c>
    </row>
    <row r="114" spans="2:7" x14ac:dyDescent="0.35">
      <c r="B114" s="7" t="str">
        <f>Master[[#This Row],[Accession Prefix (NPGS)]]&amp;" "&amp;Master[[#This Row],[Accession Number -Assigned]]</f>
        <v xml:space="preserve">W6 </v>
      </c>
      <c r="C114" s="7" t="str">
        <f>Master[[#This Row],[Accession Prefix (NPGS)]]&amp;" "&amp;Master[[#This Row],[Accession Number -Assigned]]&amp;" **"</f>
        <v>W6  **</v>
      </c>
      <c r="D114" s="76" t="str">
        <f>IF(Master[[#This Row],[Accession Name Category (Identifier 1) -Lookup Picker]]="","",Master[[#This Row],[Accession Name Category (Identifier 1) -Lookup Picker]])</f>
        <v/>
      </c>
      <c r="E114" s="76" t="str">
        <f>IF(Master[[#This Row],[Accession Name (Identifier 1)]]="","",Master[[#This Row],[Accession Name (Identifier 1)]])</f>
        <v/>
      </c>
      <c r="F114" s="45" t="str">
        <f>IF(Master[[#This Row],[Accession Name Cooperator (Identifier 1) -name, organization]]="","",Master[[#This Row],[Accession Name Cooperator (Identifier 1) -name, organization]])</f>
        <v/>
      </c>
      <c r="G114" s="7" t="str">
        <f t="shared" si="3"/>
        <v>Y</v>
      </c>
    </row>
    <row r="115" spans="2:7" x14ac:dyDescent="0.35">
      <c r="B115" s="7" t="str">
        <f>Master[[#This Row],[Accession Prefix (NPGS)]]&amp;" "&amp;Master[[#This Row],[Accession Number -Assigned]]</f>
        <v xml:space="preserve">W6 </v>
      </c>
      <c r="C115" s="7" t="str">
        <f>Master[[#This Row],[Accession Prefix (NPGS)]]&amp;" "&amp;Master[[#This Row],[Accession Number -Assigned]]&amp;" **"</f>
        <v>W6  **</v>
      </c>
      <c r="D115" s="76" t="str">
        <f>IF(Master[[#This Row],[Accession Name Category (Identifier 1) -Lookup Picker]]="","",Master[[#This Row],[Accession Name Category (Identifier 1) -Lookup Picker]])</f>
        <v/>
      </c>
      <c r="E115" s="76" t="str">
        <f>IF(Master[[#This Row],[Accession Name (Identifier 1)]]="","",Master[[#This Row],[Accession Name (Identifier 1)]])</f>
        <v/>
      </c>
      <c r="F115" s="45" t="str">
        <f>IF(Master[[#This Row],[Accession Name Cooperator (Identifier 1) -name, organization]]="","",Master[[#This Row],[Accession Name Cooperator (Identifier 1) -name, organization]])</f>
        <v/>
      </c>
      <c r="G115" s="7" t="str">
        <f t="shared" si="3"/>
        <v>Y</v>
      </c>
    </row>
    <row r="116" spans="2:7" x14ac:dyDescent="0.35">
      <c r="B116" s="7" t="str">
        <f>Master[[#This Row],[Accession Prefix (NPGS)]]&amp;" "&amp;Master[[#This Row],[Accession Number -Assigned]]</f>
        <v xml:space="preserve">W6 </v>
      </c>
      <c r="C116" s="7" t="str">
        <f>Master[[#This Row],[Accession Prefix (NPGS)]]&amp;" "&amp;Master[[#This Row],[Accession Number -Assigned]]&amp;" **"</f>
        <v>W6  **</v>
      </c>
      <c r="D116" s="76" t="str">
        <f>IF(Master[[#This Row],[Accession Name Category (Identifier 1) -Lookup Picker]]="","",Master[[#This Row],[Accession Name Category (Identifier 1) -Lookup Picker]])</f>
        <v/>
      </c>
      <c r="E116" s="76" t="str">
        <f>IF(Master[[#This Row],[Accession Name (Identifier 1)]]="","",Master[[#This Row],[Accession Name (Identifier 1)]])</f>
        <v/>
      </c>
      <c r="F116" s="45" t="str">
        <f>IF(Master[[#This Row],[Accession Name Cooperator (Identifier 1) -name, organization]]="","",Master[[#This Row],[Accession Name Cooperator (Identifier 1) -name, organization]])</f>
        <v/>
      </c>
      <c r="G116" s="7" t="str">
        <f t="shared" si="3"/>
        <v>Y</v>
      </c>
    </row>
    <row r="117" spans="2:7" x14ac:dyDescent="0.35">
      <c r="B117" s="7" t="str">
        <f>Master[[#This Row],[Accession Prefix (NPGS)]]&amp;" "&amp;Master[[#This Row],[Accession Number -Assigned]]</f>
        <v xml:space="preserve">W6 </v>
      </c>
      <c r="C117" s="7" t="str">
        <f>Master[[#This Row],[Accession Prefix (NPGS)]]&amp;" "&amp;Master[[#This Row],[Accession Number -Assigned]]&amp;" **"</f>
        <v>W6  **</v>
      </c>
      <c r="D117" s="76" t="str">
        <f>IF(Master[[#This Row],[Accession Name Category (Identifier 1) -Lookup Picker]]="","",Master[[#This Row],[Accession Name Category (Identifier 1) -Lookup Picker]])</f>
        <v/>
      </c>
      <c r="E117" s="76" t="str">
        <f>IF(Master[[#This Row],[Accession Name (Identifier 1)]]="","",Master[[#This Row],[Accession Name (Identifier 1)]])</f>
        <v/>
      </c>
      <c r="F117" s="45" t="str">
        <f>IF(Master[[#This Row],[Accession Name Cooperator (Identifier 1) -name, organization]]="","",Master[[#This Row],[Accession Name Cooperator (Identifier 1) -name, organization]])</f>
        <v/>
      </c>
      <c r="G117" s="7" t="str">
        <f t="shared" si="3"/>
        <v>Y</v>
      </c>
    </row>
    <row r="118" spans="2:7" x14ac:dyDescent="0.35">
      <c r="B118" s="7" t="str">
        <f>Master[[#This Row],[Accession Prefix (NPGS)]]&amp;" "&amp;Master[[#This Row],[Accession Number -Assigned]]</f>
        <v xml:space="preserve"> </v>
      </c>
      <c r="C118" s="7" t="str">
        <f>Master[[#This Row],[Accession Prefix (NPGS)]]&amp;" "&amp;Master[[#This Row],[Accession Number -Assigned]]&amp;" **"</f>
        <v xml:space="preserve">  **</v>
      </c>
      <c r="D118" s="76" t="str">
        <f>IF(Master[[#This Row],[Accession Name Category (Identifier 1) -Lookup Picker]]="","",Master[[#This Row],[Accession Name Category (Identifier 1) -Lookup Picker]])</f>
        <v/>
      </c>
      <c r="E118" s="76" t="str">
        <f>IF(Master[[#This Row],[Accession Name (Identifier 1)]]="","",Master[[#This Row],[Accession Name (Identifier 1)]])</f>
        <v/>
      </c>
      <c r="F118" s="45" t="str">
        <f>IF(Master[[#This Row],[Accession Name Cooperator (Identifier 1) -name, organization]]="","",Master[[#This Row],[Accession Name Cooperator (Identifier 1) -name, organization]])</f>
        <v/>
      </c>
      <c r="G118" s="7" t="str">
        <f t="shared" ref="G118:G149" si="4">"Y"</f>
        <v>Y</v>
      </c>
    </row>
    <row r="119" spans="2:7" x14ac:dyDescent="0.35">
      <c r="B119" s="7" t="str">
        <f>Master[[#This Row],[Accession Prefix (NPGS)]]&amp;" "&amp;Master[[#This Row],[Accession Number -Assigned]]</f>
        <v xml:space="preserve"> </v>
      </c>
      <c r="C119" s="7" t="str">
        <f>Master[[#This Row],[Accession Prefix (NPGS)]]&amp;" "&amp;Master[[#This Row],[Accession Number -Assigned]]&amp;" **"</f>
        <v xml:space="preserve">  **</v>
      </c>
      <c r="D119" s="76" t="str">
        <f>IF(Master[[#This Row],[Accession Name Category (Identifier 1) -Lookup Picker]]="","",Master[[#This Row],[Accession Name Category (Identifier 1) -Lookup Picker]])</f>
        <v/>
      </c>
      <c r="E119" s="76" t="str">
        <f>IF(Master[[#This Row],[Accession Name (Identifier 1)]]="","",Master[[#This Row],[Accession Name (Identifier 1)]])</f>
        <v/>
      </c>
      <c r="F119" s="45" t="str">
        <f>IF(Master[[#This Row],[Accession Name Cooperator (Identifier 1) -name, organization]]="","",Master[[#This Row],[Accession Name Cooperator (Identifier 1) -name, organization]])</f>
        <v/>
      </c>
      <c r="G119" s="7" t="str">
        <f t="shared" si="4"/>
        <v>Y</v>
      </c>
    </row>
    <row r="120" spans="2:7" x14ac:dyDescent="0.35">
      <c r="B120" s="7" t="str">
        <f>Master[[#This Row],[Accession Prefix (NPGS)]]&amp;" "&amp;Master[[#This Row],[Accession Number -Assigned]]</f>
        <v xml:space="preserve"> </v>
      </c>
      <c r="C120" s="7" t="str">
        <f>Master[[#This Row],[Accession Prefix (NPGS)]]&amp;" "&amp;Master[[#This Row],[Accession Number -Assigned]]&amp;" **"</f>
        <v xml:space="preserve">  **</v>
      </c>
      <c r="D120" s="76" t="str">
        <f>IF(Master[[#This Row],[Accession Name Category (Identifier 1) -Lookup Picker]]="","",Master[[#This Row],[Accession Name Category (Identifier 1) -Lookup Picker]])</f>
        <v/>
      </c>
      <c r="E120" s="76" t="str">
        <f>IF(Master[[#This Row],[Accession Name (Identifier 1)]]="","",Master[[#This Row],[Accession Name (Identifier 1)]])</f>
        <v/>
      </c>
      <c r="F120" s="45" t="str">
        <f>IF(Master[[#This Row],[Accession Name Cooperator (Identifier 1) -name, organization]]="","",Master[[#This Row],[Accession Name Cooperator (Identifier 1) -name, organization]])</f>
        <v/>
      </c>
      <c r="G120" s="7" t="str">
        <f t="shared" si="4"/>
        <v>Y</v>
      </c>
    </row>
    <row r="121" spans="2:7" x14ac:dyDescent="0.35">
      <c r="B121" s="7" t="str">
        <f>Master[[#This Row],[Accession Prefix (NPGS)]]&amp;" "&amp;Master[[#This Row],[Accession Number -Assigned]]</f>
        <v xml:space="preserve"> </v>
      </c>
      <c r="C121" s="7" t="str">
        <f>Master[[#This Row],[Accession Prefix (NPGS)]]&amp;" "&amp;Master[[#This Row],[Accession Number -Assigned]]&amp;" **"</f>
        <v xml:space="preserve">  **</v>
      </c>
      <c r="D121" s="76" t="str">
        <f>IF(Master[[#This Row],[Accession Name Category (Identifier 1) -Lookup Picker]]="","",Master[[#This Row],[Accession Name Category (Identifier 1) -Lookup Picker]])</f>
        <v/>
      </c>
      <c r="E121" s="76" t="str">
        <f>IF(Master[[#This Row],[Accession Name (Identifier 1)]]="","",Master[[#This Row],[Accession Name (Identifier 1)]])</f>
        <v/>
      </c>
      <c r="F121" s="45" t="str">
        <f>IF(Master[[#This Row],[Accession Name Cooperator (Identifier 1) -name, organization]]="","",Master[[#This Row],[Accession Name Cooperator (Identifier 1) -name, organization]])</f>
        <v/>
      </c>
      <c r="G121" s="7" t="str">
        <f t="shared" si="4"/>
        <v>Y</v>
      </c>
    </row>
    <row r="122" spans="2:7" x14ac:dyDescent="0.35">
      <c r="B122" s="7" t="str">
        <f>Master[[#This Row],[Accession Prefix (NPGS)]]&amp;" "&amp;Master[[#This Row],[Accession Number -Assigned]]</f>
        <v xml:space="preserve"> </v>
      </c>
      <c r="C122" s="7" t="str">
        <f>Master[[#This Row],[Accession Prefix (NPGS)]]&amp;" "&amp;Master[[#This Row],[Accession Number -Assigned]]&amp;" **"</f>
        <v xml:space="preserve">  **</v>
      </c>
      <c r="D122" s="76" t="str">
        <f>IF(Master[[#This Row],[Accession Name Category (Identifier 1) -Lookup Picker]]="","",Master[[#This Row],[Accession Name Category (Identifier 1) -Lookup Picker]])</f>
        <v/>
      </c>
      <c r="E122" s="76" t="str">
        <f>IF(Master[[#This Row],[Accession Name (Identifier 1)]]="","",Master[[#This Row],[Accession Name (Identifier 1)]])</f>
        <v/>
      </c>
      <c r="F122" s="45" t="str">
        <f>IF(Master[[#This Row],[Accession Name Cooperator (Identifier 1) -name, organization]]="","",Master[[#This Row],[Accession Name Cooperator (Identifier 1) -name, organization]])</f>
        <v/>
      </c>
      <c r="G122" s="7" t="str">
        <f t="shared" si="4"/>
        <v>Y</v>
      </c>
    </row>
    <row r="123" spans="2:7" x14ac:dyDescent="0.35">
      <c r="B123" s="7" t="str">
        <f>Master[[#This Row],[Accession Prefix (NPGS)]]&amp;" "&amp;Master[[#This Row],[Accession Number -Assigned]]</f>
        <v xml:space="preserve"> </v>
      </c>
      <c r="C123" s="7" t="str">
        <f>Master[[#This Row],[Accession Prefix (NPGS)]]&amp;" "&amp;Master[[#This Row],[Accession Number -Assigned]]&amp;" **"</f>
        <v xml:space="preserve">  **</v>
      </c>
      <c r="D123" s="76" t="str">
        <f>IF(Master[[#This Row],[Accession Name Category (Identifier 1) -Lookup Picker]]="","",Master[[#This Row],[Accession Name Category (Identifier 1) -Lookup Picker]])</f>
        <v/>
      </c>
      <c r="E123" s="76" t="str">
        <f>IF(Master[[#This Row],[Accession Name (Identifier 1)]]="","",Master[[#This Row],[Accession Name (Identifier 1)]])</f>
        <v/>
      </c>
      <c r="F123" s="45" t="str">
        <f>IF(Master[[#This Row],[Accession Name Cooperator (Identifier 1) -name, organization]]="","",Master[[#This Row],[Accession Name Cooperator (Identifier 1) -name, organization]])</f>
        <v/>
      </c>
      <c r="G123" s="7" t="str">
        <f t="shared" si="4"/>
        <v>Y</v>
      </c>
    </row>
    <row r="124" spans="2:7" x14ac:dyDescent="0.35">
      <c r="B124" s="7" t="str">
        <f>Master[[#This Row],[Accession Prefix (NPGS)]]&amp;" "&amp;Master[[#This Row],[Accession Number -Assigned]]</f>
        <v xml:space="preserve"> </v>
      </c>
      <c r="C124" s="7" t="str">
        <f>Master[[#This Row],[Accession Prefix (NPGS)]]&amp;" "&amp;Master[[#This Row],[Accession Number -Assigned]]&amp;" **"</f>
        <v xml:space="preserve">  **</v>
      </c>
      <c r="D124" s="76" t="str">
        <f>IF(Master[[#This Row],[Accession Name Category (Identifier 1) -Lookup Picker]]="","",Master[[#This Row],[Accession Name Category (Identifier 1) -Lookup Picker]])</f>
        <v/>
      </c>
      <c r="E124" s="76" t="str">
        <f>IF(Master[[#This Row],[Accession Name (Identifier 1)]]="","",Master[[#This Row],[Accession Name (Identifier 1)]])</f>
        <v/>
      </c>
      <c r="F124" s="45" t="str">
        <f>IF(Master[[#This Row],[Accession Name Cooperator (Identifier 1) -name, organization]]="","",Master[[#This Row],[Accession Name Cooperator (Identifier 1) -name, organization]])</f>
        <v/>
      </c>
      <c r="G124" s="7" t="str">
        <f t="shared" si="4"/>
        <v>Y</v>
      </c>
    </row>
    <row r="125" spans="2:7" x14ac:dyDescent="0.35">
      <c r="B125" s="7" t="str">
        <f>Master[[#This Row],[Accession Prefix (NPGS)]]&amp;" "&amp;Master[[#This Row],[Accession Number -Assigned]]</f>
        <v xml:space="preserve"> </v>
      </c>
      <c r="C125" s="7" t="str">
        <f>Master[[#This Row],[Accession Prefix (NPGS)]]&amp;" "&amp;Master[[#This Row],[Accession Number -Assigned]]&amp;" **"</f>
        <v xml:space="preserve">  **</v>
      </c>
      <c r="D125" s="76" t="str">
        <f>IF(Master[[#This Row],[Accession Name Category (Identifier 1) -Lookup Picker]]="","",Master[[#This Row],[Accession Name Category (Identifier 1) -Lookup Picker]])</f>
        <v/>
      </c>
      <c r="E125" s="76" t="str">
        <f>IF(Master[[#This Row],[Accession Name (Identifier 1)]]="","",Master[[#This Row],[Accession Name (Identifier 1)]])</f>
        <v/>
      </c>
      <c r="F125" s="45" t="str">
        <f>IF(Master[[#This Row],[Accession Name Cooperator (Identifier 1) -name, organization]]="","",Master[[#This Row],[Accession Name Cooperator (Identifier 1) -name, organization]])</f>
        <v/>
      </c>
      <c r="G125" s="7" t="str">
        <f t="shared" si="4"/>
        <v>Y</v>
      </c>
    </row>
    <row r="126" spans="2:7" x14ac:dyDescent="0.35">
      <c r="B126" s="7" t="str">
        <f>Master[[#This Row],[Accession Prefix (NPGS)]]&amp;" "&amp;Master[[#This Row],[Accession Number -Assigned]]</f>
        <v xml:space="preserve"> </v>
      </c>
      <c r="C126" s="7" t="str">
        <f>Master[[#This Row],[Accession Prefix (NPGS)]]&amp;" "&amp;Master[[#This Row],[Accession Number -Assigned]]&amp;" **"</f>
        <v xml:space="preserve">  **</v>
      </c>
      <c r="D126" s="76" t="str">
        <f>IF(Master[[#This Row],[Accession Name Category (Identifier 1) -Lookup Picker]]="","",Master[[#This Row],[Accession Name Category (Identifier 1) -Lookup Picker]])</f>
        <v/>
      </c>
      <c r="E126" s="76" t="str">
        <f>IF(Master[[#This Row],[Accession Name (Identifier 1)]]="","",Master[[#This Row],[Accession Name (Identifier 1)]])</f>
        <v/>
      </c>
      <c r="F126" s="45" t="str">
        <f>IF(Master[[#This Row],[Accession Name Cooperator (Identifier 1) -name, organization]]="","",Master[[#This Row],[Accession Name Cooperator (Identifier 1) -name, organization]])</f>
        <v/>
      </c>
      <c r="G126" s="7" t="str">
        <f t="shared" si="4"/>
        <v>Y</v>
      </c>
    </row>
    <row r="127" spans="2:7" x14ac:dyDescent="0.35">
      <c r="B127" s="7" t="str">
        <f>Master[[#This Row],[Accession Prefix (NPGS)]]&amp;" "&amp;Master[[#This Row],[Accession Number -Assigned]]</f>
        <v xml:space="preserve"> </v>
      </c>
      <c r="C127" s="7" t="str">
        <f>Master[[#This Row],[Accession Prefix (NPGS)]]&amp;" "&amp;Master[[#This Row],[Accession Number -Assigned]]&amp;" **"</f>
        <v xml:space="preserve">  **</v>
      </c>
      <c r="D127" s="76" t="str">
        <f>IF(Master[[#This Row],[Accession Name Category (Identifier 1) -Lookup Picker]]="","",Master[[#This Row],[Accession Name Category (Identifier 1) -Lookup Picker]])</f>
        <v/>
      </c>
      <c r="E127" s="76" t="str">
        <f>IF(Master[[#This Row],[Accession Name (Identifier 1)]]="","",Master[[#This Row],[Accession Name (Identifier 1)]])</f>
        <v/>
      </c>
      <c r="F127" s="45" t="str">
        <f>IF(Master[[#This Row],[Accession Name Cooperator (Identifier 1) -name, organization]]="","",Master[[#This Row],[Accession Name Cooperator (Identifier 1) -name, organization]])</f>
        <v/>
      </c>
      <c r="G127" s="7" t="str">
        <f t="shared" si="4"/>
        <v>Y</v>
      </c>
    </row>
    <row r="128" spans="2:7" x14ac:dyDescent="0.35">
      <c r="B128" s="7" t="str">
        <f>Master[[#This Row],[Accession Prefix (NPGS)]]&amp;" "&amp;Master[[#This Row],[Accession Number -Assigned]]</f>
        <v xml:space="preserve"> </v>
      </c>
      <c r="C128" s="7" t="str">
        <f>Master[[#This Row],[Accession Prefix (NPGS)]]&amp;" "&amp;Master[[#This Row],[Accession Number -Assigned]]&amp;" **"</f>
        <v xml:space="preserve">  **</v>
      </c>
      <c r="D128" s="76" t="str">
        <f>IF(Master[[#This Row],[Accession Name Category (Identifier 1) -Lookup Picker]]="","",Master[[#This Row],[Accession Name Category (Identifier 1) -Lookup Picker]])</f>
        <v/>
      </c>
      <c r="E128" s="76" t="str">
        <f>IF(Master[[#This Row],[Accession Name (Identifier 1)]]="","",Master[[#This Row],[Accession Name (Identifier 1)]])</f>
        <v/>
      </c>
      <c r="F128" s="45" t="str">
        <f>IF(Master[[#This Row],[Accession Name Cooperator (Identifier 1) -name, organization]]="","",Master[[#This Row],[Accession Name Cooperator (Identifier 1) -name, organization]])</f>
        <v/>
      </c>
      <c r="G128" s="7" t="str">
        <f t="shared" si="4"/>
        <v>Y</v>
      </c>
    </row>
    <row r="129" spans="2:7" x14ac:dyDescent="0.35">
      <c r="B129" s="7" t="str">
        <f>Master[[#This Row],[Accession Prefix (NPGS)]]&amp;" "&amp;Master[[#This Row],[Accession Number -Assigned]]</f>
        <v xml:space="preserve"> </v>
      </c>
      <c r="C129" s="7" t="str">
        <f>Master[[#This Row],[Accession Prefix (NPGS)]]&amp;" "&amp;Master[[#This Row],[Accession Number -Assigned]]&amp;" **"</f>
        <v xml:space="preserve">  **</v>
      </c>
      <c r="D129" s="76" t="str">
        <f>IF(Master[[#This Row],[Accession Name Category (Identifier 1) -Lookup Picker]]="","",Master[[#This Row],[Accession Name Category (Identifier 1) -Lookup Picker]])</f>
        <v/>
      </c>
      <c r="E129" s="76" t="str">
        <f>IF(Master[[#This Row],[Accession Name (Identifier 1)]]="","",Master[[#This Row],[Accession Name (Identifier 1)]])</f>
        <v/>
      </c>
      <c r="F129" s="45" t="str">
        <f>IF(Master[[#This Row],[Accession Name Cooperator (Identifier 1) -name, organization]]="","",Master[[#This Row],[Accession Name Cooperator (Identifier 1) -name, organization]])</f>
        <v/>
      </c>
      <c r="G129" s="7" t="str">
        <f t="shared" si="4"/>
        <v>Y</v>
      </c>
    </row>
    <row r="130" spans="2:7" x14ac:dyDescent="0.35">
      <c r="B130" s="7" t="str">
        <f>Master[[#This Row],[Accession Prefix (NPGS)]]&amp;" "&amp;Master[[#This Row],[Accession Number -Assigned]]</f>
        <v xml:space="preserve"> </v>
      </c>
      <c r="C130" s="7" t="str">
        <f>Master[[#This Row],[Accession Prefix (NPGS)]]&amp;" "&amp;Master[[#This Row],[Accession Number -Assigned]]&amp;" **"</f>
        <v xml:space="preserve">  **</v>
      </c>
      <c r="D130" s="76" t="str">
        <f>IF(Master[[#This Row],[Accession Name Category (Identifier 1) -Lookup Picker]]="","",Master[[#This Row],[Accession Name Category (Identifier 1) -Lookup Picker]])</f>
        <v/>
      </c>
      <c r="E130" s="76" t="str">
        <f>IF(Master[[#This Row],[Accession Name (Identifier 1)]]="","",Master[[#This Row],[Accession Name (Identifier 1)]])</f>
        <v/>
      </c>
      <c r="F130" s="45" t="str">
        <f>IF(Master[[#This Row],[Accession Name Cooperator (Identifier 1) -name, organization]]="","",Master[[#This Row],[Accession Name Cooperator (Identifier 1) -name, organization]])</f>
        <v/>
      </c>
      <c r="G130" s="7" t="str">
        <f t="shared" si="4"/>
        <v>Y</v>
      </c>
    </row>
    <row r="131" spans="2:7" x14ac:dyDescent="0.35">
      <c r="B131" s="7" t="str">
        <f>Master[[#This Row],[Accession Prefix (NPGS)]]&amp;" "&amp;Master[[#This Row],[Accession Number -Assigned]]</f>
        <v xml:space="preserve"> </v>
      </c>
      <c r="C131" s="7" t="str">
        <f>Master[[#This Row],[Accession Prefix (NPGS)]]&amp;" "&amp;Master[[#This Row],[Accession Number -Assigned]]&amp;" **"</f>
        <v xml:space="preserve">  **</v>
      </c>
      <c r="D131" s="76" t="str">
        <f>IF(Master[[#This Row],[Accession Name Category (Identifier 1) -Lookup Picker]]="","",Master[[#This Row],[Accession Name Category (Identifier 1) -Lookup Picker]])</f>
        <v/>
      </c>
      <c r="E131" s="76" t="str">
        <f>IF(Master[[#This Row],[Accession Name (Identifier 1)]]="","",Master[[#This Row],[Accession Name (Identifier 1)]])</f>
        <v/>
      </c>
      <c r="F131" s="45" t="str">
        <f>IF(Master[[#This Row],[Accession Name Cooperator (Identifier 1) -name, organization]]="","",Master[[#This Row],[Accession Name Cooperator (Identifier 1) -name, organization]])</f>
        <v/>
      </c>
      <c r="G131" s="7" t="str">
        <f t="shared" si="4"/>
        <v>Y</v>
      </c>
    </row>
    <row r="132" spans="2:7" x14ac:dyDescent="0.35">
      <c r="B132" s="7" t="str">
        <f>Master[[#This Row],[Accession Prefix (NPGS)]]&amp;" "&amp;Master[[#This Row],[Accession Number -Assigned]]</f>
        <v xml:space="preserve"> </v>
      </c>
      <c r="C132" s="7" t="str">
        <f>Master[[#This Row],[Accession Prefix (NPGS)]]&amp;" "&amp;Master[[#This Row],[Accession Number -Assigned]]&amp;" **"</f>
        <v xml:space="preserve">  **</v>
      </c>
      <c r="D132" s="76" t="str">
        <f>IF(Master[[#This Row],[Accession Name Category (Identifier 1) -Lookup Picker]]="","",Master[[#This Row],[Accession Name Category (Identifier 1) -Lookup Picker]])</f>
        <v/>
      </c>
      <c r="E132" s="76" t="str">
        <f>IF(Master[[#This Row],[Accession Name (Identifier 1)]]="","",Master[[#This Row],[Accession Name (Identifier 1)]])</f>
        <v/>
      </c>
      <c r="F132" s="45" t="str">
        <f>IF(Master[[#This Row],[Accession Name Cooperator (Identifier 1) -name, organization]]="","",Master[[#This Row],[Accession Name Cooperator (Identifier 1) -name, organization]])</f>
        <v/>
      </c>
      <c r="G132" s="7" t="str">
        <f t="shared" si="4"/>
        <v>Y</v>
      </c>
    </row>
    <row r="133" spans="2:7" x14ac:dyDescent="0.35">
      <c r="B133" s="7" t="str">
        <f>Master[[#This Row],[Accession Prefix (NPGS)]]&amp;" "&amp;Master[[#This Row],[Accession Number -Assigned]]</f>
        <v xml:space="preserve"> </v>
      </c>
      <c r="C133" s="7" t="str">
        <f>Master[[#This Row],[Accession Prefix (NPGS)]]&amp;" "&amp;Master[[#This Row],[Accession Number -Assigned]]&amp;" **"</f>
        <v xml:space="preserve">  **</v>
      </c>
      <c r="D133" s="76" t="str">
        <f>IF(Master[[#This Row],[Accession Name Category (Identifier 1) -Lookup Picker]]="","",Master[[#This Row],[Accession Name Category (Identifier 1) -Lookup Picker]])</f>
        <v/>
      </c>
      <c r="E133" s="76" t="str">
        <f>IF(Master[[#This Row],[Accession Name (Identifier 1)]]="","",Master[[#This Row],[Accession Name (Identifier 1)]])</f>
        <v/>
      </c>
      <c r="F133" s="45" t="str">
        <f>IF(Master[[#This Row],[Accession Name Cooperator (Identifier 1) -name, organization]]="","",Master[[#This Row],[Accession Name Cooperator (Identifier 1) -name, organization]])</f>
        <v/>
      </c>
      <c r="G133" s="7" t="str">
        <f t="shared" si="4"/>
        <v>Y</v>
      </c>
    </row>
    <row r="134" spans="2:7" x14ac:dyDescent="0.35">
      <c r="B134" s="7" t="str">
        <f>Master[[#This Row],[Accession Prefix (NPGS)]]&amp;" "&amp;Master[[#This Row],[Accession Number -Assigned]]</f>
        <v xml:space="preserve"> </v>
      </c>
      <c r="C134" s="7" t="str">
        <f>Master[[#This Row],[Accession Prefix (NPGS)]]&amp;" "&amp;Master[[#This Row],[Accession Number -Assigned]]&amp;" **"</f>
        <v xml:space="preserve">  **</v>
      </c>
      <c r="D134" s="76" t="str">
        <f>IF(Master[[#This Row],[Accession Name Category (Identifier 1) -Lookup Picker]]="","",Master[[#This Row],[Accession Name Category (Identifier 1) -Lookup Picker]])</f>
        <v/>
      </c>
      <c r="E134" s="76" t="str">
        <f>IF(Master[[#This Row],[Accession Name (Identifier 1)]]="","",Master[[#This Row],[Accession Name (Identifier 1)]])</f>
        <v/>
      </c>
      <c r="F134" s="45" t="str">
        <f>IF(Master[[#This Row],[Accession Name Cooperator (Identifier 1) -name, organization]]="","",Master[[#This Row],[Accession Name Cooperator (Identifier 1) -name, organization]])</f>
        <v/>
      </c>
      <c r="G134" s="7" t="str">
        <f t="shared" si="4"/>
        <v>Y</v>
      </c>
    </row>
    <row r="135" spans="2:7" x14ac:dyDescent="0.35">
      <c r="B135" s="7" t="str">
        <f>Master[[#This Row],[Accession Prefix (NPGS)]]&amp;" "&amp;Master[[#This Row],[Accession Number -Assigned]]</f>
        <v xml:space="preserve"> </v>
      </c>
      <c r="C135" s="7" t="str">
        <f>Master[[#This Row],[Accession Prefix (NPGS)]]&amp;" "&amp;Master[[#This Row],[Accession Number -Assigned]]&amp;" **"</f>
        <v xml:space="preserve">  **</v>
      </c>
      <c r="D135" s="76" t="str">
        <f>IF(Master[[#This Row],[Accession Name Category (Identifier 1) -Lookup Picker]]="","",Master[[#This Row],[Accession Name Category (Identifier 1) -Lookup Picker]])</f>
        <v/>
      </c>
      <c r="E135" s="76" t="str">
        <f>IF(Master[[#This Row],[Accession Name (Identifier 1)]]="","",Master[[#This Row],[Accession Name (Identifier 1)]])</f>
        <v/>
      </c>
      <c r="F135" s="45" t="str">
        <f>IF(Master[[#This Row],[Accession Name Cooperator (Identifier 1) -name, organization]]="","",Master[[#This Row],[Accession Name Cooperator (Identifier 1) -name, organization]])</f>
        <v/>
      </c>
      <c r="G135" s="7" t="str">
        <f t="shared" si="4"/>
        <v>Y</v>
      </c>
    </row>
    <row r="136" spans="2:7" x14ac:dyDescent="0.35">
      <c r="B136" s="7" t="str">
        <f>Master[[#This Row],[Accession Prefix (NPGS)]]&amp;" "&amp;Master[[#This Row],[Accession Number -Assigned]]</f>
        <v xml:space="preserve"> </v>
      </c>
      <c r="C136" s="7" t="str">
        <f>Master[[#This Row],[Accession Prefix (NPGS)]]&amp;" "&amp;Master[[#This Row],[Accession Number -Assigned]]&amp;" **"</f>
        <v xml:space="preserve">  **</v>
      </c>
      <c r="D136" s="76" t="str">
        <f>IF(Master[[#This Row],[Accession Name Category (Identifier 1) -Lookup Picker]]="","",Master[[#This Row],[Accession Name Category (Identifier 1) -Lookup Picker]])</f>
        <v/>
      </c>
      <c r="E136" s="76" t="str">
        <f>IF(Master[[#This Row],[Accession Name (Identifier 1)]]="","",Master[[#This Row],[Accession Name (Identifier 1)]])</f>
        <v/>
      </c>
      <c r="F136" s="45" t="str">
        <f>IF(Master[[#This Row],[Accession Name Cooperator (Identifier 1) -name, organization]]="","",Master[[#This Row],[Accession Name Cooperator (Identifier 1) -name, organization]])</f>
        <v/>
      </c>
      <c r="G136" s="7" t="str">
        <f t="shared" si="4"/>
        <v>Y</v>
      </c>
    </row>
    <row r="137" spans="2:7" x14ac:dyDescent="0.35">
      <c r="B137" s="7" t="str">
        <f>Master[[#This Row],[Accession Prefix (NPGS)]]&amp;" "&amp;Master[[#This Row],[Accession Number -Assigned]]</f>
        <v xml:space="preserve"> </v>
      </c>
      <c r="C137" s="7" t="str">
        <f>Master[[#This Row],[Accession Prefix (NPGS)]]&amp;" "&amp;Master[[#This Row],[Accession Number -Assigned]]&amp;" **"</f>
        <v xml:space="preserve">  **</v>
      </c>
      <c r="D137" s="76" t="str">
        <f>IF(Master[[#This Row],[Accession Name Category (Identifier 1) -Lookup Picker]]="","",Master[[#This Row],[Accession Name Category (Identifier 1) -Lookup Picker]])</f>
        <v/>
      </c>
      <c r="E137" s="76" t="str">
        <f>IF(Master[[#This Row],[Accession Name (Identifier 1)]]="","",Master[[#This Row],[Accession Name (Identifier 1)]])</f>
        <v/>
      </c>
      <c r="F137" s="45" t="str">
        <f>IF(Master[[#This Row],[Accession Name Cooperator (Identifier 1) -name, organization]]="","",Master[[#This Row],[Accession Name Cooperator (Identifier 1) -name, organization]])</f>
        <v/>
      </c>
      <c r="G137" s="7" t="str">
        <f t="shared" si="4"/>
        <v>Y</v>
      </c>
    </row>
    <row r="138" spans="2:7" x14ac:dyDescent="0.35">
      <c r="B138" s="7" t="str">
        <f>Master[[#This Row],[Accession Prefix (NPGS)]]&amp;" "&amp;Master[[#This Row],[Accession Number -Assigned]]</f>
        <v xml:space="preserve"> </v>
      </c>
      <c r="C138" s="7" t="str">
        <f>Master[[#This Row],[Accession Prefix (NPGS)]]&amp;" "&amp;Master[[#This Row],[Accession Number -Assigned]]&amp;" **"</f>
        <v xml:space="preserve">  **</v>
      </c>
      <c r="D138" s="76" t="str">
        <f>IF(Master[[#This Row],[Accession Name Category (Identifier 1) -Lookup Picker]]="","",Master[[#This Row],[Accession Name Category (Identifier 1) -Lookup Picker]])</f>
        <v/>
      </c>
      <c r="E138" s="76" t="str">
        <f>IF(Master[[#This Row],[Accession Name (Identifier 1)]]="","",Master[[#This Row],[Accession Name (Identifier 1)]])</f>
        <v/>
      </c>
      <c r="F138" s="45" t="str">
        <f>IF(Master[[#This Row],[Accession Name Cooperator (Identifier 1) -name, organization]]="","",Master[[#This Row],[Accession Name Cooperator (Identifier 1) -name, organization]])</f>
        <v/>
      </c>
      <c r="G138" s="7" t="str">
        <f t="shared" si="4"/>
        <v>Y</v>
      </c>
    </row>
    <row r="139" spans="2:7" x14ac:dyDescent="0.35">
      <c r="B139" s="7" t="str">
        <f>Master[[#This Row],[Accession Prefix (NPGS)]]&amp;" "&amp;Master[[#This Row],[Accession Number -Assigned]]</f>
        <v xml:space="preserve"> </v>
      </c>
      <c r="C139" s="7" t="str">
        <f>Master[[#This Row],[Accession Prefix (NPGS)]]&amp;" "&amp;Master[[#This Row],[Accession Number -Assigned]]&amp;" **"</f>
        <v xml:space="preserve">  **</v>
      </c>
      <c r="D139" s="76" t="str">
        <f>IF(Master[[#This Row],[Accession Name Category (Identifier 1) -Lookup Picker]]="","",Master[[#This Row],[Accession Name Category (Identifier 1) -Lookup Picker]])</f>
        <v/>
      </c>
      <c r="E139" s="76" t="str">
        <f>IF(Master[[#This Row],[Accession Name (Identifier 1)]]="","",Master[[#This Row],[Accession Name (Identifier 1)]])</f>
        <v/>
      </c>
      <c r="F139" s="45" t="str">
        <f>IF(Master[[#This Row],[Accession Name Cooperator (Identifier 1) -name, organization]]="","",Master[[#This Row],[Accession Name Cooperator (Identifier 1) -name, organization]])</f>
        <v/>
      </c>
      <c r="G139" s="7" t="str">
        <f t="shared" si="4"/>
        <v>Y</v>
      </c>
    </row>
    <row r="140" spans="2:7" x14ac:dyDescent="0.35">
      <c r="B140" s="7" t="str">
        <f>Master[[#This Row],[Accession Prefix (NPGS)]]&amp;" "&amp;Master[[#This Row],[Accession Number -Assigned]]</f>
        <v xml:space="preserve"> </v>
      </c>
      <c r="C140" s="7" t="str">
        <f>Master[[#This Row],[Accession Prefix (NPGS)]]&amp;" "&amp;Master[[#This Row],[Accession Number -Assigned]]&amp;" **"</f>
        <v xml:space="preserve">  **</v>
      </c>
      <c r="D140" s="76" t="str">
        <f>IF(Master[[#This Row],[Accession Name Category (Identifier 1) -Lookup Picker]]="","",Master[[#This Row],[Accession Name Category (Identifier 1) -Lookup Picker]])</f>
        <v/>
      </c>
      <c r="E140" s="76" t="str">
        <f>IF(Master[[#This Row],[Accession Name (Identifier 1)]]="","",Master[[#This Row],[Accession Name (Identifier 1)]])</f>
        <v/>
      </c>
      <c r="F140" s="45" t="str">
        <f>IF(Master[[#This Row],[Accession Name Cooperator (Identifier 1) -name, organization]]="","",Master[[#This Row],[Accession Name Cooperator (Identifier 1) -name, organization]])</f>
        <v/>
      </c>
      <c r="G140" s="7" t="str">
        <f t="shared" si="4"/>
        <v>Y</v>
      </c>
    </row>
    <row r="141" spans="2:7" x14ac:dyDescent="0.35">
      <c r="B141" s="7" t="str">
        <f>Master[[#This Row],[Accession Prefix (NPGS)]]&amp;" "&amp;Master[[#This Row],[Accession Number -Assigned]]</f>
        <v xml:space="preserve"> </v>
      </c>
      <c r="C141" s="7" t="str">
        <f>Master[[#This Row],[Accession Prefix (NPGS)]]&amp;" "&amp;Master[[#This Row],[Accession Number -Assigned]]&amp;" **"</f>
        <v xml:space="preserve">  **</v>
      </c>
      <c r="D141" s="76" t="str">
        <f>IF(Master[[#This Row],[Accession Name Category (Identifier 1) -Lookup Picker]]="","",Master[[#This Row],[Accession Name Category (Identifier 1) -Lookup Picker]])</f>
        <v/>
      </c>
      <c r="E141" s="76" t="str">
        <f>IF(Master[[#This Row],[Accession Name (Identifier 1)]]="","",Master[[#This Row],[Accession Name (Identifier 1)]])</f>
        <v/>
      </c>
      <c r="F141" s="45" t="str">
        <f>IF(Master[[#This Row],[Accession Name Cooperator (Identifier 1) -name, organization]]="","",Master[[#This Row],[Accession Name Cooperator (Identifier 1) -name, organization]])</f>
        <v/>
      </c>
      <c r="G141" s="7" t="str">
        <f t="shared" si="4"/>
        <v>Y</v>
      </c>
    </row>
    <row r="142" spans="2:7" x14ac:dyDescent="0.35">
      <c r="B142" s="7" t="str">
        <f>Master[[#This Row],[Accession Prefix (NPGS)]]&amp;" "&amp;Master[[#This Row],[Accession Number -Assigned]]</f>
        <v xml:space="preserve"> </v>
      </c>
      <c r="C142" s="7" t="str">
        <f>Master[[#This Row],[Accession Prefix (NPGS)]]&amp;" "&amp;Master[[#This Row],[Accession Number -Assigned]]&amp;" **"</f>
        <v xml:space="preserve">  **</v>
      </c>
      <c r="D142" s="76" t="str">
        <f>IF(Master[[#This Row],[Accession Name Category (Identifier 1) -Lookup Picker]]="","",Master[[#This Row],[Accession Name Category (Identifier 1) -Lookup Picker]])</f>
        <v/>
      </c>
      <c r="E142" s="76" t="str">
        <f>IF(Master[[#This Row],[Accession Name (Identifier 1)]]="","",Master[[#This Row],[Accession Name (Identifier 1)]])</f>
        <v/>
      </c>
      <c r="F142" s="45" t="str">
        <f>IF(Master[[#This Row],[Accession Name Cooperator (Identifier 1) -name, organization]]="","",Master[[#This Row],[Accession Name Cooperator (Identifier 1) -name, organization]])</f>
        <v/>
      </c>
      <c r="G142" s="7" t="str">
        <f t="shared" si="4"/>
        <v>Y</v>
      </c>
    </row>
    <row r="143" spans="2:7" x14ac:dyDescent="0.35">
      <c r="B143" s="7" t="str">
        <f>Master[[#This Row],[Accession Prefix (NPGS)]]&amp;" "&amp;Master[[#This Row],[Accession Number -Assigned]]</f>
        <v xml:space="preserve"> </v>
      </c>
      <c r="C143" s="7" t="str">
        <f>Master[[#This Row],[Accession Prefix (NPGS)]]&amp;" "&amp;Master[[#This Row],[Accession Number -Assigned]]&amp;" **"</f>
        <v xml:space="preserve">  **</v>
      </c>
      <c r="D143" s="76" t="str">
        <f>IF(Master[[#This Row],[Accession Name Category (Identifier 1) -Lookup Picker]]="","",Master[[#This Row],[Accession Name Category (Identifier 1) -Lookup Picker]])</f>
        <v/>
      </c>
      <c r="E143" s="76" t="str">
        <f>IF(Master[[#This Row],[Accession Name (Identifier 1)]]="","",Master[[#This Row],[Accession Name (Identifier 1)]])</f>
        <v/>
      </c>
      <c r="F143" s="45" t="str">
        <f>IF(Master[[#This Row],[Accession Name Cooperator (Identifier 1) -name, organization]]="","",Master[[#This Row],[Accession Name Cooperator (Identifier 1) -name, organization]])</f>
        <v/>
      </c>
      <c r="G143" s="7" t="str">
        <f t="shared" si="4"/>
        <v>Y</v>
      </c>
    </row>
    <row r="144" spans="2:7" x14ac:dyDescent="0.35">
      <c r="B144" s="7" t="str">
        <f>Master[[#This Row],[Accession Prefix (NPGS)]]&amp;" "&amp;Master[[#This Row],[Accession Number -Assigned]]</f>
        <v xml:space="preserve"> </v>
      </c>
      <c r="C144" s="7" t="str">
        <f>Master[[#This Row],[Accession Prefix (NPGS)]]&amp;" "&amp;Master[[#This Row],[Accession Number -Assigned]]&amp;" **"</f>
        <v xml:space="preserve">  **</v>
      </c>
      <c r="D144" s="76" t="str">
        <f>IF(Master[[#This Row],[Accession Name Category (Identifier 1) -Lookup Picker]]="","",Master[[#This Row],[Accession Name Category (Identifier 1) -Lookup Picker]])</f>
        <v/>
      </c>
      <c r="E144" s="76" t="str">
        <f>IF(Master[[#This Row],[Accession Name (Identifier 1)]]="","",Master[[#This Row],[Accession Name (Identifier 1)]])</f>
        <v/>
      </c>
      <c r="F144" s="45" t="str">
        <f>IF(Master[[#This Row],[Accession Name Cooperator (Identifier 1) -name, organization]]="","",Master[[#This Row],[Accession Name Cooperator (Identifier 1) -name, organization]])</f>
        <v/>
      </c>
      <c r="G144" s="7" t="str">
        <f t="shared" si="4"/>
        <v>Y</v>
      </c>
    </row>
    <row r="145" spans="2:7" x14ac:dyDescent="0.35">
      <c r="B145" s="7" t="str">
        <f>Master[[#This Row],[Accession Prefix (NPGS)]]&amp;" "&amp;Master[[#This Row],[Accession Number -Assigned]]</f>
        <v xml:space="preserve"> </v>
      </c>
      <c r="C145" s="7" t="str">
        <f>Master[[#This Row],[Accession Prefix (NPGS)]]&amp;" "&amp;Master[[#This Row],[Accession Number -Assigned]]&amp;" **"</f>
        <v xml:space="preserve">  **</v>
      </c>
      <c r="D145" s="76" t="str">
        <f>IF(Master[[#This Row],[Accession Name Category (Identifier 1) -Lookup Picker]]="","",Master[[#This Row],[Accession Name Category (Identifier 1) -Lookup Picker]])</f>
        <v/>
      </c>
      <c r="E145" s="76" t="str">
        <f>IF(Master[[#This Row],[Accession Name (Identifier 1)]]="","",Master[[#This Row],[Accession Name (Identifier 1)]])</f>
        <v xml:space="preserve"> </v>
      </c>
      <c r="F145" s="45" t="str">
        <f>IF(Master[[#This Row],[Accession Name Cooperator (Identifier 1) -name, organization]]="","",Master[[#This Row],[Accession Name Cooperator (Identifier 1) -name, organization]])</f>
        <v/>
      </c>
      <c r="G145" s="7" t="str">
        <f t="shared" si="4"/>
        <v>Y</v>
      </c>
    </row>
    <row r="146" spans="2:7" x14ac:dyDescent="0.35">
      <c r="B146" s="7" t="str">
        <f>Master[[#This Row],[Accession Prefix (NPGS)]]&amp;" "&amp;Master[[#This Row],[Accession Number -Assigned]]</f>
        <v xml:space="preserve"> </v>
      </c>
      <c r="C146" s="7" t="str">
        <f>Master[[#This Row],[Accession Prefix (NPGS)]]&amp;" "&amp;Master[[#This Row],[Accession Number -Assigned]]&amp;" **"</f>
        <v xml:space="preserve">  **</v>
      </c>
      <c r="D146" s="76" t="str">
        <f>IF(Master[[#This Row],[Accession Name Category (Identifier 1) -Lookup Picker]]="","",Master[[#This Row],[Accession Name Category (Identifier 1) -Lookup Picker]])</f>
        <v/>
      </c>
      <c r="E146" s="76" t="str">
        <f>IF(Master[[#This Row],[Accession Name (Identifier 1)]]="","",Master[[#This Row],[Accession Name (Identifier 1)]])</f>
        <v xml:space="preserve"> </v>
      </c>
      <c r="F146" s="45" t="str">
        <f>IF(Master[[#This Row],[Accession Name Cooperator (Identifier 1) -name, organization]]="","",Master[[#This Row],[Accession Name Cooperator (Identifier 1) -name, organization]])</f>
        <v/>
      </c>
      <c r="G146" s="7" t="str">
        <f t="shared" si="4"/>
        <v>Y</v>
      </c>
    </row>
    <row r="147" spans="2:7" x14ac:dyDescent="0.35">
      <c r="B147" s="7" t="str">
        <f>Master[[#This Row],[Accession Prefix (NPGS)]]&amp;" "&amp;Master[[#This Row],[Accession Number -Assigned]]</f>
        <v xml:space="preserve"> </v>
      </c>
      <c r="C147" s="7" t="str">
        <f>Master[[#This Row],[Accession Prefix (NPGS)]]&amp;" "&amp;Master[[#This Row],[Accession Number -Assigned]]&amp;" **"</f>
        <v xml:space="preserve">  **</v>
      </c>
      <c r="D147" s="76" t="str">
        <f>IF(Master[[#This Row],[Accession Name Category (Identifier 1) -Lookup Picker]]="","",Master[[#This Row],[Accession Name Category (Identifier 1) -Lookup Picker]])</f>
        <v/>
      </c>
      <c r="E147" s="76" t="str">
        <f>IF(Master[[#This Row],[Accession Name (Identifier 1)]]="","",Master[[#This Row],[Accession Name (Identifier 1)]])</f>
        <v xml:space="preserve"> </v>
      </c>
      <c r="F147" s="45" t="str">
        <f>IF(Master[[#This Row],[Accession Name Cooperator (Identifier 1) -name, organization]]="","",Master[[#This Row],[Accession Name Cooperator (Identifier 1) -name, organization]])</f>
        <v/>
      </c>
      <c r="G147" s="7" t="str">
        <f t="shared" si="4"/>
        <v>Y</v>
      </c>
    </row>
    <row r="148" spans="2:7" x14ac:dyDescent="0.35">
      <c r="B148" s="7" t="str">
        <f>Master[[#This Row],[Accession Prefix (NPGS)]]&amp;" "&amp;Master[[#This Row],[Accession Number -Assigned]]</f>
        <v xml:space="preserve"> </v>
      </c>
      <c r="C148" s="7" t="str">
        <f>Master[[#This Row],[Accession Prefix (NPGS)]]&amp;" "&amp;Master[[#This Row],[Accession Number -Assigned]]&amp;" **"</f>
        <v xml:space="preserve">  **</v>
      </c>
      <c r="D148" s="76" t="str">
        <f>IF(Master[[#This Row],[Accession Name Category (Identifier 1) -Lookup Picker]]="","",Master[[#This Row],[Accession Name Category (Identifier 1) -Lookup Picker]])</f>
        <v/>
      </c>
      <c r="E148" s="76" t="str">
        <f>IF(Master[[#This Row],[Accession Name (Identifier 1)]]="","",Master[[#This Row],[Accession Name (Identifier 1)]])</f>
        <v xml:space="preserve"> </v>
      </c>
      <c r="F148" s="45" t="str">
        <f>IF(Master[[#This Row],[Accession Name Cooperator (Identifier 1) -name, organization]]="","",Master[[#This Row],[Accession Name Cooperator (Identifier 1) -name, organization]])</f>
        <v/>
      </c>
      <c r="G148" s="7" t="str">
        <f t="shared" si="4"/>
        <v>Y</v>
      </c>
    </row>
    <row r="149" spans="2:7" x14ac:dyDescent="0.35">
      <c r="B149" s="7" t="str">
        <f>Master[[#This Row],[Accession Prefix (NPGS)]]&amp;" "&amp;Master[[#This Row],[Accession Number -Assigned]]</f>
        <v xml:space="preserve"> </v>
      </c>
      <c r="C149" s="7" t="str">
        <f>Master[[#This Row],[Accession Prefix (NPGS)]]&amp;" "&amp;Master[[#This Row],[Accession Number -Assigned]]&amp;" **"</f>
        <v xml:space="preserve">  **</v>
      </c>
      <c r="D149" s="76" t="str">
        <f>IF(Master[[#This Row],[Accession Name Category (Identifier 1) -Lookup Picker]]="","",Master[[#This Row],[Accession Name Category (Identifier 1) -Lookup Picker]])</f>
        <v/>
      </c>
      <c r="E149" s="76" t="str">
        <f>IF(Master[[#This Row],[Accession Name (Identifier 1)]]="","",Master[[#This Row],[Accession Name (Identifier 1)]])</f>
        <v xml:space="preserve"> </v>
      </c>
      <c r="F149" s="45" t="str">
        <f>IF(Master[[#This Row],[Accession Name Cooperator (Identifier 1) -name, organization]]="","",Master[[#This Row],[Accession Name Cooperator (Identifier 1) -name, organization]])</f>
        <v/>
      </c>
      <c r="G149" s="7" t="str">
        <f t="shared" si="4"/>
        <v>Y</v>
      </c>
    </row>
    <row r="150" spans="2:7" x14ac:dyDescent="0.35">
      <c r="B150" s="7" t="str">
        <f>Master[[#This Row],[Accession Prefix (NPGS)]]&amp;" "&amp;Master[[#This Row],[Accession Number -Assigned]]</f>
        <v xml:space="preserve"> </v>
      </c>
      <c r="C150" s="7" t="str">
        <f>Master[[#This Row],[Accession Prefix (NPGS)]]&amp;" "&amp;Master[[#This Row],[Accession Number -Assigned]]&amp;" **"</f>
        <v xml:space="preserve">  **</v>
      </c>
      <c r="D150" s="76" t="str">
        <f>IF(Master[[#This Row],[Accession Name Category (Identifier 1) -Lookup Picker]]="","",Master[[#This Row],[Accession Name Category (Identifier 1) -Lookup Picker]])</f>
        <v/>
      </c>
      <c r="E150" s="76" t="str">
        <f>IF(Master[[#This Row],[Accession Name (Identifier 1)]]="","",Master[[#This Row],[Accession Name (Identifier 1)]])</f>
        <v xml:space="preserve"> </v>
      </c>
      <c r="F150" s="45" t="str">
        <f>IF(Master[[#This Row],[Accession Name Cooperator (Identifier 1) -name, organization]]="","",Master[[#This Row],[Accession Name Cooperator (Identifier 1) -name, organization]])</f>
        <v/>
      </c>
      <c r="G150" s="7" t="str">
        <f t="shared" ref="G150:G181" si="5">"Y"</f>
        <v>Y</v>
      </c>
    </row>
    <row r="151" spans="2:7" x14ac:dyDescent="0.35">
      <c r="B151" s="7" t="str">
        <f>Master[[#This Row],[Accession Prefix (NPGS)]]&amp;" "&amp;Master[[#This Row],[Accession Number -Assigned]]</f>
        <v xml:space="preserve"> </v>
      </c>
      <c r="C151" s="7" t="str">
        <f>Master[[#This Row],[Accession Prefix (NPGS)]]&amp;" "&amp;Master[[#This Row],[Accession Number -Assigned]]&amp;" **"</f>
        <v xml:space="preserve">  **</v>
      </c>
      <c r="D151" s="76" t="str">
        <f>IF(Master[[#This Row],[Accession Name Category (Identifier 1) -Lookup Picker]]="","",Master[[#This Row],[Accession Name Category (Identifier 1) -Lookup Picker]])</f>
        <v/>
      </c>
      <c r="E151" s="76" t="str">
        <f>IF(Master[[#This Row],[Accession Name (Identifier 1)]]="","",Master[[#This Row],[Accession Name (Identifier 1)]])</f>
        <v xml:space="preserve"> </v>
      </c>
      <c r="F151" s="45" t="str">
        <f>IF(Master[[#This Row],[Accession Name Cooperator (Identifier 1) -name, organization]]="","",Master[[#This Row],[Accession Name Cooperator (Identifier 1) -name, organization]])</f>
        <v/>
      </c>
      <c r="G151" s="7" t="str">
        <f t="shared" si="5"/>
        <v>Y</v>
      </c>
    </row>
    <row r="152" spans="2:7" x14ac:dyDescent="0.35">
      <c r="B152" s="7" t="str">
        <f>Master[[#This Row],[Accession Prefix (NPGS)]]&amp;" "&amp;Master[[#This Row],[Accession Number -Assigned]]</f>
        <v xml:space="preserve"> </v>
      </c>
      <c r="C152" s="7" t="str">
        <f>Master[[#This Row],[Accession Prefix (NPGS)]]&amp;" "&amp;Master[[#This Row],[Accession Number -Assigned]]&amp;" **"</f>
        <v xml:space="preserve">  **</v>
      </c>
      <c r="D152" s="76" t="str">
        <f>IF(Master[[#This Row],[Accession Name Category (Identifier 1) -Lookup Picker]]="","",Master[[#This Row],[Accession Name Category (Identifier 1) -Lookup Picker]])</f>
        <v/>
      </c>
      <c r="E152" s="76" t="str">
        <f>IF(Master[[#This Row],[Accession Name (Identifier 1)]]="","",Master[[#This Row],[Accession Name (Identifier 1)]])</f>
        <v xml:space="preserve"> </v>
      </c>
      <c r="F152" s="45" t="str">
        <f>IF(Master[[#This Row],[Accession Name Cooperator (Identifier 1) -name, organization]]="","",Master[[#This Row],[Accession Name Cooperator (Identifier 1) -name, organization]])</f>
        <v/>
      </c>
      <c r="G152" s="7" t="str">
        <f t="shared" si="5"/>
        <v>Y</v>
      </c>
    </row>
    <row r="153" spans="2:7" x14ac:dyDescent="0.35">
      <c r="B153" s="7" t="str">
        <f>Master[[#This Row],[Accession Prefix (NPGS)]]&amp;" "&amp;Master[[#This Row],[Accession Number -Assigned]]</f>
        <v xml:space="preserve"> </v>
      </c>
      <c r="C153" s="7" t="str">
        <f>Master[[#This Row],[Accession Prefix (NPGS)]]&amp;" "&amp;Master[[#This Row],[Accession Number -Assigned]]&amp;" **"</f>
        <v xml:space="preserve">  **</v>
      </c>
      <c r="D153" s="76" t="str">
        <f>IF(Master[[#This Row],[Accession Name Category (Identifier 1) -Lookup Picker]]="","",Master[[#This Row],[Accession Name Category (Identifier 1) -Lookup Picker]])</f>
        <v/>
      </c>
      <c r="E153" s="76" t="str">
        <f>IF(Master[[#This Row],[Accession Name (Identifier 1)]]="","",Master[[#This Row],[Accession Name (Identifier 1)]])</f>
        <v xml:space="preserve"> </v>
      </c>
      <c r="F153" s="45" t="str">
        <f>IF(Master[[#This Row],[Accession Name Cooperator (Identifier 1) -name, organization]]="","",Master[[#This Row],[Accession Name Cooperator (Identifier 1) -name, organization]])</f>
        <v/>
      </c>
      <c r="G153" s="7" t="str">
        <f t="shared" si="5"/>
        <v>Y</v>
      </c>
    </row>
    <row r="154" spans="2:7" x14ac:dyDescent="0.35">
      <c r="B154" s="7" t="str">
        <f>Master[[#This Row],[Accession Prefix (NPGS)]]&amp;" "&amp;Master[[#This Row],[Accession Number -Assigned]]</f>
        <v xml:space="preserve"> </v>
      </c>
      <c r="C154" s="7" t="str">
        <f>Master[[#This Row],[Accession Prefix (NPGS)]]&amp;" "&amp;Master[[#This Row],[Accession Number -Assigned]]&amp;" **"</f>
        <v xml:space="preserve">  **</v>
      </c>
      <c r="D154" s="76" t="str">
        <f>IF(Master[[#This Row],[Accession Name Category (Identifier 1) -Lookup Picker]]="","",Master[[#This Row],[Accession Name Category (Identifier 1) -Lookup Picker]])</f>
        <v/>
      </c>
      <c r="E154" s="76" t="str">
        <f>IF(Master[[#This Row],[Accession Name (Identifier 1)]]="","",Master[[#This Row],[Accession Name (Identifier 1)]])</f>
        <v xml:space="preserve"> </v>
      </c>
      <c r="F154" s="45" t="str">
        <f>IF(Master[[#This Row],[Accession Name Cooperator (Identifier 1) -name, organization]]="","",Master[[#This Row],[Accession Name Cooperator (Identifier 1) -name, organization]])</f>
        <v/>
      </c>
      <c r="G154" s="7" t="str">
        <f t="shared" si="5"/>
        <v>Y</v>
      </c>
    </row>
    <row r="155" spans="2:7" x14ac:dyDescent="0.35">
      <c r="B155" s="7" t="str">
        <f>Master[[#This Row],[Accession Prefix (NPGS)]]&amp;" "&amp;Master[[#This Row],[Accession Number -Assigned]]</f>
        <v xml:space="preserve"> </v>
      </c>
      <c r="C155" s="7" t="str">
        <f>Master[[#This Row],[Accession Prefix (NPGS)]]&amp;" "&amp;Master[[#This Row],[Accession Number -Assigned]]&amp;" **"</f>
        <v xml:space="preserve">  **</v>
      </c>
      <c r="D155" s="76" t="str">
        <f>IF(Master[[#This Row],[Accession Name Category (Identifier 1) -Lookup Picker]]="","",Master[[#This Row],[Accession Name Category (Identifier 1) -Lookup Picker]])</f>
        <v/>
      </c>
      <c r="E155" s="76" t="str">
        <f>IF(Master[[#This Row],[Accession Name (Identifier 1)]]="","",Master[[#This Row],[Accession Name (Identifier 1)]])</f>
        <v xml:space="preserve"> </v>
      </c>
      <c r="F155" s="45" t="str">
        <f>IF(Master[[#This Row],[Accession Name Cooperator (Identifier 1) -name, organization]]="","",Master[[#This Row],[Accession Name Cooperator (Identifier 1) -name, organization]])</f>
        <v/>
      </c>
      <c r="G155" s="7" t="str">
        <f t="shared" si="5"/>
        <v>Y</v>
      </c>
    </row>
    <row r="156" spans="2:7" x14ac:dyDescent="0.35">
      <c r="B156" s="7" t="str">
        <f>Master[[#This Row],[Accession Prefix (NPGS)]]&amp;" "&amp;Master[[#This Row],[Accession Number -Assigned]]</f>
        <v xml:space="preserve"> </v>
      </c>
      <c r="C156" s="7" t="str">
        <f>Master[[#This Row],[Accession Prefix (NPGS)]]&amp;" "&amp;Master[[#This Row],[Accession Number -Assigned]]&amp;" **"</f>
        <v xml:space="preserve">  **</v>
      </c>
      <c r="D156" s="76" t="str">
        <f>IF(Master[[#This Row],[Accession Name Category (Identifier 1) -Lookup Picker]]="","",Master[[#This Row],[Accession Name Category (Identifier 1) -Lookup Picker]])</f>
        <v/>
      </c>
      <c r="E156" s="76" t="str">
        <f>IF(Master[[#This Row],[Accession Name (Identifier 1)]]="","",Master[[#This Row],[Accession Name (Identifier 1)]])</f>
        <v xml:space="preserve"> </v>
      </c>
      <c r="F156" s="45" t="str">
        <f>IF(Master[[#This Row],[Accession Name Cooperator (Identifier 1) -name, organization]]="","",Master[[#This Row],[Accession Name Cooperator (Identifier 1) -name, organization]])</f>
        <v/>
      </c>
      <c r="G156" s="7" t="str">
        <f t="shared" si="5"/>
        <v>Y</v>
      </c>
    </row>
    <row r="157" spans="2:7" x14ac:dyDescent="0.35">
      <c r="B157" s="7" t="str">
        <f>Master[[#This Row],[Accession Prefix (NPGS)]]&amp;" "&amp;Master[[#This Row],[Accession Number -Assigned]]</f>
        <v xml:space="preserve"> </v>
      </c>
      <c r="C157" s="7" t="str">
        <f>Master[[#This Row],[Accession Prefix (NPGS)]]&amp;" "&amp;Master[[#This Row],[Accession Number -Assigned]]&amp;" **"</f>
        <v xml:space="preserve">  **</v>
      </c>
      <c r="D157" s="76" t="str">
        <f>IF(Master[[#This Row],[Accession Name Category (Identifier 1) -Lookup Picker]]="","",Master[[#This Row],[Accession Name Category (Identifier 1) -Lookup Picker]])</f>
        <v/>
      </c>
      <c r="E157" s="76" t="str">
        <f>IF(Master[[#This Row],[Accession Name (Identifier 1)]]="","",Master[[#This Row],[Accession Name (Identifier 1)]])</f>
        <v xml:space="preserve"> </v>
      </c>
      <c r="F157" s="45" t="str">
        <f>IF(Master[[#This Row],[Accession Name Cooperator (Identifier 1) -name, organization]]="","",Master[[#This Row],[Accession Name Cooperator (Identifier 1) -name, organization]])</f>
        <v/>
      </c>
      <c r="G157" s="7" t="str">
        <f t="shared" si="5"/>
        <v>Y</v>
      </c>
    </row>
    <row r="158" spans="2:7" x14ac:dyDescent="0.35">
      <c r="B158" s="7" t="str">
        <f>Master[[#This Row],[Accession Prefix (NPGS)]]&amp;" "&amp;Master[[#This Row],[Accession Number -Assigned]]</f>
        <v xml:space="preserve"> </v>
      </c>
      <c r="C158" s="7" t="str">
        <f>Master[[#This Row],[Accession Prefix (NPGS)]]&amp;" "&amp;Master[[#This Row],[Accession Number -Assigned]]&amp;" **"</f>
        <v xml:space="preserve">  **</v>
      </c>
      <c r="D158" s="76" t="str">
        <f>IF(Master[[#This Row],[Accession Name Category (Identifier 1) -Lookup Picker]]="","",Master[[#This Row],[Accession Name Category (Identifier 1) -Lookup Picker]])</f>
        <v/>
      </c>
      <c r="E158" s="76" t="str">
        <f>IF(Master[[#This Row],[Accession Name (Identifier 1)]]="","",Master[[#This Row],[Accession Name (Identifier 1)]])</f>
        <v xml:space="preserve"> </v>
      </c>
      <c r="F158" s="45" t="str">
        <f>IF(Master[[#This Row],[Accession Name Cooperator (Identifier 1) -name, organization]]="","",Master[[#This Row],[Accession Name Cooperator (Identifier 1) -name, organization]])</f>
        <v/>
      </c>
      <c r="G158" s="7" t="str">
        <f t="shared" si="5"/>
        <v>Y</v>
      </c>
    </row>
    <row r="159" spans="2:7" x14ac:dyDescent="0.35">
      <c r="B159" s="7" t="str">
        <f>Master[[#This Row],[Accession Prefix (NPGS)]]&amp;" "&amp;Master[[#This Row],[Accession Number -Assigned]]</f>
        <v xml:space="preserve"> </v>
      </c>
      <c r="C159" s="7" t="str">
        <f>Master[[#This Row],[Accession Prefix (NPGS)]]&amp;" "&amp;Master[[#This Row],[Accession Number -Assigned]]&amp;" **"</f>
        <v xml:space="preserve">  **</v>
      </c>
      <c r="D159" s="76" t="str">
        <f>IF(Master[[#This Row],[Accession Name Category (Identifier 1) -Lookup Picker]]="","",Master[[#This Row],[Accession Name Category (Identifier 1) -Lookup Picker]])</f>
        <v/>
      </c>
      <c r="E159" s="76" t="str">
        <f>IF(Master[[#This Row],[Accession Name (Identifier 1)]]="","",Master[[#This Row],[Accession Name (Identifier 1)]])</f>
        <v xml:space="preserve"> </v>
      </c>
      <c r="F159" s="45" t="str">
        <f>IF(Master[[#This Row],[Accession Name Cooperator (Identifier 1) -name, organization]]="","",Master[[#This Row],[Accession Name Cooperator (Identifier 1) -name, organization]])</f>
        <v/>
      </c>
      <c r="G159" s="7" t="str">
        <f t="shared" si="5"/>
        <v>Y</v>
      </c>
    </row>
    <row r="160" spans="2:7" x14ac:dyDescent="0.35">
      <c r="B160" s="7" t="str">
        <f>Master[[#This Row],[Accession Prefix (NPGS)]]&amp;" "&amp;Master[[#This Row],[Accession Number -Assigned]]</f>
        <v xml:space="preserve"> </v>
      </c>
      <c r="C160" s="7" t="str">
        <f>Master[[#This Row],[Accession Prefix (NPGS)]]&amp;" "&amp;Master[[#This Row],[Accession Number -Assigned]]&amp;" **"</f>
        <v xml:space="preserve">  **</v>
      </c>
      <c r="D160" s="76" t="str">
        <f>IF(Master[[#This Row],[Accession Name Category (Identifier 1) -Lookup Picker]]="","",Master[[#This Row],[Accession Name Category (Identifier 1) -Lookup Picker]])</f>
        <v/>
      </c>
      <c r="E160" s="76" t="str">
        <f>IF(Master[[#This Row],[Accession Name (Identifier 1)]]="","",Master[[#This Row],[Accession Name (Identifier 1)]])</f>
        <v xml:space="preserve"> </v>
      </c>
      <c r="F160" s="45" t="str">
        <f>IF(Master[[#This Row],[Accession Name Cooperator (Identifier 1) -name, organization]]="","",Master[[#This Row],[Accession Name Cooperator (Identifier 1) -name, organization]])</f>
        <v/>
      </c>
      <c r="G160" s="7" t="str">
        <f t="shared" si="5"/>
        <v>Y</v>
      </c>
    </row>
    <row r="161" spans="2:7" x14ac:dyDescent="0.35">
      <c r="B161" s="7" t="str">
        <f>Master[[#This Row],[Accession Prefix (NPGS)]]&amp;" "&amp;Master[[#This Row],[Accession Number -Assigned]]</f>
        <v xml:space="preserve"> </v>
      </c>
      <c r="C161" s="7" t="str">
        <f>Master[[#This Row],[Accession Prefix (NPGS)]]&amp;" "&amp;Master[[#This Row],[Accession Number -Assigned]]&amp;" **"</f>
        <v xml:space="preserve">  **</v>
      </c>
      <c r="D161" s="76" t="str">
        <f>IF(Master[[#This Row],[Accession Name Category (Identifier 1) -Lookup Picker]]="","",Master[[#This Row],[Accession Name Category (Identifier 1) -Lookup Picker]])</f>
        <v/>
      </c>
      <c r="E161" s="76" t="str">
        <f>IF(Master[[#This Row],[Accession Name (Identifier 1)]]="","",Master[[#This Row],[Accession Name (Identifier 1)]])</f>
        <v xml:space="preserve"> </v>
      </c>
      <c r="F161" s="45" t="str">
        <f>IF(Master[[#This Row],[Accession Name Cooperator (Identifier 1) -name, organization]]="","",Master[[#This Row],[Accession Name Cooperator (Identifier 1) -name, organization]])</f>
        <v/>
      </c>
      <c r="G161" s="7" t="str">
        <f t="shared" si="5"/>
        <v>Y</v>
      </c>
    </row>
    <row r="162" spans="2:7" x14ac:dyDescent="0.35">
      <c r="B162" s="7" t="str">
        <f>Master[[#This Row],[Accession Prefix (NPGS)]]&amp;" "&amp;Master[[#This Row],[Accession Number -Assigned]]</f>
        <v xml:space="preserve"> </v>
      </c>
      <c r="C162" s="7" t="str">
        <f>Master[[#This Row],[Accession Prefix (NPGS)]]&amp;" "&amp;Master[[#This Row],[Accession Number -Assigned]]&amp;" **"</f>
        <v xml:space="preserve">  **</v>
      </c>
      <c r="D162" s="76" t="str">
        <f>IF(Master[[#This Row],[Accession Name Category (Identifier 1) -Lookup Picker]]="","",Master[[#This Row],[Accession Name Category (Identifier 1) -Lookup Picker]])</f>
        <v/>
      </c>
      <c r="E162" s="76" t="str">
        <f>IF(Master[[#This Row],[Accession Name (Identifier 1)]]="","",Master[[#This Row],[Accession Name (Identifier 1)]])</f>
        <v xml:space="preserve"> </v>
      </c>
      <c r="F162" s="45" t="str">
        <f>IF(Master[[#This Row],[Accession Name Cooperator (Identifier 1) -name, organization]]="","",Master[[#This Row],[Accession Name Cooperator (Identifier 1) -name, organization]])</f>
        <v/>
      </c>
      <c r="G162" s="7" t="str">
        <f t="shared" si="5"/>
        <v>Y</v>
      </c>
    </row>
    <row r="163" spans="2:7" x14ac:dyDescent="0.35">
      <c r="B163" s="7" t="str">
        <f>Master[[#This Row],[Accession Prefix (NPGS)]]&amp;" "&amp;Master[[#This Row],[Accession Number -Assigned]]</f>
        <v xml:space="preserve"> </v>
      </c>
      <c r="C163" s="7" t="str">
        <f>Master[[#This Row],[Accession Prefix (NPGS)]]&amp;" "&amp;Master[[#This Row],[Accession Number -Assigned]]&amp;" **"</f>
        <v xml:space="preserve">  **</v>
      </c>
      <c r="D163" s="76" t="str">
        <f>IF(Master[[#This Row],[Accession Name Category (Identifier 1) -Lookup Picker]]="","",Master[[#This Row],[Accession Name Category (Identifier 1) -Lookup Picker]])</f>
        <v/>
      </c>
      <c r="E163" s="76" t="str">
        <f>IF(Master[[#This Row],[Accession Name (Identifier 1)]]="","",Master[[#This Row],[Accession Name (Identifier 1)]])</f>
        <v xml:space="preserve"> </v>
      </c>
      <c r="F163" s="45" t="str">
        <f>IF(Master[[#This Row],[Accession Name Cooperator (Identifier 1) -name, organization]]="","",Master[[#This Row],[Accession Name Cooperator (Identifier 1) -name, organization]])</f>
        <v/>
      </c>
      <c r="G163" s="7" t="str">
        <f t="shared" si="5"/>
        <v>Y</v>
      </c>
    </row>
    <row r="164" spans="2:7" x14ac:dyDescent="0.35">
      <c r="B164" s="7" t="str">
        <f>Master[[#This Row],[Accession Prefix (NPGS)]]&amp;" "&amp;Master[[#This Row],[Accession Number -Assigned]]</f>
        <v xml:space="preserve"> </v>
      </c>
      <c r="C164" s="7" t="str">
        <f>Master[[#This Row],[Accession Prefix (NPGS)]]&amp;" "&amp;Master[[#This Row],[Accession Number -Assigned]]&amp;" **"</f>
        <v xml:space="preserve">  **</v>
      </c>
      <c r="D164" s="76" t="str">
        <f>IF(Master[[#This Row],[Accession Name Category (Identifier 1) -Lookup Picker]]="","",Master[[#This Row],[Accession Name Category (Identifier 1) -Lookup Picker]])</f>
        <v/>
      </c>
      <c r="E164" s="76" t="str">
        <f>IF(Master[[#This Row],[Accession Name (Identifier 1)]]="","",Master[[#This Row],[Accession Name (Identifier 1)]])</f>
        <v xml:space="preserve"> </v>
      </c>
      <c r="F164" s="45" t="str">
        <f>IF(Master[[#This Row],[Accession Name Cooperator (Identifier 1) -name, organization]]="","",Master[[#This Row],[Accession Name Cooperator (Identifier 1) -name, organization]])</f>
        <v/>
      </c>
      <c r="G164" s="7" t="str">
        <f t="shared" si="5"/>
        <v>Y</v>
      </c>
    </row>
    <row r="165" spans="2:7" x14ac:dyDescent="0.35">
      <c r="B165" s="7" t="str">
        <f>Master[[#This Row],[Accession Prefix (NPGS)]]&amp;" "&amp;Master[[#This Row],[Accession Number -Assigned]]</f>
        <v xml:space="preserve"> </v>
      </c>
      <c r="C165" s="7" t="str">
        <f>Master[[#This Row],[Accession Prefix (NPGS)]]&amp;" "&amp;Master[[#This Row],[Accession Number -Assigned]]&amp;" **"</f>
        <v xml:space="preserve">  **</v>
      </c>
      <c r="D165" s="76" t="str">
        <f>IF(Master[[#This Row],[Accession Name Category (Identifier 1) -Lookup Picker]]="","",Master[[#This Row],[Accession Name Category (Identifier 1) -Lookup Picker]])</f>
        <v/>
      </c>
      <c r="E165" s="76" t="str">
        <f>IF(Master[[#This Row],[Accession Name (Identifier 1)]]="","",Master[[#This Row],[Accession Name (Identifier 1)]])</f>
        <v xml:space="preserve"> </v>
      </c>
      <c r="F165" s="45" t="str">
        <f>IF(Master[[#This Row],[Accession Name Cooperator (Identifier 1) -name, organization]]="","",Master[[#This Row],[Accession Name Cooperator (Identifier 1) -name, organization]])</f>
        <v/>
      </c>
      <c r="G165" s="7" t="str">
        <f t="shared" si="5"/>
        <v>Y</v>
      </c>
    </row>
    <row r="166" spans="2:7" x14ac:dyDescent="0.35">
      <c r="B166" s="7" t="str">
        <f>Master[[#This Row],[Accession Prefix (NPGS)]]&amp;" "&amp;Master[[#This Row],[Accession Number -Assigned]]</f>
        <v xml:space="preserve"> </v>
      </c>
      <c r="C166" s="7" t="str">
        <f>Master[[#This Row],[Accession Prefix (NPGS)]]&amp;" "&amp;Master[[#This Row],[Accession Number -Assigned]]&amp;" **"</f>
        <v xml:space="preserve">  **</v>
      </c>
      <c r="D166" s="76" t="str">
        <f>IF(Master[[#This Row],[Accession Name Category (Identifier 1) -Lookup Picker]]="","",Master[[#This Row],[Accession Name Category (Identifier 1) -Lookup Picker]])</f>
        <v/>
      </c>
      <c r="E166" s="76" t="str">
        <f>IF(Master[[#This Row],[Accession Name (Identifier 1)]]="","",Master[[#This Row],[Accession Name (Identifier 1)]])</f>
        <v xml:space="preserve"> </v>
      </c>
      <c r="F166" s="45" t="str">
        <f>IF(Master[[#This Row],[Accession Name Cooperator (Identifier 1) -name, organization]]="","",Master[[#This Row],[Accession Name Cooperator (Identifier 1) -name, organization]])</f>
        <v/>
      </c>
      <c r="G166" s="7" t="str">
        <f t="shared" si="5"/>
        <v>Y</v>
      </c>
    </row>
    <row r="167" spans="2:7" x14ac:dyDescent="0.35">
      <c r="B167" s="7" t="str">
        <f>Master[[#This Row],[Accession Prefix (NPGS)]]&amp;" "&amp;Master[[#This Row],[Accession Number -Assigned]]</f>
        <v xml:space="preserve"> </v>
      </c>
      <c r="C167" s="7" t="str">
        <f>Master[[#This Row],[Accession Prefix (NPGS)]]&amp;" "&amp;Master[[#This Row],[Accession Number -Assigned]]&amp;" **"</f>
        <v xml:space="preserve">  **</v>
      </c>
      <c r="D167" s="76" t="str">
        <f>IF(Master[[#This Row],[Accession Name Category (Identifier 1) -Lookup Picker]]="","",Master[[#This Row],[Accession Name Category (Identifier 1) -Lookup Picker]])</f>
        <v/>
      </c>
      <c r="E167" s="76" t="str">
        <f>IF(Master[[#This Row],[Accession Name (Identifier 1)]]="","",Master[[#This Row],[Accession Name (Identifier 1)]])</f>
        <v xml:space="preserve"> </v>
      </c>
      <c r="F167" s="45" t="str">
        <f>IF(Master[[#This Row],[Accession Name Cooperator (Identifier 1) -name, organization]]="","",Master[[#This Row],[Accession Name Cooperator (Identifier 1) -name, organization]])</f>
        <v/>
      </c>
      <c r="G167" s="7" t="str">
        <f t="shared" si="5"/>
        <v>Y</v>
      </c>
    </row>
    <row r="168" spans="2:7" x14ac:dyDescent="0.35">
      <c r="B168" s="7" t="str">
        <f>Master[[#This Row],[Accession Prefix (NPGS)]]&amp;" "&amp;Master[[#This Row],[Accession Number -Assigned]]</f>
        <v xml:space="preserve"> </v>
      </c>
      <c r="C168" s="7" t="str">
        <f>Master[[#This Row],[Accession Prefix (NPGS)]]&amp;" "&amp;Master[[#This Row],[Accession Number -Assigned]]&amp;" **"</f>
        <v xml:space="preserve">  **</v>
      </c>
      <c r="D168" s="76" t="str">
        <f>IF(Master[[#This Row],[Accession Name Category (Identifier 1) -Lookup Picker]]="","",Master[[#This Row],[Accession Name Category (Identifier 1) -Lookup Picker]])</f>
        <v/>
      </c>
      <c r="E168" s="76" t="str">
        <f>IF(Master[[#This Row],[Accession Name (Identifier 1)]]="","",Master[[#This Row],[Accession Name (Identifier 1)]])</f>
        <v xml:space="preserve"> </v>
      </c>
      <c r="F168" s="45" t="str">
        <f>IF(Master[[#This Row],[Accession Name Cooperator (Identifier 1) -name, organization]]="","",Master[[#This Row],[Accession Name Cooperator (Identifier 1) -name, organization]])</f>
        <v/>
      </c>
      <c r="G168" s="7" t="str">
        <f t="shared" si="5"/>
        <v>Y</v>
      </c>
    </row>
    <row r="169" spans="2:7" x14ac:dyDescent="0.35">
      <c r="B169" s="7" t="str">
        <f>Master[[#This Row],[Accession Prefix (NPGS)]]&amp;" "&amp;Master[[#This Row],[Accession Number -Assigned]]</f>
        <v xml:space="preserve"> </v>
      </c>
      <c r="C169" s="7" t="str">
        <f>Master[[#This Row],[Accession Prefix (NPGS)]]&amp;" "&amp;Master[[#This Row],[Accession Number -Assigned]]&amp;" **"</f>
        <v xml:space="preserve">  **</v>
      </c>
      <c r="D169" s="76" t="str">
        <f>IF(Master[[#This Row],[Accession Name Category (Identifier 1) -Lookup Picker]]="","",Master[[#This Row],[Accession Name Category (Identifier 1) -Lookup Picker]])</f>
        <v/>
      </c>
      <c r="E169" s="76" t="str">
        <f>IF(Master[[#This Row],[Accession Name (Identifier 1)]]="","",Master[[#This Row],[Accession Name (Identifier 1)]])</f>
        <v xml:space="preserve"> </v>
      </c>
      <c r="F169" s="45" t="str">
        <f>IF(Master[[#This Row],[Accession Name Cooperator (Identifier 1) -name, organization]]="","",Master[[#This Row],[Accession Name Cooperator (Identifier 1) -name, organization]])</f>
        <v/>
      </c>
      <c r="G169" s="7" t="str">
        <f t="shared" si="5"/>
        <v>Y</v>
      </c>
    </row>
    <row r="170" spans="2:7" x14ac:dyDescent="0.35">
      <c r="B170" s="7" t="str">
        <f>Master[[#This Row],[Accession Prefix (NPGS)]]&amp;" "&amp;Master[[#This Row],[Accession Number -Assigned]]</f>
        <v xml:space="preserve"> </v>
      </c>
      <c r="C170" s="7" t="str">
        <f>Master[[#This Row],[Accession Prefix (NPGS)]]&amp;" "&amp;Master[[#This Row],[Accession Number -Assigned]]&amp;" **"</f>
        <v xml:space="preserve">  **</v>
      </c>
      <c r="D170" s="76" t="str">
        <f>IF(Master[[#This Row],[Accession Name Category (Identifier 1) -Lookup Picker]]="","",Master[[#This Row],[Accession Name Category (Identifier 1) -Lookup Picker]])</f>
        <v/>
      </c>
      <c r="E170" s="76" t="str">
        <f>IF(Master[[#This Row],[Accession Name (Identifier 1)]]="","",Master[[#This Row],[Accession Name (Identifier 1)]])</f>
        <v xml:space="preserve"> </v>
      </c>
      <c r="F170" s="45" t="str">
        <f>IF(Master[[#This Row],[Accession Name Cooperator (Identifier 1) -name, organization]]="","",Master[[#This Row],[Accession Name Cooperator (Identifier 1) -name, organization]])</f>
        <v/>
      </c>
      <c r="G170" s="7" t="str">
        <f t="shared" si="5"/>
        <v>Y</v>
      </c>
    </row>
    <row r="171" spans="2:7" x14ac:dyDescent="0.35">
      <c r="B171" s="7" t="str">
        <f>Master[[#This Row],[Accession Prefix (NPGS)]]&amp;" "&amp;Master[[#This Row],[Accession Number -Assigned]]</f>
        <v xml:space="preserve"> </v>
      </c>
      <c r="C171" s="7" t="str">
        <f>Master[[#This Row],[Accession Prefix (NPGS)]]&amp;" "&amp;Master[[#This Row],[Accession Number -Assigned]]&amp;" **"</f>
        <v xml:space="preserve">  **</v>
      </c>
      <c r="D171" s="76" t="str">
        <f>IF(Master[[#This Row],[Accession Name Category (Identifier 1) -Lookup Picker]]="","",Master[[#This Row],[Accession Name Category (Identifier 1) -Lookup Picker]])</f>
        <v/>
      </c>
      <c r="E171" s="76" t="str">
        <f>IF(Master[[#This Row],[Accession Name (Identifier 1)]]="","",Master[[#This Row],[Accession Name (Identifier 1)]])</f>
        <v xml:space="preserve"> </v>
      </c>
      <c r="F171" s="45" t="str">
        <f>IF(Master[[#This Row],[Accession Name Cooperator (Identifier 1) -name, organization]]="","",Master[[#This Row],[Accession Name Cooperator (Identifier 1) -name, organization]])</f>
        <v/>
      </c>
      <c r="G171" s="7" t="str">
        <f t="shared" si="5"/>
        <v>Y</v>
      </c>
    </row>
    <row r="172" spans="2:7" x14ac:dyDescent="0.35">
      <c r="B172" s="7" t="str">
        <f>Master[[#This Row],[Accession Prefix (NPGS)]]&amp;" "&amp;Master[[#This Row],[Accession Number -Assigned]]</f>
        <v xml:space="preserve"> </v>
      </c>
      <c r="C172" s="7" t="str">
        <f>Master[[#This Row],[Accession Prefix (NPGS)]]&amp;" "&amp;Master[[#This Row],[Accession Number -Assigned]]&amp;" **"</f>
        <v xml:space="preserve">  **</v>
      </c>
      <c r="D172" s="76" t="str">
        <f>IF(Master[[#This Row],[Accession Name Category (Identifier 1) -Lookup Picker]]="","",Master[[#This Row],[Accession Name Category (Identifier 1) -Lookup Picker]])</f>
        <v/>
      </c>
      <c r="E172" s="76" t="str">
        <f>IF(Master[[#This Row],[Accession Name (Identifier 1)]]="","",Master[[#This Row],[Accession Name (Identifier 1)]])</f>
        <v xml:space="preserve"> </v>
      </c>
      <c r="F172" s="45" t="str">
        <f>IF(Master[[#This Row],[Accession Name Cooperator (Identifier 1) -name, organization]]="","",Master[[#This Row],[Accession Name Cooperator (Identifier 1) -name, organization]])</f>
        <v/>
      </c>
      <c r="G172" s="7" t="str">
        <f t="shared" si="5"/>
        <v>Y</v>
      </c>
    </row>
    <row r="173" spans="2:7" x14ac:dyDescent="0.35">
      <c r="B173" s="7" t="str">
        <f>Master[[#This Row],[Accession Prefix (NPGS)]]&amp;" "&amp;Master[[#This Row],[Accession Number -Assigned]]</f>
        <v xml:space="preserve"> </v>
      </c>
      <c r="C173" s="7" t="str">
        <f>Master[[#This Row],[Accession Prefix (NPGS)]]&amp;" "&amp;Master[[#This Row],[Accession Number -Assigned]]&amp;" **"</f>
        <v xml:space="preserve">  **</v>
      </c>
      <c r="D173" s="76" t="str">
        <f>IF(Master[[#This Row],[Accession Name Category (Identifier 1) -Lookup Picker]]="","",Master[[#This Row],[Accession Name Category (Identifier 1) -Lookup Picker]])</f>
        <v/>
      </c>
      <c r="E173" s="76" t="str">
        <f>IF(Master[[#This Row],[Accession Name (Identifier 1)]]="","",Master[[#This Row],[Accession Name (Identifier 1)]])</f>
        <v xml:space="preserve"> </v>
      </c>
      <c r="F173" s="45" t="str">
        <f>IF(Master[[#This Row],[Accession Name Cooperator (Identifier 1) -name, organization]]="","",Master[[#This Row],[Accession Name Cooperator (Identifier 1) -name, organization]])</f>
        <v/>
      </c>
      <c r="G173" s="7" t="str">
        <f t="shared" si="5"/>
        <v>Y</v>
      </c>
    </row>
    <row r="174" spans="2:7" x14ac:dyDescent="0.35">
      <c r="B174" s="7" t="str">
        <f>Master[[#This Row],[Accession Prefix (NPGS)]]&amp;" "&amp;Master[[#This Row],[Accession Number -Assigned]]</f>
        <v xml:space="preserve"> </v>
      </c>
      <c r="C174" s="7" t="str">
        <f>Master[[#This Row],[Accession Prefix (NPGS)]]&amp;" "&amp;Master[[#This Row],[Accession Number -Assigned]]&amp;" **"</f>
        <v xml:space="preserve">  **</v>
      </c>
      <c r="D174" s="76" t="str">
        <f>IF(Master[[#This Row],[Accession Name Category (Identifier 1) -Lookup Picker]]="","",Master[[#This Row],[Accession Name Category (Identifier 1) -Lookup Picker]])</f>
        <v/>
      </c>
      <c r="E174" s="76" t="str">
        <f>IF(Master[[#This Row],[Accession Name (Identifier 1)]]="","",Master[[#This Row],[Accession Name (Identifier 1)]])</f>
        <v xml:space="preserve"> </v>
      </c>
      <c r="F174" s="45" t="str">
        <f>IF(Master[[#This Row],[Accession Name Cooperator (Identifier 1) -name, organization]]="","",Master[[#This Row],[Accession Name Cooperator (Identifier 1) -name, organization]])</f>
        <v/>
      </c>
      <c r="G174" s="7" t="str">
        <f t="shared" si="5"/>
        <v>Y</v>
      </c>
    </row>
    <row r="175" spans="2:7" x14ac:dyDescent="0.35">
      <c r="B175" s="7" t="str">
        <f>Master[[#This Row],[Accession Prefix (NPGS)]]&amp;" "&amp;Master[[#This Row],[Accession Number -Assigned]]</f>
        <v xml:space="preserve"> </v>
      </c>
      <c r="C175" s="7" t="str">
        <f>Master[[#This Row],[Accession Prefix (NPGS)]]&amp;" "&amp;Master[[#This Row],[Accession Number -Assigned]]&amp;" **"</f>
        <v xml:space="preserve">  **</v>
      </c>
      <c r="D175" s="76" t="str">
        <f>IF(Master[[#This Row],[Accession Name Category (Identifier 1) -Lookup Picker]]="","",Master[[#This Row],[Accession Name Category (Identifier 1) -Lookup Picker]])</f>
        <v/>
      </c>
      <c r="E175" s="76" t="str">
        <f>IF(Master[[#This Row],[Accession Name (Identifier 1)]]="","",Master[[#This Row],[Accession Name (Identifier 1)]])</f>
        <v xml:space="preserve"> </v>
      </c>
      <c r="F175" s="45" t="str">
        <f>IF(Master[[#This Row],[Accession Name Cooperator (Identifier 1) -name, organization]]="","",Master[[#This Row],[Accession Name Cooperator (Identifier 1) -name, organization]])</f>
        <v/>
      </c>
      <c r="G175" s="7" t="str">
        <f t="shared" si="5"/>
        <v>Y</v>
      </c>
    </row>
    <row r="176" spans="2:7" x14ac:dyDescent="0.35">
      <c r="B176" s="7" t="str">
        <f>Master[[#This Row],[Accession Prefix (NPGS)]]&amp;" "&amp;Master[[#This Row],[Accession Number -Assigned]]</f>
        <v xml:space="preserve"> </v>
      </c>
      <c r="C176" s="7" t="str">
        <f>Master[[#This Row],[Accession Prefix (NPGS)]]&amp;" "&amp;Master[[#This Row],[Accession Number -Assigned]]&amp;" **"</f>
        <v xml:space="preserve">  **</v>
      </c>
      <c r="D176" s="76" t="str">
        <f>IF(Master[[#This Row],[Accession Name Category (Identifier 1) -Lookup Picker]]="","",Master[[#This Row],[Accession Name Category (Identifier 1) -Lookup Picker]])</f>
        <v/>
      </c>
      <c r="E176" s="76" t="str">
        <f>IF(Master[[#This Row],[Accession Name (Identifier 1)]]="","",Master[[#This Row],[Accession Name (Identifier 1)]])</f>
        <v xml:space="preserve"> </v>
      </c>
      <c r="F176" s="45" t="str">
        <f>IF(Master[[#This Row],[Accession Name Cooperator (Identifier 1) -name, organization]]="","",Master[[#This Row],[Accession Name Cooperator (Identifier 1) -name, organization]])</f>
        <v/>
      </c>
      <c r="G176" s="7" t="str">
        <f t="shared" si="5"/>
        <v>Y</v>
      </c>
    </row>
    <row r="177" spans="2:7" x14ac:dyDescent="0.35">
      <c r="B177" s="7" t="str">
        <f>Master[[#This Row],[Accession Prefix (NPGS)]]&amp;" "&amp;Master[[#This Row],[Accession Number -Assigned]]</f>
        <v xml:space="preserve"> </v>
      </c>
      <c r="C177" s="7" t="str">
        <f>Master[[#This Row],[Accession Prefix (NPGS)]]&amp;" "&amp;Master[[#This Row],[Accession Number -Assigned]]&amp;" **"</f>
        <v xml:space="preserve">  **</v>
      </c>
      <c r="D177" s="76" t="str">
        <f>IF(Master[[#This Row],[Accession Name Category (Identifier 1) -Lookup Picker]]="","",Master[[#This Row],[Accession Name Category (Identifier 1) -Lookup Picker]])</f>
        <v/>
      </c>
      <c r="E177" s="76" t="str">
        <f>IF(Master[[#This Row],[Accession Name (Identifier 1)]]="","",Master[[#This Row],[Accession Name (Identifier 1)]])</f>
        <v xml:space="preserve"> </v>
      </c>
      <c r="F177" s="45" t="str">
        <f>IF(Master[[#This Row],[Accession Name Cooperator (Identifier 1) -name, organization]]="","",Master[[#This Row],[Accession Name Cooperator (Identifier 1) -name, organization]])</f>
        <v/>
      </c>
      <c r="G177" s="7" t="str">
        <f t="shared" si="5"/>
        <v>Y</v>
      </c>
    </row>
    <row r="178" spans="2:7" x14ac:dyDescent="0.35">
      <c r="B178" s="7" t="str">
        <f>Master[[#This Row],[Accession Prefix (NPGS)]]&amp;" "&amp;Master[[#This Row],[Accession Number -Assigned]]</f>
        <v xml:space="preserve"> </v>
      </c>
      <c r="C178" s="7" t="str">
        <f>Master[[#This Row],[Accession Prefix (NPGS)]]&amp;" "&amp;Master[[#This Row],[Accession Number -Assigned]]&amp;" **"</f>
        <v xml:space="preserve">  **</v>
      </c>
      <c r="D178" s="76" t="str">
        <f>IF(Master[[#This Row],[Accession Name Category (Identifier 1) -Lookup Picker]]="","",Master[[#This Row],[Accession Name Category (Identifier 1) -Lookup Picker]])</f>
        <v/>
      </c>
      <c r="E178" s="76" t="str">
        <f>IF(Master[[#This Row],[Accession Name (Identifier 1)]]="","",Master[[#This Row],[Accession Name (Identifier 1)]])</f>
        <v xml:space="preserve"> </v>
      </c>
      <c r="F178" s="45" t="str">
        <f>IF(Master[[#This Row],[Accession Name Cooperator (Identifier 1) -name, organization]]="","",Master[[#This Row],[Accession Name Cooperator (Identifier 1) -name, organization]])</f>
        <v/>
      </c>
      <c r="G178" s="7" t="str">
        <f t="shared" si="5"/>
        <v>Y</v>
      </c>
    </row>
    <row r="179" spans="2:7" x14ac:dyDescent="0.35">
      <c r="B179" s="7" t="str">
        <f>Master[[#This Row],[Accession Prefix (NPGS)]]&amp;" "&amp;Master[[#This Row],[Accession Number -Assigned]]</f>
        <v xml:space="preserve"> </v>
      </c>
      <c r="C179" s="7" t="str">
        <f>Master[[#This Row],[Accession Prefix (NPGS)]]&amp;" "&amp;Master[[#This Row],[Accession Number -Assigned]]&amp;" **"</f>
        <v xml:space="preserve">  **</v>
      </c>
      <c r="D179" s="76" t="str">
        <f>IF(Master[[#This Row],[Accession Name Category (Identifier 1) -Lookup Picker]]="","",Master[[#This Row],[Accession Name Category (Identifier 1) -Lookup Picker]])</f>
        <v/>
      </c>
      <c r="E179" s="76" t="str">
        <f>IF(Master[[#This Row],[Accession Name (Identifier 1)]]="","",Master[[#This Row],[Accession Name (Identifier 1)]])</f>
        <v xml:space="preserve"> </v>
      </c>
      <c r="F179" s="45" t="str">
        <f>IF(Master[[#This Row],[Accession Name Cooperator (Identifier 1) -name, organization]]="","",Master[[#This Row],[Accession Name Cooperator (Identifier 1) -name, organization]])</f>
        <v/>
      </c>
      <c r="G179" s="7" t="str">
        <f t="shared" si="5"/>
        <v>Y</v>
      </c>
    </row>
    <row r="180" spans="2:7" x14ac:dyDescent="0.35">
      <c r="B180" s="7" t="str">
        <f>Master[[#This Row],[Accession Prefix (NPGS)]]&amp;" "&amp;Master[[#This Row],[Accession Number -Assigned]]</f>
        <v xml:space="preserve"> </v>
      </c>
      <c r="C180" s="7" t="str">
        <f>Master[[#This Row],[Accession Prefix (NPGS)]]&amp;" "&amp;Master[[#This Row],[Accession Number -Assigned]]&amp;" **"</f>
        <v xml:space="preserve">  **</v>
      </c>
      <c r="D180" s="76" t="str">
        <f>IF(Master[[#This Row],[Accession Name Category (Identifier 1) -Lookup Picker]]="","",Master[[#This Row],[Accession Name Category (Identifier 1) -Lookup Picker]])</f>
        <v/>
      </c>
      <c r="E180" s="76" t="str">
        <f>IF(Master[[#This Row],[Accession Name (Identifier 1)]]="","",Master[[#This Row],[Accession Name (Identifier 1)]])</f>
        <v xml:space="preserve"> </v>
      </c>
      <c r="F180" s="45" t="str">
        <f>IF(Master[[#This Row],[Accession Name Cooperator (Identifier 1) -name, organization]]="","",Master[[#This Row],[Accession Name Cooperator (Identifier 1) -name, organization]])</f>
        <v/>
      </c>
      <c r="G180" s="7" t="str">
        <f t="shared" si="5"/>
        <v>Y</v>
      </c>
    </row>
    <row r="181" spans="2:7" x14ac:dyDescent="0.35">
      <c r="B181" s="7" t="str">
        <f>Master[[#This Row],[Accession Prefix (NPGS)]]&amp;" "&amp;Master[[#This Row],[Accession Number -Assigned]]</f>
        <v xml:space="preserve"> </v>
      </c>
      <c r="C181" s="7" t="str">
        <f>Master[[#This Row],[Accession Prefix (NPGS)]]&amp;" "&amp;Master[[#This Row],[Accession Number -Assigned]]&amp;" **"</f>
        <v xml:space="preserve">  **</v>
      </c>
      <c r="D181" s="76" t="str">
        <f>IF(Master[[#This Row],[Accession Name Category (Identifier 1) -Lookup Picker]]="","",Master[[#This Row],[Accession Name Category (Identifier 1) -Lookup Picker]])</f>
        <v/>
      </c>
      <c r="E181" s="76" t="str">
        <f>IF(Master[[#This Row],[Accession Name (Identifier 1)]]="","",Master[[#This Row],[Accession Name (Identifier 1)]])</f>
        <v xml:space="preserve"> </v>
      </c>
      <c r="F181" s="45" t="str">
        <f>IF(Master[[#This Row],[Accession Name Cooperator (Identifier 1) -name, organization]]="","",Master[[#This Row],[Accession Name Cooperator (Identifier 1) -name, organization]])</f>
        <v/>
      </c>
      <c r="G181" s="7" t="str">
        <f t="shared" si="5"/>
        <v>Y</v>
      </c>
    </row>
    <row r="182" spans="2:7" x14ac:dyDescent="0.35">
      <c r="B182" s="7" t="str">
        <f>Master[[#This Row],[Accession Prefix (NPGS)]]&amp;" "&amp;Master[[#This Row],[Accession Number -Assigned]]</f>
        <v xml:space="preserve"> </v>
      </c>
      <c r="C182" s="7" t="str">
        <f>Master[[#This Row],[Accession Prefix (NPGS)]]&amp;" "&amp;Master[[#This Row],[Accession Number -Assigned]]&amp;" **"</f>
        <v xml:space="preserve">  **</v>
      </c>
      <c r="D182" s="76" t="str">
        <f>IF(Master[[#This Row],[Accession Name Category (Identifier 1) -Lookup Picker]]="","",Master[[#This Row],[Accession Name Category (Identifier 1) -Lookup Picker]])</f>
        <v/>
      </c>
      <c r="E182" s="76" t="str">
        <f>IF(Master[[#This Row],[Accession Name (Identifier 1)]]="","",Master[[#This Row],[Accession Name (Identifier 1)]])</f>
        <v xml:space="preserve"> </v>
      </c>
      <c r="F182" s="45" t="str">
        <f>IF(Master[[#This Row],[Accession Name Cooperator (Identifier 1) -name, organization]]="","",Master[[#This Row],[Accession Name Cooperator (Identifier 1) -name, organization]])</f>
        <v/>
      </c>
      <c r="G182" s="7" t="str">
        <f t="shared" ref="G182:G201" si="6">"Y"</f>
        <v>Y</v>
      </c>
    </row>
    <row r="183" spans="2:7" x14ac:dyDescent="0.35">
      <c r="B183" s="7" t="str">
        <f>Master[[#This Row],[Accession Prefix (NPGS)]]&amp;" "&amp;Master[[#This Row],[Accession Number -Assigned]]</f>
        <v xml:space="preserve"> </v>
      </c>
      <c r="C183" s="7" t="str">
        <f>Master[[#This Row],[Accession Prefix (NPGS)]]&amp;" "&amp;Master[[#This Row],[Accession Number -Assigned]]&amp;" **"</f>
        <v xml:space="preserve">  **</v>
      </c>
      <c r="D183" s="76" t="str">
        <f>IF(Master[[#This Row],[Accession Name Category (Identifier 1) -Lookup Picker]]="","",Master[[#This Row],[Accession Name Category (Identifier 1) -Lookup Picker]])</f>
        <v/>
      </c>
      <c r="E183" s="76" t="str">
        <f>IF(Master[[#This Row],[Accession Name (Identifier 1)]]="","",Master[[#This Row],[Accession Name (Identifier 1)]])</f>
        <v xml:space="preserve"> </v>
      </c>
      <c r="F183" s="45" t="str">
        <f>IF(Master[[#This Row],[Accession Name Cooperator (Identifier 1) -name, organization]]="","",Master[[#This Row],[Accession Name Cooperator (Identifier 1) -name, organization]])</f>
        <v/>
      </c>
      <c r="G183" s="7" t="str">
        <f t="shared" si="6"/>
        <v>Y</v>
      </c>
    </row>
    <row r="184" spans="2:7" x14ac:dyDescent="0.35">
      <c r="B184" s="7" t="str">
        <f>Master[[#This Row],[Accession Prefix (NPGS)]]&amp;" "&amp;Master[[#This Row],[Accession Number -Assigned]]</f>
        <v xml:space="preserve"> </v>
      </c>
      <c r="C184" s="7" t="str">
        <f>Master[[#This Row],[Accession Prefix (NPGS)]]&amp;" "&amp;Master[[#This Row],[Accession Number -Assigned]]&amp;" **"</f>
        <v xml:space="preserve">  **</v>
      </c>
      <c r="D184" s="76" t="str">
        <f>IF(Master[[#This Row],[Accession Name Category (Identifier 1) -Lookup Picker]]="","",Master[[#This Row],[Accession Name Category (Identifier 1) -Lookup Picker]])</f>
        <v/>
      </c>
      <c r="E184" s="76" t="str">
        <f>IF(Master[[#This Row],[Accession Name (Identifier 1)]]="","",Master[[#This Row],[Accession Name (Identifier 1)]])</f>
        <v xml:space="preserve"> </v>
      </c>
      <c r="F184" s="45" t="str">
        <f>IF(Master[[#This Row],[Accession Name Cooperator (Identifier 1) -name, organization]]="","",Master[[#This Row],[Accession Name Cooperator (Identifier 1) -name, organization]])</f>
        <v/>
      </c>
      <c r="G184" s="7" t="str">
        <f t="shared" si="6"/>
        <v>Y</v>
      </c>
    </row>
    <row r="185" spans="2:7" x14ac:dyDescent="0.35">
      <c r="B185" s="7" t="str">
        <f>Master[[#This Row],[Accession Prefix (NPGS)]]&amp;" "&amp;Master[[#This Row],[Accession Number -Assigned]]</f>
        <v xml:space="preserve"> </v>
      </c>
      <c r="C185" s="7" t="str">
        <f>Master[[#This Row],[Accession Prefix (NPGS)]]&amp;" "&amp;Master[[#This Row],[Accession Number -Assigned]]&amp;" **"</f>
        <v xml:space="preserve">  **</v>
      </c>
      <c r="D185" s="76" t="str">
        <f>IF(Master[[#This Row],[Accession Name Category (Identifier 1) -Lookup Picker]]="","",Master[[#This Row],[Accession Name Category (Identifier 1) -Lookup Picker]])</f>
        <v/>
      </c>
      <c r="E185" s="76" t="str">
        <f>IF(Master[[#This Row],[Accession Name (Identifier 1)]]="","",Master[[#This Row],[Accession Name (Identifier 1)]])</f>
        <v xml:space="preserve"> </v>
      </c>
      <c r="F185" s="45" t="str">
        <f>IF(Master[[#This Row],[Accession Name Cooperator (Identifier 1) -name, organization]]="","",Master[[#This Row],[Accession Name Cooperator (Identifier 1) -name, organization]])</f>
        <v/>
      </c>
      <c r="G185" s="7" t="str">
        <f t="shared" si="6"/>
        <v>Y</v>
      </c>
    </row>
    <row r="186" spans="2:7" x14ac:dyDescent="0.35">
      <c r="B186" s="7" t="str">
        <f>Master[[#This Row],[Accession Prefix (NPGS)]]&amp;" "&amp;Master[[#This Row],[Accession Number -Assigned]]</f>
        <v xml:space="preserve"> </v>
      </c>
      <c r="C186" s="7" t="str">
        <f>Master[[#This Row],[Accession Prefix (NPGS)]]&amp;" "&amp;Master[[#This Row],[Accession Number -Assigned]]&amp;" **"</f>
        <v xml:space="preserve">  **</v>
      </c>
      <c r="D186" s="76" t="str">
        <f>IF(Master[[#This Row],[Accession Name Category (Identifier 1) -Lookup Picker]]="","",Master[[#This Row],[Accession Name Category (Identifier 1) -Lookup Picker]])</f>
        <v/>
      </c>
      <c r="E186" s="76" t="str">
        <f>IF(Master[[#This Row],[Accession Name (Identifier 1)]]="","",Master[[#This Row],[Accession Name (Identifier 1)]])</f>
        <v xml:space="preserve"> </v>
      </c>
      <c r="F186" s="45" t="str">
        <f>IF(Master[[#This Row],[Accession Name Cooperator (Identifier 1) -name, organization]]="","",Master[[#This Row],[Accession Name Cooperator (Identifier 1) -name, organization]])</f>
        <v/>
      </c>
      <c r="G186" s="7" t="str">
        <f t="shared" si="6"/>
        <v>Y</v>
      </c>
    </row>
    <row r="187" spans="2:7" x14ac:dyDescent="0.35">
      <c r="B187" s="7" t="str">
        <f>Master[[#This Row],[Accession Prefix (NPGS)]]&amp;" "&amp;Master[[#This Row],[Accession Number -Assigned]]</f>
        <v xml:space="preserve"> </v>
      </c>
      <c r="C187" s="7" t="str">
        <f>Master[[#This Row],[Accession Prefix (NPGS)]]&amp;" "&amp;Master[[#This Row],[Accession Number -Assigned]]&amp;" **"</f>
        <v xml:space="preserve">  **</v>
      </c>
      <c r="D187" s="76" t="str">
        <f>IF(Master[[#This Row],[Accession Name Category (Identifier 1) -Lookup Picker]]="","",Master[[#This Row],[Accession Name Category (Identifier 1) -Lookup Picker]])</f>
        <v/>
      </c>
      <c r="E187" s="76" t="str">
        <f>IF(Master[[#This Row],[Accession Name (Identifier 1)]]="","",Master[[#This Row],[Accession Name (Identifier 1)]])</f>
        <v xml:space="preserve"> </v>
      </c>
      <c r="F187" s="45" t="str">
        <f>IF(Master[[#This Row],[Accession Name Cooperator (Identifier 1) -name, organization]]="","",Master[[#This Row],[Accession Name Cooperator (Identifier 1) -name, organization]])</f>
        <v/>
      </c>
      <c r="G187" s="7" t="str">
        <f t="shared" si="6"/>
        <v>Y</v>
      </c>
    </row>
    <row r="188" spans="2:7" x14ac:dyDescent="0.35">
      <c r="B188" s="7" t="str">
        <f>Master[[#This Row],[Accession Prefix (NPGS)]]&amp;" "&amp;Master[[#This Row],[Accession Number -Assigned]]</f>
        <v xml:space="preserve"> </v>
      </c>
      <c r="C188" s="7" t="str">
        <f>Master[[#This Row],[Accession Prefix (NPGS)]]&amp;" "&amp;Master[[#This Row],[Accession Number -Assigned]]&amp;" **"</f>
        <v xml:space="preserve">  **</v>
      </c>
      <c r="D188" s="76" t="str">
        <f>IF(Master[[#This Row],[Accession Name Category (Identifier 1) -Lookup Picker]]="","",Master[[#This Row],[Accession Name Category (Identifier 1) -Lookup Picker]])</f>
        <v/>
      </c>
      <c r="E188" s="76" t="str">
        <f>IF(Master[[#This Row],[Accession Name (Identifier 1)]]="","",Master[[#This Row],[Accession Name (Identifier 1)]])</f>
        <v xml:space="preserve"> </v>
      </c>
      <c r="F188" s="45" t="str">
        <f>IF(Master[[#This Row],[Accession Name Cooperator (Identifier 1) -name, organization]]="","",Master[[#This Row],[Accession Name Cooperator (Identifier 1) -name, organization]])</f>
        <v/>
      </c>
      <c r="G188" s="7" t="str">
        <f t="shared" si="6"/>
        <v>Y</v>
      </c>
    </row>
    <row r="189" spans="2:7" x14ac:dyDescent="0.35">
      <c r="B189" s="7" t="str">
        <f>Master[[#This Row],[Accession Prefix (NPGS)]]&amp;" "&amp;Master[[#This Row],[Accession Number -Assigned]]</f>
        <v xml:space="preserve"> </v>
      </c>
      <c r="C189" s="7" t="str">
        <f>Master[[#This Row],[Accession Prefix (NPGS)]]&amp;" "&amp;Master[[#This Row],[Accession Number -Assigned]]&amp;" **"</f>
        <v xml:space="preserve">  **</v>
      </c>
      <c r="D189" s="76" t="str">
        <f>IF(Master[[#This Row],[Accession Name Category (Identifier 1) -Lookup Picker]]="","",Master[[#This Row],[Accession Name Category (Identifier 1) -Lookup Picker]])</f>
        <v/>
      </c>
      <c r="E189" s="76" t="str">
        <f>IF(Master[[#This Row],[Accession Name (Identifier 1)]]="","",Master[[#This Row],[Accession Name (Identifier 1)]])</f>
        <v xml:space="preserve"> </v>
      </c>
      <c r="F189" s="45" t="str">
        <f>IF(Master[[#This Row],[Accession Name Cooperator (Identifier 1) -name, organization]]="","",Master[[#This Row],[Accession Name Cooperator (Identifier 1) -name, organization]])</f>
        <v/>
      </c>
      <c r="G189" s="7" t="str">
        <f t="shared" si="6"/>
        <v>Y</v>
      </c>
    </row>
    <row r="190" spans="2:7" x14ac:dyDescent="0.35">
      <c r="B190" s="7" t="str">
        <f>Master[[#This Row],[Accession Prefix (NPGS)]]&amp;" "&amp;Master[[#This Row],[Accession Number -Assigned]]</f>
        <v xml:space="preserve"> </v>
      </c>
      <c r="C190" s="7" t="str">
        <f>Master[[#This Row],[Accession Prefix (NPGS)]]&amp;" "&amp;Master[[#This Row],[Accession Number -Assigned]]&amp;" **"</f>
        <v xml:space="preserve">  **</v>
      </c>
      <c r="D190" s="76" t="str">
        <f>IF(Master[[#This Row],[Accession Name Category (Identifier 1) -Lookup Picker]]="","",Master[[#This Row],[Accession Name Category (Identifier 1) -Lookup Picker]])</f>
        <v/>
      </c>
      <c r="E190" s="76" t="str">
        <f>IF(Master[[#This Row],[Accession Name (Identifier 1)]]="","",Master[[#This Row],[Accession Name (Identifier 1)]])</f>
        <v xml:space="preserve"> </v>
      </c>
      <c r="F190" s="45" t="str">
        <f>IF(Master[[#This Row],[Accession Name Cooperator (Identifier 1) -name, organization]]="","",Master[[#This Row],[Accession Name Cooperator (Identifier 1) -name, organization]])</f>
        <v/>
      </c>
      <c r="G190" s="7" t="str">
        <f t="shared" si="6"/>
        <v>Y</v>
      </c>
    </row>
    <row r="191" spans="2:7" x14ac:dyDescent="0.35">
      <c r="B191" s="7" t="str">
        <f>Master[[#This Row],[Accession Prefix (NPGS)]]&amp;" "&amp;Master[[#This Row],[Accession Number -Assigned]]</f>
        <v xml:space="preserve"> </v>
      </c>
      <c r="C191" s="7" t="str">
        <f>Master[[#This Row],[Accession Prefix (NPGS)]]&amp;" "&amp;Master[[#This Row],[Accession Number -Assigned]]&amp;" **"</f>
        <v xml:space="preserve">  **</v>
      </c>
      <c r="D191" s="76" t="str">
        <f>IF(Master[[#This Row],[Accession Name Category (Identifier 1) -Lookup Picker]]="","",Master[[#This Row],[Accession Name Category (Identifier 1) -Lookup Picker]])</f>
        <v/>
      </c>
      <c r="E191" s="76" t="str">
        <f>IF(Master[[#This Row],[Accession Name (Identifier 1)]]="","",Master[[#This Row],[Accession Name (Identifier 1)]])</f>
        <v xml:space="preserve"> </v>
      </c>
      <c r="F191" s="45" t="str">
        <f>IF(Master[[#This Row],[Accession Name Cooperator (Identifier 1) -name, organization]]="","",Master[[#This Row],[Accession Name Cooperator (Identifier 1) -name, organization]])</f>
        <v/>
      </c>
      <c r="G191" s="7" t="str">
        <f t="shared" si="6"/>
        <v>Y</v>
      </c>
    </row>
    <row r="192" spans="2:7" x14ac:dyDescent="0.35">
      <c r="B192" s="7" t="str">
        <f>Master[[#This Row],[Accession Prefix (NPGS)]]&amp;" "&amp;Master[[#This Row],[Accession Number -Assigned]]</f>
        <v xml:space="preserve"> </v>
      </c>
      <c r="C192" s="7" t="str">
        <f>Master[[#This Row],[Accession Prefix (NPGS)]]&amp;" "&amp;Master[[#This Row],[Accession Number -Assigned]]&amp;" **"</f>
        <v xml:space="preserve">  **</v>
      </c>
      <c r="D192" s="76" t="str">
        <f>IF(Master[[#This Row],[Accession Name Category (Identifier 1) -Lookup Picker]]="","",Master[[#This Row],[Accession Name Category (Identifier 1) -Lookup Picker]])</f>
        <v/>
      </c>
      <c r="E192" s="76" t="str">
        <f>IF(Master[[#This Row],[Accession Name (Identifier 1)]]="","",Master[[#This Row],[Accession Name (Identifier 1)]])</f>
        <v xml:space="preserve"> </v>
      </c>
      <c r="F192" s="45" t="str">
        <f>IF(Master[[#This Row],[Accession Name Cooperator (Identifier 1) -name, organization]]="","",Master[[#This Row],[Accession Name Cooperator (Identifier 1) -name, organization]])</f>
        <v/>
      </c>
      <c r="G192" s="7" t="str">
        <f t="shared" si="6"/>
        <v>Y</v>
      </c>
    </row>
    <row r="193" spans="2:7" x14ac:dyDescent="0.35">
      <c r="B193" s="7" t="str">
        <f>Master[[#This Row],[Accession Prefix (NPGS)]]&amp;" "&amp;Master[[#This Row],[Accession Number -Assigned]]</f>
        <v xml:space="preserve"> </v>
      </c>
      <c r="C193" s="7" t="str">
        <f>Master[[#This Row],[Accession Prefix (NPGS)]]&amp;" "&amp;Master[[#This Row],[Accession Number -Assigned]]&amp;" **"</f>
        <v xml:space="preserve">  **</v>
      </c>
      <c r="D193" s="76" t="str">
        <f>IF(Master[[#This Row],[Accession Name Category (Identifier 1) -Lookup Picker]]="","",Master[[#This Row],[Accession Name Category (Identifier 1) -Lookup Picker]])</f>
        <v/>
      </c>
      <c r="E193" s="76" t="str">
        <f>IF(Master[[#This Row],[Accession Name (Identifier 1)]]="","",Master[[#This Row],[Accession Name (Identifier 1)]])</f>
        <v xml:space="preserve"> </v>
      </c>
      <c r="F193" s="45" t="str">
        <f>IF(Master[[#This Row],[Accession Name Cooperator (Identifier 1) -name, organization]]="","",Master[[#This Row],[Accession Name Cooperator (Identifier 1) -name, organization]])</f>
        <v/>
      </c>
      <c r="G193" s="7" t="str">
        <f t="shared" si="6"/>
        <v>Y</v>
      </c>
    </row>
    <row r="194" spans="2:7" x14ac:dyDescent="0.35">
      <c r="B194" s="7" t="str">
        <f>Master[[#This Row],[Accession Prefix (NPGS)]]&amp;" "&amp;Master[[#This Row],[Accession Number -Assigned]]</f>
        <v xml:space="preserve"> </v>
      </c>
      <c r="C194" s="7" t="str">
        <f>Master[[#This Row],[Accession Prefix (NPGS)]]&amp;" "&amp;Master[[#This Row],[Accession Number -Assigned]]&amp;" **"</f>
        <v xml:space="preserve">  **</v>
      </c>
      <c r="D194" s="76" t="str">
        <f>IF(Master[[#This Row],[Accession Name Category (Identifier 1) -Lookup Picker]]="","",Master[[#This Row],[Accession Name Category (Identifier 1) -Lookup Picker]])</f>
        <v/>
      </c>
      <c r="E194" s="76" t="str">
        <f>IF(Master[[#This Row],[Accession Name (Identifier 1)]]="","",Master[[#This Row],[Accession Name (Identifier 1)]])</f>
        <v xml:space="preserve"> </v>
      </c>
      <c r="F194" s="45" t="str">
        <f>IF(Master[[#This Row],[Accession Name Cooperator (Identifier 1) -name, organization]]="","",Master[[#This Row],[Accession Name Cooperator (Identifier 1) -name, organization]])</f>
        <v/>
      </c>
      <c r="G194" s="7" t="str">
        <f t="shared" si="6"/>
        <v>Y</v>
      </c>
    </row>
    <row r="195" spans="2:7" x14ac:dyDescent="0.35">
      <c r="B195" s="7" t="str">
        <f>Master[[#This Row],[Accession Prefix (NPGS)]]&amp;" "&amp;Master[[#This Row],[Accession Number -Assigned]]</f>
        <v xml:space="preserve"> </v>
      </c>
      <c r="C195" s="7" t="str">
        <f>Master[[#This Row],[Accession Prefix (NPGS)]]&amp;" "&amp;Master[[#This Row],[Accession Number -Assigned]]&amp;" **"</f>
        <v xml:space="preserve">  **</v>
      </c>
      <c r="D195" s="76" t="str">
        <f>IF(Master[[#This Row],[Accession Name Category (Identifier 1) -Lookup Picker]]="","",Master[[#This Row],[Accession Name Category (Identifier 1) -Lookup Picker]])</f>
        <v/>
      </c>
      <c r="E195" s="76" t="str">
        <f>IF(Master[[#This Row],[Accession Name (Identifier 1)]]="","",Master[[#This Row],[Accession Name (Identifier 1)]])</f>
        <v xml:space="preserve"> </v>
      </c>
      <c r="F195" s="45" t="str">
        <f>IF(Master[[#This Row],[Accession Name Cooperator (Identifier 1) -name, organization]]="","",Master[[#This Row],[Accession Name Cooperator (Identifier 1) -name, organization]])</f>
        <v/>
      </c>
      <c r="G195" s="7" t="str">
        <f t="shared" si="6"/>
        <v>Y</v>
      </c>
    </row>
    <row r="196" spans="2:7" x14ac:dyDescent="0.35">
      <c r="B196" s="7" t="str">
        <f>Master[[#This Row],[Accession Prefix (NPGS)]]&amp;" "&amp;Master[[#This Row],[Accession Number -Assigned]]</f>
        <v xml:space="preserve"> </v>
      </c>
      <c r="C196" s="7" t="str">
        <f>Master[[#This Row],[Accession Prefix (NPGS)]]&amp;" "&amp;Master[[#This Row],[Accession Number -Assigned]]&amp;" **"</f>
        <v xml:space="preserve">  **</v>
      </c>
      <c r="D196" s="76" t="str">
        <f>IF(Master[[#This Row],[Accession Name Category (Identifier 1) -Lookup Picker]]="","",Master[[#This Row],[Accession Name Category (Identifier 1) -Lookup Picker]])</f>
        <v/>
      </c>
      <c r="E196" s="76" t="str">
        <f>IF(Master[[#This Row],[Accession Name (Identifier 1)]]="","",Master[[#This Row],[Accession Name (Identifier 1)]])</f>
        <v xml:space="preserve"> </v>
      </c>
      <c r="F196" s="45" t="str">
        <f>IF(Master[[#This Row],[Accession Name Cooperator (Identifier 1) -name, organization]]="","",Master[[#This Row],[Accession Name Cooperator (Identifier 1) -name, organization]])</f>
        <v/>
      </c>
      <c r="G196" s="7" t="str">
        <f t="shared" si="6"/>
        <v>Y</v>
      </c>
    </row>
    <row r="197" spans="2:7" x14ac:dyDescent="0.35">
      <c r="B197" s="7" t="str">
        <f>Master[[#This Row],[Accession Prefix (NPGS)]]&amp;" "&amp;Master[[#This Row],[Accession Number -Assigned]]</f>
        <v xml:space="preserve"> </v>
      </c>
      <c r="C197" s="7" t="str">
        <f>Master[[#This Row],[Accession Prefix (NPGS)]]&amp;" "&amp;Master[[#This Row],[Accession Number -Assigned]]&amp;" **"</f>
        <v xml:space="preserve">  **</v>
      </c>
      <c r="D197" s="76" t="str">
        <f>IF(Master[[#This Row],[Accession Name Category (Identifier 1) -Lookup Picker]]="","",Master[[#This Row],[Accession Name Category (Identifier 1) -Lookup Picker]])</f>
        <v/>
      </c>
      <c r="E197" s="76" t="str">
        <f>IF(Master[[#This Row],[Accession Name (Identifier 1)]]="","",Master[[#This Row],[Accession Name (Identifier 1)]])</f>
        <v xml:space="preserve"> </v>
      </c>
      <c r="F197" s="45" t="str">
        <f>IF(Master[[#This Row],[Accession Name Cooperator (Identifier 1) -name, organization]]="","",Master[[#This Row],[Accession Name Cooperator (Identifier 1) -name, organization]])</f>
        <v/>
      </c>
      <c r="G197" s="7" t="str">
        <f t="shared" si="6"/>
        <v>Y</v>
      </c>
    </row>
    <row r="198" spans="2:7" x14ac:dyDescent="0.35">
      <c r="B198" s="7" t="str">
        <f>Master[[#This Row],[Accession Prefix (NPGS)]]&amp;" "&amp;Master[[#This Row],[Accession Number -Assigned]]</f>
        <v xml:space="preserve"> </v>
      </c>
      <c r="C198" s="7" t="str">
        <f>Master[[#This Row],[Accession Prefix (NPGS)]]&amp;" "&amp;Master[[#This Row],[Accession Number -Assigned]]&amp;" **"</f>
        <v xml:space="preserve">  **</v>
      </c>
      <c r="D198" s="76" t="str">
        <f>IF(Master[[#This Row],[Accession Name Category (Identifier 1) -Lookup Picker]]="","",Master[[#This Row],[Accession Name Category (Identifier 1) -Lookup Picker]])</f>
        <v/>
      </c>
      <c r="E198" s="76" t="str">
        <f>IF(Master[[#This Row],[Accession Name (Identifier 1)]]="","",Master[[#This Row],[Accession Name (Identifier 1)]])</f>
        <v xml:space="preserve"> </v>
      </c>
      <c r="F198" s="45" t="str">
        <f>IF(Master[[#This Row],[Accession Name Cooperator (Identifier 1) -name, organization]]="","",Master[[#This Row],[Accession Name Cooperator (Identifier 1) -name, organization]])</f>
        <v/>
      </c>
      <c r="G198" s="7" t="str">
        <f t="shared" si="6"/>
        <v>Y</v>
      </c>
    </row>
    <row r="199" spans="2:7" x14ac:dyDescent="0.35">
      <c r="B199" s="7" t="str">
        <f>Master[[#This Row],[Accession Prefix (NPGS)]]&amp;" "&amp;Master[[#This Row],[Accession Number -Assigned]]</f>
        <v xml:space="preserve"> </v>
      </c>
      <c r="C199" s="7" t="str">
        <f>Master[[#This Row],[Accession Prefix (NPGS)]]&amp;" "&amp;Master[[#This Row],[Accession Number -Assigned]]&amp;" **"</f>
        <v xml:space="preserve">  **</v>
      </c>
      <c r="D199" s="76" t="str">
        <f>IF(Master[[#This Row],[Accession Name Category (Identifier 1) -Lookup Picker]]="","",Master[[#This Row],[Accession Name Category (Identifier 1) -Lookup Picker]])</f>
        <v/>
      </c>
      <c r="E199" s="76" t="str">
        <f>IF(Master[[#This Row],[Accession Name (Identifier 1)]]="","",Master[[#This Row],[Accession Name (Identifier 1)]])</f>
        <v xml:space="preserve"> </v>
      </c>
      <c r="F199" s="45" t="str">
        <f>IF(Master[[#This Row],[Accession Name Cooperator (Identifier 1) -name, organization]]="","",Master[[#This Row],[Accession Name Cooperator (Identifier 1) -name, organization]])</f>
        <v/>
      </c>
      <c r="G199" s="7" t="str">
        <f t="shared" si="6"/>
        <v>Y</v>
      </c>
    </row>
    <row r="200" spans="2:7" x14ac:dyDescent="0.35">
      <c r="B200" s="7" t="str">
        <f>Master[[#This Row],[Accession Prefix (NPGS)]]&amp;" "&amp;Master[[#This Row],[Accession Number -Assigned]]</f>
        <v xml:space="preserve"> </v>
      </c>
      <c r="C200" s="7" t="str">
        <f>Master[[#This Row],[Accession Prefix (NPGS)]]&amp;" "&amp;Master[[#This Row],[Accession Number -Assigned]]&amp;" **"</f>
        <v xml:space="preserve">  **</v>
      </c>
      <c r="D200" s="76" t="str">
        <f>IF(Master[[#This Row],[Accession Name Category (Identifier 1) -Lookup Picker]]="","",Master[[#This Row],[Accession Name Category (Identifier 1) -Lookup Picker]])</f>
        <v/>
      </c>
      <c r="E200" s="76" t="str">
        <f>IF(Master[[#This Row],[Accession Name (Identifier 1)]]="","",Master[[#This Row],[Accession Name (Identifier 1)]])</f>
        <v xml:space="preserve"> </v>
      </c>
      <c r="F200" s="45" t="str">
        <f>IF(Master[[#This Row],[Accession Name Cooperator (Identifier 1) -name, organization]]="","",Master[[#This Row],[Accession Name Cooperator (Identifier 1) -name, organization]])</f>
        <v/>
      </c>
      <c r="G200" s="7" t="str">
        <f t="shared" si="6"/>
        <v>Y</v>
      </c>
    </row>
    <row r="201" spans="2:7" x14ac:dyDescent="0.35">
      <c r="B201" s="7" t="str">
        <f>Master[[#This Row],[Accession Prefix (NPGS)]]&amp;" "&amp;Master[[#This Row],[Accession Number -Assigned]]</f>
        <v xml:space="preserve"> </v>
      </c>
      <c r="C201" s="7" t="str">
        <f>Master[[#This Row],[Accession Prefix (NPGS)]]&amp;" "&amp;Master[[#This Row],[Accession Number -Assigned]]&amp;" **"</f>
        <v xml:space="preserve">  **</v>
      </c>
      <c r="D201" s="76" t="str">
        <f>IF(Master[[#This Row],[Accession Name Category (Identifier 1) -Lookup Picker]]="","",Master[[#This Row],[Accession Name Category (Identifier 1) -Lookup Picker]])</f>
        <v/>
      </c>
      <c r="E201" s="76" t="str">
        <f>IF(Master[[#This Row],[Accession Name (Identifier 1)]]="","",Master[[#This Row],[Accession Name (Identifier 1)]])</f>
        <v xml:space="preserve"> </v>
      </c>
      <c r="F201" s="45" t="str">
        <f>IF(Master[[#This Row],[Accession Name Cooperator (Identifier 1) -name, organization]]="","",Master[[#This Row],[Accession Name Cooperator (Identifier 1) -name, organization]])</f>
        <v/>
      </c>
      <c r="G201" s="7" t="str">
        <f t="shared" si="6"/>
        <v>Y</v>
      </c>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1">
    <tabColor theme="0" tint="-0.249977111117893"/>
  </sheetPr>
  <dimension ref="A1:M201"/>
  <sheetViews>
    <sheetView workbookViewId="0">
      <selection activeCell="C9" sqref="C9"/>
    </sheetView>
  </sheetViews>
  <sheetFormatPr defaultColWidth="9.1796875" defaultRowHeight="14.5" x14ac:dyDescent="0.35"/>
  <cols>
    <col min="1" max="1" width="11.81640625" style="7" customWidth="1"/>
    <col min="2" max="2" width="12.81640625" style="7" bestFit="1" customWidth="1"/>
    <col min="3" max="3" width="23.1796875" style="7" bestFit="1" customWidth="1"/>
    <col min="4" max="4" width="18.1796875" style="7" bestFit="1" customWidth="1"/>
    <col min="5" max="5" width="20.1796875" style="7" bestFit="1" customWidth="1"/>
    <col min="6" max="6" width="95.1796875" style="7" bestFit="1" customWidth="1"/>
    <col min="7" max="7" width="8.1796875" style="7" customWidth="1"/>
    <col min="8" max="8" width="17" style="7" customWidth="1"/>
    <col min="9" max="9" width="14.81640625" style="7" bestFit="1" customWidth="1"/>
    <col min="10" max="10" width="31.1796875" style="7" bestFit="1" customWidth="1"/>
    <col min="11" max="11" width="13.81640625" style="7" bestFit="1" customWidth="1"/>
    <col min="12" max="12" width="11.7265625" style="7" bestFit="1" customWidth="1"/>
    <col min="13" max="13" width="14.81640625" style="7" bestFit="1" customWidth="1"/>
    <col min="14" max="14" width="23.54296875" style="7" bestFit="1" customWidth="1"/>
    <col min="15" max="16384" width="9.1796875" style="7"/>
  </cols>
  <sheetData>
    <row r="1" spans="1:13" s="116" customFormat="1" ht="43.5" x14ac:dyDescent="0.35">
      <c r="A1" s="116" t="s">
        <v>67</v>
      </c>
      <c r="B1" s="116" t="s">
        <v>10</v>
      </c>
      <c r="C1" s="118" t="s">
        <v>31</v>
      </c>
      <c r="D1" s="118" t="s">
        <v>68</v>
      </c>
      <c r="E1" s="118" t="s">
        <v>69</v>
      </c>
      <c r="F1" s="116" t="s">
        <v>55</v>
      </c>
      <c r="G1" s="118" t="s">
        <v>54</v>
      </c>
      <c r="H1" s="116" t="s">
        <v>9</v>
      </c>
    </row>
    <row r="2" spans="1:13" ht="15.5" x14ac:dyDescent="0.35">
      <c r="A2" s="1"/>
      <c r="B2" s="7" t="str">
        <f>Master[[#This Row],[Accession Prefix (NPGS)]]&amp;" "&amp;Master[[#This Row],[Accession Number -Assigned]]</f>
        <v>W6 57036</v>
      </c>
      <c r="C2" s="7" t="str">
        <f>Master[[#This Row],[Accession Prefix (NPGS)]]&amp;" "&amp;Master[[#This Row],[Accession Number -Assigned]]&amp;" **"</f>
        <v>W6 57036 **</v>
      </c>
      <c r="D2" s="17" t="str">
        <f>IF(Master[[#This Row],[Accession Name Category (Identifier 2) -Lookup Picker]]="","",Master[[#This Row],[Accession Name Category (Identifier 2) -Lookup Picker]])</f>
        <v>Collector identifier</v>
      </c>
      <c r="E2" s="17" t="str">
        <f>IF(Master[[#This Row],[Accession Name (Identifier 2)]]="","",Master[[#This Row],[Accession Name (Identifier 2)]])</f>
        <v>WY050-182</v>
      </c>
      <c r="F2" s="7" t="str">
        <f>IF(Master[[#This Row],[Accession Name Cooperator (Identifier 2) -name, organization]]="","",Master[[#This Row],[Accession Name Cooperator (Identifier 2) -name, organization]])</f>
        <v>, , Bureau of Land Management, SOS project</v>
      </c>
      <c r="G2" s="7" t="str">
        <f>"Y"</f>
        <v>Y</v>
      </c>
      <c r="I2" s="8"/>
      <c r="M2" s="8"/>
    </row>
    <row r="3" spans="1:13" x14ac:dyDescent="0.35">
      <c r="B3" s="7" t="str">
        <f>Master[[#This Row],[Accession Prefix (NPGS)]]&amp;" "&amp;Master[[#This Row],[Accession Number -Assigned]]</f>
        <v xml:space="preserve">W6 </v>
      </c>
      <c r="C3" s="7" t="str">
        <f>Master[[#This Row],[Accession Prefix (NPGS)]]&amp;" "&amp;Master[[#This Row],[Accession Number -Assigned]]&amp;" **"</f>
        <v>W6  **</v>
      </c>
      <c r="D3" s="17" t="str">
        <f>IF(Master[[#This Row],[Accession Name Category (Identifier 2) -Lookup Picker]]="","",Master[[#This Row],[Accession Name Category (Identifier 2) -Lookup Picker]])</f>
        <v>Collector identifier</v>
      </c>
      <c r="E3" s="17" t="str">
        <f>IF(Master[[#This Row],[Accession Name (Identifier 2)]]="","",Master[[#This Row],[Accession Name (Identifier 2)]])</f>
        <v>ACC_NUM</v>
      </c>
      <c r="F3" s="7" t="str">
        <f>IF(Master[[#This Row],[Accession Name Cooperator (Identifier 2) -name, organization]]="","",Master[[#This Row],[Accession Name Cooperator (Identifier 2) -name, organization]])</f>
        <v/>
      </c>
      <c r="G3" s="7" t="str">
        <f t="shared" ref="G3:G21" si="0">"Y"</f>
        <v>Y</v>
      </c>
      <c r="I3" s="8"/>
      <c r="M3" s="8"/>
    </row>
    <row r="4" spans="1:13" x14ac:dyDescent="0.35">
      <c r="B4" s="7" t="str">
        <f>Master[[#This Row],[Accession Prefix (NPGS)]]&amp;" "&amp;Master[[#This Row],[Accession Number -Assigned]]</f>
        <v xml:space="preserve">W6 </v>
      </c>
      <c r="C4" s="7" t="str">
        <f>Master[[#This Row],[Accession Prefix (NPGS)]]&amp;" "&amp;Master[[#This Row],[Accession Number -Assigned]]&amp;" **"</f>
        <v>W6  **</v>
      </c>
      <c r="D4" s="17" t="str">
        <f>IF(Master[[#This Row],[Accession Name Category (Identifier 2) -Lookup Picker]]="","",Master[[#This Row],[Accession Name Category (Identifier 2) -Lookup Picker]])</f>
        <v>Collector identifier</v>
      </c>
      <c r="E4" s="17" t="str">
        <f>IF(Master[[#This Row],[Accession Name (Identifier 2)]]="","",Master[[#This Row],[Accession Name (Identifier 2)]])</f>
        <v>MARSB-176</v>
      </c>
      <c r="F4" s="7" t="str">
        <f>IF(Master[[#This Row],[Accession Name Cooperator (Identifier 2) -name, organization]]="","",Master[[#This Row],[Accession Name Cooperator (Identifier 2) -name, organization]])</f>
        <v/>
      </c>
      <c r="G4" s="7" t="str">
        <f t="shared" si="0"/>
        <v>Y</v>
      </c>
      <c r="I4" s="8"/>
      <c r="M4" s="8"/>
    </row>
    <row r="5" spans="1:13" x14ac:dyDescent="0.35">
      <c r="B5" s="7" t="str">
        <f>Master[[#This Row],[Accession Prefix (NPGS)]]&amp;" "&amp;Master[[#This Row],[Accession Number -Assigned]]</f>
        <v xml:space="preserve">W6 </v>
      </c>
      <c r="C5" s="7" t="str">
        <f>Master[[#This Row],[Accession Prefix (NPGS)]]&amp;" "&amp;Master[[#This Row],[Accession Number -Assigned]]&amp;" **"</f>
        <v>W6  **</v>
      </c>
      <c r="D5" s="17" t="str">
        <f>IF(Master[[#This Row],[Accession Name Category (Identifier 2) -Lookup Picker]]="","",Master[[#This Row],[Accession Name Category (Identifier 2) -Lookup Picker]])</f>
        <v>Collector identifier</v>
      </c>
      <c r="E5" s="17" t="str">
        <f>IF(Master[[#This Row],[Accession Name (Identifier 2)]]="","",Master[[#This Row],[Accession Name (Identifier 2)]])</f>
        <v>MARSB-215</v>
      </c>
      <c r="F5" s="7" t="str">
        <f>IF(Master[[#This Row],[Accession Name Cooperator (Identifier 2) -name, organization]]="","",Master[[#This Row],[Accession Name Cooperator (Identifier 2) -name, organization]])</f>
        <v/>
      </c>
      <c r="G5" s="7" t="str">
        <f t="shared" si="0"/>
        <v>Y</v>
      </c>
      <c r="I5" s="8"/>
      <c r="M5" s="8"/>
    </row>
    <row r="6" spans="1:13" x14ac:dyDescent="0.35">
      <c r="B6" s="7" t="str">
        <f>Master[[#This Row],[Accession Prefix (NPGS)]]&amp;" "&amp;Master[[#This Row],[Accession Number -Assigned]]</f>
        <v xml:space="preserve">W6 </v>
      </c>
      <c r="C6" s="7" t="str">
        <f>Master[[#This Row],[Accession Prefix (NPGS)]]&amp;" "&amp;Master[[#This Row],[Accession Number -Assigned]]&amp;" **"</f>
        <v>W6  **</v>
      </c>
      <c r="D6" s="17" t="str">
        <f>IF(Master[[#This Row],[Accession Name Category (Identifier 2) -Lookup Picker]]="","",Master[[#This Row],[Accession Name Category (Identifier 2) -Lookup Picker]])</f>
        <v>Collector identifier</v>
      </c>
      <c r="E6" s="17" t="str">
        <f>IF(Master[[#This Row],[Accession Name (Identifier 2)]]="","",Master[[#This Row],[Accession Name (Identifier 2)]])</f>
        <v>MARSB-240</v>
      </c>
      <c r="F6" s="7" t="str">
        <f>IF(Master[[#This Row],[Accession Name Cooperator (Identifier 2) -name, organization]]="","",Master[[#This Row],[Accession Name Cooperator (Identifier 2) -name, organization]])</f>
        <v/>
      </c>
      <c r="G6" s="7" t="str">
        <f t="shared" si="0"/>
        <v>Y</v>
      </c>
      <c r="I6" s="8"/>
      <c r="M6" s="8"/>
    </row>
    <row r="7" spans="1:13" x14ac:dyDescent="0.35">
      <c r="B7" s="7" t="str">
        <f>Master[[#This Row],[Accession Prefix (NPGS)]]&amp;" "&amp;Master[[#This Row],[Accession Number -Assigned]]</f>
        <v xml:space="preserve">W6 </v>
      </c>
      <c r="C7" s="7" t="str">
        <f>Master[[#This Row],[Accession Prefix (NPGS)]]&amp;" "&amp;Master[[#This Row],[Accession Number -Assigned]]&amp;" **"</f>
        <v>W6  **</v>
      </c>
      <c r="D7" s="17" t="str">
        <f>IF(Master[[#This Row],[Accession Name Category (Identifier 2) -Lookup Picker]]="","",Master[[#This Row],[Accession Name Category (Identifier 2) -Lookup Picker]])</f>
        <v>Collector identifier</v>
      </c>
      <c r="E7" s="17" t="str">
        <f>IF(Master[[#This Row],[Accession Name (Identifier 2)]]="","",Master[[#This Row],[Accession Name (Identifier 2)]])</f>
        <v>MARSB-275</v>
      </c>
      <c r="F7" s="7" t="str">
        <f>IF(Master[[#This Row],[Accession Name Cooperator (Identifier 2) -name, organization]]="","",Master[[#This Row],[Accession Name Cooperator (Identifier 2) -name, organization]])</f>
        <v/>
      </c>
      <c r="G7" s="7" t="str">
        <f t="shared" si="0"/>
        <v>Y</v>
      </c>
      <c r="I7" s="8"/>
      <c r="M7" s="8"/>
    </row>
    <row r="8" spans="1:13" x14ac:dyDescent="0.35">
      <c r="B8" s="7" t="str">
        <f>Master[[#This Row],[Accession Prefix (NPGS)]]&amp;" "&amp;Master[[#This Row],[Accession Number -Assigned]]</f>
        <v xml:space="preserve">W6 </v>
      </c>
      <c r="C8" s="7" t="str">
        <f>Master[[#This Row],[Accession Prefix (NPGS)]]&amp;" "&amp;Master[[#This Row],[Accession Number -Assigned]]&amp;" **"</f>
        <v>W6  **</v>
      </c>
      <c r="D8" s="17" t="str">
        <f>IF(Master[[#This Row],[Accession Name Category (Identifier 2) -Lookup Picker]]="","",Master[[#This Row],[Accession Name Category (Identifier 2) -Lookup Picker]])</f>
        <v>Collector identifier</v>
      </c>
      <c r="E8" s="17" t="str">
        <f>IF(Master[[#This Row],[Accession Name (Identifier 2)]]="","",Master[[#This Row],[Accession Name (Identifier 2)]])</f>
        <v>MARSB-339</v>
      </c>
      <c r="F8" s="7" t="str">
        <f>IF(Master[[#This Row],[Accession Name Cooperator (Identifier 2) -name, organization]]="","",Master[[#This Row],[Accession Name Cooperator (Identifier 2) -name, organization]])</f>
        <v/>
      </c>
      <c r="G8" s="7" t="str">
        <f t="shared" si="0"/>
        <v>Y</v>
      </c>
      <c r="I8" s="8"/>
      <c r="M8" s="8"/>
    </row>
    <row r="9" spans="1:13" x14ac:dyDescent="0.35">
      <c r="B9" s="7" t="str">
        <f>Master[[#This Row],[Accession Prefix (NPGS)]]&amp;" "&amp;Master[[#This Row],[Accession Number -Assigned]]</f>
        <v xml:space="preserve">W6 </v>
      </c>
      <c r="C9" s="7" t="str">
        <f>Master[[#This Row],[Accession Prefix (NPGS)]]&amp;" "&amp;Master[[#This Row],[Accession Number -Assigned]]&amp;" **"</f>
        <v>W6  **</v>
      </c>
      <c r="D9" s="17" t="str">
        <f>IF(Master[[#This Row],[Accession Name Category (Identifier 2) -Lookup Picker]]="","",Master[[#This Row],[Accession Name Category (Identifier 2) -Lookup Picker]])</f>
        <v>Collector identifier</v>
      </c>
      <c r="E9" s="17" t="str">
        <f>IF(Master[[#This Row],[Accession Name (Identifier 2)]]="","",Master[[#This Row],[Accession Name (Identifier 2)]])</f>
        <v>MARSB-349</v>
      </c>
      <c r="F9" s="7" t="str">
        <f>IF(Master[[#This Row],[Accession Name Cooperator (Identifier 2) -name, organization]]="","",Master[[#This Row],[Accession Name Cooperator (Identifier 2) -name, organization]])</f>
        <v/>
      </c>
      <c r="G9" s="7" t="str">
        <f t="shared" si="0"/>
        <v>Y</v>
      </c>
      <c r="I9" s="8"/>
      <c r="M9" s="8"/>
    </row>
    <row r="10" spans="1:13" x14ac:dyDescent="0.35">
      <c r="B10" s="7" t="str">
        <f>Master[[#This Row],[Accession Prefix (NPGS)]]&amp;" "&amp;Master[[#This Row],[Accession Number -Assigned]]</f>
        <v xml:space="preserve">W6 </v>
      </c>
      <c r="C10" s="7" t="str">
        <f>Master[[#This Row],[Accession Prefix (NPGS)]]&amp;" "&amp;Master[[#This Row],[Accession Number -Assigned]]&amp;" **"</f>
        <v>W6  **</v>
      </c>
      <c r="D10" s="17" t="str">
        <f>IF(Master[[#This Row],[Accession Name Category (Identifier 2) -Lookup Picker]]="","",Master[[#This Row],[Accession Name Category (Identifier 2) -Lookup Picker]])</f>
        <v>Collector identifier</v>
      </c>
      <c r="E10" s="17" t="str">
        <f>IF(Master[[#This Row],[Accession Name (Identifier 2)]]="","",Master[[#This Row],[Accession Name (Identifier 2)]])</f>
        <v>MARSB-354</v>
      </c>
      <c r="F10" s="7" t="str">
        <f>IF(Master[[#This Row],[Accession Name Cooperator (Identifier 2) -name, organization]]="","",Master[[#This Row],[Accession Name Cooperator (Identifier 2) -name, organization]])</f>
        <v/>
      </c>
      <c r="G10" s="7" t="str">
        <f t="shared" si="0"/>
        <v>Y</v>
      </c>
      <c r="I10" s="8"/>
      <c r="M10" s="8"/>
    </row>
    <row r="11" spans="1:13" x14ac:dyDescent="0.35">
      <c r="B11" s="7" t="str">
        <f>Master[[#This Row],[Accession Prefix (NPGS)]]&amp;" "&amp;Master[[#This Row],[Accession Number -Assigned]]</f>
        <v xml:space="preserve">W6 </v>
      </c>
      <c r="C11" s="7" t="str">
        <f>Master[[#This Row],[Accession Prefix (NPGS)]]&amp;" "&amp;Master[[#This Row],[Accession Number -Assigned]]&amp;" **"</f>
        <v>W6  **</v>
      </c>
      <c r="D11" s="17" t="str">
        <f>IF(Master[[#This Row],[Accession Name Category (Identifier 2) -Lookup Picker]]="","",Master[[#This Row],[Accession Name Category (Identifier 2) -Lookup Picker]])</f>
        <v>Collector identifier</v>
      </c>
      <c r="E11" s="17" t="str">
        <f>IF(Master[[#This Row],[Accession Name (Identifier 2)]]="","",Master[[#This Row],[Accession Name (Identifier 2)]])</f>
        <v>MARSB-368</v>
      </c>
      <c r="F11" s="7" t="str">
        <f>IF(Master[[#This Row],[Accession Name Cooperator (Identifier 2) -name, organization]]="","",Master[[#This Row],[Accession Name Cooperator (Identifier 2) -name, organization]])</f>
        <v/>
      </c>
      <c r="G11" s="7" t="str">
        <f t="shared" si="0"/>
        <v>Y</v>
      </c>
      <c r="I11" s="8"/>
      <c r="M11" s="8"/>
    </row>
    <row r="12" spans="1:13" x14ac:dyDescent="0.35">
      <c r="B12" s="7" t="str">
        <f>Master[[#This Row],[Accession Prefix (NPGS)]]&amp;" "&amp;Master[[#This Row],[Accession Number -Assigned]]</f>
        <v xml:space="preserve">W6 </v>
      </c>
      <c r="C12" s="7" t="str">
        <f>Master[[#This Row],[Accession Prefix (NPGS)]]&amp;" "&amp;Master[[#This Row],[Accession Number -Assigned]]&amp;" **"</f>
        <v>W6  **</v>
      </c>
      <c r="D12" s="17" t="str">
        <f>IF(Master[[#This Row],[Accession Name Category (Identifier 2) -Lookup Picker]]="","",Master[[#This Row],[Accession Name Category (Identifier 2) -Lookup Picker]])</f>
        <v>Collector identifier</v>
      </c>
      <c r="E12" s="17" t="str">
        <f>IF(Master[[#This Row],[Accession Name (Identifier 2)]]="","",Master[[#This Row],[Accession Name (Identifier 2)]])</f>
        <v>MARSB-371</v>
      </c>
      <c r="F12" s="7" t="str">
        <f>IF(Master[[#This Row],[Accession Name Cooperator (Identifier 2) -name, organization]]="","",Master[[#This Row],[Accession Name Cooperator (Identifier 2) -name, organization]])</f>
        <v/>
      </c>
      <c r="G12" s="7" t="str">
        <f t="shared" si="0"/>
        <v>Y</v>
      </c>
      <c r="I12" s="8"/>
      <c r="M12" s="8"/>
    </row>
    <row r="13" spans="1:13" x14ac:dyDescent="0.35">
      <c r="B13" s="7" t="str">
        <f>Master[[#This Row],[Accession Prefix (NPGS)]]&amp;" "&amp;Master[[#This Row],[Accession Number -Assigned]]</f>
        <v xml:space="preserve">W6 </v>
      </c>
      <c r="C13" s="7" t="str">
        <f>Master[[#This Row],[Accession Prefix (NPGS)]]&amp;" "&amp;Master[[#This Row],[Accession Number -Assigned]]&amp;" **"</f>
        <v>W6  **</v>
      </c>
      <c r="D13" s="17" t="str">
        <f>IF(Master[[#This Row],[Accession Name Category (Identifier 2) -Lookup Picker]]="","",Master[[#This Row],[Accession Name Category (Identifier 2) -Lookup Picker]])</f>
        <v>Collector identifier</v>
      </c>
      <c r="E13" s="17" t="str">
        <f>IF(Master[[#This Row],[Accession Name (Identifier 2)]]="","",Master[[#This Row],[Accession Name (Identifier 2)]])</f>
        <v>MARSB-374</v>
      </c>
      <c r="F13" s="7" t="str">
        <f>IF(Master[[#This Row],[Accession Name Cooperator (Identifier 2) -name, organization]]="","",Master[[#This Row],[Accession Name Cooperator (Identifier 2) -name, organization]])</f>
        <v/>
      </c>
      <c r="G13" s="7" t="str">
        <f t="shared" si="0"/>
        <v>Y</v>
      </c>
      <c r="I13" s="8"/>
      <c r="M13" s="8"/>
    </row>
    <row r="14" spans="1:13" x14ac:dyDescent="0.35">
      <c r="B14" s="7" t="str">
        <f>Master[[#This Row],[Accession Prefix (NPGS)]]&amp;" "&amp;Master[[#This Row],[Accession Number -Assigned]]</f>
        <v xml:space="preserve">W6 </v>
      </c>
      <c r="C14" s="7" t="str">
        <f>Master[[#This Row],[Accession Prefix (NPGS)]]&amp;" "&amp;Master[[#This Row],[Accession Number -Assigned]]&amp;" **"</f>
        <v>W6  **</v>
      </c>
      <c r="D14" s="17" t="str">
        <f>IF(Master[[#This Row],[Accession Name Category (Identifier 2) -Lookup Picker]]="","",Master[[#This Row],[Accession Name Category (Identifier 2) -Lookup Picker]])</f>
        <v>Collector identifier</v>
      </c>
      <c r="E14" s="17" t="str">
        <f>IF(Master[[#This Row],[Accession Name (Identifier 2)]]="","",Master[[#This Row],[Accession Name (Identifier 2)]])</f>
        <v>MARSB-384</v>
      </c>
      <c r="F14" s="7" t="str">
        <f>IF(Master[[#This Row],[Accession Name Cooperator (Identifier 2) -name, organization]]="","",Master[[#This Row],[Accession Name Cooperator (Identifier 2) -name, organization]])</f>
        <v/>
      </c>
      <c r="G14" s="7" t="str">
        <f t="shared" si="0"/>
        <v>Y</v>
      </c>
      <c r="I14" s="8"/>
      <c r="M14" s="8"/>
    </row>
    <row r="15" spans="1:13" x14ac:dyDescent="0.35">
      <c r="B15" s="7" t="str">
        <f>Master[[#This Row],[Accession Prefix (NPGS)]]&amp;" "&amp;Master[[#This Row],[Accession Number -Assigned]]</f>
        <v xml:space="preserve">W6 </v>
      </c>
      <c r="C15" s="7" t="str">
        <f>Master[[#This Row],[Accession Prefix (NPGS)]]&amp;" "&amp;Master[[#This Row],[Accession Number -Assigned]]&amp;" **"</f>
        <v>W6  **</v>
      </c>
      <c r="D15" s="17" t="str">
        <f>IF(Master[[#This Row],[Accession Name Category (Identifier 2) -Lookup Picker]]="","",Master[[#This Row],[Accession Name Category (Identifier 2) -Lookup Picker]])</f>
        <v>Collector identifier</v>
      </c>
      <c r="E15" s="17" t="str">
        <f>IF(Master[[#This Row],[Accession Name (Identifier 2)]]="","",Master[[#This Row],[Accession Name (Identifier 2)]])</f>
        <v>MARSB-385</v>
      </c>
      <c r="F15" s="7" t="str">
        <f>IF(Master[[#This Row],[Accession Name Cooperator (Identifier 2) -name, organization]]="","",Master[[#This Row],[Accession Name Cooperator (Identifier 2) -name, organization]])</f>
        <v/>
      </c>
      <c r="G15" s="7" t="str">
        <f t="shared" si="0"/>
        <v>Y</v>
      </c>
      <c r="I15" s="8"/>
      <c r="M15" s="8"/>
    </row>
    <row r="16" spans="1:13" x14ac:dyDescent="0.35">
      <c r="B16" s="7" t="str">
        <f>Master[[#This Row],[Accession Prefix (NPGS)]]&amp;" "&amp;Master[[#This Row],[Accession Number -Assigned]]</f>
        <v xml:space="preserve">W6 </v>
      </c>
      <c r="C16" s="7" t="str">
        <f>Master[[#This Row],[Accession Prefix (NPGS)]]&amp;" "&amp;Master[[#This Row],[Accession Number -Assigned]]&amp;" **"</f>
        <v>W6  **</v>
      </c>
      <c r="D16" s="17" t="str">
        <f>IF(Master[[#This Row],[Accession Name Category (Identifier 2) -Lookup Picker]]="","",Master[[#This Row],[Accession Name Category (Identifier 2) -Lookup Picker]])</f>
        <v>Collector identifier</v>
      </c>
      <c r="E16" s="17" t="str">
        <f>IF(Master[[#This Row],[Accession Name (Identifier 2)]]="","",Master[[#This Row],[Accession Name (Identifier 2)]])</f>
        <v>MARSB-386</v>
      </c>
      <c r="F16" s="7" t="str">
        <f>IF(Master[[#This Row],[Accession Name Cooperator (Identifier 2) -name, organization]]="","",Master[[#This Row],[Accession Name Cooperator (Identifier 2) -name, organization]])</f>
        <v/>
      </c>
      <c r="G16" s="7" t="str">
        <f t="shared" si="0"/>
        <v>Y</v>
      </c>
      <c r="I16" s="8"/>
      <c r="M16" s="8"/>
    </row>
    <row r="17" spans="2:13" x14ac:dyDescent="0.35">
      <c r="B17" s="7" t="str">
        <f>Master[[#This Row],[Accession Prefix (NPGS)]]&amp;" "&amp;Master[[#This Row],[Accession Number -Assigned]]</f>
        <v xml:space="preserve">W6 </v>
      </c>
      <c r="C17" s="7" t="str">
        <f>Master[[#This Row],[Accession Prefix (NPGS)]]&amp;" "&amp;Master[[#This Row],[Accession Number -Assigned]]&amp;" **"</f>
        <v>W6  **</v>
      </c>
      <c r="D17" s="17" t="str">
        <f>IF(Master[[#This Row],[Accession Name Category (Identifier 2) -Lookup Picker]]="","",Master[[#This Row],[Accession Name Category (Identifier 2) -Lookup Picker]])</f>
        <v>Collector identifier</v>
      </c>
      <c r="E17" s="17" t="str">
        <f>IF(Master[[#This Row],[Accession Name (Identifier 2)]]="","",Master[[#This Row],[Accession Name (Identifier 2)]])</f>
        <v>MARSB-407</v>
      </c>
      <c r="F17" s="7" t="str">
        <f>IF(Master[[#This Row],[Accession Name Cooperator (Identifier 2) -name, organization]]="","",Master[[#This Row],[Accession Name Cooperator (Identifier 2) -name, organization]])</f>
        <v/>
      </c>
      <c r="G17" s="7" t="str">
        <f t="shared" si="0"/>
        <v>Y</v>
      </c>
      <c r="I17" s="8"/>
      <c r="M17" s="8"/>
    </row>
    <row r="18" spans="2:13" x14ac:dyDescent="0.35">
      <c r="B18" s="7" t="str">
        <f>Master[[#This Row],[Accession Prefix (NPGS)]]&amp;" "&amp;Master[[#This Row],[Accession Number -Assigned]]</f>
        <v xml:space="preserve">W6 </v>
      </c>
      <c r="C18" s="7" t="str">
        <f>Master[[#This Row],[Accession Prefix (NPGS)]]&amp;" "&amp;Master[[#This Row],[Accession Number -Assigned]]&amp;" **"</f>
        <v>W6  **</v>
      </c>
      <c r="D18" s="17" t="str">
        <f>IF(Master[[#This Row],[Accession Name Category (Identifier 2) -Lookup Picker]]="","",Master[[#This Row],[Accession Name Category (Identifier 2) -Lookup Picker]])</f>
        <v>Collector identifier</v>
      </c>
      <c r="E18" s="17" t="str">
        <f>IF(Master[[#This Row],[Accession Name (Identifier 2)]]="","",Master[[#This Row],[Accession Name (Identifier 2)]])</f>
        <v>MARSB-414</v>
      </c>
      <c r="F18" s="7" t="str">
        <f>IF(Master[[#This Row],[Accession Name Cooperator (Identifier 2) -name, organization]]="","",Master[[#This Row],[Accession Name Cooperator (Identifier 2) -name, organization]])</f>
        <v/>
      </c>
      <c r="G18" s="7" t="str">
        <f t="shared" si="0"/>
        <v>Y</v>
      </c>
      <c r="I18" s="8"/>
      <c r="M18" s="8"/>
    </row>
    <row r="19" spans="2:13" x14ac:dyDescent="0.35">
      <c r="B19" s="7" t="str">
        <f>Master[[#This Row],[Accession Prefix (NPGS)]]&amp;" "&amp;Master[[#This Row],[Accession Number -Assigned]]</f>
        <v xml:space="preserve">W6 </v>
      </c>
      <c r="C19" s="7" t="str">
        <f>Master[[#This Row],[Accession Prefix (NPGS)]]&amp;" "&amp;Master[[#This Row],[Accession Number -Assigned]]&amp;" **"</f>
        <v>W6  **</v>
      </c>
      <c r="D19" s="17" t="str">
        <f>IF(Master[[#This Row],[Accession Name Category (Identifier 2) -Lookup Picker]]="","",Master[[#This Row],[Accession Name Category (Identifier 2) -Lookup Picker]])</f>
        <v>Collector identifier</v>
      </c>
      <c r="E19" s="17" t="str">
        <f>IF(Master[[#This Row],[Accession Name (Identifier 2)]]="","",Master[[#This Row],[Accession Name (Identifier 2)]])</f>
        <v>MARSB-420</v>
      </c>
      <c r="F19" s="7" t="str">
        <f>IF(Master[[#This Row],[Accession Name Cooperator (Identifier 2) -name, organization]]="","",Master[[#This Row],[Accession Name Cooperator (Identifier 2) -name, organization]])</f>
        <v/>
      </c>
      <c r="G19" s="7" t="str">
        <f t="shared" si="0"/>
        <v>Y</v>
      </c>
      <c r="I19" s="8"/>
      <c r="M19" s="8"/>
    </row>
    <row r="20" spans="2:13" x14ac:dyDescent="0.35">
      <c r="B20" s="7" t="str">
        <f>Master[[#This Row],[Accession Prefix (NPGS)]]&amp;" "&amp;Master[[#This Row],[Accession Number -Assigned]]</f>
        <v xml:space="preserve">W6 </v>
      </c>
      <c r="C20" s="7" t="str">
        <f>Master[[#This Row],[Accession Prefix (NPGS)]]&amp;" "&amp;Master[[#This Row],[Accession Number -Assigned]]&amp;" **"</f>
        <v>W6  **</v>
      </c>
      <c r="D20" s="17" t="str">
        <f>IF(Master[[#This Row],[Accession Name Category (Identifier 2) -Lookup Picker]]="","",Master[[#This Row],[Accession Name Category (Identifier 2) -Lookup Picker]])</f>
        <v>Collector identifier</v>
      </c>
      <c r="E20" s="17" t="str">
        <f>IF(Master[[#This Row],[Accession Name (Identifier 2)]]="","",Master[[#This Row],[Accession Name (Identifier 2)]])</f>
        <v>MARSB-447</v>
      </c>
      <c r="F20" s="7" t="str">
        <f>IF(Master[[#This Row],[Accession Name Cooperator (Identifier 2) -name, organization]]="","",Master[[#This Row],[Accession Name Cooperator (Identifier 2) -name, organization]])</f>
        <v/>
      </c>
      <c r="G20" s="7" t="str">
        <f t="shared" si="0"/>
        <v>Y</v>
      </c>
      <c r="I20" s="8"/>
      <c r="M20" s="8"/>
    </row>
    <row r="21" spans="2:13" x14ac:dyDescent="0.35">
      <c r="B21" s="7" t="str">
        <f>Master[[#This Row],[Accession Prefix (NPGS)]]&amp;" "&amp;Master[[#This Row],[Accession Number -Assigned]]</f>
        <v xml:space="preserve">W6 </v>
      </c>
      <c r="C21" s="7" t="str">
        <f>Master[[#This Row],[Accession Prefix (NPGS)]]&amp;" "&amp;Master[[#This Row],[Accession Number -Assigned]]&amp;" **"</f>
        <v>W6  **</v>
      </c>
      <c r="D21" s="17" t="str">
        <f>IF(Master[[#This Row],[Accession Name Category (Identifier 2) -Lookup Picker]]="","",Master[[#This Row],[Accession Name Category (Identifier 2) -Lookup Picker]])</f>
        <v>Collector identifier</v>
      </c>
      <c r="E21" s="17" t="str">
        <f>IF(Master[[#This Row],[Accession Name (Identifier 2)]]="","",Master[[#This Row],[Accession Name (Identifier 2)]])</f>
        <v>MARSB-449</v>
      </c>
      <c r="F21" s="7" t="str">
        <f>IF(Master[[#This Row],[Accession Name Cooperator (Identifier 2) -name, organization]]="","",Master[[#This Row],[Accession Name Cooperator (Identifier 2) -name, organization]])</f>
        <v/>
      </c>
      <c r="G21" s="7" t="str">
        <f t="shared" si="0"/>
        <v>Y</v>
      </c>
      <c r="I21" s="8"/>
      <c r="M21" s="8"/>
    </row>
    <row r="22" spans="2:13" x14ac:dyDescent="0.35">
      <c r="B22" s="7" t="str">
        <f>Master[[#This Row],[Accession Prefix (NPGS)]]&amp;" "&amp;Master[[#This Row],[Accession Number -Assigned]]</f>
        <v xml:space="preserve">W6 </v>
      </c>
      <c r="C22" s="7" t="str">
        <f>Master[[#This Row],[Accession Prefix (NPGS)]]&amp;" "&amp;Master[[#This Row],[Accession Number -Assigned]]&amp;" **"</f>
        <v>W6  **</v>
      </c>
      <c r="D22" s="76" t="str">
        <f>IF(Master[[#This Row],[Accession Name Category (Identifier 2) -Lookup Picker]]="","",Master[[#This Row],[Accession Name Category (Identifier 2) -Lookup Picker]])</f>
        <v>Collector identifier</v>
      </c>
      <c r="E22" s="76" t="str">
        <f>IF(Master[[#This Row],[Accession Name (Identifier 2)]]="","",Master[[#This Row],[Accession Name (Identifier 2)]])</f>
        <v>MARSB-450</v>
      </c>
      <c r="F22" s="45" t="str">
        <f>IF(Master[[#This Row],[Accession Name Cooperator (Identifier 2) -name, organization]]="","",Master[[#This Row],[Accession Name Cooperator (Identifier 2) -name, organization]])</f>
        <v/>
      </c>
      <c r="G22" s="7" t="str">
        <f t="shared" ref="G22:G53" si="1">"Y"</f>
        <v>Y</v>
      </c>
      <c r="I22" s="8"/>
      <c r="M22" s="8"/>
    </row>
    <row r="23" spans="2:13" x14ac:dyDescent="0.35">
      <c r="B23" s="7" t="str">
        <f>Master[[#This Row],[Accession Prefix (NPGS)]]&amp;" "&amp;Master[[#This Row],[Accession Number -Assigned]]</f>
        <v xml:space="preserve">W6 </v>
      </c>
      <c r="C23" s="7" t="str">
        <f>Master[[#This Row],[Accession Prefix (NPGS)]]&amp;" "&amp;Master[[#This Row],[Accession Number -Assigned]]&amp;" **"</f>
        <v>W6  **</v>
      </c>
      <c r="D23" s="76" t="str">
        <f>IF(Master[[#This Row],[Accession Name Category (Identifier 2) -Lookup Picker]]="","",Master[[#This Row],[Accession Name Category (Identifier 2) -Lookup Picker]])</f>
        <v>Collector identifier</v>
      </c>
      <c r="E23" s="76" t="str">
        <f>IF(Master[[#This Row],[Accession Name (Identifier 2)]]="","",Master[[#This Row],[Accession Name (Identifier 2)]])</f>
        <v>MARSB-451</v>
      </c>
      <c r="F23" s="45" t="str">
        <f>IF(Master[[#This Row],[Accession Name Cooperator (Identifier 2) -name, organization]]="","",Master[[#This Row],[Accession Name Cooperator (Identifier 2) -name, organization]])</f>
        <v/>
      </c>
      <c r="G23" s="7" t="str">
        <f t="shared" si="1"/>
        <v>Y</v>
      </c>
      <c r="I23" s="8"/>
      <c r="M23" s="8"/>
    </row>
    <row r="24" spans="2:13" x14ac:dyDescent="0.35">
      <c r="B24" s="7" t="str">
        <f>Master[[#This Row],[Accession Prefix (NPGS)]]&amp;" "&amp;Master[[#This Row],[Accession Number -Assigned]]</f>
        <v xml:space="preserve">W6 </v>
      </c>
      <c r="C24" s="7" t="str">
        <f>Master[[#This Row],[Accession Prefix (NPGS)]]&amp;" "&amp;Master[[#This Row],[Accession Number -Assigned]]&amp;" **"</f>
        <v>W6  **</v>
      </c>
      <c r="D24" s="76" t="str">
        <f>IF(Master[[#This Row],[Accession Name Category (Identifier 2) -Lookup Picker]]="","",Master[[#This Row],[Accession Name Category (Identifier 2) -Lookup Picker]])</f>
        <v>Collector identifier</v>
      </c>
      <c r="E24" s="76" t="str">
        <f>IF(Master[[#This Row],[Accession Name (Identifier 2)]]="","",Master[[#This Row],[Accession Name (Identifier 2)]])</f>
        <v>MARSB-452</v>
      </c>
      <c r="F24" s="45" t="str">
        <f>IF(Master[[#This Row],[Accession Name Cooperator (Identifier 2) -name, organization]]="","",Master[[#This Row],[Accession Name Cooperator (Identifier 2) -name, organization]])</f>
        <v/>
      </c>
      <c r="G24" s="7" t="str">
        <f t="shared" si="1"/>
        <v>Y</v>
      </c>
      <c r="I24" s="8"/>
      <c r="M24" s="8"/>
    </row>
    <row r="25" spans="2:13" x14ac:dyDescent="0.35">
      <c r="B25" s="7" t="str">
        <f>Master[[#This Row],[Accession Prefix (NPGS)]]&amp;" "&amp;Master[[#This Row],[Accession Number -Assigned]]</f>
        <v xml:space="preserve">W6 </v>
      </c>
      <c r="C25" s="7" t="str">
        <f>Master[[#This Row],[Accession Prefix (NPGS)]]&amp;" "&amp;Master[[#This Row],[Accession Number -Assigned]]&amp;" **"</f>
        <v>W6  **</v>
      </c>
      <c r="D25" s="76" t="str">
        <f>IF(Master[[#This Row],[Accession Name Category (Identifier 2) -Lookup Picker]]="","",Master[[#This Row],[Accession Name Category (Identifier 2) -Lookup Picker]])</f>
        <v>Collector identifier</v>
      </c>
      <c r="E25" s="76" t="str">
        <f>IF(Master[[#This Row],[Accession Name (Identifier 2)]]="","",Master[[#This Row],[Accession Name (Identifier 2)]])</f>
        <v>MARSB-454</v>
      </c>
      <c r="F25" s="45" t="str">
        <f>IF(Master[[#This Row],[Accession Name Cooperator (Identifier 2) -name, organization]]="","",Master[[#This Row],[Accession Name Cooperator (Identifier 2) -name, organization]])</f>
        <v/>
      </c>
      <c r="G25" s="7" t="str">
        <f t="shared" si="1"/>
        <v>Y</v>
      </c>
      <c r="I25" s="8"/>
      <c r="M25" s="8"/>
    </row>
    <row r="26" spans="2:13" x14ac:dyDescent="0.35">
      <c r="B26" s="7" t="str">
        <f>Master[[#This Row],[Accession Prefix (NPGS)]]&amp;" "&amp;Master[[#This Row],[Accession Number -Assigned]]</f>
        <v xml:space="preserve">W6 </v>
      </c>
      <c r="C26" s="7" t="str">
        <f>Master[[#This Row],[Accession Prefix (NPGS)]]&amp;" "&amp;Master[[#This Row],[Accession Number -Assigned]]&amp;" **"</f>
        <v>W6  **</v>
      </c>
      <c r="D26" s="76" t="str">
        <f>IF(Master[[#This Row],[Accession Name Category (Identifier 2) -Lookup Picker]]="","",Master[[#This Row],[Accession Name Category (Identifier 2) -Lookup Picker]])</f>
        <v>Collector identifier</v>
      </c>
      <c r="E26" s="76" t="str">
        <f>IF(Master[[#This Row],[Accession Name (Identifier 2)]]="","",Master[[#This Row],[Accession Name (Identifier 2)]])</f>
        <v>MARSB-456</v>
      </c>
      <c r="F26" s="45" t="str">
        <f>IF(Master[[#This Row],[Accession Name Cooperator (Identifier 2) -name, organization]]="","",Master[[#This Row],[Accession Name Cooperator (Identifier 2) -name, organization]])</f>
        <v/>
      </c>
      <c r="G26" s="7" t="str">
        <f t="shared" si="1"/>
        <v>Y</v>
      </c>
      <c r="I26" s="8"/>
      <c r="M26" s="8"/>
    </row>
    <row r="27" spans="2:13" x14ac:dyDescent="0.35">
      <c r="B27" s="7" t="str">
        <f>Master[[#This Row],[Accession Prefix (NPGS)]]&amp;" "&amp;Master[[#This Row],[Accession Number -Assigned]]</f>
        <v xml:space="preserve">W6 </v>
      </c>
      <c r="C27" s="7" t="str">
        <f>Master[[#This Row],[Accession Prefix (NPGS)]]&amp;" "&amp;Master[[#This Row],[Accession Number -Assigned]]&amp;" **"</f>
        <v>W6  **</v>
      </c>
      <c r="D27" s="76" t="str">
        <f>IF(Master[[#This Row],[Accession Name Category (Identifier 2) -Lookup Picker]]="","",Master[[#This Row],[Accession Name Category (Identifier 2) -Lookup Picker]])</f>
        <v>Collector identifier</v>
      </c>
      <c r="E27" s="76" t="str">
        <f>IF(Master[[#This Row],[Accession Name (Identifier 2)]]="","",Master[[#This Row],[Accession Name (Identifier 2)]])</f>
        <v>MARSB-457</v>
      </c>
      <c r="F27" s="45" t="str">
        <f>IF(Master[[#This Row],[Accession Name Cooperator (Identifier 2) -name, organization]]="","",Master[[#This Row],[Accession Name Cooperator (Identifier 2) -name, organization]])</f>
        <v/>
      </c>
      <c r="G27" s="7" t="str">
        <f t="shared" si="1"/>
        <v>Y</v>
      </c>
      <c r="I27" s="8"/>
      <c r="M27" s="8"/>
    </row>
    <row r="28" spans="2:13" x14ac:dyDescent="0.35">
      <c r="B28" s="7" t="str">
        <f>Master[[#This Row],[Accession Prefix (NPGS)]]&amp;" "&amp;Master[[#This Row],[Accession Number -Assigned]]</f>
        <v xml:space="preserve">W6 </v>
      </c>
      <c r="C28" s="7" t="str">
        <f>Master[[#This Row],[Accession Prefix (NPGS)]]&amp;" "&amp;Master[[#This Row],[Accession Number -Assigned]]&amp;" **"</f>
        <v>W6  **</v>
      </c>
      <c r="D28" s="76" t="str">
        <f>IF(Master[[#This Row],[Accession Name Category (Identifier 2) -Lookup Picker]]="","",Master[[#This Row],[Accession Name Category (Identifier 2) -Lookup Picker]])</f>
        <v>Collector identifier</v>
      </c>
      <c r="E28" s="76" t="str">
        <f>IF(Master[[#This Row],[Accession Name (Identifier 2)]]="","",Master[[#This Row],[Accession Name (Identifier 2)]])</f>
        <v>MARSB-458</v>
      </c>
      <c r="F28" s="45" t="str">
        <f>IF(Master[[#This Row],[Accession Name Cooperator (Identifier 2) -name, organization]]="","",Master[[#This Row],[Accession Name Cooperator (Identifier 2) -name, organization]])</f>
        <v/>
      </c>
      <c r="G28" s="7" t="str">
        <f t="shared" si="1"/>
        <v>Y</v>
      </c>
      <c r="I28" s="8"/>
      <c r="M28" s="8"/>
    </row>
    <row r="29" spans="2:13" x14ac:dyDescent="0.35">
      <c r="B29" s="7" t="str">
        <f>Master[[#This Row],[Accession Prefix (NPGS)]]&amp;" "&amp;Master[[#This Row],[Accession Number -Assigned]]</f>
        <v xml:space="preserve">W6 </v>
      </c>
      <c r="C29" s="7" t="str">
        <f>Master[[#This Row],[Accession Prefix (NPGS)]]&amp;" "&amp;Master[[#This Row],[Accession Number -Assigned]]&amp;" **"</f>
        <v>W6  **</v>
      </c>
      <c r="D29" s="76" t="str">
        <f>IF(Master[[#This Row],[Accession Name Category (Identifier 2) -Lookup Picker]]="","",Master[[#This Row],[Accession Name Category (Identifier 2) -Lookup Picker]])</f>
        <v>Collector identifier</v>
      </c>
      <c r="E29" s="76" t="str">
        <f>IF(Master[[#This Row],[Accession Name (Identifier 2)]]="","",Master[[#This Row],[Accession Name (Identifier 2)]])</f>
        <v>MARSB-465</v>
      </c>
      <c r="F29" s="45" t="str">
        <f>IF(Master[[#This Row],[Accession Name Cooperator (Identifier 2) -name, organization]]="","",Master[[#This Row],[Accession Name Cooperator (Identifier 2) -name, organization]])</f>
        <v/>
      </c>
      <c r="G29" s="7" t="str">
        <f t="shared" si="1"/>
        <v>Y</v>
      </c>
      <c r="I29" s="8"/>
      <c r="M29" s="8"/>
    </row>
    <row r="30" spans="2:13" x14ac:dyDescent="0.35">
      <c r="B30" s="7" t="str">
        <f>Master[[#This Row],[Accession Prefix (NPGS)]]&amp;" "&amp;Master[[#This Row],[Accession Number -Assigned]]</f>
        <v xml:space="preserve">W6 </v>
      </c>
      <c r="C30" s="7" t="str">
        <f>Master[[#This Row],[Accession Prefix (NPGS)]]&amp;" "&amp;Master[[#This Row],[Accession Number -Assigned]]&amp;" **"</f>
        <v>W6  **</v>
      </c>
      <c r="D30" s="76" t="str">
        <f>IF(Master[[#This Row],[Accession Name Category (Identifier 2) -Lookup Picker]]="","",Master[[#This Row],[Accession Name Category (Identifier 2) -Lookup Picker]])</f>
        <v>Collector identifier</v>
      </c>
      <c r="E30" s="76" t="str">
        <f>IF(Master[[#This Row],[Accession Name (Identifier 2)]]="","",Master[[#This Row],[Accession Name (Identifier 2)]])</f>
        <v>MARSB-466</v>
      </c>
      <c r="F30" s="45" t="str">
        <f>IF(Master[[#This Row],[Accession Name Cooperator (Identifier 2) -name, organization]]="","",Master[[#This Row],[Accession Name Cooperator (Identifier 2) -name, organization]])</f>
        <v/>
      </c>
      <c r="G30" s="7" t="str">
        <f t="shared" si="1"/>
        <v>Y</v>
      </c>
      <c r="I30" s="8"/>
      <c r="M30" s="8"/>
    </row>
    <row r="31" spans="2:13" x14ac:dyDescent="0.35">
      <c r="B31" s="7" t="str">
        <f>Master[[#This Row],[Accession Prefix (NPGS)]]&amp;" "&amp;Master[[#This Row],[Accession Number -Assigned]]</f>
        <v xml:space="preserve">W6 </v>
      </c>
      <c r="C31" s="7" t="str">
        <f>Master[[#This Row],[Accession Prefix (NPGS)]]&amp;" "&amp;Master[[#This Row],[Accession Number -Assigned]]&amp;" **"</f>
        <v>W6  **</v>
      </c>
      <c r="D31" s="76" t="str">
        <f>IF(Master[[#This Row],[Accession Name Category (Identifier 2) -Lookup Picker]]="","",Master[[#This Row],[Accession Name Category (Identifier 2) -Lookup Picker]])</f>
        <v>Collector identifier</v>
      </c>
      <c r="E31" s="76" t="str">
        <f>IF(Master[[#This Row],[Accession Name (Identifier 2)]]="","",Master[[#This Row],[Accession Name (Identifier 2)]])</f>
        <v>MARSB-470</v>
      </c>
      <c r="F31" s="45" t="str">
        <f>IF(Master[[#This Row],[Accession Name Cooperator (Identifier 2) -name, organization]]="","",Master[[#This Row],[Accession Name Cooperator (Identifier 2) -name, organization]])</f>
        <v/>
      </c>
      <c r="G31" s="7" t="str">
        <f t="shared" si="1"/>
        <v>Y</v>
      </c>
      <c r="I31" s="8"/>
      <c r="M31" s="8"/>
    </row>
    <row r="32" spans="2:13" x14ac:dyDescent="0.35">
      <c r="B32" s="7" t="str">
        <f>Master[[#This Row],[Accession Prefix (NPGS)]]&amp;" "&amp;Master[[#This Row],[Accession Number -Assigned]]</f>
        <v xml:space="preserve">W6 </v>
      </c>
      <c r="C32" s="7" t="str">
        <f>Master[[#This Row],[Accession Prefix (NPGS)]]&amp;" "&amp;Master[[#This Row],[Accession Number -Assigned]]&amp;" **"</f>
        <v>W6  **</v>
      </c>
      <c r="D32" s="76" t="str">
        <f>IF(Master[[#This Row],[Accession Name Category (Identifier 2) -Lookup Picker]]="","",Master[[#This Row],[Accession Name Category (Identifier 2) -Lookup Picker]])</f>
        <v>Collector identifier</v>
      </c>
      <c r="E32" s="76" t="str">
        <f>IF(Master[[#This Row],[Accession Name (Identifier 2)]]="","",Master[[#This Row],[Accession Name (Identifier 2)]])</f>
        <v>MARSB-471</v>
      </c>
      <c r="F32" s="45" t="str">
        <f>IF(Master[[#This Row],[Accession Name Cooperator (Identifier 2) -name, organization]]="","",Master[[#This Row],[Accession Name Cooperator (Identifier 2) -name, organization]])</f>
        <v/>
      </c>
      <c r="G32" s="7" t="str">
        <f t="shared" si="1"/>
        <v>Y</v>
      </c>
      <c r="I32" s="8"/>
      <c r="M32" s="8"/>
    </row>
    <row r="33" spans="2:13" x14ac:dyDescent="0.35">
      <c r="B33" s="7" t="str">
        <f>Master[[#This Row],[Accession Prefix (NPGS)]]&amp;" "&amp;Master[[#This Row],[Accession Number -Assigned]]</f>
        <v xml:space="preserve">W6 </v>
      </c>
      <c r="C33" s="7" t="str">
        <f>Master[[#This Row],[Accession Prefix (NPGS)]]&amp;" "&amp;Master[[#This Row],[Accession Number -Assigned]]&amp;" **"</f>
        <v>W6  **</v>
      </c>
      <c r="D33" s="76" t="str">
        <f>IF(Master[[#This Row],[Accession Name Category (Identifier 2) -Lookup Picker]]="","",Master[[#This Row],[Accession Name Category (Identifier 2) -Lookup Picker]])</f>
        <v>Collector identifier</v>
      </c>
      <c r="E33" s="76" t="str">
        <f>IF(Master[[#This Row],[Accession Name (Identifier 2)]]="","",Master[[#This Row],[Accession Name (Identifier 2)]])</f>
        <v>MARSB-478</v>
      </c>
      <c r="F33" s="45" t="str">
        <f>IF(Master[[#This Row],[Accession Name Cooperator (Identifier 2) -name, organization]]="","",Master[[#This Row],[Accession Name Cooperator (Identifier 2) -name, organization]])</f>
        <v/>
      </c>
      <c r="G33" s="7" t="str">
        <f t="shared" si="1"/>
        <v>Y</v>
      </c>
      <c r="I33" s="8"/>
      <c r="M33" s="8"/>
    </row>
    <row r="34" spans="2:13" x14ac:dyDescent="0.35">
      <c r="B34" s="7" t="str">
        <f>Master[[#This Row],[Accession Prefix (NPGS)]]&amp;" "&amp;Master[[#This Row],[Accession Number -Assigned]]</f>
        <v xml:space="preserve">W6 </v>
      </c>
      <c r="C34" s="7" t="str">
        <f>Master[[#This Row],[Accession Prefix (NPGS)]]&amp;" "&amp;Master[[#This Row],[Accession Number -Assigned]]&amp;" **"</f>
        <v>W6  **</v>
      </c>
      <c r="D34" s="76" t="str">
        <f>IF(Master[[#This Row],[Accession Name Category (Identifier 2) -Lookup Picker]]="","",Master[[#This Row],[Accession Name Category (Identifier 2) -Lookup Picker]])</f>
        <v>Collector identifier</v>
      </c>
      <c r="E34" s="76" t="str">
        <f>IF(Master[[#This Row],[Accession Name (Identifier 2)]]="","",Master[[#This Row],[Accession Name (Identifier 2)]])</f>
        <v>MARSB-480</v>
      </c>
      <c r="F34" s="45" t="str">
        <f>IF(Master[[#This Row],[Accession Name Cooperator (Identifier 2) -name, organization]]="","",Master[[#This Row],[Accession Name Cooperator (Identifier 2) -name, organization]])</f>
        <v/>
      </c>
      <c r="G34" s="7" t="str">
        <f t="shared" si="1"/>
        <v>Y</v>
      </c>
      <c r="I34" s="8"/>
      <c r="M34" s="8"/>
    </row>
    <row r="35" spans="2:13" x14ac:dyDescent="0.35">
      <c r="B35" s="7" t="str">
        <f>Master[[#This Row],[Accession Prefix (NPGS)]]&amp;" "&amp;Master[[#This Row],[Accession Number -Assigned]]</f>
        <v xml:space="preserve">W6 </v>
      </c>
      <c r="C35" s="7" t="str">
        <f>Master[[#This Row],[Accession Prefix (NPGS)]]&amp;" "&amp;Master[[#This Row],[Accession Number -Assigned]]&amp;" **"</f>
        <v>W6  **</v>
      </c>
      <c r="D35" s="76" t="str">
        <f>IF(Master[[#This Row],[Accession Name Category (Identifier 2) -Lookup Picker]]="","",Master[[#This Row],[Accession Name Category (Identifier 2) -Lookup Picker]])</f>
        <v>Collector identifier</v>
      </c>
      <c r="E35" s="76" t="str">
        <f>IF(Master[[#This Row],[Accession Name (Identifier 2)]]="","",Master[[#This Row],[Accession Name (Identifier 2)]])</f>
        <v>MARSB-481</v>
      </c>
      <c r="F35" s="45" t="str">
        <f>IF(Master[[#This Row],[Accession Name Cooperator (Identifier 2) -name, organization]]="","",Master[[#This Row],[Accession Name Cooperator (Identifier 2) -name, organization]])</f>
        <v/>
      </c>
      <c r="G35" s="7" t="str">
        <f t="shared" si="1"/>
        <v>Y</v>
      </c>
      <c r="I35" s="8"/>
      <c r="M35" s="8"/>
    </row>
    <row r="36" spans="2:13" x14ac:dyDescent="0.35">
      <c r="B36" s="7" t="str">
        <f>Master[[#This Row],[Accession Prefix (NPGS)]]&amp;" "&amp;Master[[#This Row],[Accession Number -Assigned]]</f>
        <v xml:space="preserve">W6 </v>
      </c>
      <c r="C36" s="7" t="str">
        <f>Master[[#This Row],[Accession Prefix (NPGS)]]&amp;" "&amp;Master[[#This Row],[Accession Number -Assigned]]&amp;" **"</f>
        <v>W6  **</v>
      </c>
      <c r="D36" s="76" t="str">
        <f>IF(Master[[#This Row],[Accession Name Category (Identifier 2) -Lookup Picker]]="","",Master[[#This Row],[Accession Name Category (Identifier 2) -Lookup Picker]])</f>
        <v>Collector identifier</v>
      </c>
      <c r="E36" s="76" t="str">
        <f>IF(Master[[#This Row],[Accession Name (Identifier 2)]]="","",Master[[#This Row],[Accession Name (Identifier 2)]])</f>
        <v>MARSB-484</v>
      </c>
      <c r="F36" s="45" t="str">
        <f>IF(Master[[#This Row],[Accession Name Cooperator (Identifier 2) -name, organization]]="","",Master[[#This Row],[Accession Name Cooperator (Identifier 2) -name, organization]])</f>
        <v/>
      </c>
      <c r="G36" s="7" t="str">
        <f t="shared" si="1"/>
        <v>Y</v>
      </c>
      <c r="I36" s="8"/>
      <c r="M36" s="8"/>
    </row>
    <row r="37" spans="2:13" x14ac:dyDescent="0.35">
      <c r="B37" s="7" t="str">
        <f>Master[[#This Row],[Accession Prefix (NPGS)]]&amp;" "&amp;Master[[#This Row],[Accession Number -Assigned]]</f>
        <v xml:space="preserve">W6 </v>
      </c>
      <c r="C37" s="7" t="str">
        <f>Master[[#This Row],[Accession Prefix (NPGS)]]&amp;" "&amp;Master[[#This Row],[Accession Number -Assigned]]&amp;" **"</f>
        <v>W6  **</v>
      </c>
      <c r="D37" s="76" t="str">
        <f>IF(Master[[#This Row],[Accession Name Category (Identifier 2) -Lookup Picker]]="","",Master[[#This Row],[Accession Name Category (Identifier 2) -Lookup Picker]])</f>
        <v>Collector identifier</v>
      </c>
      <c r="E37" s="76" t="str">
        <f>IF(Master[[#This Row],[Accession Name (Identifier 2)]]="","",Master[[#This Row],[Accession Name (Identifier 2)]])</f>
        <v>MARSB-485</v>
      </c>
      <c r="F37" s="45" t="str">
        <f>IF(Master[[#This Row],[Accession Name Cooperator (Identifier 2) -name, organization]]="","",Master[[#This Row],[Accession Name Cooperator (Identifier 2) -name, organization]])</f>
        <v/>
      </c>
      <c r="G37" s="7" t="str">
        <f t="shared" si="1"/>
        <v>Y</v>
      </c>
      <c r="I37" s="8"/>
      <c r="M37" s="8"/>
    </row>
    <row r="38" spans="2:13" x14ac:dyDescent="0.35">
      <c r="B38" s="7" t="str">
        <f>Master[[#This Row],[Accession Prefix (NPGS)]]&amp;" "&amp;Master[[#This Row],[Accession Number -Assigned]]</f>
        <v xml:space="preserve">W6 </v>
      </c>
      <c r="C38" s="7" t="str">
        <f>Master[[#This Row],[Accession Prefix (NPGS)]]&amp;" "&amp;Master[[#This Row],[Accession Number -Assigned]]&amp;" **"</f>
        <v>W6  **</v>
      </c>
      <c r="D38" s="76" t="str">
        <f>IF(Master[[#This Row],[Accession Name Category (Identifier 2) -Lookup Picker]]="","",Master[[#This Row],[Accession Name Category (Identifier 2) -Lookup Picker]])</f>
        <v>Collector identifier</v>
      </c>
      <c r="E38" s="76" t="str">
        <f>IF(Master[[#This Row],[Accession Name (Identifier 2)]]="","",Master[[#This Row],[Accession Name (Identifier 2)]])</f>
        <v>MARSB-487</v>
      </c>
      <c r="F38" s="45" t="str">
        <f>IF(Master[[#This Row],[Accession Name Cooperator (Identifier 2) -name, organization]]="","",Master[[#This Row],[Accession Name Cooperator (Identifier 2) -name, organization]])</f>
        <v/>
      </c>
      <c r="G38" s="7" t="str">
        <f t="shared" si="1"/>
        <v>Y</v>
      </c>
      <c r="I38" s="8"/>
      <c r="M38" s="8"/>
    </row>
    <row r="39" spans="2:13" x14ac:dyDescent="0.35">
      <c r="B39" s="7" t="str">
        <f>Master[[#This Row],[Accession Prefix (NPGS)]]&amp;" "&amp;Master[[#This Row],[Accession Number -Assigned]]</f>
        <v xml:space="preserve">W6 </v>
      </c>
      <c r="C39" s="7" t="str">
        <f>Master[[#This Row],[Accession Prefix (NPGS)]]&amp;" "&amp;Master[[#This Row],[Accession Number -Assigned]]&amp;" **"</f>
        <v>W6  **</v>
      </c>
      <c r="D39" s="76" t="str">
        <f>IF(Master[[#This Row],[Accession Name Category (Identifier 2) -Lookup Picker]]="","",Master[[#This Row],[Accession Name Category (Identifier 2) -Lookup Picker]])</f>
        <v>Collector identifier</v>
      </c>
      <c r="E39" s="76" t="str">
        <f>IF(Master[[#This Row],[Accession Name (Identifier 2)]]="","",Master[[#This Row],[Accession Name (Identifier 2)]])</f>
        <v>MARSB-489</v>
      </c>
      <c r="F39" s="45" t="str">
        <f>IF(Master[[#This Row],[Accession Name Cooperator (Identifier 2) -name, organization]]="","",Master[[#This Row],[Accession Name Cooperator (Identifier 2) -name, organization]])</f>
        <v/>
      </c>
      <c r="G39" s="7" t="str">
        <f t="shared" si="1"/>
        <v>Y</v>
      </c>
      <c r="I39" s="8"/>
      <c r="M39" s="8"/>
    </row>
    <row r="40" spans="2:13" x14ac:dyDescent="0.35">
      <c r="B40" s="7" t="str">
        <f>Master[[#This Row],[Accession Prefix (NPGS)]]&amp;" "&amp;Master[[#This Row],[Accession Number -Assigned]]</f>
        <v xml:space="preserve">W6 </v>
      </c>
      <c r="C40" s="7" t="str">
        <f>Master[[#This Row],[Accession Prefix (NPGS)]]&amp;" "&amp;Master[[#This Row],[Accession Number -Assigned]]&amp;" **"</f>
        <v>W6  **</v>
      </c>
      <c r="D40" s="76" t="str">
        <f>IF(Master[[#This Row],[Accession Name Category (Identifier 2) -Lookup Picker]]="","",Master[[#This Row],[Accession Name Category (Identifier 2) -Lookup Picker]])</f>
        <v>Collector identifier</v>
      </c>
      <c r="E40" s="76" t="str">
        <f>IF(Master[[#This Row],[Accession Name (Identifier 2)]]="","",Master[[#This Row],[Accession Name (Identifier 2)]])</f>
        <v>MARSB-494</v>
      </c>
      <c r="F40" s="45" t="str">
        <f>IF(Master[[#This Row],[Accession Name Cooperator (Identifier 2) -name, organization]]="","",Master[[#This Row],[Accession Name Cooperator (Identifier 2) -name, organization]])</f>
        <v/>
      </c>
      <c r="G40" s="7" t="str">
        <f t="shared" si="1"/>
        <v>Y</v>
      </c>
      <c r="I40" s="8"/>
      <c r="M40" s="8"/>
    </row>
    <row r="41" spans="2:13" x14ac:dyDescent="0.35">
      <c r="B41" s="7" t="str">
        <f>Master[[#This Row],[Accession Prefix (NPGS)]]&amp;" "&amp;Master[[#This Row],[Accession Number -Assigned]]</f>
        <v xml:space="preserve">W6 </v>
      </c>
      <c r="C41" s="7" t="str">
        <f>Master[[#This Row],[Accession Prefix (NPGS)]]&amp;" "&amp;Master[[#This Row],[Accession Number -Assigned]]&amp;" **"</f>
        <v>W6  **</v>
      </c>
      <c r="D41" s="76" t="str">
        <f>IF(Master[[#This Row],[Accession Name Category (Identifier 2) -Lookup Picker]]="","",Master[[#This Row],[Accession Name Category (Identifier 2) -Lookup Picker]])</f>
        <v>Collector identifier</v>
      </c>
      <c r="E41" s="76" t="str">
        <f>IF(Master[[#This Row],[Accession Name (Identifier 2)]]="","",Master[[#This Row],[Accession Name (Identifier 2)]])</f>
        <v>MARSB-496</v>
      </c>
      <c r="F41" s="45" t="str">
        <f>IF(Master[[#This Row],[Accession Name Cooperator (Identifier 2) -name, organization]]="","",Master[[#This Row],[Accession Name Cooperator (Identifier 2) -name, organization]])</f>
        <v/>
      </c>
      <c r="G41" s="7" t="str">
        <f t="shared" si="1"/>
        <v>Y</v>
      </c>
      <c r="I41" s="8"/>
      <c r="M41" s="8"/>
    </row>
    <row r="42" spans="2:13" x14ac:dyDescent="0.35">
      <c r="B42" s="7" t="str">
        <f>Master[[#This Row],[Accession Prefix (NPGS)]]&amp;" "&amp;Master[[#This Row],[Accession Number -Assigned]]</f>
        <v xml:space="preserve">W6 </v>
      </c>
      <c r="C42" s="7" t="str">
        <f>Master[[#This Row],[Accession Prefix (NPGS)]]&amp;" "&amp;Master[[#This Row],[Accession Number -Assigned]]&amp;" **"</f>
        <v>W6  **</v>
      </c>
      <c r="D42" s="76" t="str">
        <f>IF(Master[[#This Row],[Accession Name Category (Identifier 2) -Lookup Picker]]="","",Master[[#This Row],[Accession Name Category (Identifier 2) -Lookup Picker]])</f>
        <v>Collector identifier</v>
      </c>
      <c r="E42" s="76" t="str">
        <f>IF(Master[[#This Row],[Accession Name (Identifier 2)]]="","",Master[[#This Row],[Accession Name (Identifier 2)]])</f>
        <v>MARSB-497</v>
      </c>
      <c r="F42" s="45" t="str">
        <f>IF(Master[[#This Row],[Accession Name Cooperator (Identifier 2) -name, organization]]="","",Master[[#This Row],[Accession Name Cooperator (Identifier 2) -name, organization]])</f>
        <v/>
      </c>
      <c r="G42" s="7" t="str">
        <f t="shared" si="1"/>
        <v>Y</v>
      </c>
      <c r="I42" s="8"/>
      <c r="M42" s="8"/>
    </row>
    <row r="43" spans="2:13" x14ac:dyDescent="0.35">
      <c r="B43" s="7" t="str">
        <f>Master[[#This Row],[Accession Prefix (NPGS)]]&amp;" "&amp;Master[[#This Row],[Accession Number -Assigned]]</f>
        <v xml:space="preserve">W6 </v>
      </c>
      <c r="C43" s="7" t="str">
        <f>Master[[#This Row],[Accession Prefix (NPGS)]]&amp;" "&amp;Master[[#This Row],[Accession Number -Assigned]]&amp;" **"</f>
        <v>W6  **</v>
      </c>
      <c r="D43" s="76" t="str">
        <f>IF(Master[[#This Row],[Accession Name Category (Identifier 2) -Lookup Picker]]="","",Master[[#This Row],[Accession Name Category (Identifier 2) -Lookup Picker]])</f>
        <v>Collector identifier</v>
      </c>
      <c r="E43" s="76" t="str">
        <f>IF(Master[[#This Row],[Accession Name (Identifier 2)]]="","",Master[[#This Row],[Accession Name (Identifier 2)]])</f>
        <v>MARSB-498</v>
      </c>
      <c r="F43" s="45" t="str">
        <f>IF(Master[[#This Row],[Accession Name Cooperator (Identifier 2) -name, organization]]="","",Master[[#This Row],[Accession Name Cooperator (Identifier 2) -name, organization]])</f>
        <v/>
      </c>
      <c r="G43" s="7" t="str">
        <f t="shared" si="1"/>
        <v>Y</v>
      </c>
      <c r="I43" s="8"/>
      <c r="M43" s="8"/>
    </row>
    <row r="44" spans="2:13" x14ac:dyDescent="0.35">
      <c r="B44" s="7" t="str">
        <f>Master[[#This Row],[Accession Prefix (NPGS)]]&amp;" "&amp;Master[[#This Row],[Accession Number -Assigned]]</f>
        <v xml:space="preserve">W6 </v>
      </c>
      <c r="C44" s="7" t="str">
        <f>Master[[#This Row],[Accession Prefix (NPGS)]]&amp;" "&amp;Master[[#This Row],[Accession Number -Assigned]]&amp;" **"</f>
        <v>W6  **</v>
      </c>
      <c r="D44" s="76" t="str">
        <f>IF(Master[[#This Row],[Accession Name Category (Identifier 2) -Lookup Picker]]="","",Master[[#This Row],[Accession Name Category (Identifier 2) -Lookup Picker]])</f>
        <v>Collector identifier</v>
      </c>
      <c r="E44" s="76" t="str">
        <f>IF(Master[[#This Row],[Accession Name (Identifier 2)]]="","",Master[[#This Row],[Accession Name (Identifier 2)]])</f>
        <v>MARSB-506</v>
      </c>
      <c r="F44" s="45" t="str">
        <f>IF(Master[[#This Row],[Accession Name Cooperator (Identifier 2) -name, organization]]="","",Master[[#This Row],[Accession Name Cooperator (Identifier 2) -name, organization]])</f>
        <v/>
      </c>
      <c r="G44" s="7" t="str">
        <f t="shared" si="1"/>
        <v>Y</v>
      </c>
      <c r="I44" s="8"/>
      <c r="M44" s="8"/>
    </row>
    <row r="45" spans="2:13" x14ac:dyDescent="0.35">
      <c r="B45" s="7" t="str">
        <f>Master[[#This Row],[Accession Prefix (NPGS)]]&amp;" "&amp;Master[[#This Row],[Accession Number -Assigned]]</f>
        <v xml:space="preserve">W6 </v>
      </c>
      <c r="C45" s="7" t="str">
        <f>Master[[#This Row],[Accession Prefix (NPGS)]]&amp;" "&amp;Master[[#This Row],[Accession Number -Assigned]]&amp;" **"</f>
        <v>W6  **</v>
      </c>
      <c r="D45" s="76" t="str">
        <f>IF(Master[[#This Row],[Accession Name Category (Identifier 2) -Lookup Picker]]="","",Master[[#This Row],[Accession Name Category (Identifier 2) -Lookup Picker]])</f>
        <v>Collector identifier</v>
      </c>
      <c r="E45" s="76" t="str">
        <f>IF(Master[[#This Row],[Accession Name (Identifier 2)]]="","",Master[[#This Row],[Accession Name (Identifier 2)]])</f>
        <v>MARSB-507</v>
      </c>
      <c r="F45" s="45" t="str">
        <f>IF(Master[[#This Row],[Accession Name Cooperator (Identifier 2) -name, organization]]="","",Master[[#This Row],[Accession Name Cooperator (Identifier 2) -name, organization]])</f>
        <v/>
      </c>
      <c r="G45" s="7" t="str">
        <f t="shared" si="1"/>
        <v>Y</v>
      </c>
      <c r="I45" s="8"/>
      <c r="M45" s="8"/>
    </row>
    <row r="46" spans="2:13" x14ac:dyDescent="0.35">
      <c r="B46" s="7" t="str">
        <f>Master[[#This Row],[Accession Prefix (NPGS)]]&amp;" "&amp;Master[[#This Row],[Accession Number -Assigned]]</f>
        <v xml:space="preserve">W6 </v>
      </c>
      <c r="C46" s="7" t="str">
        <f>Master[[#This Row],[Accession Prefix (NPGS)]]&amp;" "&amp;Master[[#This Row],[Accession Number -Assigned]]&amp;" **"</f>
        <v>W6  **</v>
      </c>
      <c r="D46" s="76" t="str">
        <f>IF(Master[[#This Row],[Accession Name Category (Identifier 2) -Lookup Picker]]="","",Master[[#This Row],[Accession Name Category (Identifier 2) -Lookup Picker]])</f>
        <v>Collector identifier</v>
      </c>
      <c r="E46" s="76" t="str">
        <f>IF(Master[[#This Row],[Accession Name (Identifier 2)]]="","",Master[[#This Row],[Accession Name (Identifier 2)]])</f>
        <v>MARSB-510</v>
      </c>
      <c r="F46" s="45" t="str">
        <f>IF(Master[[#This Row],[Accession Name Cooperator (Identifier 2) -name, organization]]="","",Master[[#This Row],[Accession Name Cooperator (Identifier 2) -name, organization]])</f>
        <v/>
      </c>
      <c r="G46" s="7" t="str">
        <f t="shared" si="1"/>
        <v>Y</v>
      </c>
      <c r="I46" s="8"/>
      <c r="M46" s="8"/>
    </row>
    <row r="47" spans="2:13" x14ac:dyDescent="0.35">
      <c r="B47" s="7" t="str">
        <f>Master[[#This Row],[Accession Prefix (NPGS)]]&amp;" "&amp;Master[[#This Row],[Accession Number -Assigned]]</f>
        <v xml:space="preserve">W6 </v>
      </c>
      <c r="C47" s="7" t="str">
        <f>Master[[#This Row],[Accession Prefix (NPGS)]]&amp;" "&amp;Master[[#This Row],[Accession Number -Assigned]]&amp;" **"</f>
        <v>W6  **</v>
      </c>
      <c r="D47" s="76" t="str">
        <f>IF(Master[[#This Row],[Accession Name Category (Identifier 2) -Lookup Picker]]="","",Master[[#This Row],[Accession Name Category (Identifier 2) -Lookup Picker]])</f>
        <v>Collector identifier</v>
      </c>
      <c r="E47" s="76" t="str">
        <f>IF(Master[[#This Row],[Accession Name (Identifier 2)]]="","",Master[[#This Row],[Accession Name (Identifier 2)]])</f>
        <v>MARSB-523</v>
      </c>
      <c r="F47" s="45" t="str">
        <f>IF(Master[[#This Row],[Accession Name Cooperator (Identifier 2) -name, organization]]="","",Master[[#This Row],[Accession Name Cooperator (Identifier 2) -name, organization]])</f>
        <v/>
      </c>
      <c r="G47" s="7" t="str">
        <f t="shared" si="1"/>
        <v>Y</v>
      </c>
      <c r="I47" s="8"/>
      <c r="M47" s="8"/>
    </row>
    <row r="48" spans="2:13" x14ac:dyDescent="0.35">
      <c r="B48" s="7" t="str">
        <f>Master[[#This Row],[Accession Prefix (NPGS)]]&amp;" "&amp;Master[[#This Row],[Accession Number -Assigned]]</f>
        <v xml:space="preserve">W6 </v>
      </c>
      <c r="C48" s="7" t="str">
        <f>Master[[#This Row],[Accession Prefix (NPGS)]]&amp;" "&amp;Master[[#This Row],[Accession Number -Assigned]]&amp;" **"</f>
        <v>W6  **</v>
      </c>
      <c r="D48" s="76" t="str">
        <f>IF(Master[[#This Row],[Accession Name Category (Identifier 2) -Lookup Picker]]="","",Master[[#This Row],[Accession Name Category (Identifier 2) -Lookup Picker]])</f>
        <v>Collector identifier</v>
      </c>
      <c r="E48" s="76" t="str">
        <f>IF(Master[[#This Row],[Accession Name (Identifier 2)]]="","",Master[[#This Row],[Accession Name (Identifier 2)]])</f>
        <v>MARSB-527</v>
      </c>
      <c r="F48" s="45" t="str">
        <f>IF(Master[[#This Row],[Accession Name Cooperator (Identifier 2) -name, organization]]="","",Master[[#This Row],[Accession Name Cooperator (Identifier 2) -name, organization]])</f>
        <v/>
      </c>
      <c r="G48" s="7" t="str">
        <f t="shared" si="1"/>
        <v>Y</v>
      </c>
      <c r="I48" s="8"/>
      <c r="M48" s="8"/>
    </row>
    <row r="49" spans="2:13" x14ac:dyDescent="0.35">
      <c r="B49" s="7" t="str">
        <f>Master[[#This Row],[Accession Prefix (NPGS)]]&amp;" "&amp;Master[[#This Row],[Accession Number -Assigned]]</f>
        <v xml:space="preserve">W6 </v>
      </c>
      <c r="C49" s="7" t="str">
        <f>Master[[#This Row],[Accession Prefix (NPGS)]]&amp;" "&amp;Master[[#This Row],[Accession Number -Assigned]]&amp;" **"</f>
        <v>W6  **</v>
      </c>
      <c r="D49" s="76" t="str">
        <f>IF(Master[[#This Row],[Accession Name Category (Identifier 2) -Lookup Picker]]="","",Master[[#This Row],[Accession Name Category (Identifier 2) -Lookup Picker]])</f>
        <v>Collector identifier</v>
      </c>
      <c r="E49" s="76" t="str">
        <f>IF(Master[[#This Row],[Accession Name (Identifier 2)]]="","",Master[[#This Row],[Accession Name (Identifier 2)]])</f>
        <v>MARSB-534</v>
      </c>
      <c r="F49" s="45" t="str">
        <f>IF(Master[[#This Row],[Accession Name Cooperator (Identifier 2) -name, organization]]="","",Master[[#This Row],[Accession Name Cooperator (Identifier 2) -name, organization]])</f>
        <v/>
      </c>
      <c r="G49" s="7" t="str">
        <f t="shared" si="1"/>
        <v>Y</v>
      </c>
      <c r="I49" s="8"/>
      <c r="M49" s="8"/>
    </row>
    <row r="50" spans="2:13" x14ac:dyDescent="0.35">
      <c r="B50" s="7" t="str">
        <f>Master[[#This Row],[Accession Prefix (NPGS)]]&amp;" "&amp;Master[[#This Row],[Accession Number -Assigned]]</f>
        <v xml:space="preserve">W6 </v>
      </c>
      <c r="C50" s="7" t="str">
        <f>Master[[#This Row],[Accession Prefix (NPGS)]]&amp;" "&amp;Master[[#This Row],[Accession Number -Assigned]]&amp;" **"</f>
        <v>W6  **</v>
      </c>
      <c r="D50" s="76" t="str">
        <f>IF(Master[[#This Row],[Accession Name Category (Identifier 2) -Lookup Picker]]="","",Master[[#This Row],[Accession Name Category (Identifier 2) -Lookup Picker]])</f>
        <v>Collector identifier</v>
      </c>
      <c r="E50" s="76" t="str">
        <f>IF(Master[[#This Row],[Accession Name (Identifier 2)]]="","",Master[[#This Row],[Accession Name (Identifier 2)]])</f>
        <v>MARSB-535</v>
      </c>
      <c r="F50" s="45" t="str">
        <f>IF(Master[[#This Row],[Accession Name Cooperator (Identifier 2) -name, organization]]="","",Master[[#This Row],[Accession Name Cooperator (Identifier 2) -name, organization]])</f>
        <v/>
      </c>
      <c r="G50" s="7" t="str">
        <f t="shared" si="1"/>
        <v>Y</v>
      </c>
      <c r="I50" s="8"/>
      <c r="M50" s="8"/>
    </row>
    <row r="51" spans="2:13" x14ac:dyDescent="0.35">
      <c r="B51" s="7" t="str">
        <f>Master[[#This Row],[Accession Prefix (NPGS)]]&amp;" "&amp;Master[[#This Row],[Accession Number -Assigned]]</f>
        <v xml:space="preserve">W6 </v>
      </c>
      <c r="C51" s="7" t="str">
        <f>Master[[#This Row],[Accession Prefix (NPGS)]]&amp;" "&amp;Master[[#This Row],[Accession Number -Assigned]]&amp;" **"</f>
        <v>W6  **</v>
      </c>
      <c r="D51" s="76" t="str">
        <f>IF(Master[[#This Row],[Accession Name Category (Identifier 2) -Lookup Picker]]="","",Master[[#This Row],[Accession Name Category (Identifier 2) -Lookup Picker]])</f>
        <v>Collector identifier</v>
      </c>
      <c r="E51" s="76" t="str">
        <f>IF(Master[[#This Row],[Accession Name (Identifier 2)]]="","",Master[[#This Row],[Accession Name (Identifier 2)]])</f>
        <v>MARSB-537</v>
      </c>
      <c r="F51" s="45" t="str">
        <f>IF(Master[[#This Row],[Accession Name Cooperator (Identifier 2) -name, organization]]="","",Master[[#This Row],[Accession Name Cooperator (Identifier 2) -name, organization]])</f>
        <v/>
      </c>
      <c r="G51" s="7" t="str">
        <f t="shared" si="1"/>
        <v>Y</v>
      </c>
      <c r="I51" s="8"/>
      <c r="M51" s="8"/>
    </row>
    <row r="52" spans="2:13" x14ac:dyDescent="0.35">
      <c r="B52" s="7" t="str">
        <f>Master[[#This Row],[Accession Prefix (NPGS)]]&amp;" "&amp;Master[[#This Row],[Accession Number -Assigned]]</f>
        <v xml:space="preserve">W6 </v>
      </c>
      <c r="C52" s="7" t="str">
        <f>Master[[#This Row],[Accession Prefix (NPGS)]]&amp;" "&amp;Master[[#This Row],[Accession Number -Assigned]]&amp;" **"</f>
        <v>W6  **</v>
      </c>
      <c r="D52" s="76" t="str">
        <f>IF(Master[[#This Row],[Accession Name Category (Identifier 2) -Lookup Picker]]="","",Master[[#This Row],[Accession Name Category (Identifier 2) -Lookup Picker]])</f>
        <v>Collector identifier</v>
      </c>
      <c r="E52" s="76" t="str">
        <f>IF(Master[[#This Row],[Accession Name (Identifier 2)]]="","",Master[[#This Row],[Accession Name (Identifier 2)]])</f>
        <v>MARSB-538</v>
      </c>
      <c r="F52" s="45" t="str">
        <f>IF(Master[[#This Row],[Accession Name Cooperator (Identifier 2) -name, organization]]="","",Master[[#This Row],[Accession Name Cooperator (Identifier 2) -name, organization]])</f>
        <v/>
      </c>
      <c r="G52" s="7" t="str">
        <f t="shared" si="1"/>
        <v>Y</v>
      </c>
      <c r="I52" s="8"/>
      <c r="M52" s="8"/>
    </row>
    <row r="53" spans="2:13" x14ac:dyDescent="0.35">
      <c r="B53" s="7" t="str">
        <f>Master[[#This Row],[Accession Prefix (NPGS)]]&amp;" "&amp;Master[[#This Row],[Accession Number -Assigned]]</f>
        <v xml:space="preserve">W6 </v>
      </c>
      <c r="C53" s="7" t="str">
        <f>Master[[#This Row],[Accession Prefix (NPGS)]]&amp;" "&amp;Master[[#This Row],[Accession Number -Assigned]]&amp;" **"</f>
        <v>W6  **</v>
      </c>
      <c r="D53" s="76" t="str">
        <f>IF(Master[[#This Row],[Accession Name Category (Identifier 2) -Lookup Picker]]="","",Master[[#This Row],[Accession Name Category (Identifier 2) -Lookup Picker]])</f>
        <v>Collector identifier</v>
      </c>
      <c r="E53" s="76" t="str">
        <f>IF(Master[[#This Row],[Accession Name (Identifier 2)]]="","",Master[[#This Row],[Accession Name (Identifier 2)]])</f>
        <v>MARSB-540</v>
      </c>
      <c r="F53" s="45" t="str">
        <f>IF(Master[[#This Row],[Accession Name Cooperator (Identifier 2) -name, organization]]="","",Master[[#This Row],[Accession Name Cooperator (Identifier 2) -name, organization]])</f>
        <v/>
      </c>
      <c r="G53" s="7" t="str">
        <f t="shared" si="1"/>
        <v>Y</v>
      </c>
      <c r="I53" s="8"/>
      <c r="M53" s="8"/>
    </row>
    <row r="54" spans="2:13" x14ac:dyDescent="0.35">
      <c r="B54" s="7" t="str">
        <f>Master[[#This Row],[Accession Prefix (NPGS)]]&amp;" "&amp;Master[[#This Row],[Accession Number -Assigned]]</f>
        <v xml:space="preserve">W6 </v>
      </c>
      <c r="C54" s="7" t="str">
        <f>Master[[#This Row],[Accession Prefix (NPGS)]]&amp;" "&amp;Master[[#This Row],[Accession Number -Assigned]]&amp;" **"</f>
        <v>W6  **</v>
      </c>
      <c r="D54" s="76" t="str">
        <f>IF(Master[[#This Row],[Accession Name Category (Identifier 2) -Lookup Picker]]="","",Master[[#This Row],[Accession Name Category (Identifier 2) -Lookup Picker]])</f>
        <v>Collector identifier</v>
      </c>
      <c r="E54" s="76" t="str">
        <f>IF(Master[[#This Row],[Accession Name (Identifier 2)]]="","",Master[[#This Row],[Accession Name (Identifier 2)]])</f>
        <v>MARSB-542</v>
      </c>
      <c r="F54" s="45" t="str">
        <f>IF(Master[[#This Row],[Accession Name Cooperator (Identifier 2) -name, organization]]="","",Master[[#This Row],[Accession Name Cooperator (Identifier 2) -name, organization]])</f>
        <v/>
      </c>
      <c r="G54" s="7" t="str">
        <f t="shared" ref="G54:G85" si="2">"Y"</f>
        <v>Y</v>
      </c>
      <c r="I54" s="8"/>
      <c r="M54" s="8"/>
    </row>
    <row r="55" spans="2:13" x14ac:dyDescent="0.35">
      <c r="B55" s="7" t="str">
        <f>Master[[#This Row],[Accession Prefix (NPGS)]]&amp;" "&amp;Master[[#This Row],[Accession Number -Assigned]]</f>
        <v xml:space="preserve">W6 </v>
      </c>
      <c r="C55" s="7" t="str">
        <f>Master[[#This Row],[Accession Prefix (NPGS)]]&amp;" "&amp;Master[[#This Row],[Accession Number -Assigned]]&amp;" **"</f>
        <v>W6  **</v>
      </c>
      <c r="D55" s="76" t="str">
        <f>IF(Master[[#This Row],[Accession Name Category (Identifier 2) -Lookup Picker]]="","",Master[[#This Row],[Accession Name Category (Identifier 2) -Lookup Picker]])</f>
        <v>Collector identifier</v>
      </c>
      <c r="E55" s="76" t="str">
        <f>IF(Master[[#This Row],[Accession Name (Identifier 2)]]="","",Master[[#This Row],[Accession Name (Identifier 2)]])</f>
        <v>MARSB-544</v>
      </c>
      <c r="F55" s="45" t="str">
        <f>IF(Master[[#This Row],[Accession Name Cooperator (Identifier 2) -name, organization]]="","",Master[[#This Row],[Accession Name Cooperator (Identifier 2) -name, organization]])</f>
        <v/>
      </c>
      <c r="G55" s="7" t="str">
        <f t="shared" si="2"/>
        <v>Y</v>
      </c>
      <c r="I55" s="8"/>
      <c r="M55" s="8"/>
    </row>
    <row r="56" spans="2:13" x14ac:dyDescent="0.35">
      <c r="B56" s="7" t="str">
        <f>Master[[#This Row],[Accession Prefix (NPGS)]]&amp;" "&amp;Master[[#This Row],[Accession Number -Assigned]]</f>
        <v xml:space="preserve">W6 </v>
      </c>
      <c r="C56" s="7" t="str">
        <f>Master[[#This Row],[Accession Prefix (NPGS)]]&amp;" "&amp;Master[[#This Row],[Accession Number -Assigned]]&amp;" **"</f>
        <v>W6  **</v>
      </c>
      <c r="D56" s="76" t="str">
        <f>IF(Master[[#This Row],[Accession Name Category (Identifier 2) -Lookup Picker]]="","",Master[[#This Row],[Accession Name Category (Identifier 2) -Lookup Picker]])</f>
        <v>Collector identifier</v>
      </c>
      <c r="E56" s="76" t="str">
        <f>IF(Master[[#This Row],[Accession Name (Identifier 2)]]="","",Master[[#This Row],[Accession Name (Identifier 2)]])</f>
        <v>MARSB-547</v>
      </c>
      <c r="F56" s="45" t="str">
        <f>IF(Master[[#This Row],[Accession Name Cooperator (Identifier 2) -name, organization]]="","",Master[[#This Row],[Accession Name Cooperator (Identifier 2) -name, organization]])</f>
        <v/>
      </c>
      <c r="G56" s="7" t="str">
        <f t="shared" si="2"/>
        <v>Y</v>
      </c>
      <c r="I56" s="8"/>
      <c r="M56" s="8"/>
    </row>
    <row r="57" spans="2:13" x14ac:dyDescent="0.35">
      <c r="B57" s="7" t="str">
        <f>Master[[#This Row],[Accession Prefix (NPGS)]]&amp;" "&amp;Master[[#This Row],[Accession Number -Assigned]]</f>
        <v xml:space="preserve">W6 </v>
      </c>
      <c r="C57" s="7" t="str">
        <f>Master[[#This Row],[Accession Prefix (NPGS)]]&amp;" "&amp;Master[[#This Row],[Accession Number -Assigned]]&amp;" **"</f>
        <v>W6  **</v>
      </c>
      <c r="D57" s="76" t="str">
        <f>IF(Master[[#This Row],[Accession Name Category (Identifier 2) -Lookup Picker]]="","",Master[[#This Row],[Accession Name Category (Identifier 2) -Lookup Picker]])</f>
        <v>Collector identifier</v>
      </c>
      <c r="E57" s="76" t="str">
        <f>IF(Master[[#This Row],[Accession Name (Identifier 2)]]="","",Master[[#This Row],[Accession Name (Identifier 2)]])</f>
        <v>MARSB-550</v>
      </c>
      <c r="F57" s="45" t="str">
        <f>IF(Master[[#This Row],[Accession Name Cooperator (Identifier 2) -name, organization]]="","",Master[[#This Row],[Accession Name Cooperator (Identifier 2) -name, organization]])</f>
        <v/>
      </c>
      <c r="G57" s="7" t="str">
        <f t="shared" si="2"/>
        <v>Y</v>
      </c>
      <c r="I57" s="8"/>
      <c r="M57" s="8"/>
    </row>
    <row r="58" spans="2:13" x14ac:dyDescent="0.35">
      <c r="B58" s="7" t="str">
        <f>Master[[#This Row],[Accession Prefix (NPGS)]]&amp;" "&amp;Master[[#This Row],[Accession Number -Assigned]]</f>
        <v xml:space="preserve">W6 </v>
      </c>
      <c r="C58" s="7" t="str">
        <f>Master[[#This Row],[Accession Prefix (NPGS)]]&amp;" "&amp;Master[[#This Row],[Accession Number -Assigned]]&amp;" **"</f>
        <v>W6  **</v>
      </c>
      <c r="D58" s="76" t="str">
        <f>IF(Master[[#This Row],[Accession Name Category (Identifier 2) -Lookup Picker]]="","",Master[[#This Row],[Accession Name Category (Identifier 2) -Lookup Picker]])</f>
        <v>Collector identifier</v>
      </c>
      <c r="E58" s="76" t="str">
        <f>IF(Master[[#This Row],[Accession Name (Identifier 2)]]="","",Master[[#This Row],[Accession Name (Identifier 2)]])</f>
        <v>MARSB-553</v>
      </c>
      <c r="F58" s="45" t="str">
        <f>IF(Master[[#This Row],[Accession Name Cooperator (Identifier 2) -name, organization]]="","",Master[[#This Row],[Accession Name Cooperator (Identifier 2) -name, organization]])</f>
        <v/>
      </c>
      <c r="G58" s="7" t="str">
        <f t="shared" si="2"/>
        <v>Y</v>
      </c>
      <c r="I58" s="8"/>
      <c r="M58" s="8"/>
    </row>
    <row r="59" spans="2:13" x14ac:dyDescent="0.35">
      <c r="B59" s="7" t="str">
        <f>Master[[#This Row],[Accession Prefix (NPGS)]]&amp;" "&amp;Master[[#This Row],[Accession Number -Assigned]]</f>
        <v xml:space="preserve">W6 </v>
      </c>
      <c r="C59" s="7" t="str">
        <f>Master[[#This Row],[Accession Prefix (NPGS)]]&amp;" "&amp;Master[[#This Row],[Accession Number -Assigned]]&amp;" **"</f>
        <v>W6  **</v>
      </c>
      <c r="D59" s="76" t="str">
        <f>IF(Master[[#This Row],[Accession Name Category (Identifier 2) -Lookup Picker]]="","",Master[[#This Row],[Accession Name Category (Identifier 2) -Lookup Picker]])</f>
        <v>Collector identifier</v>
      </c>
      <c r="E59" s="76" t="str">
        <f>IF(Master[[#This Row],[Accession Name (Identifier 2)]]="","",Master[[#This Row],[Accession Name (Identifier 2)]])</f>
        <v>MARSB-554</v>
      </c>
      <c r="F59" s="45" t="str">
        <f>IF(Master[[#This Row],[Accession Name Cooperator (Identifier 2) -name, organization]]="","",Master[[#This Row],[Accession Name Cooperator (Identifier 2) -name, organization]])</f>
        <v/>
      </c>
      <c r="G59" s="7" t="str">
        <f t="shared" si="2"/>
        <v>Y</v>
      </c>
      <c r="I59" s="8"/>
      <c r="M59" s="8"/>
    </row>
    <row r="60" spans="2:13" x14ac:dyDescent="0.35">
      <c r="B60" s="7" t="str">
        <f>Master[[#This Row],[Accession Prefix (NPGS)]]&amp;" "&amp;Master[[#This Row],[Accession Number -Assigned]]</f>
        <v xml:space="preserve">W6 </v>
      </c>
      <c r="C60" s="7" t="str">
        <f>Master[[#This Row],[Accession Prefix (NPGS)]]&amp;" "&amp;Master[[#This Row],[Accession Number -Assigned]]&amp;" **"</f>
        <v>W6  **</v>
      </c>
      <c r="D60" s="76" t="str">
        <f>IF(Master[[#This Row],[Accession Name Category (Identifier 2) -Lookup Picker]]="","",Master[[#This Row],[Accession Name Category (Identifier 2) -Lookup Picker]])</f>
        <v>Collector identifier</v>
      </c>
      <c r="E60" s="76" t="str">
        <f>IF(Master[[#This Row],[Accession Name (Identifier 2)]]="","",Master[[#This Row],[Accession Name (Identifier 2)]])</f>
        <v>MARSB-560</v>
      </c>
      <c r="F60" s="45" t="str">
        <f>IF(Master[[#This Row],[Accession Name Cooperator (Identifier 2) -name, organization]]="","",Master[[#This Row],[Accession Name Cooperator (Identifier 2) -name, organization]])</f>
        <v/>
      </c>
      <c r="G60" s="7" t="str">
        <f t="shared" si="2"/>
        <v>Y</v>
      </c>
      <c r="I60" s="8"/>
      <c r="M60" s="8"/>
    </row>
    <row r="61" spans="2:13" x14ac:dyDescent="0.35">
      <c r="B61" s="7" t="str">
        <f>Master[[#This Row],[Accession Prefix (NPGS)]]&amp;" "&amp;Master[[#This Row],[Accession Number -Assigned]]</f>
        <v xml:space="preserve">W6 </v>
      </c>
      <c r="C61" s="7" t="str">
        <f>Master[[#This Row],[Accession Prefix (NPGS)]]&amp;" "&amp;Master[[#This Row],[Accession Number -Assigned]]&amp;" **"</f>
        <v>W6  **</v>
      </c>
      <c r="D61" s="76" t="str">
        <f>IF(Master[[#This Row],[Accession Name Category (Identifier 2) -Lookup Picker]]="","",Master[[#This Row],[Accession Name Category (Identifier 2) -Lookup Picker]])</f>
        <v>Collector identifier</v>
      </c>
      <c r="E61" s="76" t="str">
        <f>IF(Master[[#This Row],[Accession Name (Identifier 2)]]="","",Master[[#This Row],[Accession Name (Identifier 2)]])</f>
        <v>MARSB-580</v>
      </c>
      <c r="F61" s="45" t="str">
        <f>IF(Master[[#This Row],[Accession Name Cooperator (Identifier 2) -name, organization]]="","",Master[[#This Row],[Accession Name Cooperator (Identifier 2) -name, organization]])</f>
        <v/>
      </c>
      <c r="G61" s="7" t="str">
        <f t="shared" si="2"/>
        <v>Y</v>
      </c>
      <c r="I61" s="8"/>
      <c r="M61" s="8"/>
    </row>
    <row r="62" spans="2:13" x14ac:dyDescent="0.35">
      <c r="B62" s="7" t="str">
        <f>Master[[#This Row],[Accession Prefix (NPGS)]]&amp;" "&amp;Master[[#This Row],[Accession Number -Assigned]]</f>
        <v xml:space="preserve">W6 </v>
      </c>
      <c r="C62" s="7" t="str">
        <f>Master[[#This Row],[Accession Prefix (NPGS)]]&amp;" "&amp;Master[[#This Row],[Accession Number -Assigned]]&amp;" **"</f>
        <v>W6  **</v>
      </c>
      <c r="D62" s="76" t="str">
        <f>IF(Master[[#This Row],[Accession Name Category (Identifier 2) -Lookup Picker]]="","",Master[[#This Row],[Accession Name Category (Identifier 2) -Lookup Picker]])</f>
        <v>Collector identifier</v>
      </c>
      <c r="E62" s="76" t="str">
        <f>IF(Master[[#This Row],[Accession Name (Identifier 2)]]="","",Master[[#This Row],[Accession Name (Identifier 2)]])</f>
        <v>MARSB-583</v>
      </c>
      <c r="F62" s="45" t="str">
        <f>IF(Master[[#This Row],[Accession Name Cooperator (Identifier 2) -name, organization]]="","",Master[[#This Row],[Accession Name Cooperator (Identifier 2) -name, organization]])</f>
        <v/>
      </c>
      <c r="G62" s="7" t="str">
        <f t="shared" si="2"/>
        <v>Y</v>
      </c>
      <c r="I62" s="8"/>
      <c r="M62" s="8"/>
    </row>
    <row r="63" spans="2:13" x14ac:dyDescent="0.35">
      <c r="B63" s="7" t="str">
        <f>Master[[#This Row],[Accession Prefix (NPGS)]]&amp;" "&amp;Master[[#This Row],[Accession Number -Assigned]]</f>
        <v xml:space="preserve">W6 </v>
      </c>
      <c r="C63" s="7" t="str">
        <f>Master[[#This Row],[Accession Prefix (NPGS)]]&amp;" "&amp;Master[[#This Row],[Accession Number -Assigned]]&amp;" **"</f>
        <v>W6  **</v>
      </c>
      <c r="D63" s="76" t="str">
        <f>IF(Master[[#This Row],[Accession Name Category (Identifier 2) -Lookup Picker]]="","",Master[[#This Row],[Accession Name Category (Identifier 2) -Lookup Picker]])</f>
        <v>Collector identifier</v>
      </c>
      <c r="E63" s="76" t="str">
        <f>IF(Master[[#This Row],[Accession Name (Identifier 2)]]="","",Master[[#This Row],[Accession Name (Identifier 2)]])</f>
        <v>MARSB-585</v>
      </c>
      <c r="F63" s="45" t="str">
        <f>IF(Master[[#This Row],[Accession Name Cooperator (Identifier 2) -name, organization]]="","",Master[[#This Row],[Accession Name Cooperator (Identifier 2) -name, organization]])</f>
        <v/>
      </c>
      <c r="G63" s="7" t="str">
        <f t="shared" si="2"/>
        <v>Y</v>
      </c>
      <c r="I63" s="8"/>
      <c r="M63" s="8"/>
    </row>
    <row r="64" spans="2:13" x14ac:dyDescent="0.35">
      <c r="B64" s="7" t="str">
        <f>Master[[#This Row],[Accession Prefix (NPGS)]]&amp;" "&amp;Master[[#This Row],[Accession Number -Assigned]]</f>
        <v xml:space="preserve">W6 </v>
      </c>
      <c r="C64" s="7" t="str">
        <f>Master[[#This Row],[Accession Prefix (NPGS)]]&amp;" "&amp;Master[[#This Row],[Accession Number -Assigned]]&amp;" **"</f>
        <v>W6  **</v>
      </c>
      <c r="D64" s="76" t="str">
        <f>IF(Master[[#This Row],[Accession Name Category (Identifier 2) -Lookup Picker]]="","",Master[[#This Row],[Accession Name Category (Identifier 2) -Lookup Picker]])</f>
        <v>Collector identifier</v>
      </c>
      <c r="E64" s="76" t="str">
        <f>IF(Master[[#This Row],[Accession Name (Identifier 2)]]="","",Master[[#This Row],[Accession Name (Identifier 2)]])</f>
        <v>MARSB-588</v>
      </c>
      <c r="F64" s="45" t="str">
        <f>IF(Master[[#This Row],[Accession Name Cooperator (Identifier 2) -name, organization]]="","",Master[[#This Row],[Accession Name Cooperator (Identifier 2) -name, organization]])</f>
        <v/>
      </c>
      <c r="G64" s="7" t="str">
        <f t="shared" si="2"/>
        <v>Y</v>
      </c>
      <c r="I64" s="8"/>
      <c r="M64" s="8"/>
    </row>
    <row r="65" spans="2:13" x14ac:dyDescent="0.35">
      <c r="B65" s="7" t="str">
        <f>Master[[#This Row],[Accession Prefix (NPGS)]]&amp;" "&amp;Master[[#This Row],[Accession Number -Assigned]]</f>
        <v xml:space="preserve">W6 </v>
      </c>
      <c r="C65" s="7" t="str">
        <f>Master[[#This Row],[Accession Prefix (NPGS)]]&amp;" "&amp;Master[[#This Row],[Accession Number -Assigned]]&amp;" **"</f>
        <v>W6  **</v>
      </c>
      <c r="D65" s="76" t="str">
        <f>IF(Master[[#This Row],[Accession Name Category (Identifier 2) -Lookup Picker]]="","",Master[[#This Row],[Accession Name Category (Identifier 2) -Lookup Picker]])</f>
        <v>Collector identifier</v>
      </c>
      <c r="E65" s="76" t="str">
        <f>IF(Master[[#This Row],[Accession Name (Identifier 2)]]="","",Master[[#This Row],[Accession Name (Identifier 2)]])</f>
        <v>MARSB-598</v>
      </c>
      <c r="F65" s="45" t="str">
        <f>IF(Master[[#This Row],[Accession Name Cooperator (Identifier 2) -name, organization]]="","",Master[[#This Row],[Accession Name Cooperator (Identifier 2) -name, organization]])</f>
        <v/>
      </c>
      <c r="G65" s="7" t="str">
        <f t="shared" si="2"/>
        <v>Y</v>
      </c>
      <c r="I65" s="8"/>
      <c r="M65" s="8"/>
    </row>
    <row r="66" spans="2:13" x14ac:dyDescent="0.35">
      <c r="B66" s="7" t="str">
        <f>Master[[#This Row],[Accession Prefix (NPGS)]]&amp;" "&amp;Master[[#This Row],[Accession Number -Assigned]]</f>
        <v xml:space="preserve">W6 </v>
      </c>
      <c r="C66" s="7" t="str">
        <f>Master[[#This Row],[Accession Prefix (NPGS)]]&amp;" "&amp;Master[[#This Row],[Accession Number -Assigned]]&amp;" **"</f>
        <v>W6  **</v>
      </c>
      <c r="D66" s="76" t="str">
        <f>IF(Master[[#This Row],[Accession Name Category (Identifier 2) -Lookup Picker]]="","",Master[[#This Row],[Accession Name Category (Identifier 2) -Lookup Picker]])</f>
        <v>Collector identifier</v>
      </c>
      <c r="E66" s="76" t="str">
        <f>IF(Master[[#This Row],[Accession Name (Identifier 2)]]="","",Master[[#This Row],[Accession Name (Identifier 2)]])</f>
        <v>MARSB-599</v>
      </c>
      <c r="F66" s="45" t="str">
        <f>IF(Master[[#This Row],[Accession Name Cooperator (Identifier 2) -name, organization]]="","",Master[[#This Row],[Accession Name Cooperator (Identifier 2) -name, organization]])</f>
        <v/>
      </c>
      <c r="G66" s="7" t="str">
        <f t="shared" si="2"/>
        <v>Y</v>
      </c>
      <c r="I66" s="8"/>
      <c r="M66" s="8"/>
    </row>
    <row r="67" spans="2:13" x14ac:dyDescent="0.35">
      <c r="B67" s="7" t="str">
        <f>Master[[#This Row],[Accession Prefix (NPGS)]]&amp;" "&amp;Master[[#This Row],[Accession Number -Assigned]]</f>
        <v xml:space="preserve">W6 </v>
      </c>
      <c r="C67" s="7" t="str">
        <f>Master[[#This Row],[Accession Prefix (NPGS)]]&amp;" "&amp;Master[[#This Row],[Accession Number -Assigned]]&amp;" **"</f>
        <v>W6  **</v>
      </c>
      <c r="D67" s="76" t="str">
        <f>IF(Master[[#This Row],[Accession Name Category (Identifier 2) -Lookup Picker]]="","",Master[[#This Row],[Accession Name Category (Identifier 2) -Lookup Picker]])</f>
        <v>Collector identifier</v>
      </c>
      <c r="E67" s="76" t="str">
        <f>IF(Master[[#This Row],[Accession Name (Identifier 2)]]="","",Master[[#This Row],[Accession Name (Identifier 2)]])</f>
        <v>MARSB-601</v>
      </c>
      <c r="F67" s="45" t="str">
        <f>IF(Master[[#This Row],[Accession Name Cooperator (Identifier 2) -name, organization]]="","",Master[[#This Row],[Accession Name Cooperator (Identifier 2) -name, organization]])</f>
        <v/>
      </c>
      <c r="G67" s="7" t="str">
        <f t="shared" si="2"/>
        <v>Y</v>
      </c>
      <c r="I67" s="8"/>
      <c r="M67" s="8"/>
    </row>
    <row r="68" spans="2:13" x14ac:dyDescent="0.35">
      <c r="B68" s="7" t="str">
        <f>Master[[#This Row],[Accession Prefix (NPGS)]]&amp;" "&amp;Master[[#This Row],[Accession Number -Assigned]]</f>
        <v xml:space="preserve">W6 </v>
      </c>
      <c r="C68" s="7" t="str">
        <f>Master[[#This Row],[Accession Prefix (NPGS)]]&amp;" "&amp;Master[[#This Row],[Accession Number -Assigned]]&amp;" **"</f>
        <v>W6  **</v>
      </c>
      <c r="D68" s="76" t="str">
        <f>IF(Master[[#This Row],[Accession Name Category (Identifier 2) -Lookup Picker]]="","",Master[[#This Row],[Accession Name Category (Identifier 2) -Lookup Picker]])</f>
        <v>Collector identifier</v>
      </c>
      <c r="E68" s="76" t="str">
        <f>IF(Master[[#This Row],[Accession Name (Identifier 2)]]="","",Master[[#This Row],[Accession Name (Identifier 2)]])</f>
        <v>MARSB-603</v>
      </c>
      <c r="F68" s="45" t="str">
        <f>IF(Master[[#This Row],[Accession Name Cooperator (Identifier 2) -name, organization]]="","",Master[[#This Row],[Accession Name Cooperator (Identifier 2) -name, organization]])</f>
        <v/>
      </c>
      <c r="G68" s="7" t="str">
        <f t="shared" si="2"/>
        <v>Y</v>
      </c>
      <c r="I68" s="8"/>
      <c r="M68" s="8"/>
    </row>
    <row r="69" spans="2:13" x14ac:dyDescent="0.35">
      <c r="B69" s="7" t="str">
        <f>Master[[#This Row],[Accession Prefix (NPGS)]]&amp;" "&amp;Master[[#This Row],[Accession Number -Assigned]]</f>
        <v xml:space="preserve">W6 </v>
      </c>
      <c r="C69" s="7" t="str">
        <f>Master[[#This Row],[Accession Prefix (NPGS)]]&amp;" "&amp;Master[[#This Row],[Accession Number -Assigned]]&amp;" **"</f>
        <v>W6  **</v>
      </c>
      <c r="D69" s="76" t="str">
        <f>IF(Master[[#This Row],[Accession Name Category (Identifier 2) -Lookup Picker]]="","",Master[[#This Row],[Accession Name Category (Identifier 2) -Lookup Picker]])</f>
        <v>Collector identifier</v>
      </c>
      <c r="E69" s="76" t="str">
        <f>IF(Master[[#This Row],[Accession Name (Identifier 2)]]="","",Master[[#This Row],[Accession Name (Identifier 2)]])</f>
        <v>MARSB-605</v>
      </c>
      <c r="F69" s="45" t="str">
        <f>IF(Master[[#This Row],[Accession Name Cooperator (Identifier 2) -name, organization]]="","",Master[[#This Row],[Accession Name Cooperator (Identifier 2) -name, organization]])</f>
        <v/>
      </c>
      <c r="G69" s="7" t="str">
        <f t="shared" si="2"/>
        <v>Y</v>
      </c>
      <c r="I69" s="8"/>
      <c r="M69" s="8"/>
    </row>
    <row r="70" spans="2:13" x14ac:dyDescent="0.35">
      <c r="B70" s="7" t="str">
        <f>Master[[#This Row],[Accession Prefix (NPGS)]]&amp;" "&amp;Master[[#This Row],[Accession Number -Assigned]]</f>
        <v xml:space="preserve">W6 </v>
      </c>
      <c r="C70" s="7" t="str">
        <f>Master[[#This Row],[Accession Prefix (NPGS)]]&amp;" "&amp;Master[[#This Row],[Accession Number -Assigned]]&amp;" **"</f>
        <v>W6  **</v>
      </c>
      <c r="D70" s="76" t="str">
        <f>IF(Master[[#This Row],[Accession Name Category (Identifier 2) -Lookup Picker]]="","",Master[[#This Row],[Accession Name Category (Identifier 2) -Lookup Picker]])</f>
        <v>Collector identifier</v>
      </c>
      <c r="E70" s="76" t="str">
        <f>IF(Master[[#This Row],[Accession Name (Identifier 2)]]="","",Master[[#This Row],[Accession Name (Identifier 2)]])</f>
        <v>MARSB-608</v>
      </c>
      <c r="F70" s="45" t="str">
        <f>IF(Master[[#This Row],[Accession Name Cooperator (Identifier 2) -name, organization]]="","",Master[[#This Row],[Accession Name Cooperator (Identifier 2) -name, organization]])</f>
        <v/>
      </c>
      <c r="G70" s="7" t="str">
        <f t="shared" si="2"/>
        <v>Y</v>
      </c>
      <c r="I70" s="8"/>
      <c r="M70" s="8"/>
    </row>
    <row r="71" spans="2:13" x14ac:dyDescent="0.35">
      <c r="B71" s="7" t="str">
        <f>Master[[#This Row],[Accession Prefix (NPGS)]]&amp;" "&amp;Master[[#This Row],[Accession Number -Assigned]]</f>
        <v xml:space="preserve">W6 </v>
      </c>
      <c r="C71" s="7" t="str">
        <f>Master[[#This Row],[Accession Prefix (NPGS)]]&amp;" "&amp;Master[[#This Row],[Accession Number -Assigned]]&amp;" **"</f>
        <v>W6  **</v>
      </c>
      <c r="D71" s="76" t="str">
        <f>IF(Master[[#This Row],[Accession Name Category (Identifier 2) -Lookup Picker]]="","",Master[[#This Row],[Accession Name Category (Identifier 2) -Lookup Picker]])</f>
        <v>Collector identifier</v>
      </c>
      <c r="E71" s="76" t="str">
        <f>IF(Master[[#This Row],[Accession Name (Identifier 2)]]="","",Master[[#This Row],[Accession Name (Identifier 2)]])</f>
        <v>MARSB-609</v>
      </c>
      <c r="F71" s="45" t="str">
        <f>IF(Master[[#This Row],[Accession Name Cooperator (Identifier 2) -name, organization]]="","",Master[[#This Row],[Accession Name Cooperator (Identifier 2) -name, organization]])</f>
        <v/>
      </c>
      <c r="G71" s="7" t="str">
        <f t="shared" si="2"/>
        <v>Y</v>
      </c>
      <c r="I71" s="8"/>
      <c r="M71" s="8"/>
    </row>
    <row r="72" spans="2:13" x14ac:dyDescent="0.35">
      <c r="B72" s="7" t="str">
        <f>Master[[#This Row],[Accession Prefix (NPGS)]]&amp;" "&amp;Master[[#This Row],[Accession Number -Assigned]]</f>
        <v xml:space="preserve">W6 </v>
      </c>
      <c r="C72" s="7" t="str">
        <f>Master[[#This Row],[Accession Prefix (NPGS)]]&amp;" "&amp;Master[[#This Row],[Accession Number -Assigned]]&amp;" **"</f>
        <v>W6  **</v>
      </c>
      <c r="D72" s="76" t="str">
        <f>IF(Master[[#This Row],[Accession Name Category (Identifier 2) -Lookup Picker]]="","",Master[[#This Row],[Accession Name Category (Identifier 2) -Lookup Picker]])</f>
        <v>Collector identifier</v>
      </c>
      <c r="E72" s="76" t="str">
        <f>IF(Master[[#This Row],[Accession Name (Identifier 2)]]="","",Master[[#This Row],[Accession Name (Identifier 2)]])</f>
        <v>MARSB-624</v>
      </c>
      <c r="F72" s="45" t="str">
        <f>IF(Master[[#This Row],[Accession Name Cooperator (Identifier 2) -name, organization]]="","",Master[[#This Row],[Accession Name Cooperator (Identifier 2) -name, organization]])</f>
        <v/>
      </c>
      <c r="G72" s="7" t="str">
        <f t="shared" si="2"/>
        <v>Y</v>
      </c>
      <c r="I72" s="8"/>
      <c r="M72" s="8"/>
    </row>
    <row r="73" spans="2:13" x14ac:dyDescent="0.35">
      <c r="B73" s="7" t="str">
        <f>Master[[#This Row],[Accession Prefix (NPGS)]]&amp;" "&amp;Master[[#This Row],[Accession Number -Assigned]]</f>
        <v xml:space="preserve">W6 </v>
      </c>
      <c r="C73" s="7" t="str">
        <f>Master[[#This Row],[Accession Prefix (NPGS)]]&amp;" "&amp;Master[[#This Row],[Accession Number -Assigned]]&amp;" **"</f>
        <v>W6  **</v>
      </c>
      <c r="D73" s="76" t="str">
        <f>IF(Master[[#This Row],[Accession Name Category (Identifier 2) -Lookup Picker]]="","",Master[[#This Row],[Accession Name Category (Identifier 2) -Lookup Picker]])</f>
        <v>Collector identifier</v>
      </c>
      <c r="E73" s="76" t="str">
        <f>IF(Master[[#This Row],[Accession Name (Identifier 2)]]="","",Master[[#This Row],[Accession Name (Identifier 2)]])</f>
        <v>MARSB-626</v>
      </c>
      <c r="F73" s="45" t="str">
        <f>IF(Master[[#This Row],[Accession Name Cooperator (Identifier 2) -name, organization]]="","",Master[[#This Row],[Accession Name Cooperator (Identifier 2) -name, organization]])</f>
        <v/>
      </c>
      <c r="G73" s="7" t="str">
        <f t="shared" si="2"/>
        <v>Y</v>
      </c>
      <c r="I73" s="8"/>
      <c r="M73" s="8"/>
    </row>
    <row r="74" spans="2:13" x14ac:dyDescent="0.35">
      <c r="B74" s="7" t="str">
        <f>Master[[#This Row],[Accession Prefix (NPGS)]]&amp;" "&amp;Master[[#This Row],[Accession Number -Assigned]]</f>
        <v xml:space="preserve">W6 </v>
      </c>
      <c r="C74" s="7" t="str">
        <f>Master[[#This Row],[Accession Prefix (NPGS)]]&amp;" "&amp;Master[[#This Row],[Accession Number -Assigned]]&amp;" **"</f>
        <v>W6  **</v>
      </c>
      <c r="D74" s="76" t="str">
        <f>IF(Master[[#This Row],[Accession Name Category (Identifier 2) -Lookup Picker]]="","",Master[[#This Row],[Accession Name Category (Identifier 2) -Lookup Picker]])</f>
        <v>Collector identifier</v>
      </c>
      <c r="E74" s="76" t="str">
        <f>IF(Master[[#This Row],[Accession Name (Identifier 2)]]="","",Master[[#This Row],[Accession Name (Identifier 2)]])</f>
        <v>MARSB-632</v>
      </c>
      <c r="F74" s="45" t="str">
        <f>IF(Master[[#This Row],[Accession Name Cooperator (Identifier 2) -name, organization]]="","",Master[[#This Row],[Accession Name Cooperator (Identifier 2) -name, organization]])</f>
        <v/>
      </c>
      <c r="G74" s="7" t="str">
        <f t="shared" si="2"/>
        <v>Y</v>
      </c>
      <c r="I74" s="8"/>
      <c r="M74" s="8"/>
    </row>
    <row r="75" spans="2:13" x14ac:dyDescent="0.35">
      <c r="B75" s="7" t="str">
        <f>Master[[#This Row],[Accession Prefix (NPGS)]]&amp;" "&amp;Master[[#This Row],[Accession Number -Assigned]]</f>
        <v xml:space="preserve">W6 </v>
      </c>
      <c r="C75" s="7" t="str">
        <f>Master[[#This Row],[Accession Prefix (NPGS)]]&amp;" "&amp;Master[[#This Row],[Accession Number -Assigned]]&amp;" **"</f>
        <v>W6  **</v>
      </c>
      <c r="D75" s="76" t="str">
        <f>IF(Master[[#This Row],[Accession Name Category (Identifier 2) -Lookup Picker]]="","",Master[[#This Row],[Accession Name Category (Identifier 2) -Lookup Picker]])</f>
        <v>Collector identifier</v>
      </c>
      <c r="E75" s="76" t="str">
        <f>IF(Master[[#This Row],[Accession Name (Identifier 2)]]="","",Master[[#This Row],[Accession Name (Identifier 2)]])</f>
        <v>MARSB-638</v>
      </c>
      <c r="F75" s="45" t="str">
        <f>IF(Master[[#This Row],[Accession Name Cooperator (Identifier 2) -name, organization]]="","",Master[[#This Row],[Accession Name Cooperator (Identifier 2) -name, organization]])</f>
        <v/>
      </c>
      <c r="G75" s="7" t="str">
        <f t="shared" si="2"/>
        <v>Y</v>
      </c>
      <c r="I75" s="8"/>
      <c r="M75" s="8"/>
    </row>
    <row r="76" spans="2:13" x14ac:dyDescent="0.35">
      <c r="B76" s="7" t="str">
        <f>Master[[#This Row],[Accession Prefix (NPGS)]]&amp;" "&amp;Master[[#This Row],[Accession Number -Assigned]]</f>
        <v xml:space="preserve">W6 </v>
      </c>
      <c r="C76" s="7" t="str">
        <f>Master[[#This Row],[Accession Prefix (NPGS)]]&amp;" "&amp;Master[[#This Row],[Accession Number -Assigned]]&amp;" **"</f>
        <v>W6  **</v>
      </c>
      <c r="D76" s="76" t="str">
        <f>IF(Master[[#This Row],[Accession Name Category (Identifier 2) -Lookup Picker]]="","",Master[[#This Row],[Accession Name Category (Identifier 2) -Lookup Picker]])</f>
        <v>Collector identifier</v>
      </c>
      <c r="E76" s="76" t="str">
        <f>IF(Master[[#This Row],[Accession Name (Identifier 2)]]="","",Master[[#This Row],[Accession Name (Identifier 2)]])</f>
        <v>MARSB-641</v>
      </c>
      <c r="F76" s="45" t="str">
        <f>IF(Master[[#This Row],[Accession Name Cooperator (Identifier 2) -name, organization]]="","",Master[[#This Row],[Accession Name Cooperator (Identifier 2) -name, organization]])</f>
        <v/>
      </c>
      <c r="G76" s="7" t="str">
        <f t="shared" si="2"/>
        <v>Y</v>
      </c>
      <c r="I76" s="8"/>
      <c r="M76" s="8"/>
    </row>
    <row r="77" spans="2:13" x14ac:dyDescent="0.35">
      <c r="B77" s="7" t="str">
        <f>Master[[#This Row],[Accession Prefix (NPGS)]]&amp;" "&amp;Master[[#This Row],[Accession Number -Assigned]]</f>
        <v xml:space="preserve">W6 </v>
      </c>
      <c r="C77" s="7" t="str">
        <f>Master[[#This Row],[Accession Prefix (NPGS)]]&amp;" "&amp;Master[[#This Row],[Accession Number -Assigned]]&amp;" **"</f>
        <v>W6  **</v>
      </c>
      <c r="D77" s="76" t="str">
        <f>IF(Master[[#This Row],[Accession Name Category (Identifier 2) -Lookup Picker]]="","",Master[[#This Row],[Accession Name Category (Identifier 2) -Lookup Picker]])</f>
        <v>Collector identifier</v>
      </c>
      <c r="E77" s="76" t="str">
        <f>IF(Master[[#This Row],[Accession Name (Identifier 2)]]="","",Master[[#This Row],[Accession Name (Identifier 2)]])</f>
        <v>MARSB-643</v>
      </c>
      <c r="F77" s="45" t="str">
        <f>IF(Master[[#This Row],[Accession Name Cooperator (Identifier 2) -name, organization]]="","",Master[[#This Row],[Accession Name Cooperator (Identifier 2) -name, organization]])</f>
        <v/>
      </c>
      <c r="G77" s="7" t="str">
        <f t="shared" si="2"/>
        <v>Y</v>
      </c>
      <c r="I77" s="8"/>
      <c r="M77" s="8"/>
    </row>
    <row r="78" spans="2:13" x14ac:dyDescent="0.35">
      <c r="B78" s="7" t="str">
        <f>Master[[#This Row],[Accession Prefix (NPGS)]]&amp;" "&amp;Master[[#This Row],[Accession Number -Assigned]]</f>
        <v xml:space="preserve">W6 </v>
      </c>
      <c r="C78" s="7" t="str">
        <f>Master[[#This Row],[Accession Prefix (NPGS)]]&amp;" "&amp;Master[[#This Row],[Accession Number -Assigned]]&amp;" **"</f>
        <v>W6  **</v>
      </c>
      <c r="D78" s="76" t="str">
        <f>IF(Master[[#This Row],[Accession Name Category (Identifier 2) -Lookup Picker]]="","",Master[[#This Row],[Accession Name Category (Identifier 2) -Lookup Picker]])</f>
        <v>Collector identifier</v>
      </c>
      <c r="E78" s="76" t="str">
        <f>IF(Master[[#This Row],[Accession Name (Identifier 2)]]="","",Master[[#This Row],[Accession Name (Identifier 2)]])</f>
        <v>MARSB-645</v>
      </c>
      <c r="F78" s="45" t="str">
        <f>IF(Master[[#This Row],[Accession Name Cooperator (Identifier 2) -name, organization]]="","",Master[[#This Row],[Accession Name Cooperator (Identifier 2) -name, organization]])</f>
        <v/>
      </c>
      <c r="G78" s="7" t="str">
        <f t="shared" si="2"/>
        <v>Y</v>
      </c>
      <c r="I78" s="8"/>
      <c r="M78" s="8"/>
    </row>
    <row r="79" spans="2:13" x14ac:dyDescent="0.35">
      <c r="B79" s="7" t="str">
        <f>Master[[#This Row],[Accession Prefix (NPGS)]]&amp;" "&amp;Master[[#This Row],[Accession Number -Assigned]]</f>
        <v xml:space="preserve">W6 </v>
      </c>
      <c r="C79" s="7" t="str">
        <f>Master[[#This Row],[Accession Prefix (NPGS)]]&amp;" "&amp;Master[[#This Row],[Accession Number -Assigned]]&amp;" **"</f>
        <v>W6  **</v>
      </c>
      <c r="D79" s="76" t="str">
        <f>IF(Master[[#This Row],[Accession Name Category (Identifier 2) -Lookup Picker]]="","",Master[[#This Row],[Accession Name Category (Identifier 2) -Lookup Picker]])</f>
        <v>Collector identifier</v>
      </c>
      <c r="E79" s="76" t="str">
        <f>IF(Master[[#This Row],[Accession Name (Identifier 2)]]="","",Master[[#This Row],[Accession Name (Identifier 2)]])</f>
        <v>MARSB-647</v>
      </c>
      <c r="F79" s="45" t="str">
        <f>IF(Master[[#This Row],[Accession Name Cooperator (Identifier 2) -name, organization]]="","",Master[[#This Row],[Accession Name Cooperator (Identifier 2) -name, organization]])</f>
        <v/>
      </c>
      <c r="G79" s="7" t="str">
        <f t="shared" si="2"/>
        <v>Y</v>
      </c>
      <c r="I79" s="8"/>
      <c r="M79" s="8"/>
    </row>
    <row r="80" spans="2:13" x14ac:dyDescent="0.35">
      <c r="B80" s="7" t="str">
        <f>Master[[#This Row],[Accession Prefix (NPGS)]]&amp;" "&amp;Master[[#This Row],[Accession Number -Assigned]]</f>
        <v xml:space="preserve">W6 </v>
      </c>
      <c r="C80" s="7" t="str">
        <f>Master[[#This Row],[Accession Prefix (NPGS)]]&amp;" "&amp;Master[[#This Row],[Accession Number -Assigned]]&amp;" **"</f>
        <v>W6  **</v>
      </c>
      <c r="D80" s="76" t="str">
        <f>IF(Master[[#This Row],[Accession Name Category (Identifier 2) -Lookup Picker]]="","",Master[[#This Row],[Accession Name Category (Identifier 2) -Lookup Picker]])</f>
        <v>Collector identifier</v>
      </c>
      <c r="E80" s="76" t="str">
        <f>IF(Master[[#This Row],[Accession Name (Identifier 2)]]="","",Master[[#This Row],[Accession Name (Identifier 2)]])</f>
        <v>MARSB-653</v>
      </c>
      <c r="F80" s="45" t="str">
        <f>IF(Master[[#This Row],[Accession Name Cooperator (Identifier 2) -name, organization]]="","",Master[[#This Row],[Accession Name Cooperator (Identifier 2) -name, organization]])</f>
        <v/>
      </c>
      <c r="G80" s="7" t="str">
        <f t="shared" si="2"/>
        <v>Y</v>
      </c>
      <c r="I80" s="8"/>
      <c r="M80" s="8"/>
    </row>
    <row r="81" spans="2:13" x14ac:dyDescent="0.35">
      <c r="B81" s="7" t="str">
        <f>Master[[#This Row],[Accession Prefix (NPGS)]]&amp;" "&amp;Master[[#This Row],[Accession Number -Assigned]]</f>
        <v xml:space="preserve">W6 </v>
      </c>
      <c r="C81" s="7" t="str">
        <f>Master[[#This Row],[Accession Prefix (NPGS)]]&amp;" "&amp;Master[[#This Row],[Accession Number -Assigned]]&amp;" **"</f>
        <v>W6  **</v>
      </c>
      <c r="D81" s="76" t="str">
        <f>IF(Master[[#This Row],[Accession Name Category (Identifier 2) -Lookup Picker]]="","",Master[[#This Row],[Accession Name Category (Identifier 2) -Lookup Picker]])</f>
        <v>Collector identifier</v>
      </c>
      <c r="E81" s="76" t="str">
        <f>IF(Master[[#This Row],[Accession Name (Identifier 2)]]="","",Master[[#This Row],[Accession Name (Identifier 2)]])</f>
        <v>MARSB-654</v>
      </c>
      <c r="F81" s="45" t="str">
        <f>IF(Master[[#This Row],[Accession Name Cooperator (Identifier 2) -name, organization]]="","",Master[[#This Row],[Accession Name Cooperator (Identifier 2) -name, organization]])</f>
        <v/>
      </c>
      <c r="G81" s="7" t="str">
        <f t="shared" si="2"/>
        <v>Y</v>
      </c>
      <c r="I81" s="8"/>
      <c r="M81" s="8"/>
    </row>
    <row r="82" spans="2:13" x14ac:dyDescent="0.35">
      <c r="B82" s="7" t="str">
        <f>Master[[#This Row],[Accession Prefix (NPGS)]]&amp;" "&amp;Master[[#This Row],[Accession Number -Assigned]]</f>
        <v xml:space="preserve">W6 </v>
      </c>
      <c r="C82" s="7" t="str">
        <f>Master[[#This Row],[Accession Prefix (NPGS)]]&amp;" "&amp;Master[[#This Row],[Accession Number -Assigned]]&amp;" **"</f>
        <v>W6  **</v>
      </c>
      <c r="D82" s="76" t="str">
        <f>IF(Master[[#This Row],[Accession Name Category (Identifier 2) -Lookup Picker]]="","",Master[[#This Row],[Accession Name Category (Identifier 2) -Lookup Picker]])</f>
        <v>Collector identifier</v>
      </c>
      <c r="E82" s="76" t="str">
        <f>IF(Master[[#This Row],[Accession Name (Identifier 2)]]="","",Master[[#This Row],[Accession Name (Identifier 2)]])</f>
        <v>MARSB-664</v>
      </c>
      <c r="F82" s="45" t="str">
        <f>IF(Master[[#This Row],[Accession Name Cooperator (Identifier 2) -name, organization]]="","",Master[[#This Row],[Accession Name Cooperator (Identifier 2) -name, organization]])</f>
        <v/>
      </c>
      <c r="G82" s="7" t="str">
        <f t="shared" si="2"/>
        <v>Y</v>
      </c>
      <c r="I82" s="8"/>
      <c r="M82" s="8"/>
    </row>
    <row r="83" spans="2:13" x14ac:dyDescent="0.35">
      <c r="B83" s="7" t="str">
        <f>Master[[#This Row],[Accession Prefix (NPGS)]]&amp;" "&amp;Master[[#This Row],[Accession Number -Assigned]]</f>
        <v xml:space="preserve">W6 </v>
      </c>
      <c r="C83" s="7" t="str">
        <f>Master[[#This Row],[Accession Prefix (NPGS)]]&amp;" "&amp;Master[[#This Row],[Accession Number -Assigned]]&amp;" **"</f>
        <v>W6  **</v>
      </c>
      <c r="D83" s="76" t="str">
        <f>IF(Master[[#This Row],[Accession Name Category (Identifier 2) -Lookup Picker]]="","",Master[[#This Row],[Accession Name Category (Identifier 2) -Lookup Picker]])</f>
        <v>Collector identifier</v>
      </c>
      <c r="E83" s="76" t="str">
        <f>IF(Master[[#This Row],[Accession Name (Identifier 2)]]="","",Master[[#This Row],[Accession Name (Identifier 2)]])</f>
        <v>MARSB-665</v>
      </c>
      <c r="F83" s="45" t="str">
        <f>IF(Master[[#This Row],[Accession Name Cooperator (Identifier 2) -name, organization]]="","",Master[[#This Row],[Accession Name Cooperator (Identifier 2) -name, organization]])</f>
        <v/>
      </c>
      <c r="G83" s="7" t="str">
        <f t="shared" si="2"/>
        <v>Y</v>
      </c>
      <c r="I83" s="8"/>
      <c r="M83" s="8"/>
    </row>
    <row r="84" spans="2:13" x14ac:dyDescent="0.35">
      <c r="B84" s="7" t="str">
        <f>Master[[#This Row],[Accession Prefix (NPGS)]]&amp;" "&amp;Master[[#This Row],[Accession Number -Assigned]]</f>
        <v xml:space="preserve">W6 </v>
      </c>
      <c r="C84" s="7" t="str">
        <f>Master[[#This Row],[Accession Prefix (NPGS)]]&amp;" "&amp;Master[[#This Row],[Accession Number -Assigned]]&amp;" **"</f>
        <v>W6  **</v>
      </c>
      <c r="D84" s="76" t="str">
        <f>IF(Master[[#This Row],[Accession Name Category (Identifier 2) -Lookup Picker]]="","",Master[[#This Row],[Accession Name Category (Identifier 2) -Lookup Picker]])</f>
        <v>Collector identifier</v>
      </c>
      <c r="E84" s="76" t="str">
        <f>IF(Master[[#This Row],[Accession Name (Identifier 2)]]="","",Master[[#This Row],[Accession Name (Identifier 2)]])</f>
        <v>MARSB-668</v>
      </c>
      <c r="F84" s="45" t="str">
        <f>IF(Master[[#This Row],[Accession Name Cooperator (Identifier 2) -name, organization]]="","",Master[[#This Row],[Accession Name Cooperator (Identifier 2) -name, organization]])</f>
        <v/>
      </c>
      <c r="G84" s="7" t="str">
        <f t="shared" si="2"/>
        <v>Y</v>
      </c>
      <c r="I84" s="8"/>
      <c r="M84" s="8"/>
    </row>
    <row r="85" spans="2:13" x14ac:dyDescent="0.35">
      <c r="B85" s="7" t="str">
        <f>Master[[#This Row],[Accession Prefix (NPGS)]]&amp;" "&amp;Master[[#This Row],[Accession Number -Assigned]]</f>
        <v xml:space="preserve">W6 </v>
      </c>
      <c r="C85" s="7" t="str">
        <f>Master[[#This Row],[Accession Prefix (NPGS)]]&amp;" "&amp;Master[[#This Row],[Accession Number -Assigned]]&amp;" **"</f>
        <v>W6  **</v>
      </c>
      <c r="D85" s="76" t="str">
        <f>IF(Master[[#This Row],[Accession Name Category (Identifier 2) -Lookup Picker]]="","",Master[[#This Row],[Accession Name Category (Identifier 2) -Lookup Picker]])</f>
        <v>Collector identifier</v>
      </c>
      <c r="E85" s="76" t="str">
        <f>IF(Master[[#This Row],[Accession Name (Identifier 2)]]="","",Master[[#This Row],[Accession Name (Identifier 2)]])</f>
        <v>MARSB-681</v>
      </c>
      <c r="F85" s="45" t="str">
        <f>IF(Master[[#This Row],[Accession Name Cooperator (Identifier 2) -name, organization]]="","",Master[[#This Row],[Accession Name Cooperator (Identifier 2) -name, organization]])</f>
        <v/>
      </c>
      <c r="G85" s="7" t="str">
        <f t="shared" si="2"/>
        <v>Y</v>
      </c>
      <c r="I85" s="8"/>
      <c r="M85" s="8"/>
    </row>
    <row r="86" spans="2:13" x14ac:dyDescent="0.35">
      <c r="B86" s="7" t="str">
        <f>Master[[#This Row],[Accession Prefix (NPGS)]]&amp;" "&amp;Master[[#This Row],[Accession Number -Assigned]]</f>
        <v xml:space="preserve">W6 </v>
      </c>
      <c r="C86" s="7" t="str">
        <f>Master[[#This Row],[Accession Prefix (NPGS)]]&amp;" "&amp;Master[[#This Row],[Accession Number -Assigned]]&amp;" **"</f>
        <v>W6  **</v>
      </c>
      <c r="D86" s="76" t="str">
        <f>IF(Master[[#This Row],[Accession Name Category (Identifier 2) -Lookup Picker]]="","",Master[[#This Row],[Accession Name Category (Identifier 2) -Lookup Picker]])</f>
        <v>Collector identifier</v>
      </c>
      <c r="E86" s="76" t="str">
        <f>IF(Master[[#This Row],[Accession Name (Identifier 2)]]="","",Master[[#This Row],[Accession Name (Identifier 2)]])</f>
        <v>MARSB-683</v>
      </c>
      <c r="F86" s="45" t="str">
        <f>IF(Master[[#This Row],[Accession Name Cooperator (Identifier 2) -name, organization]]="","",Master[[#This Row],[Accession Name Cooperator (Identifier 2) -name, organization]])</f>
        <v/>
      </c>
      <c r="G86" s="7" t="str">
        <f t="shared" ref="G86:G117" si="3">"Y"</f>
        <v>Y</v>
      </c>
      <c r="I86" s="8"/>
      <c r="M86" s="8"/>
    </row>
    <row r="87" spans="2:13" x14ac:dyDescent="0.35">
      <c r="B87" s="7" t="str">
        <f>Master[[#This Row],[Accession Prefix (NPGS)]]&amp;" "&amp;Master[[#This Row],[Accession Number -Assigned]]</f>
        <v xml:space="preserve">W6 </v>
      </c>
      <c r="C87" s="7" t="str">
        <f>Master[[#This Row],[Accession Prefix (NPGS)]]&amp;" "&amp;Master[[#This Row],[Accession Number -Assigned]]&amp;" **"</f>
        <v>W6  **</v>
      </c>
      <c r="D87" s="76" t="str">
        <f>IF(Master[[#This Row],[Accession Name Category (Identifier 2) -Lookup Picker]]="","",Master[[#This Row],[Accession Name Category (Identifier 2) -Lookup Picker]])</f>
        <v>Collector identifier</v>
      </c>
      <c r="E87" s="76" t="str">
        <f>IF(Master[[#This Row],[Accession Name (Identifier 2)]]="","",Master[[#This Row],[Accession Name (Identifier 2)]])</f>
        <v>MARSB-685</v>
      </c>
      <c r="F87" s="45" t="str">
        <f>IF(Master[[#This Row],[Accession Name Cooperator (Identifier 2) -name, organization]]="","",Master[[#This Row],[Accession Name Cooperator (Identifier 2) -name, organization]])</f>
        <v/>
      </c>
      <c r="G87" s="7" t="str">
        <f t="shared" si="3"/>
        <v>Y</v>
      </c>
      <c r="I87" s="8"/>
      <c r="M87" s="8"/>
    </row>
    <row r="88" spans="2:13" x14ac:dyDescent="0.35">
      <c r="B88" s="7" t="str">
        <f>Master[[#This Row],[Accession Prefix (NPGS)]]&amp;" "&amp;Master[[#This Row],[Accession Number -Assigned]]</f>
        <v xml:space="preserve">W6 </v>
      </c>
      <c r="C88" s="7" t="str">
        <f>Master[[#This Row],[Accession Prefix (NPGS)]]&amp;" "&amp;Master[[#This Row],[Accession Number -Assigned]]&amp;" **"</f>
        <v>W6  **</v>
      </c>
      <c r="D88" s="76" t="str">
        <f>IF(Master[[#This Row],[Accession Name Category (Identifier 2) -Lookup Picker]]="","",Master[[#This Row],[Accession Name Category (Identifier 2) -Lookup Picker]])</f>
        <v>Collector identifier</v>
      </c>
      <c r="E88" s="76" t="str">
        <f>IF(Master[[#This Row],[Accession Name (Identifier 2)]]="","",Master[[#This Row],[Accession Name (Identifier 2)]])</f>
        <v>MARSB-690</v>
      </c>
      <c r="F88" s="45" t="str">
        <f>IF(Master[[#This Row],[Accession Name Cooperator (Identifier 2) -name, organization]]="","",Master[[#This Row],[Accession Name Cooperator (Identifier 2) -name, organization]])</f>
        <v/>
      </c>
      <c r="G88" s="7" t="str">
        <f t="shared" si="3"/>
        <v>Y</v>
      </c>
      <c r="I88" s="8"/>
      <c r="M88" s="8"/>
    </row>
    <row r="89" spans="2:13" x14ac:dyDescent="0.35">
      <c r="B89" s="7" t="str">
        <f>Master[[#This Row],[Accession Prefix (NPGS)]]&amp;" "&amp;Master[[#This Row],[Accession Number -Assigned]]</f>
        <v xml:space="preserve">W6 </v>
      </c>
      <c r="C89" s="7" t="str">
        <f>Master[[#This Row],[Accession Prefix (NPGS)]]&amp;" "&amp;Master[[#This Row],[Accession Number -Assigned]]&amp;" **"</f>
        <v>W6  **</v>
      </c>
      <c r="D89" s="76" t="str">
        <f>IF(Master[[#This Row],[Accession Name Category (Identifier 2) -Lookup Picker]]="","",Master[[#This Row],[Accession Name Category (Identifier 2) -Lookup Picker]])</f>
        <v>Collector identifier</v>
      </c>
      <c r="E89" s="76" t="str">
        <f>IF(Master[[#This Row],[Accession Name (Identifier 2)]]="","",Master[[#This Row],[Accession Name (Identifier 2)]])</f>
        <v>MARSB-693</v>
      </c>
      <c r="F89" s="45" t="str">
        <f>IF(Master[[#This Row],[Accession Name Cooperator (Identifier 2) -name, organization]]="","",Master[[#This Row],[Accession Name Cooperator (Identifier 2) -name, organization]])</f>
        <v/>
      </c>
      <c r="G89" s="7" t="str">
        <f t="shared" si="3"/>
        <v>Y</v>
      </c>
      <c r="I89" s="8"/>
      <c r="M89" s="8"/>
    </row>
    <row r="90" spans="2:13" x14ac:dyDescent="0.35">
      <c r="B90" s="7" t="str">
        <f>Master[[#This Row],[Accession Prefix (NPGS)]]&amp;" "&amp;Master[[#This Row],[Accession Number -Assigned]]</f>
        <v xml:space="preserve">W6 </v>
      </c>
      <c r="C90" s="7" t="str">
        <f>Master[[#This Row],[Accession Prefix (NPGS)]]&amp;" "&amp;Master[[#This Row],[Accession Number -Assigned]]&amp;" **"</f>
        <v>W6  **</v>
      </c>
      <c r="D90" s="76" t="str">
        <f>IF(Master[[#This Row],[Accession Name Category (Identifier 2) -Lookup Picker]]="","",Master[[#This Row],[Accession Name Category (Identifier 2) -Lookup Picker]])</f>
        <v>Collector identifier</v>
      </c>
      <c r="E90" s="76" t="str">
        <f>IF(Master[[#This Row],[Accession Name (Identifier 2)]]="","",Master[[#This Row],[Accession Name (Identifier 2)]])</f>
        <v>MARSB-694</v>
      </c>
      <c r="F90" s="45" t="str">
        <f>IF(Master[[#This Row],[Accession Name Cooperator (Identifier 2) -name, organization]]="","",Master[[#This Row],[Accession Name Cooperator (Identifier 2) -name, organization]])</f>
        <v/>
      </c>
      <c r="G90" s="7" t="str">
        <f t="shared" si="3"/>
        <v>Y</v>
      </c>
      <c r="I90" s="8"/>
      <c r="M90" s="8"/>
    </row>
    <row r="91" spans="2:13" x14ac:dyDescent="0.35">
      <c r="B91" s="7" t="str">
        <f>Master[[#This Row],[Accession Prefix (NPGS)]]&amp;" "&amp;Master[[#This Row],[Accession Number -Assigned]]</f>
        <v xml:space="preserve">W6 </v>
      </c>
      <c r="C91" s="7" t="str">
        <f>Master[[#This Row],[Accession Prefix (NPGS)]]&amp;" "&amp;Master[[#This Row],[Accession Number -Assigned]]&amp;" **"</f>
        <v>W6  **</v>
      </c>
      <c r="D91" s="76" t="str">
        <f>IF(Master[[#This Row],[Accession Name Category (Identifier 2) -Lookup Picker]]="","",Master[[#This Row],[Accession Name Category (Identifier 2) -Lookup Picker]])</f>
        <v>Collector identifier</v>
      </c>
      <c r="E91" s="76" t="str">
        <f>IF(Master[[#This Row],[Accession Name (Identifier 2)]]="","",Master[[#This Row],[Accession Name (Identifier 2)]])</f>
        <v>MARSB-696</v>
      </c>
      <c r="F91" s="45" t="str">
        <f>IF(Master[[#This Row],[Accession Name Cooperator (Identifier 2) -name, organization]]="","",Master[[#This Row],[Accession Name Cooperator (Identifier 2) -name, organization]])</f>
        <v/>
      </c>
      <c r="G91" s="7" t="str">
        <f t="shared" si="3"/>
        <v>Y</v>
      </c>
      <c r="I91" s="8"/>
      <c r="M91" s="8"/>
    </row>
    <row r="92" spans="2:13" x14ac:dyDescent="0.35">
      <c r="B92" s="7" t="str">
        <f>Master[[#This Row],[Accession Prefix (NPGS)]]&amp;" "&amp;Master[[#This Row],[Accession Number -Assigned]]</f>
        <v xml:space="preserve">W6 </v>
      </c>
      <c r="C92" s="7" t="str">
        <f>Master[[#This Row],[Accession Prefix (NPGS)]]&amp;" "&amp;Master[[#This Row],[Accession Number -Assigned]]&amp;" **"</f>
        <v>W6  **</v>
      </c>
      <c r="D92" s="76" t="str">
        <f>IF(Master[[#This Row],[Accession Name Category (Identifier 2) -Lookup Picker]]="","",Master[[#This Row],[Accession Name Category (Identifier 2) -Lookup Picker]])</f>
        <v>Collector identifier</v>
      </c>
      <c r="E92" s="76" t="str">
        <f>IF(Master[[#This Row],[Accession Name (Identifier 2)]]="","",Master[[#This Row],[Accession Name (Identifier 2)]])</f>
        <v>MARSB-698</v>
      </c>
      <c r="F92" s="45" t="str">
        <f>IF(Master[[#This Row],[Accession Name Cooperator (Identifier 2) -name, organization]]="","",Master[[#This Row],[Accession Name Cooperator (Identifier 2) -name, organization]])</f>
        <v/>
      </c>
      <c r="G92" s="7" t="str">
        <f t="shared" si="3"/>
        <v>Y</v>
      </c>
      <c r="I92" s="8"/>
      <c r="M92" s="8"/>
    </row>
    <row r="93" spans="2:13" x14ac:dyDescent="0.35">
      <c r="B93" s="7" t="str">
        <f>Master[[#This Row],[Accession Prefix (NPGS)]]&amp;" "&amp;Master[[#This Row],[Accession Number -Assigned]]</f>
        <v xml:space="preserve">W6 </v>
      </c>
      <c r="C93" s="7" t="str">
        <f>Master[[#This Row],[Accession Prefix (NPGS)]]&amp;" "&amp;Master[[#This Row],[Accession Number -Assigned]]&amp;" **"</f>
        <v>W6  **</v>
      </c>
      <c r="D93" s="76" t="str">
        <f>IF(Master[[#This Row],[Accession Name Category (Identifier 2) -Lookup Picker]]="","",Master[[#This Row],[Accession Name Category (Identifier 2) -Lookup Picker]])</f>
        <v>Collector identifier</v>
      </c>
      <c r="E93" s="76" t="str">
        <f>IF(Master[[#This Row],[Accession Name (Identifier 2)]]="","",Master[[#This Row],[Accession Name (Identifier 2)]])</f>
        <v>MARSB-702</v>
      </c>
      <c r="F93" s="45" t="str">
        <f>IF(Master[[#This Row],[Accession Name Cooperator (Identifier 2) -name, organization]]="","",Master[[#This Row],[Accession Name Cooperator (Identifier 2) -name, organization]])</f>
        <v/>
      </c>
      <c r="G93" s="7" t="str">
        <f t="shared" si="3"/>
        <v>Y</v>
      </c>
      <c r="I93" s="8"/>
      <c r="M93" s="8"/>
    </row>
    <row r="94" spans="2:13" x14ac:dyDescent="0.35">
      <c r="B94" s="7" t="str">
        <f>Master[[#This Row],[Accession Prefix (NPGS)]]&amp;" "&amp;Master[[#This Row],[Accession Number -Assigned]]</f>
        <v xml:space="preserve">W6 </v>
      </c>
      <c r="C94" s="7" t="str">
        <f>Master[[#This Row],[Accession Prefix (NPGS)]]&amp;" "&amp;Master[[#This Row],[Accession Number -Assigned]]&amp;" **"</f>
        <v>W6  **</v>
      </c>
      <c r="D94" s="76" t="str">
        <f>IF(Master[[#This Row],[Accession Name Category (Identifier 2) -Lookup Picker]]="","",Master[[#This Row],[Accession Name Category (Identifier 2) -Lookup Picker]])</f>
        <v>Collector identifier</v>
      </c>
      <c r="E94" s="76" t="str">
        <f>IF(Master[[#This Row],[Accession Name (Identifier 2)]]="","",Master[[#This Row],[Accession Name (Identifier 2)]])</f>
        <v>MARSB-709</v>
      </c>
      <c r="F94" s="45" t="str">
        <f>IF(Master[[#This Row],[Accession Name Cooperator (Identifier 2) -name, organization]]="","",Master[[#This Row],[Accession Name Cooperator (Identifier 2) -name, organization]])</f>
        <v/>
      </c>
      <c r="G94" s="7" t="str">
        <f t="shared" si="3"/>
        <v>Y</v>
      </c>
      <c r="I94" s="8"/>
      <c r="M94" s="8"/>
    </row>
    <row r="95" spans="2:13" x14ac:dyDescent="0.35">
      <c r="B95" s="7" t="str">
        <f>Master[[#This Row],[Accession Prefix (NPGS)]]&amp;" "&amp;Master[[#This Row],[Accession Number -Assigned]]</f>
        <v xml:space="preserve">W6 </v>
      </c>
      <c r="C95" s="7" t="str">
        <f>Master[[#This Row],[Accession Prefix (NPGS)]]&amp;" "&amp;Master[[#This Row],[Accession Number -Assigned]]&amp;" **"</f>
        <v>W6  **</v>
      </c>
      <c r="D95" s="76" t="str">
        <f>IF(Master[[#This Row],[Accession Name Category (Identifier 2) -Lookup Picker]]="","",Master[[#This Row],[Accession Name Category (Identifier 2) -Lookup Picker]])</f>
        <v>Collector identifier</v>
      </c>
      <c r="E95" s="76" t="str">
        <f>IF(Master[[#This Row],[Accession Name (Identifier 2)]]="","",Master[[#This Row],[Accession Name (Identifier 2)]])</f>
        <v>MARSB-713</v>
      </c>
      <c r="F95" s="45" t="str">
        <f>IF(Master[[#This Row],[Accession Name Cooperator (Identifier 2) -name, organization]]="","",Master[[#This Row],[Accession Name Cooperator (Identifier 2) -name, organization]])</f>
        <v/>
      </c>
      <c r="G95" s="7" t="str">
        <f t="shared" si="3"/>
        <v>Y</v>
      </c>
      <c r="I95" s="8"/>
      <c r="M95" s="8"/>
    </row>
    <row r="96" spans="2:13" x14ac:dyDescent="0.35">
      <c r="B96" s="7" t="str">
        <f>Master[[#This Row],[Accession Prefix (NPGS)]]&amp;" "&amp;Master[[#This Row],[Accession Number -Assigned]]</f>
        <v xml:space="preserve">W6 </v>
      </c>
      <c r="C96" s="7" t="str">
        <f>Master[[#This Row],[Accession Prefix (NPGS)]]&amp;" "&amp;Master[[#This Row],[Accession Number -Assigned]]&amp;" **"</f>
        <v>W6  **</v>
      </c>
      <c r="D96" s="76" t="str">
        <f>IF(Master[[#This Row],[Accession Name Category (Identifier 2) -Lookup Picker]]="","",Master[[#This Row],[Accession Name Category (Identifier 2) -Lookup Picker]])</f>
        <v>Collector identifier</v>
      </c>
      <c r="E96" s="76" t="str">
        <f>IF(Master[[#This Row],[Accession Name (Identifier 2)]]="","",Master[[#This Row],[Accession Name (Identifier 2)]])</f>
        <v>MARSB-715</v>
      </c>
      <c r="F96" s="45" t="str">
        <f>IF(Master[[#This Row],[Accession Name Cooperator (Identifier 2) -name, organization]]="","",Master[[#This Row],[Accession Name Cooperator (Identifier 2) -name, organization]])</f>
        <v/>
      </c>
      <c r="G96" s="7" t="str">
        <f t="shared" si="3"/>
        <v>Y</v>
      </c>
      <c r="I96" s="8"/>
      <c r="M96" s="8"/>
    </row>
    <row r="97" spans="2:13" x14ac:dyDescent="0.35">
      <c r="B97" s="7" t="str">
        <f>Master[[#This Row],[Accession Prefix (NPGS)]]&amp;" "&amp;Master[[#This Row],[Accession Number -Assigned]]</f>
        <v xml:space="preserve">W6 </v>
      </c>
      <c r="C97" s="7" t="str">
        <f>Master[[#This Row],[Accession Prefix (NPGS)]]&amp;" "&amp;Master[[#This Row],[Accession Number -Assigned]]&amp;" **"</f>
        <v>W6  **</v>
      </c>
      <c r="D97" s="76" t="str">
        <f>IF(Master[[#This Row],[Accession Name Category (Identifier 2) -Lookup Picker]]="","",Master[[#This Row],[Accession Name Category (Identifier 2) -Lookup Picker]])</f>
        <v>Collector identifier</v>
      </c>
      <c r="E97" s="76" t="str">
        <f>IF(Master[[#This Row],[Accession Name (Identifier 2)]]="","",Master[[#This Row],[Accession Name (Identifier 2)]])</f>
        <v>MARSB-725</v>
      </c>
      <c r="F97" s="45" t="str">
        <f>IF(Master[[#This Row],[Accession Name Cooperator (Identifier 2) -name, organization]]="","",Master[[#This Row],[Accession Name Cooperator (Identifier 2) -name, organization]])</f>
        <v/>
      </c>
      <c r="G97" s="7" t="str">
        <f t="shared" si="3"/>
        <v>Y</v>
      </c>
      <c r="I97" s="8"/>
      <c r="M97" s="8"/>
    </row>
    <row r="98" spans="2:13" x14ac:dyDescent="0.35">
      <c r="B98" s="7" t="str">
        <f>Master[[#This Row],[Accession Prefix (NPGS)]]&amp;" "&amp;Master[[#This Row],[Accession Number -Assigned]]</f>
        <v xml:space="preserve">W6 </v>
      </c>
      <c r="C98" s="7" t="str">
        <f>Master[[#This Row],[Accession Prefix (NPGS)]]&amp;" "&amp;Master[[#This Row],[Accession Number -Assigned]]&amp;" **"</f>
        <v>W6  **</v>
      </c>
      <c r="D98" s="76" t="str">
        <f>IF(Master[[#This Row],[Accession Name Category (Identifier 2) -Lookup Picker]]="","",Master[[#This Row],[Accession Name Category (Identifier 2) -Lookup Picker]])</f>
        <v>Collector identifier</v>
      </c>
      <c r="E98" s="76" t="str">
        <f>IF(Master[[#This Row],[Accession Name (Identifier 2)]]="","",Master[[#This Row],[Accession Name (Identifier 2)]])</f>
        <v>MARSB-735</v>
      </c>
      <c r="F98" s="45" t="str">
        <f>IF(Master[[#This Row],[Accession Name Cooperator (Identifier 2) -name, organization]]="","",Master[[#This Row],[Accession Name Cooperator (Identifier 2) -name, organization]])</f>
        <v/>
      </c>
      <c r="G98" s="7" t="str">
        <f t="shared" si="3"/>
        <v>Y</v>
      </c>
      <c r="I98" s="8"/>
      <c r="M98" s="8"/>
    </row>
    <row r="99" spans="2:13" x14ac:dyDescent="0.35">
      <c r="B99" s="7" t="str">
        <f>Master[[#This Row],[Accession Prefix (NPGS)]]&amp;" "&amp;Master[[#This Row],[Accession Number -Assigned]]</f>
        <v xml:space="preserve">W6 </v>
      </c>
      <c r="C99" s="7" t="str">
        <f>Master[[#This Row],[Accession Prefix (NPGS)]]&amp;" "&amp;Master[[#This Row],[Accession Number -Assigned]]&amp;" **"</f>
        <v>W6  **</v>
      </c>
      <c r="D99" s="76" t="str">
        <f>IF(Master[[#This Row],[Accession Name Category (Identifier 2) -Lookup Picker]]="","",Master[[#This Row],[Accession Name Category (Identifier 2) -Lookup Picker]])</f>
        <v>Collector identifier</v>
      </c>
      <c r="E99" s="76" t="str">
        <f>IF(Master[[#This Row],[Accession Name (Identifier 2)]]="","",Master[[#This Row],[Accession Name (Identifier 2)]])</f>
        <v>MARSB-742</v>
      </c>
      <c r="F99" s="45" t="str">
        <f>IF(Master[[#This Row],[Accession Name Cooperator (Identifier 2) -name, organization]]="","",Master[[#This Row],[Accession Name Cooperator (Identifier 2) -name, organization]])</f>
        <v/>
      </c>
      <c r="G99" s="7" t="str">
        <f t="shared" si="3"/>
        <v>Y</v>
      </c>
      <c r="I99" s="8"/>
      <c r="M99" s="8"/>
    </row>
    <row r="100" spans="2:13" x14ac:dyDescent="0.35">
      <c r="B100" s="7" t="str">
        <f>Master[[#This Row],[Accession Prefix (NPGS)]]&amp;" "&amp;Master[[#This Row],[Accession Number -Assigned]]</f>
        <v xml:space="preserve">W6 </v>
      </c>
      <c r="C100" s="7" t="str">
        <f>Master[[#This Row],[Accession Prefix (NPGS)]]&amp;" "&amp;Master[[#This Row],[Accession Number -Assigned]]&amp;" **"</f>
        <v>W6  **</v>
      </c>
      <c r="D100" s="76" t="str">
        <f>IF(Master[[#This Row],[Accession Name Category (Identifier 2) -Lookup Picker]]="","",Master[[#This Row],[Accession Name Category (Identifier 2) -Lookup Picker]])</f>
        <v>Collector identifier</v>
      </c>
      <c r="E100" s="76" t="str">
        <f>IF(Master[[#This Row],[Accession Name (Identifier 2)]]="","",Master[[#This Row],[Accession Name (Identifier 2)]])</f>
        <v>MARSB-744</v>
      </c>
      <c r="F100" s="45" t="str">
        <f>IF(Master[[#This Row],[Accession Name Cooperator (Identifier 2) -name, organization]]="","",Master[[#This Row],[Accession Name Cooperator (Identifier 2) -name, organization]])</f>
        <v/>
      </c>
      <c r="G100" s="7" t="str">
        <f t="shared" si="3"/>
        <v>Y</v>
      </c>
    </row>
    <row r="101" spans="2:13" x14ac:dyDescent="0.35">
      <c r="B101" s="7" t="str">
        <f>Master[[#This Row],[Accession Prefix (NPGS)]]&amp;" "&amp;Master[[#This Row],[Accession Number -Assigned]]</f>
        <v xml:space="preserve">W6 </v>
      </c>
      <c r="C101" s="7" t="str">
        <f>Master[[#This Row],[Accession Prefix (NPGS)]]&amp;" "&amp;Master[[#This Row],[Accession Number -Assigned]]&amp;" **"</f>
        <v>W6  **</v>
      </c>
      <c r="D101" s="76" t="str">
        <f>IF(Master[[#This Row],[Accession Name Category (Identifier 2) -Lookup Picker]]="","",Master[[#This Row],[Accession Name Category (Identifier 2) -Lookup Picker]])</f>
        <v>Collector identifier</v>
      </c>
      <c r="E101" s="76" t="str">
        <f>IF(Master[[#This Row],[Accession Name (Identifier 2)]]="","",Master[[#This Row],[Accession Name (Identifier 2)]])</f>
        <v>MARSB-745</v>
      </c>
      <c r="F101" s="45" t="str">
        <f>IF(Master[[#This Row],[Accession Name Cooperator (Identifier 2) -name, organization]]="","",Master[[#This Row],[Accession Name Cooperator (Identifier 2) -name, organization]])</f>
        <v/>
      </c>
      <c r="G101" s="7" t="str">
        <f t="shared" si="3"/>
        <v>Y</v>
      </c>
    </row>
    <row r="102" spans="2:13" x14ac:dyDescent="0.35">
      <c r="B102" s="7" t="str">
        <f>Master[[#This Row],[Accession Prefix (NPGS)]]&amp;" "&amp;Master[[#This Row],[Accession Number -Assigned]]</f>
        <v xml:space="preserve">W6 </v>
      </c>
      <c r="C102" s="7" t="str">
        <f>Master[[#This Row],[Accession Prefix (NPGS)]]&amp;" "&amp;Master[[#This Row],[Accession Number -Assigned]]&amp;" **"</f>
        <v>W6  **</v>
      </c>
      <c r="D102" s="76" t="str">
        <f>IF(Master[[#This Row],[Accession Name Category (Identifier 2) -Lookup Picker]]="","",Master[[#This Row],[Accession Name Category (Identifier 2) -Lookup Picker]])</f>
        <v>Collector identifier</v>
      </c>
      <c r="E102" s="76" t="str">
        <f>IF(Master[[#This Row],[Accession Name (Identifier 2)]]="","",Master[[#This Row],[Accession Name (Identifier 2)]])</f>
        <v>MARSB-746</v>
      </c>
      <c r="F102" s="45" t="str">
        <f>IF(Master[[#This Row],[Accession Name Cooperator (Identifier 2) -name, organization]]="","",Master[[#This Row],[Accession Name Cooperator (Identifier 2) -name, organization]])</f>
        <v/>
      </c>
      <c r="G102" s="7" t="str">
        <f t="shared" si="3"/>
        <v>Y</v>
      </c>
    </row>
    <row r="103" spans="2:13" x14ac:dyDescent="0.35">
      <c r="B103" s="7" t="str">
        <f>Master[[#This Row],[Accession Prefix (NPGS)]]&amp;" "&amp;Master[[#This Row],[Accession Number -Assigned]]</f>
        <v xml:space="preserve">W6 </v>
      </c>
      <c r="C103" s="7" t="str">
        <f>Master[[#This Row],[Accession Prefix (NPGS)]]&amp;" "&amp;Master[[#This Row],[Accession Number -Assigned]]&amp;" **"</f>
        <v>W6  **</v>
      </c>
      <c r="D103" s="76" t="str">
        <f>IF(Master[[#This Row],[Accession Name Category (Identifier 2) -Lookup Picker]]="","",Master[[#This Row],[Accession Name Category (Identifier 2) -Lookup Picker]])</f>
        <v>Collector identifier</v>
      </c>
      <c r="E103" s="76" t="str">
        <f>IF(Master[[#This Row],[Accession Name (Identifier 2)]]="","",Master[[#This Row],[Accession Name (Identifier 2)]])</f>
        <v>MARSB-748</v>
      </c>
      <c r="F103" s="45" t="str">
        <f>IF(Master[[#This Row],[Accession Name Cooperator (Identifier 2) -name, organization]]="","",Master[[#This Row],[Accession Name Cooperator (Identifier 2) -name, organization]])</f>
        <v/>
      </c>
      <c r="G103" s="7" t="str">
        <f t="shared" si="3"/>
        <v>Y</v>
      </c>
    </row>
    <row r="104" spans="2:13" x14ac:dyDescent="0.35">
      <c r="B104" s="7" t="str">
        <f>Master[[#This Row],[Accession Prefix (NPGS)]]&amp;" "&amp;Master[[#This Row],[Accession Number -Assigned]]</f>
        <v xml:space="preserve">W6 </v>
      </c>
      <c r="C104" s="7" t="str">
        <f>Master[[#This Row],[Accession Prefix (NPGS)]]&amp;" "&amp;Master[[#This Row],[Accession Number -Assigned]]&amp;" **"</f>
        <v>W6  **</v>
      </c>
      <c r="D104" s="76" t="str">
        <f>IF(Master[[#This Row],[Accession Name Category (Identifier 2) -Lookup Picker]]="","",Master[[#This Row],[Accession Name Category (Identifier 2) -Lookup Picker]])</f>
        <v>Collector identifier</v>
      </c>
      <c r="E104" s="76" t="str">
        <f>IF(Master[[#This Row],[Accession Name (Identifier 2)]]="","",Master[[#This Row],[Accession Name (Identifier 2)]])</f>
        <v>MARSB-749</v>
      </c>
      <c r="F104" s="45" t="str">
        <f>IF(Master[[#This Row],[Accession Name Cooperator (Identifier 2) -name, organization]]="","",Master[[#This Row],[Accession Name Cooperator (Identifier 2) -name, organization]])</f>
        <v/>
      </c>
      <c r="G104" s="7" t="str">
        <f t="shared" si="3"/>
        <v>Y</v>
      </c>
    </row>
    <row r="105" spans="2:13" x14ac:dyDescent="0.35">
      <c r="B105" s="7" t="str">
        <f>Master[[#This Row],[Accession Prefix (NPGS)]]&amp;" "&amp;Master[[#This Row],[Accession Number -Assigned]]</f>
        <v xml:space="preserve">W6 </v>
      </c>
      <c r="C105" s="7" t="str">
        <f>Master[[#This Row],[Accession Prefix (NPGS)]]&amp;" "&amp;Master[[#This Row],[Accession Number -Assigned]]&amp;" **"</f>
        <v>W6  **</v>
      </c>
      <c r="D105" s="76" t="str">
        <f>IF(Master[[#This Row],[Accession Name Category (Identifier 2) -Lookup Picker]]="","",Master[[#This Row],[Accession Name Category (Identifier 2) -Lookup Picker]])</f>
        <v>Collector identifier</v>
      </c>
      <c r="E105" s="76" t="str">
        <f>IF(Master[[#This Row],[Accession Name (Identifier 2)]]="","",Master[[#This Row],[Accession Name (Identifier 2)]])</f>
        <v>MARSB-750</v>
      </c>
      <c r="F105" s="45" t="str">
        <f>IF(Master[[#This Row],[Accession Name Cooperator (Identifier 2) -name, organization]]="","",Master[[#This Row],[Accession Name Cooperator (Identifier 2) -name, organization]])</f>
        <v/>
      </c>
      <c r="G105" s="7" t="str">
        <f t="shared" si="3"/>
        <v>Y</v>
      </c>
    </row>
    <row r="106" spans="2:13" x14ac:dyDescent="0.35">
      <c r="B106" s="7" t="str">
        <f>Master[[#This Row],[Accession Prefix (NPGS)]]&amp;" "&amp;Master[[#This Row],[Accession Number -Assigned]]</f>
        <v xml:space="preserve">W6 </v>
      </c>
      <c r="C106" s="7" t="str">
        <f>Master[[#This Row],[Accession Prefix (NPGS)]]&amp;" "&amp;Master[[#This Row],[Accession Number -Assigned]]&amp;" **"</f>
        <v>W6  **</v>
      </c>
      <c r="D106" s="76" t="str">
        <f>IF(Master[[#This Row],[Accession Name Category (Identifier 2) -Lookup Picker]]="","",Master[[#This Row],[Accession Name Category (Identifier 2) -Lookup Picker]])</f>
        <v>Collector identifier</v>
      </c>
      <c r="E106" s="76" t="str">
        <f>IF(Master[[#This Row],[Accession Name (Identifier 2)]]="","",Master[[#This Row],[Accession Name (Identifier 2)]])</f>
        <v>MARSB-754</v>
      </c>
      <c r="F106" s="45" t="str">
        <f>IF(Master[[#This Row],[Accession Name Cooperator (Identifier 2) -name, organization]]="","",Master[[#This Row],[Accession Name Cooperator (Identifier 2) -name, organization]])</f>
        <v/>
      </c>
      <c r="G106" s="7" t="str">
        <f t="shared" si="3"/>
        <v>Y</v>
      </c>
    </row>
    <row r="107" spans="2:13" x14ac:dyDescent="0.35">
      <c r="B107" s="7" t="str">
        <f>Master[[#This Row],[Accession Prefix (NPGS)]]&amp;" "&amp;Master[[#This Row],[Accession Number -Assigned]]</f>
        <v xml:space="preserve">W6 </v>
      </c>
      <c r="C107" s="7" t="str">
        <f>Master[[#This Row],[Accession Prefix (NPGS)]]&amp;" "&amp;Master[[#This Row],[Accession Number -Assigned]]&amp;" **"</f>
        <v>W6  **</v>
      </c>
      <c r="D107" s="76" t="str">
        <f>IF(Master[[#This Row],[Accession Name Category (Identifier 2) -Lookup Picker]]="","",Master[[#This Row],[Accession Name Category (Identifier 2) -Lookup Picker]])</f>
        <v>Collector identifier</v>
      </c>
      <c r="E107" s="76" t="str">
        <f>IF(Master[[#This Row],[Accession Name (Identifier 2)]]="","",Master[[#This Row],[Accession Name (Identifier 2)]])</f>
        <v>MARSB-758</v>
      </c>
      <c r="F107" s="45" t="str">
        <f>IF(Master[[#This Row],[Accession Name Cooperator (Identifier 2) -name, organization]]="","",Master[[#This Row],[Accession Name Cooperator (Identifier 2) -name, organization]])</f>
        <v/>
      </c>
      <c r="G107" s="7" t="str">
        <f t="shared" si="3"/>
        <v>Y</v>
      </c>
    </row>
    <row r="108" spans="2:13" x14ac:dyDescent="0.35">
      <c r="B108" s="7" t="str">
        <f>Master[[#This Row],[Accession Prefix (NPGS)]]&amp;" "&amp;Master[[#This Row],[Accession Number -Assigned]]</f>
        <v xml:space="preserve">W6 </v>
      </c>
      <c r="C108" s="7" t="str">
        <f>Master[[#This Row],[Accession Prefix (NPGS)]]&amp;" "&amp;Master[[#This Row],[Accession Number -Assigned]]&amp;" **"</f>
        <v>W6  **</v>
      </c>
      <c r="D108" s="76" t="str">
        <f>IF(Master[[#This Row],[Accession Name Category (Identifier 2) -Lookup Picker]]="","",Master[[#This Row],[Accession Name Category (Identifier 2) -Lookup Picker]])</f>
        <v>Collector identifier</v>
      </c>
      <c r="E108" s="76" t="str">
        <f>IF(Master[[#This Row],[Accession Name (Identifier 2)]]="","",Master[[#This Row],[Accession Name (Identifier 2)]])</f>
        <v>MARSB-762</v>
      </c>
      <c r="F108" s="45" t="str">
        <f>IF(Master[[#This Row],[Accession Name Cooperator (Identifier 2) -name, organization]]="","",Master[[#This Row],[Accession Name Cooperator (Identifier 2) -name, organization]])</f>
        <v/>
      </c>
      <c r="G108" s="7" t="str">
        <f t="shared" si="3"/>
        <v>Y</v>
      </c>
    </row>
    <row r="109" spans="2:13" x14ac:dyDescent="0.35">
      <c r="B109" s="7" t="str">
        <f>Master[[#This Row],[Accession Prefix (NPGS)]]&amp;" "&amp;Master[[#This Row],[Accession Number -Assigned]]</f>
        <v xml:space="preserve">W6 </v>
      </c>
      <c r="C109" s="7" t="str">
        <f>Master[[#This Row],[Accession Prefix (NPGS)]]&amp;" "&amp;Master[[#This Row],[Accession Number -Assigned]]&amp;" **"</f>
        <v>W6  **</v>
      </c>
      <c r="D109" s="76" t="str">
        <f>IF(Master[[#This Row],[Accession Name Category (Identifier 2) -Lookup Picker]]="","",Master[[#This Row],[Accession Name Category (Identifier 2) -Lookup Picker]])</f>
        <v>Collector identifier</v>
      </c>
      <c r="E109" s="76" t="str">
        <f>IF(Master[[#This Row],[Accession Name (Identifier 2)]]="","",Master[[#This Row],[Accession Name (Identifier 2)]])</f>
        <v>MARSB-763</v>
      </c>
      <c r="F109" s="45" t="str">
        <f>IF(Master[[#This Row],[Accession Name Cooperator (Identifier 2) -name, organization]]="","",Master[[#This Row],[Accession Name Cooperator (Identifier 2) -name, organization]])</f>
        <v/>
      </c>
      <c r="G109" s="7" t="str">
        <f t="shared" si="3"/>
        <v>Y</v>
      </c>
    </row>
    <row r="110" spans="2:13" x14ac:dyDescent="0.35">
      <c r="B110" s="7" t="str">
        <f>Master[[#This Row],[Accession Prefix (NPGS)]]&amp;" "&amp;Master[[#This Row],[Accession Number -Assigned]]</f>
        <v xml:space="preserve">W6 </v>
      </c>
      <c r="C110" s="7" t="str">
        <f>Master[[#This Row],[Accession Prefix (NPGS)]]&amp;" "&amp;Master[[#This Row],[Accession Number -Assigned]]&amp;" **"</f>
        <v>W6  **</v>
      </c>
      <c r="D110" s="76" t="str">
        <f>IF(Master[[#This Row],[Accession Name Category (Identifier 2) -Lookup Picker]]="","",Master[[#This Row],[Accession Name Category (Identifier 2) -Lookup Picker]])</f>
        <v>Collector identifier</v>
      </c>
      <c r="E110" s="76" t="str">
        <f>IF(Master[[#This Row],[Accession Name (Identifier 2)]]="","",Master[[#This Row],[Accession Name (Identifier 2)]])</f>
        <v>MARSB-764</v>
      </c>
      <c r="F110" s="45" t="str">
        <f>IF(Master[[#This Row],[Accession Name Cooperator (Identifier 2) -name, organization]]="","",Master[[#This Row],[Accession Name Cooperator (Identifier 2) -name, organization]])</f>
        <v/>
      </c>
      <c r="G110" s="7" t="str">
        <f t="shared" si="3"/>
        <v>Y</v>
      </c>
    </row>
    <row r="111" spans="2:13" x14ac:dyDescent="0.35">
      <c r="B111" s="7" t="str">
        <f>Master[[#This Row],[Accession Prefix (NPGS)]]&amp;" "&amp;Master[[#This Row],[Accession Number -Assigned]]</f>
        <v xml:space="preserve">W6 </v>
      </c>
      <c r="C111" s="7" t="str">
        <f>Master[[#This Row],[Accession Prefix (NPGS)]]&amp;" "&amp;Master[[#This Row],[Accession Number -Assigned]]&amp;" **"</f>
        <v>W6  **</v>
      </c>
      <c r="D111" s="76" t="str">
        <f>IF(Master[[#This Row],[Accession Name Category (Identifier 2) -Lookup Picker]]="","",Master[[#This Row],[Accession Name Category (Identifier 2) -Lookup Picker]])</f>
        <v>Collector identifier</v>
      </c>
      <c r="E111" s="76" t="str">
        <f>IF(Master[[#This Row],[Accession Name (Identifier 2)]]="","",Master[[#This Row],[Accession Name (Identifier 2)]])</f>
        <v>MARSB-765</v>
      </c>
      <c r="F111" s="45" t="str">
        <f>IF(Master[[#This Row],[Accession Name Cooperator (Identifier 2) -name, organization]]="","",Master[[#This Row],[Accession Name Cooperator (Identifier 2) -name, organization]])</f>
        <v/>
      </c>
      <c r="G111" s="7" t="str">
        <f t="shared" si="3"/>
        <v>Y</v>
      </c>
    </row>
    <row r="112" spans="2:13" x14ac:dyDescent="0.35">
      <c r="B112" s="7" t="str">
        <f>Master[[#This Row],[Accession Prefix (NPGS)]]&amp;" "&amp;Master[[#This Row],[Accession Number -Assigned]]</f>
        <v xml:space="preserve">W6 </v>
      </c>
      <c r="C112" s="7" t="str">
        <f>Master[[#This Row],[Accession Prefix (NPGS)]]&amp;" "&amp;Master[[#This Row],[Accession Number -Assigned]]&amp;" **"</f>
        <v>W6  **</v>
      </c>
      <c r="D112" s="76" t="str">
        <f>IF(Master[[#This Row],[Accession Name Category (Identifier 2) -Lookup Picker]]="","",Master[[#This Row],[Accession Name Category (Identifier 2) -Lookup Picker]])</f>
        <v>Collector identifier</v>
      </c>
      <c r="E112" s="76" t="str">
        <f>IF(Master[[#This Row],[Accession Name (Identifier 2)]]="","",Master[[#This Row],[Accession Name (Identifier 2)]])</f>
        <v>MARSB-766</v>
      </c>
      <c r="F112" s="45" t="str">
        <f>IF(Master[[#This Row],[Accession Name Cooperator (Identifier 2) -name, organization]]="","",Master[[#This Row],[Accession Name Cooperator (Identifier 2) -name, organization]])</f>
        <v/>
      </c>
      <c r="G112" s="7" t="str">
        <f t="shared" si="3"/>
        <v>Y</v>
      </c>
    </row>
    <row r="113" spans="2:7" x14ac:dyDescent="0.35">
      <c r="B113" s="7" t="str">
        <f>Master[[#This Row],[Accession Prefix (NPGS)]]&amp;" "&amp;Master[[#This Row],[Accession Number -Assigned]]</f>
        <v xml:space="preserve">W6 </v>
      </c>
      <c r="C113" s="7" t="str">
        <f>Master[[#This Row],[Accession Prefix (NPGS)]]&amp;" "&amp;Master[[#This Row],[Accession Number -Assigned]]&amp;" **"</f>
        <v>W6  **</v>
      </c>
      <c r="D113" s="76" t="str">
        <f>IF(Master[[#This Row],[Accession Name Category (Identifier 2) -Lookup Picker]]="","",Master[[#This Row],[Accession Name Category (Identifier 2) -Lookup Picker]])</f>
        <v>Collector identifier</v>
      </c>
      <c r="E113" s="76" t="str">
        <f>IF(Master[[#This Row],[Accession Name (Identifier 2)]]="","",Master[[#This Row],[Accession Name (Identifier 2)]])</f>
        <v>MARSB-768</v>
      </c>
      <c r="F113" s="45" t="str">
        <f>IF(Master[[#This Row],[Accession Name Cooperator (Identifier 2) -name, organization]]="","",Master[[#This Row],[Accession Name Cooperator (Identifier 2) -name, organization]])</f>
        <v/>
      </c>
      <c r="G113" s="7" t="str">
        <f t="shared" si="3"/>
        <v>Y</v>
      </c>
    </row>
    <row r="114" spans="2:7" x14ac:dyDescent="0.35">
      <c r="B114" s="7" t="str">
        <f>Master[[#This Row],[Accession Prefix (NPGS)]]&amp;" "&amp;Master[[#This Row],[Accession Number -Assigned]]</f>
        <v xml:space="preserve">W6 </v>
      </c>
      <c r="C114" s="7" t="str">
        <f>Master[[#This Row],[Accession Prefix (NPGS)]]&amp;" "&amp;Master[[#This Row],[Accession Number -Assigned]]&amp;" **"</f>
        <v>W6  **</v>
      </c>
      <c r="D114" s="76" t="str">
        <f>IF(Master[[#This Row],[Accession Name Category (Identifier 2) -Lookup Picker]]="","",Master[[#This Row],[Accession Name Category (Identifier 2) -Lookup Picker]])</f>
        <v>Collector identifier</v>
      </c>
      <c r="E114" s="76" t="str">
        <f>IF(Master[[#This Row],[Accession Name (Identifier 2)]]="","",Master[[#This Row],[Accession Name (Identifier 2)]])</f>
        <v>MARSB-789</v>
      </c>
      <c r="F114" s="45" t="str">
        <f>IF(Master[[#This Row],[Accession Name Cooperator (Identifier 2) -name, organization]]="","",Master[[#This Row],[Accession Name Cooperator (Identifier 2) -name, organization]])</f>
        <v/>
      </c>
      <c r="G114" s="7" t="str">
        <f t="shared" si="3"/>
        <v>Y</v>
      </c>
    </row>
    <row r="115" spans="2:7" x14ac:dyDescent="0.35">
      <c r="B115" s="7" t="str">
        <f>Master[[#This Row],[Accession Prefix (NPGS)]]&amp;" "&amp;Master[[#This Row],[Accession Number -Assigned]]</f>
        <v xml:space="preserve">W6 </v>
      </c>
      <c r="C115" s="7" t="str">
        <f>Master[[#This Row],[Accession Prefix (NPGS)]]&amp;" "&amp;Master[[#This Row],[Accession Number -Assigned]]&amp;" **"</f>
        <v>W6  **</v>
      </c>
      <c r="D115" s="76" t="str">
        <f>IF(Master[[#This Row],[Accession Name Category (Identifier 2) -Lookup Picker]]="","",Master[[#This Row],[Accession Name Category (Identifier 2) -Lookup Picker]])</f>
        <v>Collector identifier</v>
      </c>
      <c r="E115" s="76" t="str">
        <f>IF(Master[[#This Row],[Accession Name (Identifier 2)]]="","",Master[[#This Row],[Accession Name (Identifier 2)]])</f>
        <v>MARSB-820</v>
      </c>
      <c r="F115" s="45" t="str">
        <f>IF(Master[[#This Row],[Accession Name Cooperator (Identifier 2) -name, organization]]="","",Master[[#This Row],[Accession Name Cooperator (Identifier 2) -name, organization]])</f>
        <v/>
      </c>
      <c r="G115" s="7" t="str">
        <f t="shared" si="3"/>
        <v>Y</v>
      </c>
    </row>
    <row r="116" spans="2:7" x14ac:dyDescent="0.35">
      <c r="B116" s="7" t="str">
        <f>Master[[#This Row],[Accession Prefix (NPGS)]]&amp;" "&amp;Master[[#This Row],[Accession Number -Assigned]]</f>
        <v xml:space="preserve">W6 </v>
      </c>
      <c r="C116" s="7" t="str">
        <f>Master[[#This Row],[Accession Prefix (NPGS)]]&amp;" "&amp;Master[[#This Row],[Accession Number -Assigned]]&amp;" **"</f>
        <v>W6  **</v>
      </c>
      <c r="D116" s="76" t="str">
        <f>IF(Master[[#This Row],[Accession Name Category (Identifier 2) -Lookup Picker]]="","",Master[[#This Row],[Accession Name Category (Identifier 2) -Lookup Picker]])</f>
        <v>Collector identifier</v>
      </c>
      <c r="E116" s="76" t="str">
        <f>IF(Master[[#This Row],[Accession Name (Identifier 2)]]="","",Master[[#This Row],[Accession Name (Identifier 2)]])</f>
        <v>MARSB-868</v>
      </c>
      <c r="F116" s="45" t="str">
        <f>IF(Master[[#This Row],[Accession Name Cooperator (Identifier 2) -name, organization]]="","",Master[[#This Row],[Accession Name Cooperator (Identifier 2) -name, organization]])</f>
        <v/>
      </c>
      <c r="G116" s="7" t="str">
        <f t="shared" si="3"/>
        <v>Y</v>
      </c>
    </row>
    <row r="117" spans="2:7" x14ac:dyDescent="0.35">
      <c r="B117" s="7" t="str">
        <f>Master[[#This Row],[Accession Prefix (NPGS)]]&amp;" "&amp;Master[[#This Row],[Accession Number -Assigned]]</f>
        <v xml:space="preserve">W6 </v>
      </c>
      <c r="C117" s="7" t="str">
        <f>Master[[#This Row],[Accession Prefix (NPGS)]]&amp;" "&amp;Master[[#This Row],[Accession Number -Assigned]]&amp;" **"</f>
        <v>W6  **</v>
      </c>
      <c r="D117" s="76" t="str">
        <f>IF(Master[[#This Row],[Accession Name Category (Identifier 2) -Lookup Picker]]="","",Master[[#This Row],[Accession Name Category (Identifier 2) -Lookup Picker]])</f>
        <v>Collector identifier</v>
      </c>
      <c r="E117" s="76" t="str">
        <f>IF(Master[[#This Row],[Accession Name (Identifier 2)]]="","",Master[[#This Row],[Accession Name (Identifier 2)]])</f>
        <v>MARSB-877</v>
      </c>
      <c r="F117" s="45" t="str">
        <f>IF(Master[[#This Row],[Accession Name Cooperator (Identifier 2) -name, organization]]="","",Master[[#This Row],[Accession Name Cooperator (Identifier 2) -name, organization]])</f>
        <v/>
      </c>
      <c r="G117" s="7" t="str">
        <f t="shared" si="3"/>
        <v>Y</v>
      </c>
    </row>
    <row r="118" spans="2:7" x14ac:dyDescent="0.35">
      <c r="B118" s="7" t="str">
        <f>Master[[#This Row],[Accession Prefix (NPGS)]]&amp;" "&amp;Master[[#This Row],[Accession Number -Assigned]]</f>
        <v xml:space="preserve"> </v>
      </c>
      <c r="C118" s="7" t="str">
        <f>Master[[#This Row],[Accession Prefix (NPGS)]]&amp;" "&amp;Master[[#This Row],[Accession Number -Assigned]]&amp;" **"</f>
        <v xml:space="preserve">  **</v>
      </c>
      <c r="D118" s="76" t="str">
        <f>IF(Master[[#This Row],[Accession Name Category (Identifier 2) -Lookup Picker]]="","",Master[[#This Row],[Accession Name Category (Identifier 2) -Lookup Picker]])</f>
        <v/>
      </c>
      <c r="E118" s="76" t="str">
        <f>IF(Master[[#This Row],[Accession Name (Identifier 2)]]="","",Master[[#This Row],[Accession Name (Identifier 2)]])</f>
        <v/>
      </c>
      <c r="F118" s="45" t="str">
        <f>IF(Master[[#This Row],[Accession Name Cooperator (Identifier 2) -name, organization]]="","",Master[[#This Row],[Accession Name Cooperator (Identifier 2) -name, organization]])</f>
        <v/>
      </c>
      <c r="G118" s="7" t="str">
        <f t="shared" ref="G118:G149" si="4">"Y"</f>
        <v>Y</v>
      </c>
    </row>
    <row r="119" spans="2:7" x14ac:dyDescent="0.35">
      <c r="B119" s="7" t="str">
        <f>Master[[#This Row],[Accession Prefix (NPGS)]]&amp;" "&amp;Master[[#This Row],[Accession Number -Assigned]]</f>
        <v xml:space="preserve"> </v>
      </c>
      <c r="C119" s="7" t="str">
        <f>Master[[#This Row],[Accession Prefix (NPGS)]]&amp;" "&amp;Master[[#This Row],[Accession Number -Assigned]]&amp;" **"</f>
        <v xml:space="preserve">  **</v>
      </c>
      <c r="D119" s="76" t="str">
        <f>IF(Master[[#This Row],[Accession Name Category (Identifier 2) -Lookup Picker]]="","",Master[[#This Row],[Accession Name Category (Identifier 2) -Lookup Picker]])</f>
        <v/>
      </c>
      <c r="E119" s="76" t="str">
        <f>IF(Master[[#This Row],[Accession Name (Identifier 2)]]="","",Master[[#This Row],[Accession Name (Identifier 2)]])</f>
        <v/>
      </c>
      <c r="F119" s="45" t="str">
        <f>IF(Master[[#This Row],[Accession Name Cooperator (Identifier 2) -name, organization]]="","",Master[[#This Row],[Accession Name Cooperator (Identifier 2) -name, organization]])</f>
        <v/>
      </c>
      <c r="G119" s="7" t="str">
        <f t="shared" si="4"/>
        <v>Y</v>
      </c>
    </row>
    <row r="120" spans="2:7" x14ac:dyDescent="0.35">
      <c r="B120" s="7" t="str">
        <f>Master[[#This Row],[Accession Prefix (NPGS)]]&amp;" "&amp;Master[[#This Row],[Accession Number -Assigned]]</f>
        <v xml:space="preserve"> </v>
      </c>
      <c r="C120" s="7" t="str">
        <f>Master[[#This Row],[Accession Prefix (NPGS)]]&amp;" "&amp;Master[[#This Row],[Accession Number -Assigned]]&amp;" **"</f>
        <v xml:space="preserve">  **</v>
      </c>
      <c r="D120" s="76" t="str">
        <f>IF(Master[[#This Row],[Accession Name Category (Identifier 2) -Lookup Picker]]="","",Master[[#This Row],[Accession Name Category (Identifier 2) -Lookup Picker]])</f>
        <v/>
      </c>
      <c r="E120" s="76" t="str">
        <f>IF(Master[[#This Row],[Accession Name (Identifier 2)]]="","",Master[[#This Row],[Accession Name (Identifier 2)]])</f>
        <v/>
      </c>
      <c r="F120" s="45" t="str">
        <f>IF(Master[[#This Row],[Accession Name Cooperator (Identifier 2) -name, organization]]="","",Master[[#This Row],[Accession Name Cooperator (Identifier 2) -name, organization]])</f>
        <v/>
      </c>
      <c r="G120" s="7" t="str">
        <f t="shared" si="4"/>
        <v>Y</v>
      </c>
    </row>
    <row r="121" spans="2:7" x14ac:dyDescent="0.35">
      <c r="B121" s="7" t="str">
        <f>Master[[#This Row],[Accession Prefix (NPGS)]]&amp;" "&amp;Master[[#This Row],[Accession Number -Assigned]]</f>
        <v xml:space="preserve"> </v>
      </c>
      <c r="C121" s="7" t="str">
        <f>Master[[#This Row],[Accession Prefix (NPGS)]]&amp;" "&amp;Master[[#This Row],[Accession Number -Assigned]]&amp;" **"</f>
        <v xml:space="preserve">  **</v>
      </c>
      <c r="D121" s="76" t="str">
        <f>IF(Master[[#This Row],[Accession Name Category (Identifier 2) -Lookup Picker]]="","",Master[[#This Row],[Accession Name Category (Identifier 2) -Lookup Picker]])</f>
        <v/>
      </c>
      <c r="E121" s="76" t="str">
        <f>IF(Master[[#This Row],[Accession Name (Identifier 2)]]="","",Master[[#This Row],[Accession Name (Identifier 2)]])</f>
        <v/>
      </c>
      <c r="F121" s="45" t="str">
        <f>IF(Master[[#This Row],[Accession Name Cooperator (Identifier 2) -name, organization]]="","",Master[[#This Row],[Accession Name Cooperator (Identifier 2) -name, organization]])</f>
        <v/>
      </c>
      <c r="G121" s="7" t="str">
        <f t="shared" si="4"/>
        <v>Y</v>
      </c>
    </row>
    <row r="122" spans="2:7" x14ac:dyDescent="0.35">
      <c r="B122" s="7" t="str">
        <f>Master[[#This Row],[Accession Prefix (NPGS)]]&amp;" "&amp;Master[[#This Row],[Accession Number -Assigned]]</f>
        <v xml:space="preserve"> </v>
      </c>
      <c r="C122" s="7" t="str">
        <f>Master[[#This Row],[Accession Prefix (NPGS)]]&amp;" "&amp;Master[[#This Row],[Accession Number -Assigned]]&amp;" **"</f>
        <v xml:space="preserve">  **</v>
      </c>
      <c r="D122" s="76" t="str">
        <f>IF(Master[[#This Row],[Accession Name Category (Identifier 2) -Lookup Picker]]="","",Master[[#This Row],[Accession Name Category (Identifier 2) -Lookup Picker]])</f>
        <v/>
      </c>
      <c r="E122" s="76" t="str">
        <f>IF(Master[[#This Row],[Accession Name (Identifier 2)]]="","",Master[[#This Row],[Accession Name (Identifier 2)]])</f>
        <v/>
      </c>
      <c r="F122" s="45" t="str">
        <f>IF(Master[[#This Row],[Accession Name Cooperator (Identifier 2) -name, organization]]="","",Master[[#This Row],[Accession Name Cooperator (Identifier 2) -name, organization]])</f>
        <v/>
      </c>
      <c r="G122" s="7" t="str">
        <f t="shared" si="4"/>
        <v>Y</v>
      </c>
    </row>
    <row r="123" spans="2:7" x14ac:dyDescent="0.35">
      <c r="B123" s="7" t="str">
        <f>Master[[#This Row],[Accession Prefix (NPGS)]]&amp;" "&amp;Master[[#This Row],[Accession Number -Assigned]]</f>
        <v xml:space="preserve"> </v>
      </c>
      <c r="C123" s="7" t="str">
        <f>Master[[#This Row],[Accession Prefix (NPGS)]]&amp;" "&amp;Master[[#This Row],[Accession Number -Assigned]]&amp;" **"</f>
        <v xml:space="preserve">  **</v>
      </c>
      <c r="D123" s="76" t="str">
        <f>IF(Master[[#This Row],[Accession Name Category (Identifier 2) -Lookup Picker]]="","",Master[[#This Row],[Accession Name Category (Identifier 2) -Lookup Picker]])</f>
        <v/>
      </c>
      <c r="E123" s="76" t="str">
        <f>IF(Master[[#This Row],[Accession Name (Identifier 2)]]="","",Master[[#This Row],[Accession Name (Identifier 2)]])</f>
        <v/>
      </c>
      <c r="F123" s="45" t="str">
        <f>IF(Master[[#This Row],[Accession Name Cooperator (Identifier 2) -name, organization]]="","",Master[[#This Row],[Accession Name Cooperator (Identifier 2) -name, organization]])</f>
        <v/>
      </c>
      <c r="G123" s="7" t="str">
        <f t="shared" si="4"/>
        <v>Y</v>
      </c>
    </row>
    <row r="124" spans="2:7" x14ac:dyDescent="0.35">
      <c r="B124" s="7" t="str">
        <f>Master[[#This Row],[Accession Prefix (NPGS)]]&amp;" "&amp;Master[[#This Row],[Accession Number -Assigned]]</f>
        <v xml:space="preserve"> </v>
      </c>
      <c r="C124" s="7" t="str">
        <f>Master[[#This Row],[Accession Prefix (NPGS)]]&amp;" "&amp;Master[[#This Row],[Accession Number -Assigned]]&amp;" **"</f>
        <v xml:space="preserve">  **</v>
      </c>
      <c r="D124" s="76" t="str">
        <f>IF(Master[[#This Row],[Accession Name Category (Identifier 2) -Lookup Picker]]="","",Master[[#This Row],[Accession Name Category (Identifier 2) -Lookup Picker]])</f>
        <v/>
      </c>
      <c r="E124" s="76" t="str">
        <f>IF(Master[[#This Row],[Accession Name (Identifier 2)]]="","",Master[[#This Row],[Accession Name (Identifier 2)]])</f>
        <v/>
      </c>
      <c r="F124" s="45" t="str">
        <f>IF(Master[[#This Row],[Accession Name Cooperator (Identifier 2) -name, organization]]="","",Master[[#This Row],[Accession Name Cooperator (Identifier 2) -name, organization]])</f>
        <v/>
      </c>
      <c r="G124" s="7" t="str">
        <f t="shared" si="4"/>
        <v>Y</v>
      </c>
    </row>
    <row r="125" spans="2:7" x14ac:dyDescent="0.35">
      <c r="B125" s="7" t="str">
        <f>Master[[#This Row],[Accession Prefix (NPGS)]]&amp;" "&amp;Master[[#This Row],[Accession Number -Assigned]]</f>
        <v xml:space="preserve"> </v>
      </c>
      <c r="C125" s="7" t="str">
        <f>Master[[#This Row],[Accession Prefix (NPGS)]]&amp;" "&amp;Master[[#This Row],[Accession Number -Assigned]]&amp;" **"</f>
        <v xml:space="preserve">  **</v>
      </c>
      <c r="D125" s="76" t="str">
        <f>IF(Master[[#This Row],[Accession Name Category (Identifier 2) -Lookup Picker]]="","",Master[[#This Row],[Accession Name Category (Identifier 2) -Lookup Picker]])</f>
        <v/>
      </c>
      <c r="E125" s="76" t="str">
        <f>IF(Master[[#This Row],[Accession Name (Identifier 2)]]="","",Master[[#This Row],[Accession Name (Identifier 2)]])</f>
        <v/>
      </c>
      <c r="F125" s="45" t="str">
        <f>IF(Master[[#This Row],[Accession Name Cooperator (Identifier 2) -name, organization]]="","",Master[[#This Row],[Accession Name Cooperator (Identifier 2) -name, organization]])</f>
        <v/>
      </c>
      <c r="G125" s="7" t="str">
        <f t="shared" si="4"/>
        <v>Y</v>
      </c>
    </row>
    <row r="126" spans="2:7" x14ac:dyDescent="0.35">
      <c r="B126" s="7" t="str">
        <f>Master[[#This Row],[Accession Prefix (NPGS)]]&amp;" "&amp;Master[[#This Row],[Accession Number -Assigned]]</f>
        <v xml:space="preserve"> </v>
      </c>
      <c r="C126" s="7" t="str">
        <f>Master[[#This Row],[Accession Prefix (NPGS)]]&amp;" "&amp;Master[[#This Row],[Accession Number -Assigned]]&amp;" **"</f>
        <v xml:space="preserve">  **</v>
      </c>
      <c r="D126" s="76" t="str">
        <f>IF(Master[[#This Row],[Accession Name Category (Identifier 2) -Lookup Picker]]="","",Master[[#This Row],[Accession Name Category (Identifier 2) -Lookup Picker]])</f>
        <v/>
      </c>
      <c r="E126" s="76" t="str">
        <f>IF(Master[[#This Row],[Accession Name (Identifier 2)]]="","",Master[[#This Row],[Accession Name (Identifier 2)]])</f>
        <v/>
      </c>
      <c r="F126" s="45" t="str">
        <f>IF(Master[[#This Row],[Accession Name Cooperator (Identifier 2) -name, organization]]="","",Master[[#This Row],[Accession Name Cooperator (Identifier 2) -name, organization]])</f>
        <v/>
      </c>
      <c r="G126" s="7" t="str">
        <f t="shared" si="4"/>
        <v>Y</v>
      </c>
    </row>
    <row r="127" spans="2:7" x14ac:dyDescent="0.35">
      <c r="B127" s="7" t="str">
        <f>Master[[#This Row],[Accession Prefix (NPGS)]]&amp;" "&amp;Master[[#This Row],[Accession Number -Assigned]]</f>
        <v xml:space="preserve"> </v>
      </c>
      <c r="C127" s="7" t="str">
        <f>Master[[#This Row],[Accession Prefix (NPGS)]]&amp;" "&amp;Master[[#This Row],[Accession Number -Assigned]]&amp;" **"</f>
        <v xml:space="preserve">  **</v>
      </c>
      <c r="D127" s="76" t="str">
        <f>IF(Master[[#This Row],[Accession Name Category (Identifier 2) -Lookup Picker]]="","",Master[[#This Row],[Accession Name Category (Identifier 2) -Lookup Picker]])</f>
        <v/>
      </c>
      <c r="E127" s="76" t="str">
        <f>IF(Master[[#This Row],[Accession Name (Identifier 2)]]="","",Master[[#This Row],[Accession Name (Identifier 2)]])</f>
        <v/>
      </c>
      <c r="F127" s="45" t="str">
        <f>IF(Master[[#This Row],[Accession Name Cooperator (Identifier 2) -name, organization]]="","",Master[[#This Row],[Accession Name Cooperator (Identifier 2) -name, organization]])</f>
        <v/>
      </c>
      <c r="G127" s="7" t="str">
        <f t="shared" si="4"/>
        <v>Y</v>
      </c>
    </row>
    <row r="128" spans="2:7" x14ac:dyDescent="0.35">
      <c r="B128" s="7" t="str">
        <f>Master[[#This Row],[Accession Prefix (NPGS)]]&amp;" "&amp;Master[[#This Row],[Accession Number -Assigned]]</f>
        <v xml:space="preserve"> </v>
      </c>
      <c r="C128" s="7" t="str">
        <f>Master[[#This Row],[Accession Prefix (NPGS)]]&amp;" "&amp;Master[[#This Row],[Accession Number -Assigned]]&amp;" **"</f>
        <v xml:space="preserve">  **</v>
      </c>
      <c r="D128" s="76" t="str">
        <f>IF(Master[[#This Row],[Accession Name Category (Identifier 2) -Lookup Picker]]="","",Master[[#This Row],[Accession Name Category (Identifier 2) -Lookup Picker]])</f>
        <v/>
      </c>
      <c r="E128" s="76" t="str">
        <f>IF(Master[[#This Row],[Accession Name (Identifier 2)]]="","",Master[[#This Row],[Accession Name (Identifier 2)]])</f>
        <v/>
      </c>
      <c r="F128" s="45" t="str">
        <f>IF(Master[[#This Row],[Accession Name Cooperator (Identifier 2) -name, organization]]="","",Master[[#This Row],[Accession Name Cooperator (Identifier 2) -name, organization]])</f>
        <v/>
      </c>
      <c r="G128" s="7" t="str">
        <f t="shared" si="4"/>
        <v>Y</v>
      </c>
    </row>
    <row r="129" spans="2:7" x14ac:dyDescent="0.35">
      <c r="B129" s="7" t="str">
        <f>Master[[#This Row],[Accession Prefix (NPGS)]]&amp;" "&amp;Master[[#This Row],[Accession Number -Assigned]]</f>
        <v xml:space="preserve"> </v>
      </c>
      <c r="C129" s="7" t="str">
        <f>Master[[#This Row],[Accession Prefix (NPGS)]]&amp;" "&amp;Master[[#This Row],[Accession Number -Assigned]]&amp;" **"</f>
        <v xml:space="preserve">  **</v>
      </c>
      <c r="D129" s="76" t="str">
        <f>IF(Master[[#This Row],[Accession Name Category (Identifier 2) -Lookup Picker]]="","",Master[[#This Row],[Accession Name Category (Identifier 2) -Lookup Picker]])</f>
        <v/>
      </c>
      <c r="E129" s="76" t="str">
        <f>IF(Master[[#This Row],[Accession Name (Identifier 2)]]="","",Master[[#This Row],[Accession Name (Identifier 2)]])</f>
        <v/>
      </c>
      <c r="F129" s="45" t="str">
        <f>IF(Master[[#This Row],[Accession Name Cooperator (Identifier 2) -name, organization]]="","",Master[[#This Row],[Accession Name Cooperator (Identifier 2) -name, organization]])</f>
        <v/>
      </c>
      <c r="G129" s="7" t="str">
        <f t="shared" si="4"/>
        <v>Y</v>
      </c>
    </row>
    <row r="130" spans="2:7" x14ac:dyDescent="0.35">
      <c r="B130" s="7" t="str">
        <f>Master[[#This Row],[Accession Prefix (NPGS)]]&amp;" "&amp;Master[[#This Row],[Accession Number -Assigned]]</f>
        <v xml:space="preserve"> </v>
      </c>
      <c r="C130" s="7" t="str">
        <f>Master[[#This Row],[Accession Prefix (NPGS)]]&amp;" "&amp;Master[[#This Row],[Accession Number -Assigned]]&amp;" **"</f>
        <v xml:space="preserve">  **</v>
      </c>
      <c r="D130" s="76" t="str">
        <f>IF(Master[[#This Row],[Accession Name Category (Identifier 2) -Lookup Picker]]="","",Master[[#This Row],[Accession Name Category (Identifier 2) -Lookup Picker]])</f>
        <v/>
      </c>
      <c r="E130" s="76" t="str">
        <f>IF(Master[[#This Row],[Accession Name (Identifier 2)]]="","",Master[[#This Row],[Accession Name (Identifier 2)]])</f>
        <v/>
      </c>
      <c r="F130" s="45" t="str">
        <f>IF(Master[[#This Row],[Accession Name Cooperator (Identifier 2) -name, organization]]="","",Master[[#This Row],[Accession Name Cooperator (Identifier 2) -name, organization]])</f>
        <v/>
      </c>
      <c r="G130" s="7" t="str">
        <f t="shared" si="4"/>
        <v>Y</v>
      </c>
    </row>
    <row r="131" spans="2:7" x14ac:dyDescent="0.35">
      <c r="B131" s="7" t="str">
        <f>Master[[#This Row],[Accession Prefix (NPGS)]]&amp;" "&amp;Master[[#This Row],[Accession Number -Assigned]]</f>
        <v xml:space="preserve"> </v>
      </c>
      <c r="C131" s="7" t="str">
        <f>Master[[#This Row],[Accession Prefix (NPGS)]]&amp;" "&amp;Master[[#This Row],[Accession Number -Assigned]]&amp;" **"</f>
        <v xml:space="preserve">  **</v>
      </c>
      <c r="D131" s="76" t="str">
        <f>IF(Master[[#This Row],[Accession Name Category (Identifier 2) -Lookup Picker]]="","",Master[[#This Row],[Accession Name Category (Identifier 2) -Lookup Picker]])</f>
        <v/>
      </c>
      <c r="E131" s="76" t="str">
        <f>IF(Master[[#This Row],[Accession Name (Identifier 2)]]="","",Master[[#This Row],[Accession Name (Identifier 2)]])</f>
        <v/>
      </c>
      <c r="F131" s="45" t="str">
        <f>IF(Master[[#This Row],[Accession Name Cooperator (Identifier 2) -name, organization]]="","",Master[[#This Row],[Accession Name Cooperator (Identifier 2) -name, organization]])</f>
        <v/>
      </c>
      <c r="G131" s="7" t="str">
        <f t="shared" si="4"/>
        <v>Y</v>
      </c>
    </row>
    <row r="132" spans="2:7" x14ac:dyDescent="0.35">
      <c r="B132" s="7" t="str">
        <f>Master[[#This Row],[Accession Prefix (NPGS)]]&amp;" "&amp;Master[[#This Row],[Accession Number -Assigned]]</f>
        <v xml:space="preserve"> </v>
      </c>
      <c r="C132" s="7" t="str">
        <f>Master[[#This Row],[Accession Prefix (NPGS)]]&amp;" "&amp;Master[[#This Row],[Accession Number -Assigned]]&amp;" **"</f>
        <v xml:space="preserve">  **</v>
      </c>
      <c r="D132" s="76" t="str">
        <f>IF(Master[[#This Row],[Accession Name Category (Identifier 2) -Lookup Picker]]="","",Master[[#This Row],[Accession Name Category (Identifier 2) -Lookup Picker]])</f>
        <v/>
      </c>
      <c r="E132" s="76" t="str">
        <f>IF(Master[[#This Row],[Accession Name (Identifier 2)]]="","",Master[[#This Row],[Accession Name (Identifier 2)]])</f>
        <v/>
      </c>
      <c r="F132" s="45" t="str">
        <f>IF(Master[[#This Row],[Accession Name Cooperator (Identifier 2) -name, organization]]="","",Master[[#This Row],[Accession Name Cooperator (Identifier 2) -name, organization]])</f>
        <v/>
      </c>
      <c r="G132" s="7" t="str">
        <f t="shared" si="4"/>
        <v>Y</v>
      </c>
    </row>
    <row r="133" spans="2:7" x14ac:dyDescent="0.35">
      <c r="B133" s="7" t="str">
        <f>Master[[#This Row],[Accession Prefix (NPGS)]]&amp;" "&amp;Master[[#This Row],[Accession Number -Assigned]]</f>
        <v xml:space="preserve"> </v>
      </c>
      <c r="C133" s="7" t="str">
        <f>Master[[#This Row],[Accession Prefix (NPGS)]]&amp;" "&amp;Master[[#This Row],[Accession Number -Assigned]]&amp;" **"</f>
        <v xml:space="preserve">  **</v>
      </c>
      <c r="D133" s="76" t="str">
        <f>IF(Master[[#This Row],[Accession Name Category (Identifier 2) -Lookup Picker]]="","",Master[[#This Row],[Accession Name Category (Identifier 2) -Lookup Picker]])</f>
        <v/>
      </c>
      <c r="E133" s="76" t="str">
        <f>IF(Master[[#This Row],[Accession Name (Identifier 2)]]="","",Master[[#This Row],[Accession Name (Identifier 2)]])</f>
        <v/>
      </c>
      <c r="F133" s="45" t="str">
        <f>IF(Master[[#This Row],[Accession Name Cooperator (Identifier 2) -name, organization]]="","",Master[[#This Row],[Accession Name Cooperator (Identifier 2) -name, organization]])</f>
        <v/>
      </c>
      <c r="G133" s="7" t="str">
        <f t="shared" si="4"/>
        <v>Y</v>
      </c>
    </row>
    <row r="134" spans="2:7" x14ac:dyDescent="0.35">
      <c r="B134" s="7" t="str">
        <f>Master[[#This Row],[Accession Prefix (NPGS)]]&amp;" "&amp;Master[[#This Row],[Accession Number -Assigned]]</f>
        <v xml:space="preserve"> </v>
      </c>
      <c r="C134" s="7" t="str">
        <f>Master[[#This Row],[Accession Prefix (NPGS)]]&amp;" "&amp;Master[[#This Row],[Accession Number -Assigned]]&amp;" **"</f>
        <v xml:space="preserve">  **</v>
      </c>
      <c r="D134" s="76" t="str">
        <f>IF(Master[[#This Row],[Accession Name Category (Identifier 2) -Lookup Picker]]="","",Master[[#This Row],[Accession Name Category (Identifier 2) -Lookup Picker]])</f>
        <v/>
      </c>
      <c r="E134" s="76" t="str">
        <f>IF(Master[[#This Row],[Accession Name (Identifier 2)]]="","",Master[[#This Row],[Accession Name (Identifier 2)]])</f>
        <v/>
      </c>
      <c r="F134" s="45" t="str">
        <f>IF(Master[[#This Row],[Accession Name Cooperator (Identifier 2) -name, organization]]="","",Master[[#This Row],[Accession Name Cooperator (Identifier 2) -name, organization]])</f>
        <v/>
      </c>
      <c r="G134" s="7" t="str">
        <f t="shared" si="4"/>
        <v>Y</v>
      </c>
    </row>
    <row r="135" spans="2:7" x14ac:dyDescent="0.35">
      <c r="B135" s="7" t="str">
        <f>Master[[#This Row],[Accession Prefix (NPGS)]]&amp;" "&amp;Master[[#This Row],[Accession Number -Assigned]]</f>
        <v xml:space="preserve"> </v>
      </c>
      <c r="C135" s="7" t="str">
        <f>Master[[#This Row],[Accession Prefix (NPGS)]]&amp;" "&amp;Master[[#This Row],[Accession Number -Assigned]]&amp;" **"</f>
        <v xml:space="preserve">  **</v>
      </c>
      <c r="D135" s="76" t="str">
        <f>IF(Master[[#This Row],[Accession Name Category (Identifier 2) -Lookup Picker]]="","",Master[[#This Row],[Accession Name Category (Identifier 2) -Lookup Picker]])</f>
        <v/>
      </c>
      <c r="E135" s="76" t="str">
        <f>IF(Master[[#This Row],[Accession Name (Identifier 2)]]="","",Master[[#This Row],[Accession Name (Identifier 2)]])</f>
        <v/>
      </c>
      <c r="F135" s="45" t="str">
        <f>IF(Master[[#This Row],[Accession Name Cooperator (Identifier 2) -name, organization]]="","",Master[[#This Row],[Accession Name Cooperator (Identifier 2) -name, organization]])</f>
        <v/>
      </c>
      <c r="G135" s="7" t="str">
        <f t="shared" si="4"/>
        <v>Y</v>
      </c>
    </row>
    <row r="136" spans="2:7" x14ac:dyDescent="0.35">
      <c r="B136" s="7" t="str">
        <f>Master[[#This Row],[Accession Prefix (NPGS)]]&amp;" "&amp;Master[[#This Row],[Accession Number -Assigned]]</f>
        <v xml:space="preserve"> </v>
      </c>
      <c r="C136" s="7" t="str">
        <f>Master[[#This Row],[Accession Prefix (NPGS)]]&amp;" "&amp;Master[[#This Row],[Accession Number -Assigned]]&amp;" **"</f>
        <v xml:space="preserve">  **</v>
      </c>
      <c r="D136" s="76" t="str">
        <f>IF(Master[[#This Row],[Accession Name Category (Identifier 2) -Lookup Picker]]="","",Master[[#This Row],[Accession Name Category (Identifier 2) -Lookup Picker]])</f>
        <v/>
      </c>
      <c r="E136" s="76" t="str">
        <f>IF(Master[[#This Row],[Accession Name (Identifier 2)]]="","",Master[[#This Row],[Accession Name (Identifier 2)]])</f>
        <v/>
      </c>
      <c r="F136" s="45" t="str">
        <f>IF(Master[[#This Row],[Accession Name Cooperator (Identifier 2) -name, organization]]="","",Master[[#This Row],[Accession Name Cooperator (Identifier 2) -name, organization]])</f>
        <v/>
      </c>
      <c r="G136" s="7" t="str">
        <f t="shared" si="4"/>
        <v>Y</v>
      </c>
    </row>
    <row r="137" spans="2:7" x14ac:dyDescent="0.35">
      <c r="B137" s="7" t="str">
        <f>Master[[#This Row],[Accession Prefix (NPGS)]]&amp;" "&amp;Master[[#This Row],[Accession Number -Assigned]]</f>
        <v xml:space="preserve"> </v>
      </c>
      <c r="C137" s="7" t="str">
        <f>Master[[#This Row],[Accession Prefix (NPGS)]]&amp;" "&amp;Master[[#This Row],[Accession Number -Assigned]]&amp;" **"</f>
        <v xml:space="preserve">  **</v>
      </c>
      <c r="D137" s="76" t="str">
        <f>IF(Master[[#This Row],[Accession Name Category (Identifier 2) -Lookup Picker]]="","",Master[[#This Row],[Accession Name Category (Identifier 2) -Lookup Picker]])</f>
        <v/>
      </c>
      <c r="E137" s="76" t="str">
        <f>IF(Master[[#This Row],[Accession Name (Identifier 2)]]="","",Master[[#This Row],[Accession Name (Identifier 2)]])</f>
        <v/>
      </c>
      <c r="F137" s="45" t="str">
        <f>IF(Master[[#This Row],[Accession Name Cooperator (Identifier 2) -name, organization]]="","",Master[[#This Row],[Accession Name Cooperator (Identifier 2) -name, organization]])</f>
        <v/>
      </c>
      <c r="G137" s="7" t="str">
        <f t="shared" si="4"/>
        <v>Y</v>
      </c>
    </row>
    <row r="138" spans="2:7" x14ac:dyDescent="0.35">
      <c r="B138" s="7" t="str">
        <f>Master[[#This Row],[Accession Prefix (NPGS)]]&amp;" "&amp;Master[[#This Row],[Accession Number -Assigned]]</f>
        <v xml:space="preserve"> </v>
      </c>
      <c r="C138" s="7" t="str">
        <f>Master[[#This Row],[Accession Prefix (NPGS)]]&amp;" "&amp;Master[[#This Row],[Accession Number -Assigned]]&amp;" **"</f>
        <v xml:space="preserve">  **</v>
      </c>
      <c r="D138" s="76" t="str">
        <f>IF(Master[[#This Row],[Accession Name Category (Identifier 2) -Lookup Picker]]="","",Master[[#This Row],[Accession Name Category (Identifier 2) -Lookup Picker]])</f>
        <v/>
      </c>
      <c r="E138" s="76" t="str">
        <f>IF(Master[[#This Row],[Accession Name (Identifier 2)]]="","",Master[[#This Row],[Accession Name (Identifier 2)]])</f>
        <v/>
      </c>
      <c r="F138" s="45" t="str">
        <f>IF(Master[[#This Row],[Accession Name Cooperator (Identifier 2) -name, organization]]="","",Master[[#This Row],[Accession Name Cooperator (Identifier 2) -name, organization]])</f>
        <v/>
      </c>
      <c r="G138" s="7" t="str">
        <f t="shared" si="4"/>
        <v>Y</v>
      </c>
    </row>
    <row r="139" spans="2:7" x14ac:dyDescent="0.35">
      <c r="B139" s="7" t="str">
        <f>Master[[#This Row],[Accession Prefix (NPGS)]]&amp;" "&amp;Master[[#This Row],[Accession Number -Assigned]]</f>
        <v xml:space="preserve"> </v>
      </c>
      <c r="C139" s="7" t="str">
        <f>Master[[#This Row],[Accession Prefix (NPGS)]]&amp;" "&amp;Master[[#This Row],[Accession Number -Assigned]]&amp;" **"</f>
        <v xml:space="preserve">  **</v>
      </c>
      <c r="D139" s="76" t="str">
        <f>IF(Master[[#This Row],[Accession Name Category (Identifier 2) -Lookup Picker]]="","",Master[[#This Row],[Accession Name Category (Identifier 2) -Lookup Picker]])</f>
        <v/>
      </c>
      <c r="E139" s="76" t="str">
        <f>IF(Master[[#This Row],[Accession Name (Identifier 2)]]="","",Master[[#This Row],[Accession Name (Identifier 2)]])</f>
        <v/>
      </c>
      <c r="F139" s="45" t="str">
        <f>IF(Master[[#This Row],[Accession Name Cooperator (Identifier 2) -name, organization]]="","",Master[[#This Row],[Accession Name Cooperator (Identifier 2) -name, organization]])</f>
        <v/>
      </c>
      <c r="G139" s="7" t="str">
        <f t="shared" si="4"/>
        <v>Y</v>
      </c>
    </row>
    <row r="140" spans="2:7" x14ac:dyDescent="0.35">
      <c r="B140" s="7" t="str">
        <f>Master[[#This Row],[Accession Prefix (NPGS)]]&amp;" "&amp;Master[[#This Row],[Accession Number -Assigned]]</f>
        <v xml:space="preserve"> </v>
      </c>
      <c r="C140" s="7" t="str">
        <f>Master[[#This Row],[Accession Prefix (NPGS)]]&amp;" "&amp;Master[[#This Row],[Accession Number -Assigned]]&amp;" **"</f>
        <v xml:space="preserve">  **</v>
      </c>
      <c r="D140" s="76" t="str">
        <f>IF(Master[[#This Row],[Accession Name Category (Identifier 2) -Lookup Picker]]="","",Master[[#This Row],[Accession Name Category (Identifier 2) -Lookup Picker]])</f>
        <v/>
      </c>
      <c r="E140" s="76" t="str">
        <f>IF(Master[[#This Row],[Accession Name (Identifier 2)]]="","",Master[[#This Row],[Accession Name (Identifier 2)]])</f>
        <v/>
      </c>
      <c r="F140" s="45" t="str">
        <f>IF(Master[[#This Row],[Accession Name Cooperator (Identifier 2) -name, organization]]="","",Master[[#This Row],[Accession Name Cooperator (Identifier 2) -name, organization]])</f>
        <v/>
      </c>
      <c r="G140" s="7" t="str">
        <f t="shared" si="4"/>
        <v>Y</v>
      </c>
    </row>
    <row r="141" spans="2:7" x14ac:dyDescent="0.35">
      <c r="B141" s="7" t="str">
        <f>Master[[#This Row],[Accession Prefix (NPGS)]]&amp;" "&amp;Master[[#This Row],[Accession Number -Assigned]]</f>
        <v xml:space="preserve"> </v>
      </c>
      <c r="C141" s="7" t="str">
        <f>Master[[#This Row],[Accession Prefix (NPGS)]]&amp;" "&amp;Master[[#This Row],[Accession Number -Assigned]]&amp;" **"</f>
        <v xml:space="preserve">  **</v>
      </c>
      <c r="D141" s="76" t="str">
        <f>IF(Master[[#This Row],[Accession Name Category (Identifier 2) -Lookup Picker]]="","",Master[[#This Row],[Accession Name Category (Identifier 2) -Lookup Picker]])</f>
        <v/>
      </c>
      <c r="E141" s="76" t="str">
        <f>IF(Master[[#This Row],[Accession Name (Identifier 2)]]="","",Master[[#This Row],[Accession Name (Identifier 2)]])</f>
        <v/>
      </c>
      <c r="F141" s="45" t="str">
        <f>IF(Master[[#This Row],[Accession Name Cooperator (Identifier 2) -name, organization]]="","",Master[[#This Row],[Accession Name Cooperator (Identifier 2) -name, organization]])</f>
        <v/>
      </c>
      <c r="G141" s="7" t="str">
        <f t="shared" si="4"/>
        <v>Y</v>
      </c>
    </row>
    <row r="142" spans="2:7" x14ac:dyDescent="0.35">
      <c r="B142" s="7" t="str">
        <f>Master[[#This Row],[Accession Prefix (NPGS)]]&amp;" "&amp;Master[[#This Row],[Accession Number -Assigned]]</f>
        <v xml:space="preserve"> </v>
      </c>
      <c r="C142" s="7" t="str">
        <f>Master[[#This Row],[Accession Prefix (NPGS)]]&amp;" "&amp;Master[[#This Row],[Accession Number -Assigned]]&amp;" **"</f>
        <v xml:space="preserve">  **</v>
      </c>
      <c r="D142" s="76" t="str">
        <f>IF(Master[[#This Row],[Accession Name Category (Identifier 2) -Lookup Picker]]="","",Master[[#This Row],[Accession Name Category (Identifier 2) -Lookup Picker]])</f>
        <v/>
      </c>
      <c r="E142" s="76" t="str">
        <f>IF(Master[[#This Row],[Accession Name (Identifier 2)]]="","",Master[[#This Row],[Accession Name (Identifier 2)]])</f>
        <v/>
      </c>
      <c r="F142" s="45" t="str">
        <f>IF(Master[[#This Row],[Accession Name Cooperator (Identifier 2) -name, organization]]="","",Master[[#This Row],[Accession Name Cooperator (Identifier 2) -name, organization]])</f>
        <v/>
      </c>
      <c r="G142" s="7" t="str">
        <f t="shared" si="4"/>
        <v>Y</v>
      </c>
    </row>
    <row r="143" spans="2:7" x14ac:dyDescent="0.35">
      <c r="B143" s="7" t="str">
        <f>Master[[#This Row],[Accession Prefix (NPGS)]]&amp;" "&amp;Master[[#This Row],[Accession Number -Assigned]]</f>
        <v xml:space="preserve"> </v>
      </c>
      <c r="C143" s="7" t="str">
        <f>Master[[#This Row],[Accession Prefix (NPGS)]]&amp;" "&amp;Master[[#This Row],[Accession Number -Assigned]]&amp;" **"</f>
        <v xml:space="preserve">  **</v>
      </c>
      <c r="D143" s="76" t="str">
        <f>IF(Master[[#This Row],[Accession Name Category (Identifier 2) -Lookup Picker]]="","",Master[[#This Row],[Accession Name Category (Identifier 2) -Lookup Picker]])</f>
        <v/>
      </c>
      <c r="E143" s="76" t="str">
        <f>IF(Master[[#This Row],[Accession Name (Identifier 2)]]="","",Master[[#This Row],[Accession Name (Identifier 2)]])</f>
        <v/>
      </c>
      <c r="F143" s="45" t="str">
        <f>IF(Master[[#This Row],[Accession Name Cooperator (Identifier 2) -name, organization]]="","",Master[[#This Row],[Accession Name Cooperator (Identifier 2) -name, organization]])</f>
        <v/>
      </c>
      <c r="G143" s="7" t="str">
        <f t="shared" si="4"/>
        <v>Y</v>
      </c>
    </row>
    <row r="144" spans="2:7" x14ac:dyDescent="0.35">
      <c r="B144" s="7" t="str">
        <f>Master[[#This Row],[Accession Prefix (NPGS)]]&amp;" "&amp;Master[[#This Row],[Accession Number -Assigned]]</f>
        <v xml:space="preserve"> </v>
      </c>
      <c r="C144" s="7" t="str">
        <f>Master[[#This Row],[Accession Prefix (NPGS)]]&amp;" "&amp;Master[[#This Row],[Accession Number -Assigned]]&amp;" **"</f>
        <v xml:space="preserve">  **</v>
      </c>
      <c r="D144" s="76" t="str">
        <f>IF(Master[[#This Row],[Accession Name Category (Identifier 2) -Lookup Picker]]="","",Master[[#This Row],[Accession Name Category (Identifier 2) -Lookup Picker]])</f>
        <v/>
      </c>
      <c r="E144" s="76" t="str">
        <f>IF(Master[[#This Row],[Accession Name (Identifier 2)]]="","",Master[[#This Row],[Accession Name (Identifier 2)]])</f>
        <v/>
      </c>
      <c r="F144" s="45" t="str">
        <f>IF(Master[[#This Row],[Accession Name Cooperator (Identifier 2) -name, organization]]="","",Master[[#This Row],[Accession Name Cooperator (Identifier 2) -name, organization]])</f>
        <v/>
      </c>
      <c r="G144" s="7" t="str">
        <f t="shared" si="4"/>
        <v>Y</v>
      </c>
    </row>
    <row r="145" spans="2:7" x14ac:dyDescent="0.35">
      <c r="B145" s="7" t="str">
        <f>Master[[#This Row],[Accession Prefix (NPGS)]]&amp;" "&amp;Master[[#This Row],[Accession Number -Assigned]]</f>
        <v xml:space="preserve"> </v>
      </c>
      <c r="C145" s="7" t="str">
        <f>Master[[#This Row],[Accession Prefix (NPGS)]]&amp;" "&amp;Master[[#This Row],[Accession Number -Assigned]]&amp;" **"</f>
        <v xml:space="preserve">  **</v>
      </c>
      <c r="D145" s="76" t="str">
        <f>IF(Master[[#This Row],[Accession Name Category (Identifier 2) -Lookup Picker]]="","",Master[[#This Row],[Accession Name Category (Identifier 2) -Lookup Picker]])</f>
        <v/>
      </c>
      <c r="E145" s="76" t="str">
        <f>IF(Master[[#This Row],[Accession Name (Identifier 2)]]="","",Master[[#This Row],[Accession Name (Identifier 2)]])</f>
        <v/>
      </c>
      <c r="F145" s="45" t="str">
        <f>IF(Master[[#This Row],[Accession Name Cooperator (Identifier 2) -name, organization]]="","",Master[[#This Row],[Accession Name Cooperator (Identifier 2) -name, organization]])</f>
        <v/>
      </c>
      <c r="G145" s="7" t="str">
        <f t="shared" si="4"/>
        <v>Y</v>
      </c>
    </row>
    <row r="146" spans="2:7" x14ac:dyDescent="0.35">
      <c r="B146" s="7" t="str">
        <f>Master[[#This Row],[Accession Prefix (NPGS)]]&amp;" "&amp;Master[[#This Row],[Accession Number -Assigned]]</f>
        <v xml:space="preserve"> </v>
      </c>
      <c r="C146" s="7" t="str">
        <f>Master[[#This Row],[Accession Prefix (NPGS)]]&amp;" "&amp;Master[[#This Row],[Accession Number -Assigned]]&amp;" **"</f>
        <v xml:space="preserve">  **</v>
      </c>
      <c r="D146" s="76" t="str">
        <f>IF(Master[[#This Row],[Accession Name Category (Identifier 2) -Lookup Picker]]="","",Master[[#This Row],[Accession Name Category (Identifier 2) -Lookup Picker]])</f>
        <v/>
      </c>
      <c r="E146" s="76" t="str">
        <f>IF(Master[[#This Row],[Accession Name (Identifier 2)]]="","",Master[[#This Row],[Accession Name (Identifier 2)]])</f>
        <v/>
      </c>
      <c r="F146" s="45" t="str">
        <f>IF(Master[[#This Row],[Accession Name Cooperator (Identifier 2) -name, organization]]="","",Master[[#This Row],[Accession Name Cooperator (Identifier 2) -name, organization]])</f>
        <v/>
      </c>
      <c r="G146" s="7" t="str">
        <f t="shared" si="4"/>
        <v>Y</v>
      </c>
    </row>
    <row r="147" spans="2:7" x14ac:dyDescent="0.35">
      <c r="B147" s="7" t="str">
        <f>Master[[#This Row],[Accession Prefix (NPGS)]]&amp;" "&amp;Master[[#This Row],[Accession Number -Assigned]]</f>
        <v xml:space="preserve"> </v>
      </c>
      <c r="C147" s="7" t="str">
        <f>Master[[#This Row],[Accession Prefix (NPGS)]]&amp;" "&amp;Master[[#This Row],[Accession Number -Assigned]]&amp;" **"</f>
        <v xml:space="preserve">  **</v>
      </c>
      <c r="D147" s="76" t="str">
        <f>IF(Master[[#This Row],[Accession Name Category (Identifier 2) -Lookup Picker]]="","",Master[[#This Row],[Accession Name Category (Identifier 2) -Lookup Picker]])</f>
        <v/>
      </c>
      <c r="E147" s="76" t="str">
        <f>IF(Master[[#This Row],[Accession Name (Identifier 2)]]="","",Master[[#This Row],[Accession Name (Identifier 2)]])</f>
        <v/>
      </c>
      <c r="F147" s="45" t="str">
        <f>IF(Master[[#This Row],[Accession Name Cooperator (Identifier 2) -name, organization]]="","",Master[[#This Row],[Accession Name Cooperator (Identifier 2) -name, organization]])</f>
        <v/>
      </c>
      <c r="G147" s="7" t="str">
        <f t="shared" si="4"/>
        <v>Y</v>
      </c>
    </row>
    <row r="148" spans="2:7" x14ac:dyDescent="0.35">
      <c r="B148" s="7" t="str">
        <f>Master[[#This Row],[Accession Prefix (NPGS)]]&amp;" "&amp;Master[[#This Row],[Accession Number -Assigned]]</f>
        <v xml:space="preserve"> </v>
      </c>
      <c r="C148" s="7" t="str">
        <f>Master[[#This Row],[Accession Prefix (NPGS)]]&amp;" "&amp;Master[[#This Row],[Accession Number -Assigned]]&amp;" **"</f>
        <v xml:space="preserve">  **</v>
      </c>
      <c r="D148" s="76" t="str">
        <f>IF(Master[[#This Row],[Accession Name Category (Identifier 2) -Lookup Picker]]="","",Master[[#This Row],[Accession Name Category (Identifier 2) -Lookup Picker]])</f>
        <v/>
      </c>
      <c r="E148" s="76" t="str">
        <f>IF(Master[[#This Row],[Accession Name (Identifier 2)]]="","",Master[[#This Row],[Accession Name (Identifier 2)]])</f>
        <v/>
      </c>
      <c r="F148" s="45" t="str">
        <f>IF(Master[[#This Row],[Accession Name Cooperator (Identifier 2) -name, organization]]="","",Master[[#This Row],[Accession Name Cooperator (Identifier 2) -name, organization]])</f>
        <v/>
      </c>
      <c r="G148" s="7" t="str">
        <f t="shared" si="4"/>
        <v>Y</v>
      </c>
    </row>
    <row r="149" spans="2:7" x14ac:dyDescent="0.35">
      <c r="B149" s="7" t="str">
        <f>Master[[#This Row],[Accession Prefix (NPGS)]]&amp;" "&amp;Master[[#This Row],[Accession Number -Assigned]]</f>
        <v xml:space="preserve"> </v>
      </c>
      <c r="C149" s="7" t="str">
        <f>Master[[#This Row],[Accession Prefix (NPGS)]]&amp;" "&amp;Master[[#This Row],[Accession Number -Assigned]]&amp;" **"</f>
        <v xml:space="preserve">  **</v>
      </c>
      <c r="D149" s="76" t="str">
        <f>IF(Master[[#This Row],[Accession Name Category (Identifier 2) -Lookup Picker]]="","",Master[[#This Row],[Accession Name Category (Identifier 2) -Lookup Picker]])</f>
        <v/>
      </c>
      <c r="E149" s="76" t="str">
        <f>IF(Master[[#This Row],[Accession Name (Identifier 2)]]="","",Master[[#This Row],[Accession Name (Identifier 2)]])</f>
        <v/>
      </c>
      <c r="F149" s="45" t="str">
        <f>IF(Master[[#This Row],[Accession Name Cooperator (Identifier 2) -name, organization]]="","",Master[[#This Row],[Accession Name Cooperator (Identifier 2) -name, organization]])</f>
        <v/>
      </c>
      <c r="G149" s="7" t="str">
        <f t="shared" si="4"/>
        <v>Y</v>
      </c>
    </row>
    <row r="150" spans="2:7" x14ac:dyDescent="0.35">
      <c r="B150" s="7" t="str">
        <f>Master[[#This Row],[Accession Prefix (NPGS)]]&amp;" "&amp;Master[[#This Row],[Accession Number -Assigned]]</f>
        <v xml:space="preserve"> </v>
      </c>
      <c r="C150" s="7" t="str">
        <f>Master[[#This Row],[Accession Prefix (NPGS)]]&amp;" "&amp;Master[[#This Row],[Accession Number -Assigned]]&amp;" **"</f>
        <v xml:space="preserve">  **</v>
      </c>
      <c r="D150" s="76" t="str">
        <f>IF(Master[[#This Row],[Accession Name Category (Identifier 2) -Lookup Picker]]="","",Master[[#This Row],[Accession Name Category (Identifier 2) -Lookup Picker]])</f>
        <v/>
      </c>
      <c r="E150" s="76" t="str">
        <f>IF(Master[[#This Row],[Accession Name (Identifier 2)]]="","",Master[[#This Row],[Accession Name (Identifier 2)]])</f>
        <v/>
      </c>
      <c r="F150" s="45" t="str">
        <f>IF(Master[[#This Row],[Accession Name Cooperator (Identifier 2) -name, organization]]="","",Master[[#This Row],[Accession Name Cooperator (Identifier 2) -name, organization]])</f>
        <v/>
      </c>
      <c r="G150" s="7" t="str">
        <f t="shared" ref="G150:G181" si="5">"Y"</f>
        <v>Y</v>
      </c>
    </row>
    <row r="151" spans="2:7" x14ac:dyDescent="0.35">
      <c r="B151" s="7" t="str">
        <f>Master[[#This Row],[Accession Prefix (NPGS)]]&amp;" "&amp;Master[[#This Row],[Accession Number -Assigned]]</f>
        <v xml:space="preserve"> </v>
      </c>
      <c r="C151" s="7" t="str">
        <f>Master[[#This Row],[Accession Prefix (NPGS)]]&amp;" "&amp;Master[[#This Row],[Accession Number -Assigned]]&amp;" **"</f>
        <v xml:space="preserve">  **</v>
      </c>
      <c r="D151" s="76" t="str">
        <f>IF(Master[[#This Row],[Accession Name Category (Identifier 2) -Lookup Picker]]="","",Master[[#This Row],[Accession Name Category (Identifier 2) -Lookup Picker]])</f>
        <v/>
      </c>
      <c r="E151" s="76" t="str">
        <f>IF(Master[[#This Row],[Accession Name (Identifier 2)]]="","",Master[[#This Row],[Accession Name (Identifier 2)]])</f>
        <v/>
      </c>
      <c r="F151" s="45" t="str">
        <f>IF(Master[[#This Row],[Accession Name Cooperator (Identifier 2) -name, organization]]="","",Master[[#This Row],[Accession Name Cooperator (Identifier 2) -name, organization]])</f>
        <v/>
      </c>
      <c r="G151" s="7" t="str">
        <f t="shared" si="5"/>
        <v>Y</v>
      </c>
    </row>
    <row r="152" spans="2:7" x14ac:dyDescent="0.35">
      <c r="B152" s="7" t="str">
        <f>Master[[#This Row],[Accession Prefix (NPGS)]]&amp;" "&amp;Master[[#This Row],[Accession Number -Assigned]]</f>
        <v xml:space="preserve"> </v>
      </c>
      <c r="C152" s="7" t="str">
        <f>Master[[#This Row],[Accession Prefix (NPGS)]]&amp;" "&amp;Master[[#This Row],[Accession Number -Assigned]]&amp;" **"</f>
        <v xml:space="preserve">  **</v>
      </c>
      <c r="D152" s="76" t="str">
        <f>IF(Master[[#This Row],[Accession Name Category (Identifier 2) -Lookup Picker]]="","",Master[[#This Row],[Accession Name Category (Identifier 2) -Lookup Picker]])</f>
        <v/>
      </c>
      <c r="E152" s="76" t="str">
        <f>IF(Master[[#This Row],[Accession Name (Identifier 2)]]="","",Master[[#This Row],[Accession Name (Identifier 2)]])</f>
        <v/>
      </c>
      <c r="F152" s="45" t="str">
        <f>IF(Master[[#This Row],[Accession Name Cooperator (Identifier 2) -name, organization]]="","",Master[[#This Row],[Accession Name Cooperator (Identifier 2) -name, organization]])</f>
        <v/>
      </c>
      <c r="G152" s="7" t="str">
        <f t="shared" si="5"/>
        <v>Y</v>
      </c>
    </row>
    <row r="153" spans="2:7" x14ac:dyDescent="0.35">
      <c r="B153" s="7" t="str">
        <f>Master[[#This Row],[Accession Prefix (NPGS)]]&amp;" "&amp;Master[[#This Row],[Accession Number -Assigned]]</f>
        <v xml:space="preserve"> </v>
      </c>
      <c r="C153" s="7" t="str">
        <f>Master[[#This Row],[Accession Prefix (NPGS)]]&amp;" "&amp;Master[[#This Row],[Accession Number -Assigned]]&amp;" **"</f>
        <v xml:space="preserve">  **</v>
      </c>
      <c r="D153" s="76" t="str">
        <f>IF(Master[[#This Row],[Accession Name Category (Identifier 2) -Lookup Picker]]="","",Master[[#This Row],[Accession Name Category (Identifier 2) -Lookup Picker]])</f>
        <v/>
      </c>
      <c r="E153" s="76" t="str">
        <f>IF(Master[[#This Row],[Accession Name (Identifier 2)]]="","",Master[[#This Row],[Accession Name (Identifier 2)]])</f>
        <v/>
      </c>
      <c r="F153" s="45" t="str">
        <f>IF(Master[[#This Row],[Accession Name Cooperator (Identifier 2) -name, organization]]="","",Master[[#This Row],[Accession Name Cooperator (Identifier 2) -name, organization]])</f>
        <v/>
      </c>
      <c r="G153" s="7" t="str">
        <f t="shared" si="5"/>
        <v>Y</v>
      </c>
    </row>
    <row r="154" spans="2:7" x14ac:dyDescent="0.35">
      <c r="B154" s="7" t="str">
        <f>Master[[#This Row],[Accession Prefix (NPGS)]]&amp;" "&amp;Master[[#This Row],[Accession Number -Assigned]]</f>
        <v xml:space="preserve"> </v>
      </c>
      <c r="C154" s="7" t="str">
        <f>Master[[#This Row],[Accession Prefix (NPGS)]]&amp;" "&amp;Master[[#This Row],[Accession Number -Assigned]]&amp;" **"</f>
        <v xml:space="preserve">  **</v>
      </c>
      <c r="D154" s="76" t="str">
        <f>IF(Master[[#This Row],[Accession Name Category (Identifier 2) -Lookup Picker]]="","",Master[[#This Row],[Accession Name Category (Identifier 2) -Lookup Picker]])</f>
        <v/>
      </c>
      <c r="E154" s="76" t="str">
        <f>IF(Master[[#This Row],[Accession Name (Identifier 2)]]="","",Master[[#This Row],[Accession Name (Identifier 2)]])</f>
        <v/>
      </c>
      <c r="F154" s="45" t="str">
        <f>IF(Master[[#This Row],[Accession Name Cooperator (Identifier 2) -name, organization]]="","",Master[[#This Row],[Accession Name Cooperator (Identifier 2) -name, organization]])</f>
        <v/>
      </c>
      <c r="G154" s="7" t="str">
        <f t="shared" si="5"/>
        <v>Y</v>
      </c>
    </row>
    <row r="155" spans="2:7" x14ac:dyDescent="0.35">
      <c r="B155" s="7" t="str">
        <f>Master[[#This Row],[Accession Prefix (NPGS)]]&amp;" "&amp;Master[[#This Row],[Accession Number -Assigned]]</f>
        <v xml:space="preserve"> </v>
      </c>
      <c r="C155" s="7" t="str">
        <f>Master[[#This Row],[Accession Prefix (NPGS)]]&amp;" "&amp;Master[[#This Row],[Accession Number -Assigned]]&amp;" **"</f>
        <v xml:space="preserve">  **</v>
      </c>
      <c r="D155" s="76" t="str">
        <f>IF(Master[[#This Row],[Accession Name Category (Identifier 2) -Lookup Picker]]="","",Master[[#This Row],[Accession Name Category (Identifier 2) -Lookup Picker]])</f>
        <v/>
      </c>
      <c r="E155" s="76" t="str">
        <f>IF(Master[[#This Row],[Accession Name (Identifier 2)]]="","",Master[[#This Row],[Accession Name (Identifier 2)]])</f>
        <v/>
      </c>
      <c r="F155" s="45" t="str">
        <f>IF(Master[[#This Row],[Accession Name Cooperator (Identifier 2) -name, organization]]="","",Master[[#This Row],[Accession Name Cooperator (Identifier 2) -name, organization]])</f>
        <v/>
      </c>
      <c r="G155" s="7" t="str">
        <f t="shared" si="5"/>
        <v>Y</v>
      </c>
    </row>
    <row r="156" spans="2:7" x14ac:dyDescent="0.35">
      <c r="B156" s="7" t="str">
        <f>Master[[#This Row],[Accession Prefix (NPGS)]]&amp;" "&amp;Master[[#This Row],[Accession Number -Assigned]]</f>
        <v xml:space="preserve"> </v>
      </c>
      <c r="C156" s="7" t="str">
        <f>Master[[#This Row],[Accession Prefix (NPGS)]]&amp;" "&amp;Master[[#This Row],[Accession Number -Assigned]]&amp;" **"</f>
        <v xml:space="preserve">  **</v>
      </c>
      <c r="D156" s="76" t="str">
        <f>IF(Master[[#This Row],[Accession Name Category (Identifier 2) -Lookup Picker]]="","",Master[[#This Row],[Accession Name Category (Identifier 2) -Lookup Picker]])</f>
        <v/>
      </c>
      <c r="E156" s="76" t="str">
        <f>IF(Master[[#This Row],[Accession Name (Identifier 2)]]="","",Master[[#This Row],[Accession Name (Identifier 2)]])</f>
        <v/>
      </c>
      <c r="F156" s="45" t="str">
        <f>IF(Master[[#This Row],[Accession Name Cooperator (Identifier 2) -name, organization]]="","",Master[[#This Row],[Accession Name Cooperator (Identifier 2) -name, organization]])</f>
        <v/>
      </c>
      <c r="G156" s="7" t="str">
        <f t="shared" si="5"/>
        <v>Y</v>
      </c>
    </row>
    <row r="157" spans="2:7" x14ac:dyDescent="0.35">
      <c r="B157" s="7" t="str">
        <f>Master[[#This Row],[Accession Prefix (NPGS)]]&amp;" "&amp;Master[[#This Row],[Accession Number -Assigned]]</f>
        <v xml:space="preserve"> </v>
      </c>
      <c r="C157" s="7" t="str">
        <f>Master[[#This Row],[Accession Prefix (NPGS)]]&amp;" "&amp;Master[[#This Row],[Accession Number -Assigned]]&amp;" **"</f>
        <v xml:space="preserve">  **</v>
      </c>
      <c r="D157" s="76" t="str">
        <f>IF(Master[[#This Row],[Accession Name Category (Identifier 2) -Lookup Picker]]="","",Master[[#This Row],[Accession Name Category (Identifier 2) -Lookup Picker]])</f>
        <v/>
      </c>
      <c r="E157" s="76" t="str">
        <f>IF(Master[[#This Row],[Accession Name (Identifier 2)]]="","",Master[[#This Row],[Accession Name (Identifier 2)]])</f>
        <v/>
      </c>
      <c r="F157" s="45" t="str">
        <f>IF(Master[[#This Row],[Accession Name Cooperator (Identifier 2) -name, organization]]="","",Master[[#This Row],[Accession Name Cooperator (Identifier 2) -name, organization]])</f>
        <v/>
      </c>
      <c r="G157" s="7" t="str">
        <f t="shared" si="5"/>
        <v>Y</v>
      </c>
    </row>
    <row r="158" spans="2:7" x14ac:dyDescent="0.35">
      <c r="B158" s="7" t="str">
        <f>Master[[#This Row],[Accession Prefix (NPGS)]]&amp;" "&amp;Master[[#This Row],[Accession Number -Assigned]]</f>
        <v xml:space="preserve"> </v>
      </c>
      <c r="C158" s="7" t="str">
        <f>Master[[#This Row],[Accession Prefix (NPGS)]]&amp;" "&amp;Master[[#This Row],[Accession Number -Assigned]]&amp;" **"</f>
        <v xml:space="preserve">  **</v>
      </c>
      <c r="D158" s="76" t="str">
        <f>IF(Master[[#This Row],[Accession Name Category (Identifier 2) -Lookup Picker]]="","",Master[[#This Row],[Accession Name Category (Identifier 2) -Lookup Picker]])</f>
        <v/>
      </c>
      <c r="E158" s="76" t="str">
        <f>IF(Master[[#This Row],[Accession Name (Identifier 2)]]="","",Master[[#This Row],[Accession Name (Identifier 2)]])</f>
        <v/>
      </c>
      <c r="F158" s="45" t="str">
        <f>IF(Master[[#This Row],[Accession Name Cooperator (Identifier 2) -name, organization]]="","",Master[[#This Row],[Accession Name Cooperator (Identifier 2) -name, organization]])</f>
        <v/>
      </c>
      <c r="G158" s="7" t="str">
        <f t="shared" si="5"/>
        <v>Y</v>
      </c>
    </row>
    <row r="159" spans="2:7" x14ac:dyDescent="0.35">
      <c r="B159" s="7" t="str">
        <f>Master[[#This Row],[Accession Prefix (NPGS)]]&amp;" "&amp;Master[[#This Row],[Accession Number -Assigned]]</f>
        <v xml:space="preserve"> </v>
      </c>
      <c r="C159" s="7" t="str">
        <f>Master[[#This Row],[Accession Prefix (NPGS)]]&amp;" "&amp;Master[[#This Row],[Accession Number -Assigned]]&amp;" **"</f>
        <v xml:space="preserve">  **</v>
      </c>
      <c r="D159" s="76" t="str">
        <f>IF(Master[[#This Row],[Accession Name Category (Identifier 2) -Lookup Picker]]="","",Master[[#This Row],[Accession Name Category (Identifier 2) -Lookup Picker]])</f>
        <v/>
      </c>
      <c r="E159" s="76" t="str">
        <f>IF(Master[[#This Row],[Accession Name (Identifier 2)]]="","",Master[[#This Row],[Accession Name (Identifier 2)]])</f>
        <v/>
      </c>
      <c r="F159" s="45" t="str">
        <f>IF(Master[[#This Row],[Accession Name Cooperator (Identifier 2) -name, organization]]="","",Master[[#This Row],[Accession Name Cooperator (Identifier 2) -name, organization]])</f>
        <v/>
      </c>
      <c r="G159" s="7" t="str">
        <f t="shared" si="5"/>
        <v>Y</v>
      </c>
    </row>
    <row r="160" spans="2:7" x14ac:dyDescent="0.35">
      <c r="B160" s="7" t="str">
        <f>Master[[#This Row],[Accession Prefix (NPGS)]]&amp;" "&amp;Master[[#This Row],[Accession Number -Assigned]]</f>
        <v xml:space="preserve"> </v>
      </c>
      <c r="C160" s="7" t="str">
        <f>Master[[#This Row],[Accession Prefix (NPGS)]]&amp;" "&amp;Master[[#This Row],[Accession Number -Assigned]]&amp;" **"</f>
        <v xml:space="preserve">  **</v>
      </c>
      <c r="D160" s="76" t="str">
        <f>IF(Master[[#This Row],[Accession Name Category (Identifier 2) -Lookup Picker]]="","",Master[[#This Row],[Accession Name Category (Identifier 2) -Lookup Picker]])</f>
        <v/>
      </c>
      <c r="E160" s="76" t="str">
        <f>IF(Master[[#This Row],[Accession Name (Identifier 2)]]="","",Master[[#This Row],[Accession Name (Identifier 2)]])</f>
        <v/>
      </c>
      <c r="F160" s="45" t="str">
        <f>IF(Master[[#This Row],[Accession Name Cooperator (Identifier 2) -name, organization]]="","",Master[[#This Row],[Accession Name Cooperator (Identifier 2) -name, organization]])</f>
        <v/>
      </c>
      <c r="G160" s="7" t="str">
        <f t="shared" si="5"/>
        <v>Y</v>
      </c>
    </row>
    <row r="161" spans="2:7" x14ac:dyDescent="0.35">
      <c r="B161" s="7" t="str">
        <f>Master[[#This Row],[Accession Prefix (NPGS)]]&amp;" "&amp;Master[[#This Row],[Accession Number -Assigned]]</f>
        <v xml:space="preserve"> </v>
      </c>
      <c r="C161" s="7" t="str">
        <f>Master[[#This Row],[Accession Prefix (NPGS)]]&amp;" "&amp;Master[[#This Row],[Accession Number -Assigned]]&amp;" **"</f>
        <v xml:space="preserve">  **</v>
      </c>
      <c r="D161" s="76" t="str">
        <f>IF(Master[[#This Row],[Accession Name Category (Identifier 2) -Lookup Picker]]="","",Master[[#This Row],[Accession Name Category (Identifier 2) -Lookup Picker]])</f>
        <v/>
      </c>
      <c r="E161" s="76" t="str">
        <f>IF(Master[[#This Row],[Accession Name (Identifier 2)]]="","",Master[[#This Row],[Accession Name (Identifier 2)]])</f>
        <v/>
      </c>
      <c r="F161" s="45" t="str">
        <f>IF(Master[[#This Row],[Accession Name Cooperator (Identifier 2) -name, organization]]="","",Master[[#This Row],[Accession Name Cooperator (Identifier 2) -name, organization]])</f>
        <v/>
      </c>
      <c r="G161" s="7" t="str">
        <f t="shared" si="5"/>
        <v>Y</v>
      </c>
    </row>
    <row r="162" spans="2:7" x14ac:dyDescent="0.35">
      <c r="B162" s="7" t="str">
        <f>Master[[#This Row],[Accession Prefix (NPGS)]]&amp;" "&amp;Master[[#This Row],[Accession Number -Assigned]]</f>
        <v xml:space="preserve"> </v>
      </c>
      <c r="C162" s="7" t="str">
        <f>Master[[#This Row],[Accession Prefix (NPGS)]]&amp;" "&amp;Master[[#This Row],[Accession Number -Assigned]]&amp;" **"</f>
        <v xml:space="preserve">  **</v>
      </c>
      <c r="D162" s="76" t="str">
        <f>IF(Master[[#This Row],[Accession Name Category (Identifier 2) -Lookup Picker]]="","",Master[[#This Row],[Accession Name Category (Identifier 2) -Lookup Picker]])</f>
        <v/>
      </c>
      <c r="E162" s="76" t="str">
        <f>IF(Master[[#This Row],[Accession Name (Identifier 2)]]="","",Master[[#This Row],[Accession Name (Identifier 2)]])</f>
        <v/>
      </c>
      <c r="F162" s="45" t="str">
        <f>IF(Master[[#This Row],[Accession Name Cooperator (Identifier 2) -name, organization]]="","",Master[[#This Row],[Accession Name Cooperator (Identifier 2) -name, organization]])</f>
        <v/>
      </c>
      <c r="G162" s="7" t="str">
        <f t="shared" si="5"/>
        <v>Y</v>
      </c>
    </row>
    <row r="163" spans="2:7" x14ac:dyDescent="0.35">
      <c r="B163" s="7" t="str">
        <f>Master[[#This Row],[Accession Prefix (NPGS)]]&amp;" "&amp;Master[[#This Row],[Accession Number -Assigned]]</f>
        <v xml:space="preserve"> </v>
      </c>
      <c r="C163" s="7" t="str">
        <f>Master[[#This Row],[Accession Prefix (NPGS)]]&amp;" "&amp;Master[[#This Row],[Accession Number -Assigned]]&amp;" **"</f>
        <v xml:space="preserve">  **</v>
      </c>
      <c r="D163" s="76" t="str">
        <f>IF(Master[[#This Row],[Accession Name Category (Identifier 2) -Lookup Picker]]="","",Master[[#This Row],[Accession Name Category (Identifier 2) -Lookup Picker]])</f>
        <v/>
      </c>
      <c r="E163" s="76" t="str">
        <f>IF(Master[[#This Row],[Accession Name (Identifier 2)]]="","",Master[[#This Row],[Accession Name (Identifier 2)]])</f>
        <v/>
      </c>
      <c r="F163" s="45" t="str">
        <f>IF(Master[[#This Row],[Accession Name Cooperator (Identifier 2) -name, organization]]="","",Master[[#This Row],[Accession Name Cooperator (Identifier 2) -name, organization]])</f>
        <v/>
      </c>
      <c r="G163" s="7" t="str">
        <f t="shared" si="5"/>
        <v>Y</v>
      </c>
    </row>
    <row r="164" spans="2:7" x14ac:dyDescent="0.35">
      <c r="B164" s="7" t="str">
        <f>Master[[#This Row],[Accession Prefix (NPGS)]]&amp;" "&amp;Master[[#This Row],[Accession Number -Assigned]]</f>
        <v xml:space="preserve"> </v>
      </c>
      <c r="C164" s="7" t="str">
        <f>Master[[#This Row],[Accession Prefix (NPGS)]]&amp;" "&amp;Master[[#This Row],[Accession Number -Assigned]]&amp;" **"</f>
        <v xml:space="preserve">  **</v>
      </c>
      <c r="D164" s="76" t="str">
        <f>IF(Master[[#This Row],[Accession Name Category (Identifier 2) -Lookup Picker]]="","",Master[[#This Row],[Accession Name Category (Identifier 2) -Lookup Picker]])</f>
        <v/>
      </c>
      <c r="E164" s="76" t="str">
        <f>IF(Master[[#This Row],[Accession Name (Identifier 2)]]="","",Master[[#This Row],[Accession Name (Identifier 2)]])</f>
        <v/>
      </c>
      <c r="F164" s="45" t="str">
        <f>IF(Master[[#This Row],[Accession Name Cooperator (Identifier 2) -name, organization]]="","",Master[[#This Row],[Accession Name Cooperator (Identifier 2) -name, organization]])</f>
        <v/>
      </c>
      <c r="G164" s="7" t="str">
        <f t="shared" si="5"/>
        <v>Y</v>
      </c>
    </row>
    <row r="165" spans="2:7" x14ac:dyDescent="0.35">
      <c r="B165" s="7" t="str">
        <f>Master[[#This Row],[Accession Prefix (NPGS)]]&amp;" "&amp;Master[[#This Row],[Accession Number -Assigned]]</f>
        <v xml:space="preserve"> </v>
      </c>
      <c r="C165" s="7" t="str">
        <f>Master[[#This Row],[Accession Prefix (NPGS)]]&amp;" "&amp;Master[[#This Row],[Accession Number -Assigned]]&amp;" **"</f>
        <v xml:space="preserve">  **</v>
      </c>
      <c r="D165" s="76" t="str">
        <f>IF(Master[[#This Row],[Accession Name Category (Identifier 2) -Lookup Picker]]="","",Master[[#This Row],[Accession Name Category (Identifier 2) -Lookup Picker]])</f>
        <v/>
      </c>
      <c r="E165" s="76" t="str">
        <f>IF(Master[[#This Row],[Accession Name (Identifier 2)]]="","",Master[[#This Row],[Accession Name (Identifier 2)]])</f>
        <v/>
      </c>
      <c r="F165" s="45" t="str">
        <f>IF(Master[[#This Row],[Accession Name Cooperator (Identifier 2) -name, organization]]="","",Master[[#This Row],[Accession Name Cooperator (Identifier 2) -name, organization]])</f>
        <v/>
      </c>
      <c r="G165" s="7" t="str">
        <f t="shared" si="5"/>
        <v>Y</v>
      </c>
    </row>
    <row r="166" spans="2:7" x14ac:dyDescent="0.35">
      <c r="B166" s="7" t="str">
        <f>Master[[#This Row],[Accession Prefix (NPGS)]]&amp;" "&amp;Master[[#This Row],[Accession Number -Assigned]]</f>
        <v xml:space="preserve"> </v>
      </c>
      <c r="C166" s="7" t="str">
        <f>Master[[#This Row],[Accession Prefix (NPGS)]]&amp;" "&amp;Master[[#This Row],[Accession Number -Assigned]]&amp;" **"</f>
        <v xml:space="preserve">  **</v>
      </c>
      <c r="D166" s="76" t="str">
        <f>IF(Master[[#This Row],[Accession Name Category (Identifier 2) -Lookup Picker]]="","",Master[[#This Row],[Accession Name Category (Identifier 2) -Lookup Picker]])</f>
        <v/>
      </c>
      <c r="E166" s="76" t="str">
        <f>IF(Master[[#This Row],[Accession Name (Identifier 2)]]="","",Master[[#This Row],[Accession Name (Identifier 2)]])</f>
        <v/>
      </c>
      <c r="F166" s="45" t="str">
        <f>IF(Master[[#This Row],[Accession Name Cooperator (Identifier 2) -name, organization]]="","",Master[[#This Row],[Accession Name Cooperator (Identifier 2) -name, organization]])</f>
        <v/>
      </c>
      <c r="G166" s="7" t="str">
        <f t="shared" si="5"/>
        <v>Y</v>
      </c>
    </row>
    <row r="167" spans="2:7" x14ac:dyDescent="0.35">
      <c r="B167" s="7" t="str">
        <f>Master[[#This Row],[Accession Prefix (NPGS)]]&amp;" "&amp;Master[[#This Row],[Accession Number -Assigned]]</f>
        <v xml:space="preserve"> </v>
      </c>
      <c r="C167" s="7" t="str">
        <f>Master[[#This Row],[Accession Prefix (NPGS)]]&amp;" "&amp;Master[[#This Row],[Accession Number -Assigned]]&amp;" **"</f>
        <v xml:space="preserve">  **</v>
      </c>
      <c r="D167" s="76" t="str">
        <f>IF(Master[[#This Row],[Accession Name Category (Identifier 2) -Lookup Picker]]="","",Master[[#This Row],[Accession Name Category (Identifier 2) -Lookup Picker]])</f>
        <v/>
      </c>
      <c r="E167" s="76" t="str">
        <f>IF(Master[[#This Row],[Accession Name (Identifier 2)]]="","",Master[[#This Row],[Accession Name (Identifier 2)]])</f>
        <v/>
      </c>
      <c r="F167" s="45" t="str">
        <f>IF(Master[[#This Row],[Accession Name Cooperator (Identifier 2) -name, organization]]="","",Master[[#This Row],[Accession Name Cooperator (Identifier 2) -name, organization]])</f>
        <v/>
      </c>
      <c r="G167" s="7" t="str">
        <f t="shared" si="5"/>
        <v>Y</v>
      </c>
    </row>
    <row r="168" spans="2:7" x14ac:dyDescent="0.35">
      <c r="B168" s="7" t="str">
        <f>Master[[#This Row],[Accession Prefix (NPGS)]]&amp;" "&amp;Master[[#This Row],[Accession Number -Assigned]]</f>
        <v xml:space="preserve"> </v>
      </c>
      <c r="C168" s="7" t="str">
        <f>Master[[#This Row],[Accession Prefix (NPGS)]]&amp;" "&amp;Master[[#This Row],[Accession Number -Assigned]]&amp;" **"</f>
        <v xml:space="preserve">  **</v>
      </c>
      <c r="D168" s="76" t="str">
        <f>IF(Master[[#This Row],[Accession Name Category (Identifier 2) -Lookup Picker]]="","",Master[[#This Row],[Accession Name Category (Identifier 2) -Lookup Picker]])</f>
        <v/>
      </c>
      <c r="E168" s="76" t="str">
        <f>IF(Master[[#This Row],[Accession Name (Identifier 2)]]="","",Master[[#This Row],[Accession Name (Identifier 2)]])</f>
        <v/>
      </c>
      <c r="F168" s="45" t="str">
        <f>IF(Master[[#This Row],[Accession Name Cooperator (Identifier 2) -name, organization]]="","",Master[[#This Row],[Accession Name Cooperator (Identifier 2) -name, organization]])</f>
        <v/>
      </c>
      <c r="G168" s="7" t="str">
        <f t="shared" si="5"/>
        <v>Y</v>
      </c>
    </row>
    <row r="169" spans="2:7" x14ac:dyDescent="0.35">
      <c r="B169" s="7" t="str">
        <f>Master[[#This Row],[Accession Prefix (NPGS)]]&amp;" "&amp;Master[[#This Row],[Accession Number -Assigned]]</f>
        <v xml:space="preserve"> </v>
      </c>
      <c r="C169" s="7" t="str">
        <f>Master[[#This Row],[Accession Prefix (NPGS)]]&amp;" "&amp;Master[[#This Row],[Accession Number -Assigned]]&amp;" **"</f>
        <v xml:space="preserve">  **</v>
      </c>
      <c r="D169" s="76" t="str">
        <f>IF(Master[[#This Row],[Accession Name Category (Identifier 2) -Lookup Picker]]="","",Master[[#This Row],[Accession Name Category (Identifier 2) -Lookup Picker]])</f>
        <v/>
      </c>
      <c r="E169" s="76" t="str">
        <f>IF(Master[[#This Row],[Accession Name (Identifier 2)]]="","",Master[[#This Row],[Accession Name (Identifier 2)]])</f>
        <v/>
      </c>
      <c r="F169" s="45" t="str">
        <f>IF(Master[[#This Row],[Accession Name Cooperator (Identifier 2) -name, organization]]="","",Master[[#This Row],[Accession Name Cooperator (Identifier 2) -name, organization]])</f>
        <v/>
      </c>
      <c r="G169" s="7" t="str">
        <f t="shared" si="5"/>
        <v>Y</v>
      </c>
    </row>
    <row r="170" spans="2:7" x14ac:dyDescent="0.35">
      <c r="B170" s="7" t="str">
        <f>Master[[#This Row],[Accession Prefix (NPGS)]]&amp;" "&amp;Master[[#This Row],[Accession Number -Assigned]]</f>
        <v xml:space="preserve"> </v>
      </c>
      <c r="C170" s="7" t="str">
        <f>Master[[#This Row],[Accession Prefix (NPGS)]]&amp;" "&amp;Master[[#This Row],[Accession Number -Assigned]]&amp;" **"</f>
        <v xml:space="preserve">  **</v>
      </c>
      <c r="D170" s="76" t="str">
        <f>IF(Master[[#This Row],[Accession Name Category (Identifier 2) -Lookup Picker]]="","",Master[[#This Row],[Accession Name Category (Identifier 2) -Lookup Picker]])</f>
        <v/>
      </c>
      <c r="E170" s="76" t="str">
        <f>IF(Master[[#This Row],[Accession Name (Identifier 2)]]="","",Master[[#This Row],[Accession Name (Identifier 2)]])</f>
        <v/>
      </c>
      <c r="F170" s="45" t="str">
        <f>IF(Master[[#This Row],[Accession Name Cooperator (Identifier 2) -name, organization]]="","",Master[[#This Row],[Accession Name Cooperator (Identifier 2) -name, organization]])</f>
        <v/>
      </c>
      <c r="G170" s="7" t="str">
        <f t="shared" si="5"/>
        <v>Y</v>
      </c>
    </row>
    <row r="171" spans="2:7" x14ac:dyDescent="0.35">
      <c r="B171" s="7" t="str">
        <f>Master[[#This Row],[Accession Prefix (NPGS)]]&amp;" "&amp;Master[[#This Row],[Accession Number -Assigned]]</f>
        <v xml:space="preserve"> </v>
      </c>
      <c r="C171" s="7" t="str">
        <f>Master[[#This Row],[Accession Prefix (NPGS)]]&amp;" "&amp;Master[[#This Row],[Accession Number -Assigned]]&amp;" **"</f>
        <v xml:space="preserve">  **</v>
      </c>
      <c r="D171" s="76" t="str">
        <f>IF(Master[[#This Row],[Accession Name Category (Identifier 2) -Lookup Picker]]="","",Master[[#This Row],[Accession Name Category (Identifier 2) -Lookup Picker]])</f>
        <v/>
      </c>
      <c r="E171" s="76" t="str">
        <f>IF(Master[[#This Row],[Accession Name (Identifier 2)]]="","",Master[[#This Row],[Accession Name (Identifier 2)]])</f>
        <v/>
      </c>
      <c r="F171" s="45" t="str">
        <f>IF(Master[[#This Row],[Accession Name Cooperator (Identifier 2) -name, organization]]="","",Master[[#This Row],[Accession Name Cooperator (Identifier 2) -name, organization]])</f>
        <v/>
      </c>
      <c r="G171" s="7" t="str">
        <f t="shared" si="5"/>
        <v>Y</v>
      </c>
    </row>
    <row r="172" spans="2:7" x14ac:dyDescent="0.35">
      <c r="B172" s="7" t="str">
        <f>Master[[#This Row],[Accession Prefix (NPGS)]]&amp;" "&amp;Master[[#This Row],[Accession Number -Assigned]]</f>
        <v xml:space="preserve"> </v>
      </c>
      <c r="C172" s="7" t="str">
        <f>Master[[#This Row],[Accession Prefix (NPGS)]]&amp;" "&amp;Master[[#This Row],[Accession Number -Assigned]]&amp;" **"</f>
        <v xml:space="preserve">  **</v>
      </c>
      <c r="D172" s="76" t="str">
        <f>IF(Master[[#This Row],[Accession Name Category (Identifier 2) -Lookup Picker]]="","",Master[[#This Row],[Accession Name Category (Identifier 2) -Lookup Picker]])</f>
        <v/>
      </c>
      <c r="E172" s="76" t="str">
        <f>IF(Master[[#This Row],[Accession Name (Identifier 2)]]="","",Master[[#This Row],[Accession Name (Identifier 2)]])</f>
        <v/>
      </c>
      <c r="F172" s="45" t="str">
        <f>IF(Master[[#This Row],[Accession Name Cooperator (Identifier 2) -name, organization]]="","",Master[[#This Row],[Accession Name Cooperator (Identifier 2) -name, organization]])</f>
        <v/>
      </c>
      <c r="G172" s="7" t="str">
        <f t="shared" si="5"/>
        <v>Y</v>
      </c>
    </row>
    <row r="173" spans="2:7" x14ac:dyDescent="0.35">
      <c r="B173" s="7" t="str">
        <f>Master[[#This Row],[Accession Prefix (NPGS)]]&amp;" "&amp;Master[[#This Row],[Accession Number -Assigned]]</f>
        <v xml:space="preserve"> </v>
      </c>
      <c r="C173" s="7" t="str">
        <f>Master[[#This Row],[Accession Prefix (NPGS)]]&amp;" "&amp;Master[[#This Row],[Accession Number -Assigned]]&amp;" **"</f>
        <v xml:space="preserve">  **</v>
      </c>
      <c r="D173" s="76" t="str">
        <f>IF(Master[[#This Row],[Accession Name Category (Identifier 2) -Lookup Picker]]="","",Master[[#This Row],[Accession Name Category (Identifier 2) -Lookup Picker]])</f>
        <v/>
      </c>
      <c r="E173" s="76" t="str">
        <f>IF(Master[[#This Row],[Accession Name (Identifier 2)]]="","",Master[[#This Row],[Accession Name (Identifier 2)]])</f>
        <v/>
      </c>
      <c r="F173" s="45" t="str">
        <f>IF(Master[[#This Row],[Accession Name Cooperator (Identifier 2) -name, organization]]="","",Master[[#This Row],[Accession Name Cooperator (Identifier 2) -name, organization]])</f>
        <v/>
      </c>
      <c r="G173" s="7" t="str">
        <f t="shared" si="5"/>
        <v>Y</v>
      </c>
    </row>
    <row r="174" spans="2:7" x14ac:dyDescent="0.35">
      <c r="B174" s="7" t="str">
        <f>Master[[#This Row],[Accession Prefix (NPGS)]]&amp;" "&amp;Master[[#This Row],[Accession Number -Assigned]]</f>
        <v xml:space="preserve"> </v>
      </c>
      <c r="C174" s="7" t="str">
        <f>Master[[#This Row],[Accession Prefix (NPGS)]]&amp;" "&amp;Master[[#This Row],[Accession Number -Assigned]]&amp;" **"</f>
        <v xml:space="preserve">  **</v>
      </c>
      <c r="D174" s="76" t="str">
        <f>IF(Master[[#This Row],[Accession Name Category (Identifier 2) -Lookup Picker]]="","",Master[[#This Row],[Accession Name Category (Identifier 2) -Lookup Picker]])</f>
        <v/>
      </c>
      <c r="E174" s="76" t="str">
        <f>IF(Master[[#This Row],[Accession Name (Identifier 2)]]="","",Master[[#This Row],[Accession Name (Identifier 2)]])</f>
        <v/>
      </c>
      <c r="F174" s="45" t="str">
        <f>IF(Master[[#This Row],[Accession Name Cooperator (Identifier 2) -name, organization]]="","",Master[[#This Row],[Accession Name Cooperator (Identifier 2) -name, organization]])</f>
        <v/>
      </c>
      <c r="G174" s="7" t="str">
        <f t="shared" si="5"/>
        <v>Y</v>
      </c>
    </row>
    <row r="175" spans="2:7" x14ac:dyDescent="0.35">
      <c r="B175" s="7" t="str">
        <f>Master[[#This Row],[Accession Prefix (NPGS)]]&amp;" "&amp;Master[[#This Row],[Accession Number -Assigned]]</f>
        <v xml:space="preserve"> </v>
      </c>
      <c r="C175" s="7" t="str">
        <f>Master[[#This Row],[Accession Prefix (NPGS)]]&amp;" "&amp;Master[[#This Row],[Accession Number -Assigned]]&amp;" **"</f>
        <v xml:space="preserve">  **</v>
      </c>
      <c r="D175" s="76" t="str">
        <f>IF(Master[[#This Row],[Accession Name Category (Identifier 2) -Lookup Picker]]="","",Master[[#This Row],[Accession Name Category (Identifier 2) -Lookup Picker]])</f>
        <v/>
      </c>
      <c r="E175" s="76" t="str">
        <f>IF(Master[[#This Row],[Accession Name (Identifier 2)]]="","",Master[[#This Row],[Accession Name (Identifier 2)]])</f>
        <v/>
      </c>
      <c r="F175" s="45" t="str">
        <f>IF(Master[[#This Row],[Accession Name Cooperator (Identifier 2) -name, organization]]="","",Master[[#This Row],[Accession Name Cooperator (Identifier 2) -name, organization]])</f>
        <v/>
      </c>
      <c r="G175" s="7" t="str">
        <f t="shared" si="5"/>
        <v>Y</v>
      </c>
    </row>
    <row r="176" spans="2:7" x14ac:dyDescent="0.35">
      <c r="B176" s="7" t="str">
        <f>Master[[#This Row],[Accession Prefix (NPGS)]]&amp;" "&amp;Master[[#This Row],[Accession Number -Assigned]]</f>
        <v xml:space="preserve"> </v>
      </c>
      <c r="C176" s="7" t="str">
        <f>Master[[#This Row],[Accession Prefix (NPGS)]]&amp;" "&amp;Master[[#This Row],[Accession Number -Assigned]]&amp;" **"</f>
        <v xml:space="preserve">  **</v>
      </c>
      <c r="D176" s="76" t="str">
        <f>IF(Master[[#This Row],[Accession Name Category (Identifier 2) -Lookup Picker]]="","",Master[[#This Row],[Accession Name Category (Identifier 2) -Lookup Picker]])</f>
        <v/>
      </c>
      <c r="E176" s="76" t="str">
        <f>IF(Master[[#This Row],[Accession Name (Identifier 2)]]="","",Master[[#This Row],[Accession Name (Identifier 2)]])</f>
        <v/>
      </c>
      <c r="F176" s="45" t="str">
        <f>IF(Master[[#This Row],[Accession Name Cooperator (Identifier 2) -name, organization]]="","",Master[[#This Row],[Accession Name Cooperator (Identifier 2) -name, organization]])</f>
        <v/>
      </c>
      <c r="G176" s="7" t="str">
        <f t="shared" si="5"/>
        <v>Y</v>
      </c>
    </row>
    <row r="177" spans="2:7" x14ac:dyDescent="0.35">
      <c r="B177" s="7" t="str">
        <f>Master[[#This Row],[Accession Prefix (NPGS)]]&amp;" "&amp;Master[[#This Row],[Accession Number -Assigned]]</f>
        <v xml:space="preserve"> </v>
      </c>
      <c r="C177" s="7" t="str">
        <f>Master[[#This Row],[Accession Prefix (NPGS)]]&amp;" "&amp;Master[[#This Row],[Accession Number -Assigned]]&amp;" **"</f>
        <v xml:space="preserve">  **</v>
      </c>
      <c r="D177" s="76" t="str">
        <f>IF(Master[[#This Row],[Accession Name Category (Identifier 2) -Lookup Picker]]="","",Master[[#This Row],[Accession Name Category (Identifier 2) -Lookup Picker]])</f>
        <v/>
      </c>
      <c r="E177" s="76" t="str">
        <f>IF(Master[[#This Row],[Accession Name (Identifier 2)]]="","",Master[[#This Row],[Accession Name (Identifier 2)]])</f>
        <v/>
      </c>
      <c r="F177" s="45" t="str">
        <f>IF(Master[[#This Row],[Accession Name Cooperator (Identifier 2) -name, organization]]="","",Master[[#This Row],[Accession Name Cooperator (Identifier 2) -name, organization]])</f>
        <v/>
      </c>
      <c r="G177" s="7" t="str">
        <f t="shared" si="5"/>
        <v>Y</v>
      </c>
    </row>
    <row r="178" spans="2:7" x14ac:dyDescent="0.35">
      <c r="B178" s="7" t="str">
        <f>Master[[#This Row],[Accession Prefix (NPGS)]]&amp;" "&amp;Master[[#This Row],[Accession Number -Assigned]]</f>
        <v xml:space="preserve"> </v>
      </c>
      <c r="C178" s="7" t="str">
        <f>Master[[#This Row],[Accession Prefix (NPGS)]]&amp;" "&amp;Master[[#This Row],[Accession Number -Assigned]]&amp;" **"</f>
        <v xml:space="preserve">  **</v>
      </c>
      <c r="D178" s="76" t="str">
        <f>IF(Master[[#This Row],[Accession Name Category (Identifier 2) -Lookup Picker]]="","",Master[[#This Row],[Accession Name Category (Identifier 2) -Lookup Picker]])</f>
        <v/>
      </c>
      <c r="E178" s="76" t="str">
        <f>IF(Master[[#This Row],[Accession Name (Identifier 2)]]="","",Master[[#This Row],[Accession Name (Identifier 2)]])</f>
        <v/>
      </c>
      <c r="F178" s="45" t="str">
        <f>IF(Master[[#This Row],[Accession Name Cooperator (Identifier 2) -name, organization]]="","",Master[[#This Row],[Accession Name Cooperator (Identifier 2) -name, organization]])</f>
        <v/>
      </c>
      <c r="G178" s="7" t="str">
        <f t="shared" si="5"/>
        <v>Y</v>
      </c>
    </row>
    <row r="179" spans="2:7" x14ac:dyDescent="0.35">
      <c r="B179" s="7" t="str">
        <f>Master[[#This Row],[Accession Prefix (NPGS)]]&amp;" "&amp;Master[[#This Row],[Accession Number -Assigned]]</f>
        <v xml:space="preserve"> </v>
      </c>
      <c r="C179" s="7" t="str">
        <f>Master[[#This Row],[Accession Prefix (NPGS)]]&amp;" "&amp;Master[[#This Row],[Accession Number -Assigned]]&amp;" **"</f>
        <v xml:space="preserve">  **</v>
      </c>
      <c r="D179" s="76" t="str">
        <f>IF(Master[[#This Row],[Accession Name Category (Identifier 2) -Lookup Picker]]="","",Master[[#This Row],[Accession Name Category (Identifier 2) -Lookup Picker]])</f>
        <v/>
      </c>
      <c r="E179" s="76" t="str">
        <f>IF(Master[[#This Row],[Accession Name (Identifier 2)]]="","",Master[[#This Row],[Accession Name (Identifier 2)]])</f>
        <v/>
      </c>
      <c r="F179" s="45" t="str">
        <f>IF(Master[[#This Row],[Accession Name Cooperator (Identifier 2) -name, organization]]="","",Master[[#This Row],[Accession Name Cooperator (Identifier 2) -name, organization]])</f>
        <v/>
      </c>
      <c r="G179" s="7" t="str">
        <f t="shared" si="5"/>
        <v>Y</v>
      </c>
    </row>
    <row r="180" spans="2:7" x14ac:dyDescent="0.35">
      <c r="B180" s="7" t="str">
        <f>Master[[#This Row],[Accession Prefix (NPGS)]]&amp;" "&amp;Master[[#This Row],[Accession Number -Assigned]]</f>
        <v xml:space="preserve"> </v>
      </c>
      <c r="C180" s="7" t="str">
        <f>Master[[#This Row],[Accession Prefix (NPGS)]]&amp;" "&amp;Master[[#This Row],[Accession Number -Assigned]]&amp;" **"</f>
        <v xml:space="preserve">  **</v>
      </c>
      <c r="D180" s="76" t="str">
        <f>IF(Master[[#This Row],[Accession Name Category (Identifier 2) -Lookup Picker]]="","",Master[[#This Row],[Accession Name Category (Identifier 2) -Lookup Picker]])</f>
        <v/>
      </c>
      <c r="E180" s="76" t="str">
        <f>IF(Master[[#This Row],[Accession Name (Identifier 2)]]="","",Master[[#This Row],[Accession Name (Identifier 2)]])</f>
        <v/>
      </c>
      <c r="F180" s="45" t="str">
        <f>IF(Master[[#This Row],[Accession Name Cooperator (Identifier 2) -name, organization]]="","",Master[[#This Row],[Accession Name Cooperator (Identifier 2) -name, organization]])</f>
        <v/>
      </c>
      <c r="G180" s="7" t="str">
        <f t="shared" si="5"/>
        <v>Y</v>
      </c>
    </row>
    <row r="181" spans="2:7" x14ac:dyDescent="0.35">
      <c r="B181" s="7" t="str">
        <f>Master[[#This Row],[Accession Prefix (NPGS)]]&amp;" "&amp;Master[[#This Row],[Accession Number -Assigned]]</f>
        <v xml:space="preserve"> </v>
      </c>
      <c r="C181" s="7" t="str">
        <f>Master[[#This Row],[Accession Prefix (NPGS)]]&amp;" "&amp;Master[[#This Row],[Accession Number -Assigned]]&amp;" **"</f>
        <v xml:space="preserve">  **</v>
      </c>
      <c r="D181" s="76" t="str">
        <f>IF(Master[[#This Row],[Accession Name Category (Identifier 2) -Lookup Picker]]="","",Master[[#This Row],[Accession Name Category (Identifier 2) -Lookup Picker]])</f>
        <v/>
      </c>
      <c r="E181" s="76" t="str">
        <f>IF(Master[[#This Row],[Accession Name (Identifier 2)]]="","",Master[[#This Row],[Accession Name (Identifier 2)]])</f>
        <v/>
      </c>
      <c r="F181" s="45" t="str">
        <f>IF(Master[[#This Row],[Accession Name Cooperator (Identifier 2) -name, organization]]="","",Master[[#This Row],[Accession Name Cooperator (Identifier 2) -name, organization]])</f>
        <v/>
      </c>
      <c r="G181" s="7" t="str">
        <f t="shared" si="5"/>
        <v>Y</v>
      </c>
    </row>
    <row r="182" spans="2:7" x14ac:dyDescent="0.35">
      <c r="B182" s="7" t="str">
        <f>Master[[#This Row],[Accession Prefix (NPGS)]]&amp;" "&amp;Master[[#This Row],[Accession Number -Assigned]]</f>
        <v xml:space="preserve"> </v>
      </c>
      <c r="C182" s="7" t="str">
        <f>Master[[#This Row],[Accession Prefix (NPGS)]]&amp;" "&amp;Master[[#This Row],[Accession Number -Assigned]]&amp;" **"</f>
        <v xml:space="preserve">  **</v>
      </c>
      <c r="D182" s="76" t="str">
        <f>IF(Master[[#This Row],[Accession Name Category (Identifier 2) -Lookup Picker]]="","",Master[[#This Row],[Accession Name Category (Identifier 2) -Lookup Picker]])</f>
        <v/>
      </c>
      <c r="E182" s="76" t="str">
        <f>IF(Master[[#This Row],[Accession Name (Identifier 2)]]="","",Master[[#This Row],[Accession Name (Identifier 2)]])</f>
        <v/>
      </c>
      <c r="F182" s="45" t="str">
        <f>IF(Master[[#This Row],[Accession Name Cooperator (Identifier 2) -name, organization]]="","",Master[[#This Row],[Accession Name Cooperator (Identifier 2) -name, organization]])</f>
        <v/>
      </c>
      <c r="G182" s="7" t="str">
        <f t="shared" ref="G182:G201" si="6">"Y"</f>
        <v>Y</v>
      </c>
    </row>
    <row r="183" spans="2:7" x14ac:dyDescent="0.35">
      <c r="B183" s="7" t="str">
        <f>Master[[#This Row],[Accession Prefix (NPGS)]]&amp;" "&amp;Master[[#This Row],[Accession Number -Assigned]]</f>
        <v xml:space="preserve"> </v>
      </c>
      <c r="C183" s="7" t="str">
        <f>Master[[#This Row],[Accession Prefix (NPGS)]]&amp;" "&amp;Master[[#This Row],[Accession Number -Assigned]]&amp;" **"</f>
        <v xml:space="preserve">  **</v>
      </c>
      <c r="D183" s="76" t="str">
        <f>IF(Master[[#This Row],[Accession Name Category (Identifier 2) -Lookup Picker]]="","",Master[[#This Row],[Accession Name Category (Identifier 2) -Lookup Picker]])</f>
        <v/>
      </c>
      <c r="E183" s="76" t="str">
        <f>IF(Master[[#This Row],[Accession Name (Identifier 2)]]="","",Master[[#This Row],[Accession Name (Identifier 2)]])</f>
        <v/>
      </c>
      <c r="F183" s="45" t="str">
        <f>IF(Master[[#This Row],[Accession Name Cooperator (Identifier 2) -name, organization]]="","",Master[[#This Row],[Accession Name Cooperator (Identifier 2) -name, organization]])</f>
        <v/>
      </c>
      <c r="G183" s="7" t="str">
        <f t="shared" si="6"/>
        <v>Y</v>
      </c>
    </row>
    <row r="184" spans="2:7" x14ac:dyDescent="0.35">
      <c r="B184" s="7" t="str">
        <f>Master[[#This Row],[Accession Prefix (NPGS)]]&amp;" "&amp;Master[[#This Row],[Accession Number -Assigned]]</f>
        <v xml:space="preserve"> </v>
      </c>
      <c r="C184" s="7" t="str">
        <f>Master[[#This Row],[Accession Prefix (NPGS)]]&amp;" "&amp;Master[[#This Row],[Accession Number -Assigned]]&amp;" **"</f>
        <v xml:space="preserve">  **</v>
      </c>
      <c r="D184" s="76" t="str">
        <f>IF(Master[[#This Row],[Accession Name Category (Identifier 2) -Lookup Picker]]="","",Master[[#This Row],[Accession Name Category (Identifier 2) -Lookup Picker]])</f>
        <v/>
      </c>
      <c r="E184" s="76" t="str">
        <f>IF(Master[[#This Row],[Accession Name (Identifier 2)]]="","",Master[[#This Row],[Accession Name (Identifier 2)]])</f>
        <v/>
      </c>
      <c r="F184" s="45" t="str">
        <f>IF(Master[[#This Row],[Accession Name Cooperator (Identifier 2) -name, organization]]="","",Master[[#This Row],[Accession Name Cooperator (Identifier 2) -name, organization]])</f>
        <v/>
      </c>
      <c r="G184" s="7" t="str">
        <f t="shared" si="6"/>
        <v>Y</v>
      </c>
    </row>
    <row r="185" spans="2:7" x14ac:dyDescent="0.35">
      <c r="B185" s="7" t="str">
        <f>Master[[#This Row],[Accession Prefix (NPGS)]]&amp;" "&amp;Master[[#This Row],[Accession Number -Assigned]]</f>
        <v xml:space="preserve"> </v>
      </c>
      <c r="C185" s="7" t="str">
        <f>Master[[#This Row],[Accession Prefix (NPGS)]]&amp;" "&amp;Master[[#This Row],[Accession Number -Assigned]]&amp;" **"</f>
        <v xml:space="preserve">  **</v>
      </c>
      <c r="D185" s="76" t="str">
        <f>IF(Master[[#This Row],[Accession Name Category (Identifier 2) -Lookup Picker]]="","",Master[[#This Row],[Accession Name Category (Identifier 2) -Lookup Picker]])</f>
        <v/>
      </c>
      <c r="E185" s="76" t="str">
        <f>IF(Master[[#This Row],[Accession Name (Identifier 2)]]="","",Master[[#This Row],[Accession Name (Identifier 2)]])</f>
        <v/>
      </c>
      <c r="F185" s="45" t="str">
        <f>IF(Master[[#This Row],[Accession Name Cooperator (Identifier 2) -name, organization]]="","",Master[[#This Row],[Accession Name Cooperator (Identifier 2) -name, organization]])</f>
        <v/>
      </c>
      <c r="G185" s="7" t="str">
        <f t="shared" si="6"/>
        <v>Y</v>
      </c>
    </row>
    <row r="186" spans="2:7" x14ac:dyDescent="0.35">
      <c r="B186" s="7" t="str">
        <f>Master[[#This Row],[Accession Prefix (NPGS)]]&amp;" "&amp;Master[[#This Row],[Accession Number -Assigned]]</f>
        <v xml:space="preserve"> </v>
      </c>
      <c r="C186" s="7" t="str">
        <f>Master[[#This Row],[Accession Prefix (NPGS)]]&amp;" "&amp;Master[[#This Row],[Accession Number -Assigned]]&amp;" **"</f>
        <v xml:space="preserve">  **</v>
      </c>
      <c r="D186" s="76" t="str">
        <f>IF(Master[[#This Row],[Accession Name Category (Identifier 2) -Lookup Picker]]="","",Master[[#This Row],[Accession Name Category (Identifier 2) -Lookup Picker]])</f>
        <v/>
      </c>
      <c r="E186" s="76" t="str">
        <f>IF(Master[[#This Row],[Accession Name (Identifier 2)]]="","",Master[[#This Row],[Accession Name (Identifier 2)]])</f>
        <v/>
      </c>
      <c r="F186" s="45" t="str">
        <f>IF(Master[[#This Row],[Accession Name Cooperator (Identifier 2) -name, organization]]="","",Master[[#This Row],[Accession Name Cooperator (Identifier 2) -name, organization]])</f>
        <v/>
      </c>
      <c r="G186" s="7" t="str">
        <f t="shared" si="6"/>
        <v>Y</v>
      </c>
    </row>
    <row r="187" spans="2:7" x14ac:dyDescent="0.35">
      <c r="B187" s="7" t="str">
        <f>Master[[#This Row],[Accession Prefix (NPGS)]]&amp;" "&amp;Master[[#This Row],[Accession Number -Assigned]]</f>
        <v xml:space="preserve"> </v>
      </c>
      <c r="C187" s="7" t="str">
        <f>Master[[#This Row],[Accession Prefix (NPGS)]]&amp;" "&amp;Master[[#This Row],[Accession Number -Assigned]]&amp;" **"</f>
        <v xml:space="preserve">  **</v>
      </c>
      <c r="D187" s="76" t="str">
        <f>IF(Master[[#This Row],[Accession Name Category (Identifier 2) -Lookup Picker]]="","",Master[[#This Row],[Accession Name Category (Identifier 2) -Lookup Picker]])</f>
        <v/>
      </c>
      <c r="E187" s="76" t="str">
        <f>IF(Master[[#This Row],[Accession Name (Identifier 2)]]="","",Master[[#This Row],[Accession Name (Identifier 2)]])</f>
        <v/>
      </c>
      <c r="F187" s="45" t="str">
        <f>IF(Master[[#This Row],[Accession Name Cooperator (Identifier 2) -name, organization]]="","",Master[[#This Row],[Accession Name Cooperator (Identifier 2) -name, organization]])</f>
        <v/>
      </c>
      <c r="G187" s="7" t="str">
        <f t="shared" si="6"/>
        <v>Y</v>
      </c>
    </row>
    <row r="188" spans="2:7" x14ac:dyDescent="0.35">
      <c r="B188" s="7" t="str">
        <f>Master[[#This Row],[Accession Prefix (NPGS)]]&amp;" "&amp;Master[[#This Row],[Accession Number -Assigned]]</f>
        <v xml:space="preserve"> </v>
      </c>
      <c r="C188" s="7" t="str">
        <f>Master[[#This Row],[Accession Prefix (NPGS)]]&amp;" "&amp;Master[[#This Row],[Accession Number -Assigned]]&amp;" **"</f>
        <v xml:space="preserve">  **</v>
      </c>
      <c r="D188" s="76" t="str">
        <f>IF(Master[[#This Row],[Accession Name Category (Identifier 2) -Lookup Picker]]="","",Master[[#This Row],[Accession Name Category (Identifier 2) -Lookup Picker]])</f>
        <v/>
      </c>
      <c r="E188" s="76" t="str">
        <f>IF(Master[[#This Row],[Accession Name (Identifier 2)]]="","",Master[[#This Row],[Accession Name (Identifier 2)]])</f>
        <v/>
      </c>
      <c r="F188" s="45" t="str">
        <f>IF(Master[[#This Row],[Accession Name Cooperator (Identifier 2) -name, organization]]="","",Master[[#This Row],[Accession Name Cooperator (Identifier 2) -name, organization]])</f>
        <v/>
      </c>
      <c r="G188" s="7" t="str">
        <f t="shared" si="6"/>
        <v>Y</v>
      </c>
    </row>
    <row r="189" spans="2:7" x14ac:dyDescent="0.35">
      <c r="B189" s="7" t="str">
        <f>Master[[#This Row],[Accession Prefix (NPGS)]]&amp;" "&amp;Master[[#This Row],[Accession Number -Assigned]]</f>
        <v xml:space="preserve"> </v>
      </c>
      <c r="C189" s="7" t="str">
        <f>Master[[#This Row],[Accession Prefix (NPGS)]]&amp;" "&amp;Master[[#This Row],[Accession Number -Assigned]]&amp;" **"</f>
        <v xml:space="preserve">  **</v>
      </c>
      <c r="D189" s="76" t="str">
        <f>IF(Master[[#This Row],[Accession Name Category (Identifier 2) -Lookup Picker]]="","",Master[[#This Row],[Accession Name Category (Identifier 2) -Lookup Picker]])</f>
        <v/>
      </c>
      <c r="E189" s="76" t="str">
        <f>IF(Master[[#This Row],[Accession Name (Identifier 2)]]="","",Master[[#This Row],[Accession Name (Identifier 2)]])</f>
        <v/>
      </c>
      <c r="F189" s="45" t="str">
        <f>IF(Master[[#This Row],[Accession Name Cooperator (Identifier 2) -name, organization]]="","",Master[[#This Row],[Accession Name Cooperator (Identifier 2) -name, organization]])</f>
        <v/>
      </c>
      <c r="G189" s="7" t="str">
        <f t="shared" si="6"/>
        <v>Y</v>
      </c>
    </row>
    <row r="190" spans="2:7" x14ac:dyDescent="0.35">
      <c r="B190" s="7" t="str">
        <f>Master[[#This Row],[Accession Prefix (NPGS)]]&amp;" "&amp;Master[[#This Row],[Accession Number -Assigned]]</f>
        <v xml:space="preserve"> </v>
      </c>
      <c r="C190" s="7" t="str">
        <f>Master[[#This Row],[Accession Prefix (NPGS)]]&amp;" "&amp;Master[[#This Row],[Accession Number -Assigned]]&amp;" **"</f>
        <v xml:space="preserve">  **</v>
      </c>
      <c r="D190" s="76" t="str">
        <f>IF(Master[[#This Row],[Accession Name Category (Identifier 2) -Lookup Picker]]="","",Master[[#This Row],[Accession Name Category (Identifier 2) -Lookup Picker]])</f>
        <v/>
      </c>
      <c r="E190" s="76" t="str">
        <f>IF(Master[[#This Row],[Accession Name (Identifier 2)]]="","",Master[[#This Row],[Accession Name (Identifier 2)]])</f>
        <v/>
      </c>
      <c r="F190" s="45" t="str">
        <f>IF(Master[[#This Row],[Accession Name Cooperator (Identifier 2) -name, organization]]="","",Master[[#This Row],[Accession Name Cooperator (Identifier 2) -name, organization]])</f>
        <v/>
      </c>
      <c r="G190" s="7" t="str">
        <f t="shared" si="6"/>
        <v>Y</v>
      </c>
    </row>
    <row r="191" spans="2:7" x14ac:dyDescent="0.35">
      <c r="B191" s="7" t="str">
        <f>Master[[#This Row],[Accession Prefix (NPGS)]]&amp;" "&amp;Master[[#This Row],[Accession Number -Assigned]]</f>
        <v xml:space="preserve"> </v>
      </c>
      <c r="C191" s="7" t="str">
        <f>Master[[#This Row],[Accession Prefix (NPGS)]]&amp;" "&amp;Master[[#This Row],[Accession Number -Assigned]]&amp;" **"</f>
        <v xml:space="preserve">  **</v>
      </c>
      <c r="D191" s="76" t="str">
        <f>IF(Master[[#This Row],[Accession Name Category (Identifier 2) -Lookup Picker]]="","",Master[[#This Row],[Accession Name Category (Identifier 2) -Lookup Picker]])</f>
        <v/>
      </c>
      <c r="E191" s="76" t="str">
        <f>IF(Master[[#This Row],[Accession Name (Identifier 2)]]="","",Master[[#This Row],[Accession Name (Identifier 2)]])</f>
        <v/>
      </c>
      <c r="F191" s="45" t="str">
        <f>IF(Master[[#This Row],[Accession Name Cooperator (Identifier 2) -name, organization]]="","",Master[[#This Row],[Accession Name Cooperator (Identifier 2) -name, organization]])</f>
        <v/>
      </c>
      <c r="G191" s="7" t="str">
        <f t="shared" si="6"/>
        <v>Y</v>
      </c>
    </row>
    <row r="192" spans="2:7" x14ac:dyDescent="0.35">
      <c r="B192" s="7" t="str">
        <f>Master[[#This Row],[Accession Prefix (NPGS)]]&amp;" "&amp;Master[[#This Row],[Accession Number -Assigned]]</f>
        <v xml:space="preserve"> </v>
      </c>
      <c r="C192" s="7" t="str">
        <f>Master[[#This Row],[Accession Prefix (NPGS)]]&amp;" "&amp;Master[[#This Row],[Accession Number -Assigned]]&amp;" **"</f>
        <v xml:space="preserve">  **</v>
      </c>
      <c r="D192" s="76" t="str">
        <f>IF(Master[[#This Row],[Accession Name Category (Identifier 2) -Lookup Picker]]="","",Master[[#This Row],[Accession Name Category (Identifier 2) -Lookup Picker]])</f>
        <v/>
      </c>
      <c r="E192" s="76" t="str">
        <f>IF(Master[[#This Row],[Accession Name (Identifier 2)]]="","",Master[[#This Row],[Accession Name (Identifier 2)]])</f>
        <v/>
      </c>
      <c r="F192" s="45" t="str">
        <f>IF(Master[[#This Row],[Accession Name Cooperator (Identifier 2) -name, organization]]="","",Master[[#This Row],[Accession Name Cooperator (Identifier 2) -name, organization]])</f>
        <v/>
      </c>
      <c r="G192" s="7" t="str">
        <f t="shared" si="6"/>
        <v>Y</v>
      </c>
    </row>
    <row r="193" spans="2:7" x14ac:dyDescent="0.35">
      <c r="B193" s="7" t="str">
        <f>Master[[#This Row],[Accession Prefix (NPGS)]]&amp;" "&amp;Master[[#This Row],[Accession Number -Assigned]]</f>
        <v xml:space="preserve"> </v>
      </c>
      <c r="C193" s="7" t="str">
        <f>Master[[#This Row],[Accession Prefix (NPGS)]]&amp;" "&amp;Master[[#This Row],[Accession Number -Assigned]]&amp;" **"</f>
        <v xml:space="preserve">  **</v>
      </c>
      <c r="D193" s="76" t="str">
        <f>IF(Master[[#This Row],[Accession Name Category (Identifier 2) -Lookup Picker]]="","",Master[[#This Row],[Accession Name Category (Identifier 2) -Lookup Picker]])</f>
        <v/>
      </c>
      <c r="E193" s="76" t="str">
        <f>IF(Master[[#This Row],[Accession Name (Identifier 2)]]="","",Master[[#This Row],[Accession Name (Identifier 2)]])</f>
        <v/>
      </c>
      <c r="F193" s="45" t="str">
        <f>IF(Master[[#This Row],[Accession Name Cooperator (Identifier 2) -name, organization]]="","",Master[[#This Row],[Accession Name Cooperator (Identifier 2) -name, organization]])</f>
        <v/>
      </c>
      <c r="G193" s="7" t="str">
        <f t="shared" si="6"/>
        <v>Y</v>
      </c>
    </row>
    <row r="194" spans="2:7" x14ac:dyDescent="0.35">
      <c r="B194" s="7" t="str">
        <f>Master[[#This Row],[Accession Prefix (NPGS)]]&amp;" "&amp;Master[[#This Row],[Accession Number -Assigned]]</f>
        <v xml:space="preserve"> </v>
      </c>
      <c r="C194" s="7" t="str">
        <f>Master[[#This Row],[Accession Prefix (NPGS)]]&amp;" "&amp;Master[[#This Row],[Accession Number -Assigned]]&amp;" **"</f>
        <v xml:space="preserve">  **</v>
      </c>
      <c r="D194" s="76" t="str">
        <f>IF(Master[[#This Row],[Accession Name Category (Identifier 2) -Lookup Picker]]="","",Master[[#This Row],[Accession Name Category (Identifier 2) -Lookup Picker]])</f>
        <v/>
      </c>
      <c r="E194" s="76" t="str">
        <f>IF(Master[[#This Row],[Accession Name (Identifier 2)]]="","",Master[[#This Row],[Accession Name (Identifier 2)]])</f>
        <v/>
      </c>
      <c r="F194" s="45" t="str">
        <f>IF(Master[[#This Row],[Accession Name Cooperator (Identifier 2) -name, organization]]="","",Master[[#This Row],[Accession Name Cooperator (Identifier 2) -name, organization]])</f>
        <v/>
      </c>
      <c r="G194" s="7" t="str">
        <f t="shared" si="6"/>
        <v>Y</v>
      </c>
    </row>
    <row r="195" spans="2:7" x14ac:dyDescent="0.35">
      <c r="B195" s="7" t="str">
        <f>Master[[#This Row],[Accession Prefix (NPGS)]]&amp;" "&amp;Master[[#This Row],[Accession Number -Assigned]]</f>
        <v xml:space="preserve"> </v>
      </c>
      <c r="C195" s="7" t="str">
        <f>Master[[#This Row],[Accession Prefix (NPGS)]]&amp;" "&amp;Master[[#This Row],[Accession Number -Assigned]]&amp;" **"</f>
        <v xml:space="preserve">  **</v>
      </c>
      <c r="D195" s="76" t="str">
        <f>IF(Master[[#This Row],[Accession Name Category (Identifier 2) -Lookup Picker]]="","",Master[[#This Row],[Accession Name Category (Identifier 2) -Lookup Picker]])</f>
        <v/>
      </c>
      <c r="E195" s="76" t="str">
        <f>IF(Master[[#This Row],[Accession Name (Identifier 2)]]="","",Master[[#This Row],[Accession Name (Identifier 2)]])</f>
        <v/>
      </c>
      <c r="F195" s="45" t="str">
        <f>IF(Master[[#This Row],[Accession Name Cooperator (Identifier 2) -name, organization]]="","",Master[[#This Row],[Accession Name Cooperator (Identifier 2) -name, organization]])</f>
        <v/>
      </c>
      <c r="G195" s="7" t="str">
        <f t="shared" si="6"/>
        <v>Y</v>
      </c>
    </row>
    <row r="196" spans="2:7" x14ac:dyDescent="0.35">
      <c r="B196" s="7" t="str">
        <f>Master[[#This Row],[Accession Prefix (NPGS)]]&amp;" "&amp;Master[[#This Row],[Accession Number -Assigned]]</f>
        <v xml:space="preserve"> </v>
      </c>
      <c r="C196" s="7" t="str">
        <f>Master[[#This Row],[Accession Prefix (NPGS)]]&amp;" "&amp;Master[[#This Row],[Accession Number -Assigned]]&amp;" **"</f>
        <v xml:space="preserve">  **</v>
      </c>
      <c r="D196" s="76" t="str">
        <f>IF(Master[[#This Row],[Accession Name Category (Identifier 2) -Lookup Picker]]="","",Master[[#This Row],[Accession Name Category (Identifier 2) -Lookup Picker]])</f>
        <v/>
      </c>
      <c r="E196" s="76" t="str">
        <f>IF(Master[[#This Row],[Accession Name (Identifier 2)]]="","",Master[[#This Row],[Accession Name (Identifier 2)]])</f>
        <v/>
      </c>
      <c r="F196" s="45" t="str">
        <f>IF(Master[[#This Row],[Accession Name Cooperator (Identifier 2) -name, organization]]="","",Master[[#This Row],[Accession Name Cooperator (Identifier 2) -name, organization]])</f>
        <v/>
      </c>
      <c r="G196" s="7" t="str">
        <f t="shared" si="6"/>
        <v>Y</v>
      </c>
    </row>
    <row r="197" spans="2:7" x14ac:dyDescent="0.35">
      <c r="B197" s="7" t="str">
        <f>Master[[#This Row],[Accession Prefix (NPGS)]]&amp;" "&amp;Master[[#This Row],[Accession Number -Assigned]]</f>
        <v xml:space="preserve"> </v>
      </c>
      <c r="C197" s="7" t="str">
        <f>Master[[#This Row],[Accession Prefix (NPGS)]]&amp;" "&amp;Master[[#This Row],[Accession Number -Assigned]]&amp;" **"</f>
        <v xml:space="preserve">  **</v>
      </c>
      <c r="D197" s="76" t="str">
        <f>IF(Master[[#This Row],[Accession Name Category (Identifier 2) -Lookup Picker]]="","",Master[[#This Row],[Accession Name Category (Identifier 2) -Lookup Picker]])</f>
        <v/>
      </c>
      <c r="E197" s="76" t="str">
        <f>IF(Master[[#This Row],[Accession Name (Identifier 2)]]="","",Master[[#This Row],[Accession Name (Identifier 2)]])</f>
        <v/>
      </c>
      <c r="F197" s="45" t="str">
        <f>IF(Master[[#This Row],[Accession Name Cooperator (Identifier 2) -name, organization]]="","",Master[[#This Row],[Accession Name Cooperator (Identifier 2) -name, organization]])</f>
        <v/>
      </c>
      <c r="G197" s="7" t="str">
        <f t="shared" si="6"/>
        <v>Y</v>
      </c>
    </row>
    <row r="198" spans="2:7" x14ac:dyDescent="0.35">
      <c r="B198" s="7" t="str">
        <f>Master[[#This Row],[Accession Prefix (NPGS)]]&amp;" "&amp;Master[[#This Row],[Accession Number -Assigned]]</f>
        <v xml:space="preserve"> </v>
      </c>
      <c r="C198" s="7" t="str">
        <f>Master[[#This Row],[Accession Prefix (NPGS)]]&amp;" "&amp;Master[[#This Row],[Accession Number -Assigned]]&amp;" **"</f>
        <v xml:space="preserve">  **</v>
      </c>
      <c r="D198" s="76" t="str">
        <f>IF(Master[[#This Row],[Accession Name Category (Identifier 2) -Lookup Picker]]="","",Master[[#This Row],[Accession Name Category (Identifier 2) -Lookup Picker]])</f>
        <v/>
      </c>
      <c r="E198" s="76" t="str">
        <f>IF(Master[[#This Row],[Accession Name (Identifier 2)]]="","",Master[[#This Row],[Accession Name (Identifier 2)]])</f>
        <v/>
      </c>
      <c r="F198" s="45" t="str">
        <f>IF(Master[[#This Row],[Accession Name Cooperator (Identifier 2) -name, organization]]="","",Master[[#This Row],[Accession Name Cooperator (Identifier 2) -name, organization]])</f>
        <v/>
      </c>
      <c r="G198" s="7" t="str">
        <f t="shared" si="6"/>
        <v>Y</v>
      </c>
    </row>
    <row r="199" spans="2:7" x14ac:dyDescent="0.35">
      <c r="B199" s="7" t="str">
        <f>Master[[#This Row],[Accession Prefix (NPGS)]]&amp;" "&amp;Master[[#This Row],[Accession Number -Assigned]]</f>
        <v xml:space="preserve"> </v>
      </c>
      <c r="C199" s="7" t="str">
        <f>Master[[#This Row],[Accession Prefix (NPGS)]]&amp;" "&amp;Master[[#This Row],[Accession Number -Assigned]]&amp;" **"</f>
        <v xml:space="preserve">  **</v>
      </c>
      <c r="D199" s="76" t="str">
        <f>IF(Master[[#This Row],[Accession Name Category (Identifier 2) -Lookup Picker]]="","",Master[[#This Row],[Accession Name Category (Identifier 2) -Lookup Picker]])</f>
        <v/>
      </c>
      <c r="E199" s="76" t="str">
        <f>IF(Master[[#This Row],[Accession Name (Identifier 2)]]="","",Master[[#This Row],[Accession Name (Identifier 2)]])</f>
        <v/>
      </c>
      <c r="F199" s="45" t="str">
        <f>IF(Master[[#This Row],[Accession Name Cooperator (Identifier 2) -name, organization]]="","",Master[[#This Row],[Accession Name Cooperator (Identifier 2) -name, organization]])</f>
        <v/>
      </c>
      <c r="G199" s="7" t="str">
        <f t="shared" si="6"/>
        <v>Y</v>
      </c>
    </row>
    <row r="200" spans="2:7" x14ac:dyDescent="0.35">
      <c r="B200" s="7" t="str">
        <f>Master[[#This Row],[Accession Prefix (NPGS)]]&amp;" "&amp;Master[[#This Row],[Accession Number -Assigned]]</f>
        <v xml:space="preserve"> </v>
      </c>
      <c r="C200" s="7" t="str">
        <f>Master[[#This Row],[Accession Prefix (NPGS)]]&amp;" "&amp;Master[[#This Row],[Accession Number -Assigned]]&amp;" **"</f>
        <v xml:space="preserve">  **</v>
      </c>
      <c r="D200" s="76" t="str">
        <f>IF(Master[[#This Row],[Accession Name Category (Identifier 2) -Lookup Picker]]="","",Master[[#This Row],[Accession Name Category (Identifier 2) -Lookup Picker]])</f>
        <v/>
      </c>
      <c r="E200" s="76" t="str">
        <f>IF(Master[[#This Row],[Accession Name (Identifier 2)]]="","",Master[[#This Row],[Accession Name (Identifier 2)]])</f>
        <v/>
      </c>
      <c r="F200" s="45" t="str">
        <f>IF(Master[[#This Row],[Accession Name Cooperator (Identifier 2) -name, organization]]="","",Master[[#This Row],[Accession Name Cooperator (Identifier 2) -name, organization]])</f>
        <v/>
      </c>
      <c r="G200" s="7" t="str">
        <f t="shared" si="6"/>
        <v>Y</v>
      </c>
    </row>
    <row r="201" spans="2:7" x14ac:dyDescent="0.35">
      <c r="B201" s="7" t="str">
        <f>Master[[#This Row],[Accession Prefix (NPGS)]]&amp;" "&amp;Master[[#This Row],[Accession Number -Assigned]]</f>
        <v xml:space="preserve"> </v>
      </c>
      <c r="C201" s="7" t="str">
        <f>Master[[#This Row],[Accession Prefix (NPGS)]]&amp;" "&amp;Master[[#This Row],[Accession Number -Assigned]]&amp;" **"</f>
        <v xml:space="preserve">  **</v>
      </c>
      <c r="D201" s="76" t="str">
        <f>IF(Master[[#This Row],[Accession Name Category (Identifier 2) -Lookup Picker]]="","",Master[[#This Row],[Accession Name Category (Identifier 2) -Lookup Picker]])</f>
        <v/>
      </c>
      <c r="E201" s="76" t="str">
        <f>IF(Master[[#This Row],[Accession Name (Identifier 2)]]="","",Master[[#This Row],[Accession Name (Identifier 2)]])</f>
        <v/>
      </c>
      <c r="F201" s="45" t="str">
        <f>IF(Master[[#This Row],[Accession Name Cooperator (Identifier 2) -name, organization]]="","",Master[[#This Row],[Accession Name Cooperator (Identifier 2) -name, organization]])</f>
        <v/>
      </c>
      <c r="G201" s="7" t="str">
        <f t="shared" si="6"/>
        <v>Y</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F12B3-8900-4BEF-AAC3-6E658039ACE1}">
  <sheetPr>
    <tabColor theme="0" tint="-0.249977111117893"/>
  </sheetPr>
  <dimension ref="A1:M201"/>
  <sheetViews>
    <sheetView workbookViewId="0">
      <selection activeCell="A2" sqref="A2"/>
    </sheetView>
  </sheetViews>
  <sheetFormatPr defaultColWidth="9.1796875" defaultRowHeight="14.5" x14ac:dyDescent="0.35"/>
  <cols>
    <col min="1" max="1" width="11.81640625" style="141" customWidth="1"/>
    <col min="2" max="2" width="12.81640625" style="141" bestFit="1" customWidth="1"/>
    <col min="3" max="3" width="23.1796875" style="141" bestFit="1" customWidth="1"/>
    <col min="4" max="4" width="18.1796875" style="141" bestFit="1" customWidth="1"/>
    <col min="5" max="5" width="20.1796875" style="141" bestFit="1" customWidth="1"/>
    <col min="6" max="6" width="23.54296875" style="141" bestFit="1" customWidth="1"/>
    <col min="7" max="7" width="8.1796875" style="141" customWidth="1"/>
    <col min="8" max="8" width="7.54296875" style="141" customWidth="1"/>
    <col min="9" max="9" width="14.81640625" style="141" bestFit="1" customWidth="1"/>
    <col min="10" max="10" width="31.1796875" style="141" bestFit="1" customWidth="1"/>
    <col min="11" max="11" width="13.81640625" style="141" bestFit="1" customWidth="1"/>
    <col min="12" max="12" width="11.7265625" style="141" bestFit="1" customWidth="1"/>
    <col min="13" max="13" width="14.81640625" style="141" bestFit="1" customWidth="1"/>
    <col min="14" max="14" width="23.54296875" style="141" bestFit="1" customWidth="1"/>
    <col min="15" max="16384" width="9.1796875" style="141"/>
  </cols>
  <sheetData>
    <row r="1" spans="1:13" s="116" customFormat="1" ht="43.5" x14ac:dyDescent="0.35">
      <c r="A1" s="116" t="s">
        <v>67</v>
      </c>
      <c r="B1" s="116" t="s">
        <v>10</v>
      </c>
      <c r="C1" s="118" t="s">
        <v>31</v>
      </c>
      <c r="D1" s="118" t="s">
        <v>68</v>
      </c>
      <c r="E1" s="118" t="s">
        <v>69</v>
      </c>
      <c r="F1" s="116" t="s">
        <v>55</v>
      </c>
      <c r="G1" s="118" t="s">
        <v>54</v>
      </c>
      <c r="H1" s="116" t="s">
        <v>9</v>
      </c>
    </row>
    <row r="2" spans="1:13" ht="15.5" x14ac:dyDescent="0.35">
      <c r="A2" s="1"/>
      <c r="B2" s="141" t="str">
        <f>Master[[#This Row],[Accession Prefix (NPGS)]]&amp;" "&amp;Master[[#This Row],[Accession Number -Assigned]]</f>
        <v>W6 57036</v>
      </c>
      <c r="C2" s="141" t="str">
        <f>Master[[#This Row],[Accession Prefix (NPGS)]]&amp;" "&amp;Master[[#This Row],[Accession Number -Assigned]]&amp;" **"</f>
        <v>W6 57036 **</v>
      </c>
      <c r="D2" s="17" t="str">
        <f>IF(Master[[#This Row],[Accession Name Category (Identifier 3) -Lookup Picker]]="","",Master[[#This Row],[Accession Name Category (Identifier 3) -Lookup Picker]])</f>
        <v>Donor identifier</v>
      </c>
      <c r="E2" s="17" t="str">
        <f>IF(Master[[#This Row],[Accession Name (Identifier 3)]]="","",Master[[#This Row],[Accession Name (Identifier 3)]])</f>
        <v>LIKI2-SOS-WY050-182-FREMONT-18</v>
      </c>
      <c r="F2" s="141" t="str">
        <f>IF(Master[[#This Row],[Accession Name Cooperator (Identifier 3) -name, organization]]="","",Master[[#This Row],[Accession Name Cooperator (Identifier 3) -name, organization]])</f>
        <v>Seeds Of Success , , United States Forest Service (Bend)</v>
      </c>
      <c r="G2" s="141" t="str">
        <f>"Y"</f>
        <v>Y</v>
      </c>
      <c r="I2" s="8"/>
      <c r="M2" s="8"/>
    </row>
    <row r="3" spans="1:13" x14ac:dyDescent="0.35">
      <c r="B3" s="141" t="str">
        <f>Master[[#This Row],[Accession Prefix (NPGS)]]&amp;" "&amp;Master[[#This Row],[Accession Number -Assigned]]</f>
        <v xml:space="preserve">W6 </v>
      </c>
      <c r="C3" s="141" t="str">
        <f>Master[[#This Row],[Accession Prefix (NPGS)]]&amp;" "&amp;Master[[#This Row],[Accession Number -Assigned]]&amp;" **"</f>
        <v>W6  **</v>
      </c>
      <c r="D3" s="17" t="str">
        <f>IF(Master[[#This Row],[Accession Name Category (Identifier 3) -Lookup Picker]]="","",Master[[#This Row],[Accession Name Category (Identifier 3) -Lookup Picker]])</f>
        <v>Other or unclassified name</v>
      </c>
      <c r="E3" s="17" t="str">
        <f>IF(Master[[#This Row],[Accession Name (Identifier 3)]]="","",Master[[#This Row],[Accession Name (Identifier 3)]])</f>
        <v>SECONDARY_ID</v>
      </c>
      <c r="F3" s="141" t="str">
        <f>IF(Master[[#This Row],[Accession Name Cooperator (Identifier 3) -name, organization]]="","",Master[[#This Row],[Accession Name Cooperator (Identifier 3) -name, organization]])</f>
        <v/>
      </c>
      <c r="G3" s="141" t="str">
        <f t="shared" ref="G3:G66" si="0">"Y"</f>
        <v>Y</v>
      </c>
      <c r="I3" s="8"/>
      <c r="M3" s="8"/>
    </row>
    <row r="4" spans="1:13" x14ac:dyDescent="0.35">
      <c r="B4" s="141" t="str">
        <f>Master[[#This Row],[Accession Prefix (NPGS)]]&amp;" "&amp;Master[[#This Row],[Accession Number -Assigned]]</f>
        <v xml:space="preserve">W6 </v>
      </c>
      <c r="C4" s="141" t="str">
        <f>Master[[#This Row],[Accession Prefix (NPGS)]]&amp;" "&amp;Master[[#This Row],[Accession Number -Assigned]]&amp;" **"</f>
        <v>W6  **</v>
      </c>
      <c r="D4" s="17" t="str">
        <f>IF(Master[[#This Row],[Accession Name Category (Identifier 3) -Lookup Picker]]="","",Master[[#This Row],[Accession Name Category (Identifier 3) -Lookup Picker]])</f>
        <v>Other or unclassified name</v>
      </c>
      <c r="E4" s="17" t="str">
        <f>IF(Master[[#This Row],[Accession Name (Identifier 3)]]="","",Master[[#This Row],[Accession Name (Identifier 3)]])</f>
        <v>SAN 10123</v>
      </c>
      <c r="F4" s="141" t="str">
        <f>IF(Master[[#This Row],[Accession Name Cooperator (Identifier 3) -name, organization]]="","",Master[[#This Row],[Accession Name Cooperator (Identifier 3) -name, organization]])</f>
        <v/>
      </c>
      <c r="G4" s="141" t="str">
        <f t="shared" si="0"/>
        <v>Y</v>
      </c>
      <c r="I4" s="8"/>
      <c r="M4" s="8"/>
    </row>
    <row r="5" spans="1:13" x14ac:dyDescent="0.35">
      <c r="B5" s="141" t="str">
        <f>Master[[#This Row],[Accession Prefix (NPGS)]]&amp;" "&amp;Master[[#This Row],[Accession Number -Assigned]]</f>
        <v xml:space="preserve">W6 </v>
      </c>
      <c r="C5" s="141" t="str">
        <f>Master[[#This Row],[Accession Prefix (NPGS)]]&amp;" "&amp;Master[[#This Row],[Accession Number -Assigned]]&amp;" **"</f>
        <v>W6  **</v>
      </c>
      <c r="D5" s="17" t="str">
        <f>IF(Master[[#This Row],[Accession Name Category (Identifier 3) -Lookup Picker]]="","",Master[[#This Row],[Accession Name Category (Identifier 3) -Lookup Picker]])</f>
        <v>Other or unclassified name</v>
      </c>
      <c r="E5" s="17">
        <f>IF(Master[[#This Row],[Accession Name (Identifier 3)]]="","",Master[[#This Row],[Accession Name (Identifier 3)]])</f>
        <v>9940</v>
      </c>
      <c r="F5" s="141" t="str">
        <f>IF(Master[[#This Row],[Accession Name Cooperator (Identifier 3) -name, organization]]="","",Master[[#This Row],[Accession Name Cooperator (Identifier 3) -name, organization]])</f>
        <v/>
      </c>
      <c r="G5" s="141" t="str">
        <f t="shared" si="0"/>
        <v>Y</v>
      </c>
      <c r="I5" s="8"/>
      <c r="M5" s="8"/>
    </row>
    <row r="6" spans="1:13" x14ac:dyDescent="0.35">
      <c r="B6" s="141" t="str">
        <f>Master[[#This Row],[Accession Prefix (NPGS)]]&amp;" "&amp;Master[[#This Row],[Accession Number -Assigned]]</f>
        <v xml:space="preserve">W6 </v>
      </c>
      <c r="C6" s="141" t="str">
        <f>Master[[#This Row],[Accession Prefix (NPGS)]]&amp;" "&amp;Master[[#This Row],[Accession Number -Assigned]]&amp;" **"</f>
        <v>W6  **</v>
      </c>
      <c r="D6" s="17" t="str">
        <f>IF(Master[[#This Row],[Accession Name Category (Identifier 3) -Lookup Picker]]="","",Master[[#This Row],[Accession Name Category (Identifier 3) -Lookup Picker]])</f>
        <v>Other or unclassified name</v>
      </c>
      <c r="E6" s="17">
        <f>IF(Master[[#This Row],[Accession Name (Identifier 3)]]="","",Master[[#This Row],[Accession Name (Identifier 3)]])</f>
        <v>10070</v>
      </c>
      <c r="F6" s="141" t="str">
        <f>IF(Master[[#This Row],[Accession Name Cooperator (Identifier 3) -name, organization]]="","",Master[[#This Row],[Accession Name Cooperator (Identifier 3) -name, organization]])</f>
        <v/>
      </c>
      <c r="G6" s="141" t="str">
        <f t="shared" si="0"/>
        <v>Y</v>
      </c>
      <c r="I6" s="8"/>
      <c r="M6" s="8"/>
    </row>
    <row r="7" spans="1:13" x14ac:dyDescent="0.35">
      <c r="B7" s="141" t="str">
        <f>Master[[#This Row],[Accession Prefix (NPGS)]]&amp;" "&amp;Master[[#This Row],[Accession Number -Assigned]]</f>
        <v xml:space="preserve">W6 </v>
      </c>
      <c r="C7" s="141" t="str">
        <f>Master[[#This Row],[Accession Prefix (NPGS)]]&amp;" "&amp;Master[[#This Row],[Accession Number -Assigned]]&amp;" **"</f>
        <v>W6  **</v>
      </c>
      <c r="D7" s="17" t="str">
        <f>IF(Master[[#This Row],[Accession Name Category (Identifier 3) -Lookup Picker]]="","",Master[[#This Row],[Accession Name Category (Identifier 3) -Lookup Picker]])</f>
        <v>Other or unclassified name</v>
      </c>
      <c r="E7" s="17" t="str">
        <f>IF(Master[[#This Row],[Accession Name (Identifier 3)]]="","",Master[[#This Row],[Accession Name (Identifier 3)]])</f>
        <v/>
      </c>
      <c r="F7" s="141" t="str">
        <f>IF(Master[[#This Row],[Accession Name Cooperator (Identifier 3) -name, organization]]="","",Master[[#This Row],[Accession Name Cooperator (Identifier 3) -name, organization]])</f>
        <v/>
      </c>
      <c r="G7" s="141" t="str">
        <f t="shared" si="0"/>
        <v>Y</v>
      </c>
      <c r="I7" s="8"/>
      <c r="M7" s="8"/>
    </row>
    <row r="8" spans="1:13" x14ac:dyDescent="0.35">
      <c r="B8" s="141" t="str">
        <f>Master[[#This Row],[Accession Prefix (NPGS)]]&amp;" "&amp;Master[[#This Row],[Accession Number -Assigned]]</f>
        <v xml:space="preserve">W6 </v>
      </c>
      <c r="C8" s="141" t="str">
        <f>Master[[#This Row],[Accession Prefix (NPGS)]]&amp;" "&amp;Master[[#This Row],[Accession Number -Assigned]]&amp;" **"</f>
        <v>W6  **</v>
      </c>
      <c r="D8" s="17" t="str">
        <f>IF(Master[[#This Row],[Accession Name Category (Identifier 3) -Lookup Picker]]="","",Master[[#This Row],[Accession Name Category (Identifier 3) -Lookup Picker]])</f>
        <v>Other or unclassified name</v>
      </c>
      <c r="E8" s="17">
        <f>IF(Master[[#This Row],[Accession Name (Identifier 3)]]="","",Master[[#This Row],[Accession Name (Identifier 3)]])</f>
        <v>10142</v>
      </c>
      <c r="F8" s="141" t="str">
        <f>IF(Master[[#This Row],[Accession Name Cooperator (Identifier 3) -name, organization]]="","",Master[[#This Row],[Accession Name Cooperator (Identifier 3) -name, organization]])</f>
        <v/>
      </c>
      <c r="G8" s="141" t="str">
        <f t="shared" si="0"/>
        <v>Y</v>
      </c>
      <c r="I8" s="8"/>
      <c r="M8" s="8"/>
    </row>
    <row r="9" spans="1:13" x14ac:dyDescent="0.35">
      <c r="B9" s="141" t="str">
        <f>Master[[#This Row],[Accession Prefix (NPGS)]]&amp;" "&amp;Master[[#This Row],[Accession Number -Assigned]]</f>
        <v xml:space="preserve">W6 </v>
      </c>
      <c r="C9" s="141" t="str">
        <f>Master[[#This Row],[Accession Prefix (NPGS)]]&amp;" "&amp;Master[[#This Row],[Accession Number -Assigned]]&amp;" **"</f>
        <v>W6  **</v>
      </c>
      <c r="D9" s="17" t="str">
        <f>IF(Master[[#This Row],[Accession Name Category (Identifier 3) -Lookup Picker]]="","",Master[[#This Row],[Accession Name Category (Identifier 3) -Lookup Picker]])</f>
        <v>Other or unclassified name</v>
      </c>
      <c r="E9" s="17">
        <f>IF(Master[[#This Row],[Accession Name (Identifier 3)]]="","",Master[[#This Row],[Accession Name (Identifier 3)]])</f>
        <v>10243</v>
      </c>
      <c r="F9" s="141" t="str">
        <f>IF(Master[[#This Row],[Accession Name Cooperator (Identifier 3) -name, organization]]="","",Master[[#This Row],[Accession Name Cooperator (Identifier 3) -name, organization]])</f>
        <v/>
      </c>
      <c r="G9" s="141" t="str">
        <f t="shared" si="0"/>
        <v>Y</v>
      </c>
      <c r="I9" s="8"/>
      <c r="M9" s="8"/>
    </row>
    <row r="10" spans="1:13" x14ac:dyDescent="0.35">
      <c r="B10" s="141" t="str">
        <f>Master[[#This Row],[Accession Prefix (NPGS)]]&amp;" "&amp;Master[[#This Row],[Accession Number -Assigned]]</f>
        <v xml:space="preserve">W6 </v>
      </c>
      <c r="C10" s="141" t="str">
        <f>Master[[#This Row],[Accession Prefix (NPGS)]]&amp;" "&amp;Master[[#This Row],[Accession Number -Assigned]]&amp;" **"</f>
        <v>W6  **</v>
      </c>
      <c r="D10" s="17" t="str">
        <f>IF(Master[[#This Row],[Accession Name Category (Identifier 3) -Lookup Picker]]="","",Master[[#This Row],[Accession Name Category (Identifier 3) -Lookup Picker]])</f>
        <v>Other or unclassified name</v>
      </c>
      <c r="E10" s="17">
        <f>IF(Master[[#This Row],[Accession Name (Identifier 3)]]="","",Master[[#This Row],[Accession Name (Identifier 3)]])</f>
        <v>10179</v>
      </c>
      <c r="F10" s="141" t="str">
        <f>IF(Master[[#This Row],[Accession Name Cooperator (Identifier 3) -name, organization]]="","",Master[[#This Row],[Accession Name Cooperator (Identifier 3) -name, organization]])</f>
        <v/>
      </c>
      <c r="G10" s="141" t="str">
        <f t="shared" si="0"/>
        <v>Y</v>
      </c>
      <c r="I10" s="8"/>
      <c r="M10" s="8"/>
    </row>
    <row r="11" spans="1:13" x14ac:dyDescent="0.35">
      <c r="B11" s="141" t="str">
        <f>Master[[#This Row],[Accession Prefix (NPGS)]]&amp;" "&amp;Master[[#This Row],[Accession Number -Assigned]]</f>
        <v xml:space="preserve">W6 </v>
      </c>
      <c r="C11" s="141" t="str">
        <f>Master[[#This Row],[Accession Prefix (NPGS)]]&amp;" "&amp;Master[[#This Row],[Accession Number -Assigned]]&amp;" **"</f>
        <v>W6  **</v>
      </c>
      <c r="D11" s="17" t="str">
        <f>IF(Master[[#This Row],[Accession Name Category (Identifier 3) -Lookup Picker]]="","",Master[[#This Row],[Accession Name Category (Identifier 3) -Lookup Picker]])</f>
        <v>Other or unclassified name</v>
      </c>
      <c r="E11" s="17">
        <f>IF(Master[[#This Row],[Accession Name (Identifier 3)]]="","",Master[[#This Row],[Accession Name (Identifier 3)]])</f>
        <v>10247</v>
      </c>
      <c r="F11" s="141" t="str">
        <f>IF(Master[[#This Row],[Accession Name Cooperator (Identifier 3) -name, organization]]="","",Master[[#This Row],[Accession Name Cooperator (Identifier 3) -name, organization]])</f>
        <v/>
      </c>
      <c r="G11" s="141" t="str">
        <f t="shared" si="0"/>
        <v>Y</v>
      </c>
      <c r="I11" s="8"/>
      <c r="M11" s="8"/>
    </row>
    <row r="12" spans="1:13" x14ac:dyDescent="0.35">
      <c r="B12" s="141" t="str">
        <f>Master[[#This Row],[Accession Prefix (NPGS)]]&amp;" "&amp;Master[[#This Row],[Accession Number -Assigned]]</f>
        <v xml:space="preserve">W6 </v>
      </c>
      <c r="C12" s="141" t="str">
        <f>Master[[#This Row],[Accession Prefix (NPGS)]]&amp;" "&amp;Master[[#This Row],[Accession Number -Assigned]]&amp;" **"</f>
        <v>W6  **</v>
      </c>
      <c r="D12" s="17" t="str">
        <f>IF(Master[[#This Row],[Accession Name Category (Identifier 3) -Lookup Picker]]="","",Master[[#This Row],[Accession Name Category (Identifier 3) -Lookup Picker]])</f>
        <v>Other or unclassified name</v>
      </c>
      <c r="E12" s="17">
        <f>IF(Master[[#This Row],[Accession Name (Identifier 3)]]="","",Master[[#This Row],[Accession Name (Identifier 3)]])</f>
        <v>10250</v>
      </c>
      <c r="F12" s="141" t="str">
        <f>IF(Master[[#This Row],[Accession Name Cooperator (Identifier 3) -name, organization]]="","",Master[[#This Row],[Accession Name Cooperator (Identifier 3) -name, organization]])</f>
        <v/>
      </c>
      <c r="G12" s="141" t="str">
        <f t="shared" si="0"/>
        <v>Y</v>
      </c>
      <c r="I12" s="8"/>
      <c r="M12" s="8"/>
    </row>
    <row r="13" spans="1:13" x14ac:dyDescent="0.35">
      <c r="B13" s="141" t="str">
        <f>Master[[#This Row],[Accession Prefix (NPGS)]]&amp;" "&amp;Master[[#This Row],[Accession Number -Assigned]]</f>
        <v xml:space="preserve">W6 </v>
      </c>
      <c r="C13" s="141" t="str">
        <f>Master[[#This Row],[Accession Prefix (NPGS)]]&amp;" "&amp;Master[[#This Row],[Accession Number -Assigned]]&amp;" **"</f>
        <v>W6  **</v>
      </c>
      <c r="D13" s="17" t="str">
        <f>IF(Master[[#This Row],[Accession Name Category (Identifier 3) -Lookup Picker]]="","",Master[[#This Row],[Accession Name Category (Identifier 3) -Lookup Picker]])</f>
        <v>Other or unclassified name</v>
      </c>
      <c r="E13" s="17">
        <f>IF(Master[[#This Row],[Accession Name (Identifier 3)]]="","",Master[[#This Row],[Accession Name (Identifier 3)]])</f>
        <v>10253</v>
      </c>
      <c r="F13" s="141" t="str">
        <f>IF(Master[[#This Row],[Accession Name Cooperator (Identifier 3) -name, organization]]="","",Master[[#This Row],[Accession Name Cooperator (Identifier 3) -name, organization]])</f>
        <v/>
      </c>
      <c r="G13" s="141" t="str">
        <f t="shared" si="0"/>
        <v>Y</v>
      </c>
      <c r="I13" s="8"/>
      <c r="M13" s="8"/>
    </row>
    <row r="14" spans="1:13" x14ac:dyDescent="0.35">
      <c r="B14" s="141" t="str">
        <f>Master[[#This Row],[Accession Prefix (NPGS)]]&amp;" "&amp;Master[[#This Row],[Accession Number -Assigned]]</f>
        <v xml:space="preserve">W6 </v>
      </c>
      <c r="C14" s="141" t="str">
        <f>Master[[#This Row],[Accession Prefix (NPGS)]]&amp;" "&amp;Master[[#This Row],[Accession Number -Assigned]]&amp;" **"</f>
        <v>W6  **</v>
      </c>
      <c r="D14" s="17" t="str">
        <f>IF(Master[[#This Row],[Accession Name Category (Identifier 3) -Lookup Picker]]="","",Master[[#This Row],[Accession Name Category (Identifier 3) -Lookup Picker]])</f>
        <v>Other or unclassified name</v>
      </c>
      <c r="E14" s="17" t="str">
        <f>IF(Master[[#This Row],[Accession Name (Identifier 3)]]="","",Master[[#This Row],[Accession Name (Identifier 3)]])</f>
        <v/>
      </c>
      <c r="F14" s="141" t="str">
        <f>IF(Master[[#This Row],[Accession Name Cooperator (Identifier 3) -name, organization]]="","",Master[[#This Row],[Accession Name Cooperator (Identifier 3) -name, organization]])</f>
        <v/>
      </c>
      <c r="G14" s="141" t="str">
        <f t="shared" si="0"/>
        <v>Y</v>
      </c>
      <c r="I14" s="8"/>
      <c r="M14" s="8"/>
    </row>
    <row r="15" spans="1:13" x14ac:dyDescent="0.35">
      <c r="B15" s="141" t="str">
        <f>Master[[#This Row],[Accession Prefix (NPGS)]]&amp;" "&amp;Master[[#This Row],[Accession Number -Assigned]]</f>
        <v xml:space="preserve">W6 </v>
      </c>
      <c r="C15" s="141" t="str">
        <f>Master[[#This Row],[Accession Prefix (NPGS)]]&amp;" "&amp;Master[[#This Row],[Accession Number -Assigned]]&amp;" **"</f>
        <v>W6  **</v>
      </c>
      <c r="D15" s="17" t="str">
        <f>IF(Master[[#This Row],[Accession Name Category (Identifier 3) -Lookup Picker]]="","",Master[[#This Row],[Accession Name Category (Identifier 3) -Lookup Picker]])</f>
        <v>Other or unclassified name</v>
      </c>
      <c r="E15" s="17">
        <f>IF(Master[[#This Row],[Accession Name (Identifier 3)]]="","",Master[[#This Row],[Accession Name (Identifier 3)]])</f>
        <v>10329</v>
      </c>
      <c r="F15" s="141" t="str">
        <f>IF(Master[[#This Row],[Accession Name Cooperator (Identifier 3) -name, organization]]="","",Master[[#This Row],[Accession Name Cooperator (Identifier 3) -name, organization]])</f>
        <v/>
      </c>
      <c r="G15" s="141" t="str">
        <f t="shared" si="0"/>
        <v>Y</v>
      </c>
      <c r="I15" s="8"/>
      <c r="M15" s="8"/>
    </row>
    <row r="16" spans="1:13" x14ac:dyDescent="0.35">
      <c r="B16" s="141" t="str">
        <f>Master[[#This Row],[Accession Prefix (NPGS)]]&amp;" "&amp;Master[[#This Row],[Accession Number -Assigned]]</f>
        <v xml:space="preserve">W6 </v>
      </c>
      <c r="C16" s="141" t="str">
        <f>Master[[#This Row],[Accession Prefix (NPGS)]]&amp;" "&amp;Master[[#This Row],[Accession Number -Assigned]]&amp;" **"</f>
        <v>W6  **</v>
      </c>
      <c r="D16" s="17" t="str">
        <f>IF(Master[[#This Row],[Accession Name Category (Identifier 3) -Lookup Picker]]="","",Master[[#This Row],[Accession Name Category (Identifier 3) -Lookup Picker]])</f>
        <v>Other or unclassified name</v>
      </c>
      <c r="E16" s="17">
        <f>IF(Master[[#This Row],[Accession Name (Identifier 3)]]="","",Master[[#This Row],[Accession Name (Identifier 3)]])</f>
        <v>10330</v>
      </c>
      <c r="F16" s="141" t="str">
        <f>IF(Master[[#This Row],[Accession Name Cooperator (Identifier 3) -name, organization]]="","",Master[[#This Row],[Accession Name Cooperator (Identifier 3) -name, organization]])</f>
        <v/>
      </c>
      <c r="G16" s="141" t="str">
        <f t="shared" si="0"/>
        <v>Y</v>
      </c>
      <c r="I16" s="8"/>
      <c r="M16" s="8"/>
    </row>
    <row r="17" spans="2:13" x14ac:dyDescent="0.35">
      <c r="B17" s="141" t="str">
        <f>Master[[#This Row],[Accession Prefix (NPGS)]]&amp;" "&amp;Master[[#This Row],[Accession Number -Assigned]]</f>
        <v xml:space="preserve">W6 </v>
      </c>
      <c r="C17" s="141" t="str">
        <f>Master[[#This Row],[Accession Prefix (NPGS)]]&amp;" "&amp;Master[[#This Row],[Accession Number -Assigned]]&amp;" **"</f>
        <v>W6  **</v>
      </c>
      <c r="D17" s="17" t="str">
        <f>IF(Master[[#This Row],[Accession Name Category (Identifier 3) -Lookup Picker]]="","",Master[[#This Row],[Accession Name Category (Identifier 3) -Lookup Picker]])</f>
        <v>Other or unclassified name</v>
      </c>
      <c r="E17" s="17">
        <f>IF(Master[[#This Row],[Accession Name (Identifier 3)]]="","",Master[[#This Row],[Accession Name (Identifier 3)]])</f>
        <v>10343</v>
      </c>
      <c r="F17" s="141" t="str">
        <f>IF(Master[[#This Row],[Accession Name Cooperator (Identifier 3) -name, organization]]="","",Master[[#This Row],[Accession Name Cooperator (Identifier 3) -name, organization]])</f>
        <v/>
      </c>
      <c r="G17" s="141" t="str">
        <f t="shared" si="0"/>
        <v>Y</v>
      </c>
      <c r="I17" s="8"/>
      <c r="M17" s="8"/>
    </row>
    <row r="18" spans="2:13" x14ac:dyDescent="0.35">
      <c r="B18" s="141" t="str">
        <f>Master[[#This Row],[Accession Prefix (NPGS)]]&amp;" "&amp;Master[[#This Row],[Accession Number -Assigned]]</f>
        <v xml:space="preserve">W6 </v>
      </c>
      <c r="C18" s="141" t="str">
        <f>Master[[#This Row],[Accession Prefix (NPGS)]]&amp;" "&amp;Master[[#This Row],[Accession Number -Assigned]]&amp;" **"</f>
        <v>W6  **</v>
      </c>
      <c r="D18" s="17" t="str">
        <f>IF(Master[[#This Row],[Accession Name Category (Identifier 3) -Lookup Picker]]="","",Master[[#This Row],[Accession Name Category (Identifier 3) -Lookup Picker]])</f>
        <v>Other or unclassified name</v>
      </c>
      <c r="E18" s="17">
        <f>IF(Master[[#This Row],[Accession Name (Identifier 3)]]="","",Master[[#This Row],[Accession Name (Identifier 3)]])</f>
        <v>10350</v>
      </c>
      <c r="F18" s="141" t="str">
        <f>IF(Master[[#This Row],[Accession Name Cooperator (Identifier 3) -name, organization]]="","",Master[[#This Row],[Accession Name Cooperator (Identifier 3) -name, organization]])</f>
        <v/>
      </c>
      <c r="G18" s="141" t="str">
        <f t="shared" si="0"/>
        <v>Y</v>
      </c>
      <c r="I18" s="8"/>
      <c r="M18" s="8"/>
    </row>
    <row r="19" spans="2:13" x14ac:dyDescent="0.35">
      <c r="B19" s="141" t="str">
        <f>Master[[#This Row],[Accession Prefix (NPGS)]]&amp;" "&amp;Master[[#This Row],[Accession Number -Assigned]]</f>
        <v xml:space="preserve">W6 </v>
      </c>
      <c r="C19" s="141" t="str">
        <f>Master[[#This Row],[Accession Prefix (NPGS)]]&amp;" "&amp;Master[[#This Row],[Accession Number -Assigned]]&amp;" **"</f>
        <v>W6  **</v>
      </c>
      <c r="D19" s="17" t="str">
        <f>IF(Master[[#This Row],[Accession Name Category (Identifier 3) -Lookup Picker]]="","",Master[[#This Row],[Accession Name Category (Identifier 3) -Lookup Picker]])</f>
        <v>Other or unclassified name</v>
      </c>
      <c r="E19" s="17">
        <f>IF(Master[[#This Row],[Accession Name (Identifier 3)]]="","",Master[[#This Row],[Accession Name (Identifier 3)]])</f>
        <v>10331</v>
      </c>
      <c r="F19" s="141" t="str">
        <f>IF(Master[[#This Row],[Accession Name Cooperator (Identifier 3) -name, organization]]="","",Master[[#This Row],[Accession Name Cooperator (Identifier 3) -name, organization]])</f>
        <v/>
      </c>
      <c r="G19" s="141" t="str">
        <f t="shared" si="0"/>
        <v>Y</v>
      </c>
      <c r="I19" s="8"/>
      <c r="M19" s="8"/>
    </row>
    <row r="20" spans="2:13" x14ac:dyDescent="0.35">
      <c r="B20" s="141" t="str">
        <f>Master[[#This Row],[Accession Prefix (NPGS)]]&amp;" "&amp;Master[[#This Row],[Accession Number -Assigned]]</f>
        <v xml:space="preserve">W6 </v>
      </c>
      <c r="C20" s="141" t="str">
        <f>Master[[#This Row],[Accession Prefix (NPGS)]]&amp;" "&amp;Master[[#This Row],[Accession Number -Assigned]]&amp;" **"</f>
        <v>W6  **</v>
      </c>
      <c r="D20" s="17" t="str">
        <f>IF(Master[[#This Row],[Accession Name Category (Identifier 3) -Lookup Picker]]="","",Master[[#This Row],[Accession Name Category (Identifier 3) -Lookup Picker]])</f>
        <v>Other or unclassified name</v>
      </c>
      <c r="E20" s="17">
        <f>IF(Master[[#This Row],[Accession Name (Identifier 3)]]="","",Master[[#This Row],[Accession Name (Identifier 3)]])</f>
        <v>10524</v>
      </c>
      <c r="F20" s="141" t="str">
        <f>IF(Master[[#This Row],[Accession Name Cooperator (Identifier 3) -name, organization]]="","",Master[[#This Row],[Accession Name Cooperator (Identifier 3) -name, organization]])</f>
        <v/>
      </c>
      <c r="G20" s="141" t="str">
        <f t="shared" si="0"/>
        <v>Y</v>
      </c>
      <c r="I20" s="8"/>
      <c r="M20" s="8"/>
    </row>
    <row r="21" spans="2:13" x14ac:dyDescent="0.35">
      <c r="B21" s="141" t="str">
        <f>Master[[#This Row],[Accession Prefix (NPGS)]]&amp;" "&amp;Master[[#This Row],[Accession Number -Assigned]]</f>
        <v xml:space="preserve">W6 </v>
      </c>
      <c r="C21" s="141" t="str">
        <f>Master[[#This Row],[Accession Prefix (NPGS)]]&amp;" "&amp;Master[[#This Row],[Accession Number -Assigned]]&amp;" **"</f>
        <v>W6  **</v>
      </c>
      <c r="D21" s="17" t="str">
        <f>IF(Master[[#This Row],[Accession Name Category (Identifier 3) -Lookup Picker]]="","",Master[[#This Row],[Accession Name Category (Identifier 3) -Lookup Picker]])</f>
        <v>Other or unclassified name</v>
      </c>
      <c r="E21" s="17">
        <f>IF(Master[[#This Row],[Accession Name (Identifier 3)]]="","",Master[[#This Row],[Accession Name (Identifier 3)]])</f>
        <v>10534</v>
      </c>
      <c r="F21" s="141" t="str">
        <f>IF(Master[[#This Row],[Accession Name Cooperator (Identifier 3) -name, organization]]="","",Master[[#This Row],[Accession Name Cooperator (Identifier 3) -name, organization]])</f>
        <v/>
      </c>
      <c r="G21" s="141" t="str">
        <f t="shared" si="0"/>
        <v>Y</v>
      </c>
      <c r="I21" s="8"/>
      <c r="M21" s="8"/>
    </row>
    <row r="22" spans="2:13" x14ac:dyDescent="0.35">
      <c r="B22" s="141" t="str">
        <f>Master[[#This Row],[Accession Prefix (NPGS)]]&amp;" "&amp;Master[[#This Row],[Accession Number -Assigned]]</f>
        <v xml:space="preserve">W6 </v>
      </c>
      <c r="C22" s="141" t="str">
        <f>Master[[#This Row],[Accession Prefix (NPGS)]]&amp;" "&amp;Master[[#This Row],[Accession Number -Assigned]]&amp;" **"</f>
        <v>W6  **</v>
      </c>
      <c r="D22" s="76" t="str">
        <f>IF(Master[[#This Row],[Accession Name Category (Identifier 3) -Lookup Picker]]="","",Master[[#This Row],[Accession Name Category (Identifier 3) -Lookup Picker]])</f>
        <v>Other or unclassified name</v>
      </c>
      <c r="E22" s="76">
        <f>IF(Master[[#This Row],[Accession Name (Identifier 3)]]="","",Master[[#This Row],[Accession Name (Identifier 3)]])</f>
        <v>10535</v>
      </c>
      <c r="F22" s="45" t="str">
        <f>IF(Master[[#This Row],[Accession Name Cooperator (Identifier 3) -name, organization]]="","",Master[[#This Row],[Accession Name Cooperator (Identifier 3) -name, organization]])</f>
        <v/>
      </c>
      <c r="G22" s="141" t="str">
        <f t="shared" si="0"/>
        <v>Y</v>
      </c>
      <c r="I22" s="8"/>
      <c r="M22" s="8"/>
    </row>
    <row r="23" spans="2:13" x14ac:dyDescent="0.35">
      <c r="B23" s="141" t="str">
        <f>Master[[#This Row],[Accession Prefix (NPGS)]]&amp;" "&amp;Master[[#This Row],[Accession Number -Assigned]]</f>
        <v xml:space="preserve">W6 </v>
      </c>
      <c r="C23" s="141" t="str">
        <f>Master[[#This Row],[Accession Prefix (NPGS)]]&amp;" "&amp;Master[[#This Row],[Accession Number -Assigned]]&amp;" **"</f>
        <v>W6  **</v>
      </c>
      <c r="D23" s="76" t="str">
        <f>IF(Master[[#This Row],[Accession Name Category (Identifier 3) -Lookup Picker]]="","",Master[[#This Row],[Accession Name Category (Identifier 3) -Lookup Picker]])</f>
        <v>Other or unclassified name</v>
      </c>
      <c r="E23" s="76">
        <f>IF(Master[[#This Row],[Accession Name (Identifier 3)]]="","",Master[[#This Row],[Accession Name (Identifier 3)]])</f>
        <v>10536</v>
      </c>
      <c r="F23" s="45" t="str">
        <f>IF(Master[[#This Row],[Accession Name Cooperator (Identifier 3) -name, organization]]="","",Master[[#This Row],[Accession Name Cooperator (Identifier 3) -name, organization]])</f>
        <v/>
      </c>
      <c r="G23" s="141" t="str">
        <f t="shared" si="0"/>
        <v>Y</v>
      </c>
      <c r="I23" s="8"/>
      <c r="M23" s="8"/>
    </row>
    <row r="24" spans="2:13" x14ac:dyDescent="0.35">
      <c r="B24" s="141" t="str">
        <f>Master[[#This Row],[Accession Prefix (NPGS)]]&amp;" "&amp;Master[[#This Row],[Accession Number -Assigned]]</f>
        <v xml:space="preserve">W6 </v>
      </c>
      <c r="C24" s="141" t="str">
        <f>Master[[#This Row],[Accession Prefix (NPGS)]]&amp;" "&amp;Master[[#This Row],[Accession Number -Assigned]]&amp;" **"</f>
        <v>W6  **</v>
      </c>
      <c r="D24" s="76" t="str">
        <f>IF(Master[[#This Row],[Accession Name Category (Identifier 3) -Lookup Picker]]="","",Master[[#This Row],[Accession Name Category (Identifier 3) -Lookup Picker]])</f>
        <v>Other or unclassified name</v>
      </c>
      <c r="E24" s="76" t="str">
        <f>IF(Master[[#This Row],[Accession Name (Identifier 3)]]="","",Master[[#This Row],[Accession Name (Identifier 3)]])</f>
        <v/>
      </c>
      <c r="F24" s="45" t="str">
        <f>IF(Master[[#This Row],[Accession Name Cooperator (Identifier 3) -name, organization]]="","",Master[[#This Row],[Accession Name Cooperator (Identifier 3) -name, organization]])</f>
        <v/>
      </c>
      <c r="G24" s="141" t="str">
        <f t="shared" si="0"/>
        <v>Y</v>
      </c>
      <c r="I24" s="8"/>
      <c r="M24" s="8"/>
    </row>
    <row r="25" spans="2:13" x14ac:dyDescent="0.35">
      <c r="B25" s="141" t="str">
        <f>Master[[#This Row],[Accession Prefix (NPGS)]]&amp;" "&amp;Master[[#This Row],[Accession Number -Assigned]]</f>
        <v xml:space="preserve">W6 </v>
      </c>
      <c r="C25" s="141" t="str">
        <f>Master[[#This Row],[Accession Prefix (NPGS)]]&amp;" "&amp;Master[[#This Row],[Accession Number -Assigned]]&amp;" **"</f>
        <v>W6  **</v>
      </c>
      <c r="D25" s="76" t="str">
        <f>IF(Master[[#This Row],[Accession Name Category (Identifier 3) -Lookup Picker]]="","",Master[[#This Row],[Accession Name Category (Identifier 3) -Lookup Picker]])</f>
        <v>Other or unclassified name</v>
      </c>
      <c r="E25" s="76" t="str">
        <f>IF(Master[[#This Row],[Accession Name (Identifier 3)]]="","",Master[[#This Row],[Accession Name (Identifier 3)]])</f>
        <v/>
      </c>
      <c r="F25" s="45" t="str">
        <f>IF(Master[[#This Row],[Accession Name Cooperator (Identifier 3) -name, organization]]="","",Master[[#This Row],[Accession Name Cooperator (Identifier 3) -name, organization]])</f>
        <v/>
      </c>
      <c r="G25" s="141" t="str">
        <f t="shared" si="0"/>
        <v>Y</v>
      </c>
      <c r="I25" s="8"/>
      <c r="M25" s="8"/>
    </row>
    <row r="26" spans="2:13" x14ac:dyDescent="0.35">
      <c r="B26" s="141" t="str">
        <f>Master[[#This Row],[Accession Prefix (NPGS)]]&amp;" "&amp;Master[[#This Row],[Accession Number -Assigned]]</f>
        <v xml:space="preserve">W6 </v>
      </c>
      <c r="C26" s="141" t="str">
        <f>Master[[#This Row],[Accession Prefix (NPGS)]]&amp;" "&amp;Master[[#This Row],[Accession Number -Assigned]]&amp;" **"</f>
        <v>W6  **</v>
      </c>
      <c r="D26" s="76" t="str">
        <f>IF(Master[[#This Row],[Accession Name Category (Identifier 3) -Lookup Picker]]="","",Master[[#This Row],[Accession Name Category (Identifier 3) -Lookup Picker]])</f>
        <v>Other or unclassified name</v>
      </c>
      <c r="E26" s="76" t="str">
        <f>IF(Master[[#This Row],[Accession Name (Identifier 3)]]="","",Master[[#This Row],[Accession Name (Identifier 3)]])</f>
        <v/>
      </c>
      <c r="F26" s="45" t="str">
        <f>IF(Master[[#This Row],[Accession Name Cooperator (Identifier 3) -name, organization]]="","",Master[[#This Row],[Accession Name Cooperator (Identifier 3) -name, organization]])</f>
        <v/>
      </c>
      <c r="G26" s="141" t="str">
        <f t="shared" si="0"/>
        <v>Y</v>
      </c>
      <c r="I26" s="8"/>
      <c r="M26" s="8"/>
    </row>
    <row r="27" spans="2:13" x14ac:dyDescent="0.35">
      <c r="B27" s="141" t="str">
        <f>Master[[#This Row],[Accession Prefix (NPGS)]]&amp;" "&amp;Master[[#This Row],[Accession Number -Assigned]]</f>
        <v xml:space="preserve">W6 </v>
      </c>
      <c r="C27" s="141" t="str">
        <f>Master[[#This Row],[Accession Prefix (NPGS)]]&amp;" "&amp;Master[[#This Row],[Accession Number -Assigned]]&amp;" **"</f>
        <v>W6  **</v>
      </c>
      <c r="D27" s="76" t="str">
        <f>IF(Master[[#This Row],[Accession Name Category (Identifier 3) -Lookup Picker]]="","",Master[[#This Row],[Accession Name Category (Identifier 3) -Lookup Picker]])</f>
        <v>Other or unclassified name</v>
      </c>
      <c r="E27" s="76" t="str">
        <f>IF(Master[[#This Row],[Accession Name (Identifier 3)]]="","",Master[[#This Row],[Accession Name (Identifier 3)]])</f>
        <v/>
      </c>
      <c r="F27" s="45" t="str">
        <f>IF(Master[[#This Row],[Accession Name Cooperator (Identifier 3) -name, organization]]="","",Master[[#This Row],[Accession Name Cooperator (Identifier 3) -name, organization]])</f>
        <v/>
      </c>
      <c r="G27" s="141" t="str">
        <f t="shared" si="0"/>
        <v>Y</v>
      </c>
      <c r="I27" s="8"/>
      <c r="M27" s="8"/>
    </row>
    <row r="28" spans="2:13" x14ac:dyDescent="0.35">
      <c r="B28" s="141" t="str">
        <f>Master[[#This Row],[Accession Prefix (NPGS)]]&amp;" "&amp;Master[[#This Row],[Accession Number -Assigned]]</f>
        <v xml:space="preserve">W6 </v>
      </c>
      <c r="C28" s="141" t="str">
        <f>Master[[#This Row],[Accession Prefix (NPGS)]]&amp;" "&amp;Master[[#This Row],[Accession Number -Assigned]]&amp;" **"</f>
        <v>W6  **</v>
      </c>
      <c r="D28" s="76" t="str">
        <f>IF(Master[[#This Row],[Accession Name Category (Identifier 3) -Lookup Picker]]="","",Master[[#This Row],[Accession Name Category (Identifier 3) -Lookup Picker]])</f>
        <v>Other or unclassified name</v>
      </c>
      <c r="E28" s="76" t="str">
        <f>IF(Master[[#This Row],[Accession Name (Identifier 3)]]="","",Master[[#This Row],[Accession Name (Identifier 3)]])</f>
        <v/>
      </c>
      <c r="F28" s="45" t="str">
        <f>IF(Master[[#This Row],[Accession Name Cooperator (Identifier 3) -name, organization]]="","",Master[[#This Row],[Accession Name Cooperator (Identifier 3) -name, organization]])</f>
        <v/>
      </c>
      <c r="G28" s="141" t="str">
        <f t="shared" si="0"/>
        <v>Y</v>
      </c>
      <c r="I28" s="8"/>
      <c r="M28" s="8"/>
    </row>
    <row r="29" spans="2:13" x14ac:dyDescent="0.35">
      <c r="B29" s="141" t="str">
        <f>Master[[#This Row],[Accession Prefix (NPGS)]]&amp;" "&amp;Master[[#This Row],[Accession Number -Assigned]]</f>
        <v xml:space="preserve">W6 </v>
      </c>
      <c r="C29" s="141" t="str">
        <f>Master[[#This Row],[Accession Prefix (NPGS)]]&amp;" "&amp;Master[[#This Row],[Accession Number -Assigned]]&amp;" **"</f>
        <v>W6  **</v>
      </c>
      <c r="D29" s="76" t="str">
        <f>IF(Master[[#This Row],[Accession Name Category (Identifier 3) -Lookup Picker]]="","",Master[[#This Row],[Accession Name Category (Identifier 3) -Lookup Picker]])</f>
        <v>Other or unclassified name</v>
      </c>
      <c r="E29" s="76" t="str">
        <f>IF(Master[[#This Row],[Accession Name (Identifier 3)]]="","",Master[[#This Row],[Accession Name (Identifier 3)]])</f>
        <v/>
      </c>
      <c r="F29" s="45" t="str">
        <f>IF(Master[[#This Row],[Accession Name Cooperator (Identifier 3) -name, organization]]="","",Master[[#This Row],[Accession Name Cooperator (Identifier 3) -name, organization]])</f>
        <v/>
      </c>
      <c r="G29" s="141" t="str">
        <f t="shared" si="0"/>
        <v>Y</v>
      </c>
      <c r="I29" s="8"/>
      <c r="M29" s="8"/>
    </row>
    <row r="30" spans="2:13" x14ac:dyDescent="0.35">
      <c r="B30" s="141" t="str">
        <f>Master[[#This Row],[Accession Prefix (NPGS)]]&amp;" "&amp;Master[[#This Row],[Accession Number -Assigned]]</f>
        <v xml:space="preserve">W6 </v>
      </c>
      <c r="C30" s="141" t="str">
        <f>Master[[#This Row],[Accession Prefix (NPGS)]]&amp;" "&amp;Master[[#This Row],[Accession Number -Assigned]]&amp;" **"</f>
        <v>W6  **</v>
      </c>
      <c r="D30" s="76" t="str">
        <f>IF(Master[[#This Row],[Accession Name Category (Identifier 3) -Lookup Picker]]="","",Master[[#This Row],[Accession Name Category (Identifier 3) -Lookup Picker]])</f>
        <v>Other or unclassified name</v>
      </c>
      <c r="E30" s="76" t="str">
        <f>IF(Master[[#This Row],[Accession Name (Identifier 3)]]="","",Master[[#This Row],[Accession Name (Identifier 3)]])</f>
        <v/>
      </c>
      <c r="F30" s="45" t="str">
        <f>IF(Master[[#This Row],[Accession Name Cooperator (Identifier 3) -name, organization]]="","",Master[[#This Row],[Accession Name Cooperator (Identifier 3) -name, organization]])</f>
        <v/>
      </c>
      <c r="G30" s="141" t="str">
        <f t="shared" si="0"/>
        <v>Y</v>
      </c>
      <c r="I30" s="8"/>
      <c r="M30" s="8"/>
    </row>
    <row r="31" spans="2:13" x14ac:dyDescent="0.35">
      <c r="B31" s="141" t="str">
        <f>Master[[#This Row],[Accession Prefix (NPGS)]]&amp;" "&amp;Master[[#This Row],[Accession Number -Assigned]]</f>
        <v xml:space="preserve">W6 </v>
      </c>
      <c r="C31" s="141" t="str">
        <f>Master[[#This Row],[Accession Prefix (NPGS)]]&amp;" "&amp;Master[[#This Row],[Accession Number -Assigned]]&amp;" **"</f>
        <v>W6  **</v>
      </c>
      <c r="D31" s="76" t="str">
        <f>IF(Master[[#This Row],[Accession Name Category (Identifier 3) -Lookup Picker]]="","",Master[[#This Row],[Accession Name Category (Identifier 3) -Lookup Picker]])</f>
        <v>Other or unclassified name</v>
      </c>
      <c r="E31" s="76" t="str">
        <f>IF(Master[[#This Row],[Accession Name (Identifier 3)]]="","",Master[[#This Row],[Accession Name (Identifier 3)]])</f>
        <v/>
      </c>
      <c r="F31" s="45" t="str">
        <f>IF(Master[[#This Row],[Accession Name Cooperator (Identifier 3) -name, organization]]="","",Master[[#This Row],[Accession Name Cooperator (Identifier 3) -name, organization]])</f>
        <v/>
      </c>
      <c r="G31" s="141" t="str">
        <f t="shared" si="0"/>
        <v>Y</v>
      </c>
      <c r="I31" s="8"/>
      <c r="M31" s="8"/>
    </row>
    <row r="32" spans="2:13" x14ac:dyDescent="0.35">
      <c r="B32" s="141" t="str">
        <f>Master[[#This Row],[Accession Prefix (NPGS)]]&amp;" "&amp;Master[[#This Row],[Accession Number -Assigned]]</f>
        <v xml:space="preserve">W6 </v>
      </c>
      <c r="C32" s="141" t="str">
        <f>Master[[#This Row],[Accession Prefix (NPGS)]]&amp;" "&amp;Master[[#This Row],[Accession Number -Assigned]]&amp;" **"</f>
        <v>W6  **</v>
      </c>
      <c r="D32" s="76" t="str">
        <f>IF(Master[[#This Row],[Accession Name Category (Identifier 3) -Lookup Picker]]="","",Master[[#This Row],[Accession Name Category (Identifier 3) -Lookup Picker]])</f>
        <v>Other or unclassified name</v>
      </c>
      <c r="E32" s="76" t="str">
        <f>IF(Master[[#This Row],[Accession Name (Identifier 3)]]="","",Master[[#This Row],[Accession Name (Identifier 3)]])</f>
        <v/>
      </c>
      <c r="F32" s="45" t="str">
        <f>IF(Master[[#This Row],[Accession Name Cooperator (Identifier 3) -name, organization]]="","",Master[[#This Row],[Accession Name Cooperator (Identifier 3) -name, organization]])</f>
        <v/>
      </c>
      <c r="G32" s="141" t="str">
        <f t="shared" si="0"/>
        <v>Y</v>
      </c>
      <c r="I32" s="8"/>
      <c r="M32" s="8"/>
    </row>
    <row r="33" spans="2:13" x14ac:dyDescent="0.35">
      <c r="B33" s="141" t="str">
        <f>Master[[#This Row],[Accession Prefix (NPGS)]]&amp;" "&amp;Master[[#This Row],[Accession Number -Assigned]]</f>
        <v xml:space="preserve">W6 </v>
      </c>
      <c r="C33" s="141" t="str">
        <f>Master[[#This Row],[Accession Prefix (NPGS)]]&amp;" "&amp;Master[[#This Row],[Accession Number -Assigned]]&amp;" **"</f>
        <v>W6  **</v>
      </c>
      <c r="D33" s="76" t="str">
        <f>IF(Master[[#This Row],[Accession Name Category (Identifier 3) -Lookup Picker]]="","",Master[[#This Row],[Accession Name Category (Identifier 3) -Lookup Picker]])</f>
        <v>Other or unclassified name</v>
      </c>
      <c r="E33" s="76" t="str">
        <f>IF(Master[[#This Row],[Accession Name (Identifier 3)]]="","",Master[[#This Row],[Accession Name (Identifier 3)]])</f>
        <v/>
      </c>
      <c r="F33" s="45" t="str">
        <f>IF(Master[[#This Row],[Accession Name Cooperator (Identifier 3) -name, organization]]="","",Master[[#This Row],[Accession Name Cooperator (Identifier 3) -name, organization]])</f>
        <v/>
      </c>
      <c r="G33" s="141" t="str">
        <f t="shared" si="0"/>
        <v>Y</v>
      </c>
      <c r="I33" s="8"/>
      <c r="M33" s="8"/>
    </row>
    <row r="34" spans="2:13" x14ac:dyDescent="0.35">
      <c r="B34" s="141" t="str">
        <f>Master[[#This Row],[Accession Prefix (NPGS)]]&amp;" "&amp;Master[[#This Row],[Accession Number -Assigned]]</f>
        <v xml:space="preserve">W6 </v>
      </c>
      <c r="C34" s="141" t="str">
        <f>Master[[#This Row],[Accession Prefix (NPGS)]]&amp;" "&amp;Master[[#This Row],[Accession Number -Assigned]]&amp;" **"</f>
        <v>W6  **</v>
      </c>
      <c r="D34" s="76" t="str">
        <f>IF(Master[[#This Row],[Accession Name Category (Identifier 3) -Lookup Picker]]="","",Master[[#This Row],[Accession Name Category (Identifier 3) -Lookup Picker]])</f>
        <v>Other or unclassified name</v>
      </c>
      <c r="E34" s="76" t="str">
        <f>IF(Master[[#This Row],[Accession Name (Identifier 3)]]="","",Master[[#This Row],[Accession Name (Identifier 3)]])</f>
        <v/>
      </c>
      <c r="F34" s="45" t="str">
        <f>IF(Master[[#This Row],[Accession Name Cooperator (Identifier 3) -name, organization]]="","",Master[[#This Row],[Accession Name Cooperator (Identifier 3) -name, organization]])</f>
        <v/>
      </c>
      <c r="G34" s="141" t="str">
        <f t="shared" si="0"/>
        <v>Y</v>
      </c>
      <c r="I34" s="8"/>
      <c r="M34" s="8"/>
    </row>
    <row r="35" spans="2:13" x14ac:dyDescent="0.35">
      <c r="B35" s="141" t="str">
        <f>Master[[#This Row],[Accession Prefix (NPGS)]]&amp;" "&amp;Master[[#This Row],[Accession Number -Assigned]]</f>
        <v xml:space="preserve">W6 </v>
      </c>
      <c r="C35" s="141" t="str">
        <f>Master[[#This Row],[Accession Prefix (NPGS)]]&amp;" "&amp;Master[[#This Row],[Accession Number -Assigned]]&amp;" **"</f>
        <v>W6  **</v>
      </c>
      <c r="D35" s="76" t="str">
        <f>IF(Master[[#This Row],[Accession Name Category (Identifier 3) -Lookup Picker]]="","",Master[[#This Row],[Accession Name Category (Identifier 3) -Lookup Picker]])</f>
        <v>Other or unclassified name</v>
      </c>
      <c r="E35" s="76" t="str">
        <f>IF(Master[[#This Row],[Accession Name (Identifier 3)]]="","",Master[[#This Row],[Accession Name (Identifier 3)]])</f>
        <v/>
      </c>
      <c r="F35" s="45" t="str">
        <f>IF(Master[[#This Row],[Accession Name Cooperator (Identifier 3) -name, organization]]="","",Master[[#This Row],[Accession Name Cooperator (Identifier 3) -name, organization]])</f>
        <v/>
      </c>
      <c r="G35" s="141" t="str">
        <f t="shared" si="0"/>
        <v>Y</v>
      </c>
      <c r="I35" s="8"/>
      <c r="M35" s="8"/>
    </row>
    <row r="36" spans="2:13" x14ac:dyDescent="0.35">
      <c r="B36" s="141" t="str">
        <f>Master[[#This Row],[Accession Prefix (NPGS)]]&amp;" "&amp;Master[[#This Row],[Accession Number -Assigned]]</f>
        <v xml:space="preserve">W6 </v>
      </c>
      <c r="C36" s="141" t="str">
        <f>Master[[#This Row],[Accession Prefix (NPGS)]]&amp;" "&amp;Master[[#This Row],[Accession Number -Assigned]]&amp;" **"</f>
        <v>W6  **</v>
      </c>
      <c r="D36" s="76" t="str">
        <f>IF(Master[[#This Row],[Accession Name Category (Identifier 3) -Lookup Picker]]="","",Master[[#This Row],[Accession Name Category (Identifier 3) -Lookup Picker]])</f>
        <v>Other or unclassified name</v>
      </c>
      <c r="E36" s="76" t="str">
        <f>IF(Master[[#This Row],[Accession Name (Identifier 3)]]="","",Master[[#This Row],[Accession Name (Identifier 3)]])</f>
        <v/>
      </c>
      <c r="F36" s="45" t="str">
        <f>IF(Master[[#This Row],[Accession Name Cooperator (Identifier 3) -name, organization]]="","",Master[[#This Row],[Accession Name Cooperator (Identifier 3) -name, organization]])</f>
        <v/>
      </c>
      <c r="G36" s="141" t="str">
        <f t="shared" si="0"/>
        <v>Y</v>
      </c>
      <c r="I36" s="8"/>
      <c r="M36" s="8"/>
    </row>
    <row r="37" spans="2:13" x14ac:dyDescent="0.35">
      <c r="B37" s="141" t="str">
        <f>Master[[#This Row],[Accession Prefix (NPGS)]]&amp;" "&amp;Master[[#This Row],[Accession Number -Assigned]]</f>
        <v xml:space="preserve">W6 </v>
      </c>
      <c r="C37" s="141" t="str">
        <f>Master[[#This Row],[Accession Prefix (NPGS)]]&amp;" "&amp;Master[[#This Row],[Accession Number -Assigned]]&amp;" **"</f>
        <v>W6  **</v>
      </c>
      <c r="D37" s="76" t="str">
        <f>IF(Master[[#This Row],[Accession Name Category (Identifier 3) -Lookup Picker]]="","",Master[[#This Row],[Accession Name Category (Identifier 3) -Lookup Picker]])</f>
        <v>Other or unclassified name</v>
      </c>
      <c r="E37" s="76" t="str">
        <f>IF(Master[[#This Row],[Accession Name (Identifier 3)]]="","",Master[[#This Row],[Accession Name (Identifier 3)]])</f>
        <v/>
      </c>
      <c r="F37" s="45" t="str">
        <f>IF(Master[[#This Row],[Accession Name Cooperator (Identifier 3) -name, organization]]="","",Master[[#This Row],[Accession Name Cooperator (Identifier 3) -name, organization]])</f>
        <v/>
      </c>
      <c r="G37" s="141" t="str">
        <f t="shared" si="0"/>
        <v>Y</v>
      </c>
      <c r="I37" s="8"/>
      <c r="M37" s="8"/>
    </row>
    <row r="38" spans="2:13" x14ac:dyDescent="0.35">
      <c r="B38" s="141" t="str">
        <f>Master[[#This Row],[Accession Prefix (NPGS)]]&amp;" "&amp;Master[[#This Row],[Accession Number -Assigned]]</f>
        <v xml:space="preserve">W6 </v>
      </c>
      <c r="C38" s="141" t="str">
        <f>Master[[#This Row],[Accession Prefix (NPGS)]]&amp;" "&amp;Master[[#This Row],[Accession Number -Assigned]]&amp;" **"</f>
        <v>W6  **</v>
      </c>
      <c r="D38" s="76" t="str">
        <f>IF(Master[[#This Row],[Accession Name Category (Identifier 3) -Lookup Picker]]="","",Master[[#This Row],[Accession Name Category (Identifier 3) -Lookup Picker]])</f>
        <v>Other or unclassified name</v>
      </c>
      <c r="E38" s="76" t="str">
        <f>IF(Master[[#This Row],[Accession Name (Identifier 3)]]="","",Master[[#This Row],[Accession Name (Identifier 3)]])</f>
        <v/>
      </c>
      <c r="F38" s="45" t="str">
        <f>IF(Master[[#This Row],[Accession Name Cooperator (Identifier 3) -name, organization]]="","",Master[[#This Row],[Accession Name Cooperator (Identifier 3) -name, organization]])</f>
        <v/>
      </c>
      <c r="G38" s="141" t="str">
        <f t="shared" si="0"/>
        <v>Y</v>
      </c>
      <c r="I38" s="8"/>
      <c r="M38" s="8"/>
    </row>
    <row r="39" spans="2:13" x14ac:dyDescent="0.35">
      <c r="B39" s="141" t="str">
        <f>Master[[#This Row],[Accession Prefix (NPGS)]]&amp;" "&amp;Master[[#This Row],[Accession Number -Assigned]]</f>
        <v xml:space="preserve">W6 </v>
      </c>
      <c r="C39" s="141" t="str">
        <f>Master[[#This Row],[Accession Prefix (NPGS)]]&amp;" "&amp;Master[[#This Row],[Accession Number -Assigned]]&amp;" **"</f>
        <v>W6  **</v>
      </c>
      <c r="D39" s="76" t="str">
        <f>IF(Master[[#This Row],[Accession Name Category (Identifier 3) -Lookup Picker]]="","",Master[[#This Row],[Accession Name Category (Identifier 3) -Lookup Picker]])</f>
        <v>Other or unclassified name</v>
      </c>
      <c r="E39" s="76" t="str">
        <f>IF(Master[[#This Row],[Accession Name (Identifier 3)]]="","",Master[[#This Row],[Accession Name (Identifier 3)]])</f>
        <v/>
      </c>
      <c r="F39" s="45" t="str">
        <f>IF(Master[[#This Row],[Accession Name Cooperator (Identifier 3) -name, organization]]="","",Master[[#This Row],[Accession Name Cooperator (Identifier 3) -name, organization]])</f>
        <v/>
      </c>
      <c r="G39" s="141" t="str">
        <f t="shared" si="0"/>
        <v>Y</v>
      </c>
      <c r="I39" s="8"/>
      <c r="M39" s="8"/>
    </row>
    <row r="40" spans="2:13" x14ac:dyDescent="0.35">
      <c r="B40" s="141" t="str">
        <f>Master[[#This Row],[Accession Prefix (NPGS)]]&amp;" "&amp;Master[[#This Row],[Accession Number -Assigned]]</f>
        <v xml:space="preserve">W6 </v>
      </c>
      <c r="C40" s="141" t="str">
        <f>Master[[#This Row],[Accession Prefix (NPGS)]]&amp;" "&amp;Master[[#This Row],[Accession Number -Assigned]]&amp;" **"</f>
        <v>W6  **</v>
      </c>
      <c r="D40" s="76" t="str">
        <f>IF(Master[[#This Row],[Accession Name Category (Identifier 3) -Lookup Picker]]="","",Master[[#This Row],[Accession Name Category (Identifier 3) -Lookup Picker]])</f>
        <v>Other or unclassified name</v>
      </c>
      <c r="E40" s="76" t="str">
        <f>IF(Master[[#This Row],[Accession Name (Identifier 3)]]="","",Master[[#This Row],[Accession Name (Identifier 3)]])</f>
        <v/>
      </c>
      <c r="F40" s="45" t="str">
        <f>IF(Master[[#This Row],[Accession Name Cooperator (Identifier 3) -name, organization]]="","",Master[[#This Row],[Accession Name Cooperator (Identifier 3) -name, organization]])</f>
        <v/>
      </c>
      <c r="G40" s="141" t="str">
        <f t="shared" si="0"/>
        <v>Y</v>
      </c>
      <c r="I40" s="8"/>
      <c r="M40" s="8"/>
    </row>
    <row r="41" spans="2:13" x14ac:dyDescent="0.35">
      <c r="B41" s="141" t="str">
        <f>Master[[#This Row],[Accession Prefix (NPGS)]]&amp;" "&amp;Master[[#This Row],[Accession Number -Assigned]]</f>
        <v xml:space="preserve">W6 </v>
      </c>
      <c r="C41" s="141" t="str">
        <f>Master[[#This Row],[Accession Prefix (NPGS)]]&amp;" "&amp;Master[[#This Row],[Accession Number -Assigned]]&amp;" **"</f>
        <v>W6  **</v>
      </c>
      <c r="D41" s="76" t="str">
        <f>IF(Master[[#This Row],[Accession Name Category (Identifier 3) -Lookup Picker]]="","",Master[[#This Row],[Accession Name Category (Identifier 3) -Lookup Picker]])</f>
        <v>Other or unclassified name</v>
      </c>
      <c r="E41" s="76" t="str">
        <f>IF(Master[[#This Row],[Accession Name (Identifier 3)]]="","",Master[[#This Row],[Accession Name (Identifier 3)]])</f>
        <v/>
      </c>
      <c r="F41" s="45" t="str">
        <f>IF(Master[[#This Row],[Accession Name Cooperator (Identifier 3) -name, organization]]="","",Master[[#This Row],[Accession Name Cooperator (Identifier 3) -name, organization]])</f>
        <v/>
      </c>
      <c r="G41" s="141" t="str">
        <f t="shared" si="0"/>
        <v>Y</v>
      </c>
      <c r="I41" s="8"/>
      <c r="M41" s="8"/>
    </row>
    <row r="42" spans="2:13" x14ac:dyDescent="0.35">
      <c r="B42" s="141" t="str">
        <f>Master[[#This Row],[Accession Prefix (NPGS)]]&amp;" "&amp;Master[[#This Row],[Accession Number -Assigned]]</f>
        <v xml:space="preserve">W6 </v>
      </c>
      <c r="C42" s="141" t="str">
        <f>Master[[#This Row],[Accession Prefix (NPGS)]]&amp;" "&amp;Master[[#This Row],[Accession Number -Assigned]]&amp;" **"</f>
        <v>W6  **</v>
      </c>
      <c r="D42" s="76" t="str">
        <f>IF(Master[[#This Row],[Accession Name Category (Identifier 3) -Lookup Picker]]="","",Master[[#This Row],[Accession Name Category (Identifier 3) -Lookup Picker]])</f>
        <v>Other or unclassified name</v>
      </c>
      <c r="E42" s="76" t="str">
        <f>IF(Master[[#This Row],[Accession Name (Identifier 3)]]="","",Master[[#This Row],[Accession Name (Identifier 3)]])</f>
        <v/>
      </c>
      <c r="F42" s="45" t="str">
        <f>IF(Master[[#This Row],[Accession Name Cooperator (Identifier 3) -name, organization]]="","",Master[[#This Row],[Accession Name Cooperator (Identifier 3) -name, organization]])</f>
        <v/>
      </c>
      <c r="G42" s="141" t="str">
        <f t="shared" si="0"/>
        <v>Y</v>
      </c>
      <c r="I42" s="8"/>
      <c r="M42" s="8"/>
    </row>
    <row r="43" spans="2:13" x14ac:dyDescent="0.35">
      <c r="B43" s="141" t="str">
        <f>Master[[#This Row],[Accession Prefix (NPGS)]]&amp;" "&amp;Master[[#This Row],[Accession Number -Assigned]]</f>
        <v xml:space="preserve">W6 </v>
      </c>
      <c r="C43" s="141" t="str">
        <f>Master[[#This Row],[Accession Prefix (NPGS)]]&amp;" "&amp;Master[[#This Row],[Accession Number -Assigned]]&amp;" **"</f>
        <v>W6  **</v>
      </c>
      <c r="D43" s="76" t="str">
        <f>IF(Master[[#This Row],[Accession Name Category (Identifier 3) -Lookup Picker]]="","",Master[[#This Row],[Accession Name Category (Identifier 3) -Lookup Picker]])</f>
        <v>Other or unclassified name</v>
      </c>
      <c r="E43" s="76" t="str">
        <f>IF(Master[[#This Row],[Accession Name (Identifier 3)]]="","",Master[[#This Row],[Accession Name (Identifier 3)]])</f>
        <v/>
      </c>
      <c r="F43" s="45" t="str">
        <f>IF(Master[[#This Row],[Accession Name Cooperator (Identifier 3) -name, organization]]="","",Master[[#This Row],[Accession Name Cooperator (Identifier 3) -name, organization]])</f>
        <v/>
      </c>
      <c r="G43" s="141" t="str">
        <f t="shared" si="0"/>
        <v>Y</v>
      </c>
      <c r="I43" s="8"/>
      <c r="M43" s="8"/>
    </row>
    <row r="44" spans="2:13" x14ac:dyDescent="0.35">
      <c r="B44" s="141" t="str">
        <f>Master[[#This Row],[Accession Prefix (NPGS)]]&amp;" "&amp;Master[[#This Row],[Accession Number -Assigned]]</f>
        <v xml:space="preserve">W6 </v>
      </c>
      <c r="C44" s="141" t="str">
        <f>Master[[#This Row],[Accession Prefix (NPGS)]]&amp;" "&amp;Master[[#This Row],[Accession Number -Assigned]]&amp;" **"</f>
        <v>W6  **</v>
      </c>
      <c r="D44" s="76" t="str">
        <f>IF(Master[[#This Row],[Accession Name Category (Identifier 3) -Lookup Picker]]="","",Master[[#This Row],[Accession Name Category (Identifier 3) -Lookup Picker]])</f>
        <v>Other or unclassified name</v>
      </c>
      <c r="E44" s="76" t="str">
        <f>IF(Master[[#This Row],[Accession Name (Identifier 3)]]="","",Master[[#This Row],[Accession Name (Identifier 3)]])</f>
        <v/>
      </c>
      <c r="F44" s="45" t="str">
        <f>IF(Master[[#This Row],[Accession Name Cooperator (Identifier 3) -name, organization]]="","",Master[[#This Row],[Accession Name Cooperator (Identifier 3) -name, organization]])</f>
        <v/>
      </c>
      <c r="G44" s="141" t="str">
        <f t="shared" si="0"/>
        <v>Y</v>
      </c>
      <c r="I44" s="8"/>
      <c r="M44" s="8"/>
    </row>
    <row r="45" spans="2:13" x14ac:dyDescent="0.35">
      <c r="B45" s="141" t="str">
        <f>Master[[#This Row],[Accession Prefix (NPGS)]]&amp;" "&amp;Master[[#This Row],[Accession Number -Assigned]]</f>
        <v xml:space="preserve">W6 </v>
      </c>
      <c r="C45" s="141" t="str">
        <f>Master[[#This Row],[Accession Prefix (NPGS)]]&amp;" "&amp;Master[[#This Row],[Accession Number -Assigned]]&amp;" **"</f>
        <v>W6  **</v>
      </c>
      <c r="D45" s="76" t="str">
        <f>IF(Master[[#This Row],[Accession Name Category (Identifier 3) -Lookup Picker]]="","",Master[[#This Row],[Accession Name Category (Identifier 3) -Lookup Picker]])</f>
        <v>Other or unclassified name</v>
      </c>
      <c r="E45" s="76" t="str">
        <f>IF(Master[[#This Row],[Accession Name (Identifier 3)]]="","",Master[[#This Row],[Accession Name (Identifier 3)]])</f>
        <v/>
      </c>
      <c r="F45" s="45" t="str">
        <f>IF(Master[[#This Row],[Accession Name Cooperator (Identifier 3) -name, organization]]="","",Master[[#This Row],[Accession Name Cooperator (Identifier 3) -name, organization]])</f>
        <v/>
      </c>
      <c r="G45" s="141" t="str">
        <f t="shared" si="0"/>
        <v>Y</v>
      </c>
      <c r="I45" s="8"/>
      <c r="M45" s="8"/>
    </row>
    <row r="46" spans="2:13" x14ac:dyDescent="0.35">
      <c r="B46" s="141" t="str">
        <f>Master[[#This Row],[Accession Prefix (NPGS)]]&amp;" "&amp;Master[[#This Row],[Accession Number -Assigned]]</f>
        <v xml:space="preserve">W6 </v>
      </c>
      <c r="C46" s="141" t="str">
        <f>Master[[#This Row],[Accession Prefix (NPGS)]]&amp;" "&amp;Master[[#This Row],[Accession Number -Assigned]]&amp;" **"</f>
        <v>W6  **</v>
      </c>
      <c r="D46" s="76" t="str">
        <f>IF(Master[[#This Row],[Accession Name Category (Identifier 3) -Lookup Picker]]="","",Master[[#This Row],[Accession Name Category (Identifier 3) -Lookup Picker]])</f>
        <v>Other or unclassified name</v>
      </c>
      <c r="E46" s="76" t="str">
        <f>IF(Master[[#This Row],[Accession Name (Identifier 3)]]="","",Master[[#This Row],[Accession Name (Identifier 3)]])</f>
        <v/>
      </c>
      <c r="F46" s="45" t="str">
        <f>IF(Master[[#This Row],[Accession Name Cooperator (Identifier 3) -name, organization]]="","",Master[[#This Row],[Accession Name Cooperator (Identifier 3) -name, organization]])</f>
        <v/>
      </c>
      <c r="G46" s="141" t="str">
        <f t="shared" si="0"/>
        <v>Y</v>
      </c>
      <c r="I46" s="8"/>
      <c r="M46" s="8"/>
    </row>
    <row r="47" spans="2:13" x14ac:dyDescent="0.35">
      <c r="B47" s="141" t="str">
        <f>Master[[#This Row],[Accession Prefix (NPGS)]]&amp;" "&amp;Master[[#This Row],[Accession Number -Assigned]]</f>
        <v xml:space="preserve">W6 </v>
      </c>
      <c r="C47" s="141" t="str">
        <f>Master[[#This Row],[Accession Prefix (NPGS)]]&amp;" "&amp;Master[[#This Row],[Accession Number -Assigned]]&amp;" **"</f>
        <v>W6  **</v>
      </c>
      <c r="D47" s="76" t="str">
        <f>IF(Master[[#This Row],[Accession Name Category (Identifier 3) -Lookup Picker]]="","",Master[[#This Row],[Accession Name Category (Identifier 3) -Lookup Picker]])</f>
        <v>Other or unclassified name</v>
      </c>
      <c r="E47" s="76" t="str">
        <f>IF(Master[[#This Row],[Accession Name (Identifier 3)]]="","",Master[[#This Row],[Accession Name (Identifier 3)]])</f>
        <v/>
      </c>
      <c r="F47" s="45" t="str">
        <f>IF(Master[[#This Row],[Accession Name Cooperator (Identifier 3) -name, organization]]="","",Master[[#This Row],[Accession Name Cooperator (Identifier 3) -name, organization]])</f>
        <v/>
      </c>
      <c r="G47" s="141" t="str">
        <f t="shared" si="0"/>
        <v>Y</v>
      </c>
      <c r="I47" s="8"/>
      <c r="M47" s="8"/>
    </row>
    <row r="48" spans="2:13" x14ac:dyDescent="0.35">
      <c r="B48" s="141" t="str">
        <f>Master[[#This Row],[Accession Prefix (NPGS)]]&amp;" "&amp;Master[[#This Row],[Accession Number -Assigned]]</f>
        <v xml:space="preserve">W6 </v>
      </c>
      <c r="C48" s="141" t="str">
        <f>Master[[#This Row],[Accession Prefix (NPGS)]]&amp;" "&amp;Master[[#This Row],[Accession Number -Assigned]]&amp;" **"</f>
        <v>W6  **</v>
      </c>
      <c r="D48" s="76" t="str">
        <f>IF(Master[[#This Row],[Accession Name Category (Identifier 3) -Lookup Picker]]="","",Master[[#This Row],[Accession Name Category (Identifier 3) -Lookup Picker]])</f>
        <v>Other or unclassified name</v>
      </c>
      <c r="E48" s="76" t="str">
        <f>IF(Master[[#This Row],[Accession Name (Identifier 3)]]="","",Master[[#This Row],[Accession Name (Identifier 3)]])</f>
        <v/>
      </c>
      <c r="F48" s="45" t="str">
        <f>IF(Master[[#This Row],[Accession Name Cooperator (Identifier 3) -name, organization]]="","",Master[[#This Row],[Accession Name Cooperator (Identifier 3) -name, organization]])</f>
        <v/>
      </c>
      <c r="G48" s="141" t="str">
        <f t="shared" si="0"/>
        <v>Y</v>
      </c>
      <c r="I48" s="8"/>
      <c r="M48" s="8"/>
    </row>
    <row r="49" spans="2:13" x14ac:dyDescent="0.35">
      <c r="B49" s="141" t="str">
        <f>Master[[#This Row],[Accession Prefix (NPGS)]]&amp;" "&amp;Master[[#This Row],[Accession Number -Assigned]]</f>
        <v xml:space="preserve">W6 </v>
      </c>
      <c r="C49" s="141" t="str">
        <f>Master[[#This Row],[Accession Prefix (NPGS)]]&amp;" "&amp;Master[[#This Row],[Accession Number -Assigned]]&amp;" **"</f>
        <v>W6  **</v>
      </c>
      <c r="D49" s="76" t="str">
        <f>IF(Master[[#This Row],[Accession Name Category (Identifier 3) -Lookup Picker]]="","",Master[[#This Row],[Accession Name Category (Identifier 3) -Lookup Picker]])</f>
        <v>Other or unclassified name</v>
      </c>
      <c r="E49" s="76" t="str">
        <f>IF(Master[[#This Row],[Accession Name (Identifier 3)]]="","",Master[[#This Row],[Accession Name (Identifier 3)]])</f>
        <v/>
      </c>
      <c r="F49" s="45" t="str">
        <f>IF(Master[[#This Row],[Accession Name Cooperator (Identifier 3) -name, organization]]="","",Master[[#This Row],[Accession Name Cooperator (Identifier 3) -name, organization]])</f>
        <v/>
      </c>
      <c r="G49" s="141" t="str">
        <f t="shared" si="0"/>
        <v>Y</v>
      </c>
      <c r="I49" s="8"/>
      <c r="M49" s="8"/>
    </row>
    <row r="50" spans="2:13" x14ac:dyDescent="0.35">
      <c r="B50" s="141" t="str">
        <f>Master[[#This Row],[Accession Prefix (NPGS)]]&amp;" "&amp;Master[[#This Row],[Accession Number -Assigned]]</f>
        <v xml:space="preserve">W6 </v>
      </c>
      <c r="C50" s="141" t="str">
        <f>Master[[#This Row],[Accession Prefix (NPGS)]]&amp;" "&amp;Master[[#This Row],[Accession Number -Assigned]]&amp;" **"</f>
        <v>W6  **</v>
      </c>
      <c r="D50" s="76" t="str">
        <f>IF(Master[[#This Row],[Accession Name Category (Identifier 3) -Lookup Picker]]="","",Master[[#This Row],[Accession Name Category (Identifier 3) -Lookup Picker]])</f>
        <v>Other or unclassified name</v>
      </c>
      <c r="E50" s="76" t="str">
        <f>IF(Master[[#This Row],[Accession Name (Identifier 3)]]="","",Master[[#This Row],[Accession Name (Identifier 3)]])</f>
        <v/>
      </c>
      <c r="F50" s="45" t="str">
        <f>IF(Master[[#This Row],[Accession Name Cooperator (Identifier 3) -name, organization]]="","",Master[[#This Row],[Accession Name Cooperator (Identifier 3) -name, organization]])</f>
        <v/>
      </c>
      <c r="G50" s="141" t="str">
        <f t="shared" si="0"/>
        <v>Y</v>
      </c>
      <c r="I50" s="8"/>
      <c r="M50" s="8"/>
    </row>
    <row r="51" spans="2:13" x14ac:dyDescent="0.35">
      <c r="B51" s="141" t="str">
        <f>Master[[#This Row],[Accession Prefix (NPGS)]]&amp;" "&amp;Master[[#This Row],[Accession Number -Assigned]]</f>
        <v xml:space="preserve">W6 </v>
      </c>
      <c r="C51" s="141" t="str">
        <f>Master[[#This Row],[Accession Prefix (NPGS)]]&amp;" "&amp;Master[[#This Row],[Accession Number -Assigned]]&amp;" **"</f>
        <v>W6  **</v>
      </c>
      <c r="D51" s="76" t="str">
        <f>IF(Master[[#This Row],[Accession Name Category (Identifier 3) -Lookup Picker]]="","",Master[[#This Row],[Accession Name Category (Identifier 3) -Lookup Picker]])</f>
        <v>Other or unclassified name</v>
      </c>
      <c r="E51" s="76" t="str">
        <f>IF(Master[[#This Row],[Accession Name (Identifier 3)]]="","",Master[[#This Row],[Accession Name (Identifier 3)]])</f>
        <v/>
      </c>
      <c r="F51" s="45" t="str">
        <f>IF(Master[[#This Row],[Accession Name Cooperator (Identifier 3) -name, organization]]="","",Master[[#This Row],[Accession Name Cooperator (Identifier 3) -name, organization]])</f>
        <v/>
      </c>
      <c r="G51" s="141" t="str">
        <f t="shared" si="0"/>
        <v>Y</v>
      </c>
      <c r="I51" s="8"/>
      <c r="M51" s="8"/>
    </row>
    <row r="52" spans="2:13" x14ac:dyDescent="0.35">
      <c r="B52" s="141" t="str">
        <f>Master[[#This Row],[Accession Prefix (NPGS)]]&amp;" "&amp;Master[[#This Row],[Accession Number -Assigned]]</f>
        <v xml:space="preserve">W6 </v>
      </c>
      <c r="C52" s="141" t="str">
        <f>Master[[#This Row],[Accession Prefix (NPGS)]]&amp;" "&amp;Master[[#This Row],[Accession Number -Assigned]]&amp;" **"</f>
        <v>W6  **</v>
      </c>
      <c r="D52" s="76" t="str">
        <f>IF(Master[[#This Row],[Accession Name Category (Identifier 3) -Lookup Picker]]="","",Master[[#This Row],[Accession Name Category (Identifier 3) -Lookup Picker]])</f>
        <v>Other or unclassified name</v>
      </c>
      <c r="E52" s="76" t="str">
        <f>IF(Master[[#This Row],[Accession Name (Identifier 3)]]="","",Master[[#This Row],[Accession Name (Identifier 3)]])</f>
        <v/>
      </c>
      <c r="F52" s="45" t="str">
        <f>IF(Master[[#This Row],[Accession Name Cooperator (Identifier 3) -name, organization]]="","",Master[[#This Row],[Accession Name Cooperator (Identifier 3) -name, organization]])</f>
        <v/>
      </c>
      <c r="G52" s="141" t="str">
        <f t="shared" si="0"/>
        <v>Y</v>
      </c>
      <c r="I52" s="8"/>
      <c r="M52" s="8"/>
    </row>
    <row r="53" spans="2:13" x14ac:dyDescent="0.35">
      <c r="B53" s="141" t="str">
        <f>Master[[#This Row],[Accession Prefix (NPGS)]]&amp;" "&amp;Master[[#This Row],[Accession Number -Assigned]]</f>
        <v xml:space="preserve">W6 </v>
      </c>
      <c r="C53" s="141" t="str">
        <f>Master[[#This Row],[Accession Prefix (NPGS)]]&amp;" "&amp;Master[[#This Row],[Accession Number -Assigned]]&amp;" **"</f>
        <v>W6  **</v>
      </c>
      <c r="D53" s="76" t="str">
        <f>IF(Master[[#This Row],[Accession Name Category (Identifier 3) -Lookup Picker]]="","",Master[[#This Row],[Accession Name Category (Identifier 3) -Lookup Picker]])</f>
        <v>Other or unclassified name</v>
      </c>
      <c r="E53" s="76" t="str">
        <f>IF(Master[[#This Row],[Accession Name (Identifier 3)]]="","",Master[[#This Row],[Accession Name (Identifier 3)]])</f>
        <v/>
      </c>
      <c r="F53" s="45" t="str">
        <f>IF(Master[[#This Row],[Accession Name Cooperator (Identifier 3) -name, organization]]="","",Master[[#This Row],[Accession Name Cooperator (Identifier 3) -name, organization]])</f>
        <v/>
      </c>
      <c r="G53" s="141" t="str">
        <f t="shared" si="0"/>
        <v>Y</v>
      </c>
      <c r="I53" s="8"/>
      <c r="M53" s="8"/>
    </row>
    <row r="54" spans="2:13" x14ac:dyDescent="0.35">
      <c r="B54" s="141" t="str">
        <f>Master[[#This Row],[Accession Prefix (NPGS)]]&amp;" "&amp;Master[[#This Row],[Accession Number -Assigned]]</f>
        <v xml:space="preserve">W6 </v>
      </c>
      <c r="C54" s="141" t="str">
        <f>Master[[#This Row],[Accession Prefix (NPGS)]]&amp;" "&amp;Master[[#This Row],[Accession Number -Assigned]]&amp;" **"</f>
        <v>W6  **</v>
      </c>
      <c r="D54" s="76" t="str">
        <f>IF(Master[[#This Row],[Accession Name Category (Identifier 3) -Lookup Picker]]="","",Master[[#This Row],[Accession Name Category (Identifier 3) -Lookup Picker]])</f>
        <v>Other or unclassified name</v>
      </c>
      <c r="E54" s="76" t="str">
        <f>IF(Master[[#This Row],[Accession Name (Identifier 3)]]="","",Master[[#This Row],[Accession Name (Identifier 3)]])</f>
        <v/>
      </c>
      <c r="F54" s="45" t="str">
        <f>IF(Master[[#This Row],[Accession Name Cooperator (Identifier 3) -name, organization]]="","",Master[[#This Row],[Accession Name Cooperator (Identifier 3) -name, organization]])</f>
        <v/>
      </c>
      <c r="G54" s="141" t="str">
        <f t="shared" si="0"/>
        <v>Y</v>
      </c>
      <c r="I54" s="8"/>
      <c r="M54" s="8"/>
    </row>
    <row r="55" spans="2:13" x14ac:dyDescent="0.35">
      <c r="B55" s="141" t="str">
        <f>Master[[#This Row],[Accession Prefix (NPGS)]]&amp;" "&amp;Master[[#This Row],[Accession Number -Assigned]]</f>
        <v xml:space="preserve">W6 </v>
      </c>
      <c r="C55" s="141" t="str">
        <f>Master[[#This Row],[Accession Prefix (NPGS)]]&amp;" "&amp;Master[[#This Row],[Accession Number -Assigned]]&amp;" **"</f>
        <v>W6  **</v>
      </c>
      <c r="D55" s="76" t="str">
        <f>IF(Master[[#This Row],[Accession Name Category (Identifier 3) -Lookup Picker]]="","",Master[[#This Row],[Accession Name Category (Identifier 3) -Lookup Picker]])</f>
        <v>Other or unclassified name</v>
      </c>
      <c r="E55" s="76" t="str">
        <f>IF(Master[[#This Row],[Accession Name (Identifier 3)]]="","",Master[[#This Row],[Accession Name (Identifier 3)]])</f>
        <v/>
      </c>
      <c r="F55" s="45" t="str">
        <f>IF(Master[[#This Row],[Accession Name Cooperator (Identifier 3) -name, organization]]="","",Master[[#This Row],[Accession Name Cooperator (Identifier 3) -name, organization]])</f>
        <v/>
      </c>
      <c r="G55" s="141" t="str">
        <f t="shared" si="0"/>
        <v>Y</v>
      </c>
      <c r="I55" s="8"/>
      <c r="M55" s="8"/>
    </row>
    <row r="56" spans="2:13" x14ac:dyDescent="0.35">
      <c r="B56" s="141" t="str">
        <f>Master[[#This Row],[Accession Prefix (NPGS)]]&amp;" "&amp;Master[[#This Row],[Accession Number -Assigned]]</f>
        <v xml:space="preserve">W6 </v>
      </c>
      <c r="C56" s="141" t="str">
        <f>Master[[#This Row],[Accession Prefix (NPGS)]]&amp;" "&amp;Master[[#This Row],[Accession Number -Assigned]]&amp;" **"</f>
        <v>W6  **</v>
      </c>
      <c r="D56" s="76" t="str">
        <f>IF(Master[[#This Row],[Accession Name Category (Identifier 3) -Lookup Picker]]="","",Master[[#This Row],[Accession Name Category (Identifier 3) -Lookup Picker]])</f>
        <v>Other or unclassified name</v>
      </c>
      <c r="E56" s="76" t="str">
        <f>IF(Master[[#This Row],[Accession Name (Identifier 3)]]="","",Master[[#This Row],[Accession Name (Identifier 3)]])</f>
        <v/>
      </c>
      <c r="F56" s="45" t="str">
        <f>IF(Master[[#This Row],[Accession Name Cooperator (Identifier 3) -name, organization]]="","",Master[[#This Row],[Accession Name Cooperator (Identifier 3) -name, organization]])</f>
        <v/>
      </c>
      <c r="G56" s="141" t="str">
        <f t="shared" si="0"/>
        <v>Y</v>
      </c>
      <c r="I56" s="8"/>
      <c r="M56" s="8"/>
    </row>
    <row r="57" spans="2:13" x14ac:dyDescent="0.35">
      <c r="B57" s="141" t="str">
        <f>Master[[#This Row],[Accession Prefix (NPGS)]]&amp;" "&amp;Master[[#This Row],[Accession Number -Assigned]]</f>
        <v xml:space="preserve">W6 </v>
      </c>
      <c r="C57" s="141" t="str">
        <f>Master[[#This Row],[Accession Prefix (NPGS)]]&amp;" "&amp;Master[[#This Row],[Accession Number -Assigned]]&amp;" **"</f>
        <v>W6  **</v>
      </c>
      <c r="D57" s="76" t="str">
        <f>IF(Master[[#This Row],[Accession Name Category (Identifier 3) -Lookup Picker]]="","",Master[[#This Row],[Accession Name Category (Identifier 3) -Lookup Picker]])</f>
        <v>Other or unclassified name</v>
      </c>
      <c r="E57" s="76" t="str">
        <f>IF(Master[[#This Row],[Accession Name (Identifier 3)]]="","",Master[[#This Row],[Accession Name (Identifier 3)]])</f>
        <v/>
      </c>
      <c r="F57" s="45" t="str">
        <f>IF(Master[[#This Row],[Accession Name Cooperator (Identifier 3) -name, organization]]="","",Master[[#This Row],[Accession Name Cooperator (Identifier 3) -name, organization]])</f>
        <v/>
      </c>
      <c r="G57" s="141" t="str">
        <f t="shared" si="0"/>
        <v>Y</v>
      </c>
      <c r="I57" s="8"/>
      <c r="M57" s="8"/>
    </row>
    <row r="58" spans="2:13" x14ac:dyDescent="0.35">
      <c r="B58" s="141" t="str">
        <f>Master[[#This Row],[Accession Prefix (NPGS)]]&amp;" "&amp;Master[[#This Row],[Accession Number -Assigned]]</f>
        <v xml:space="preserve">W6 </v>
      </c>
      <c r="C58" s="141" t="str">
        <f>Master[[#This Row],[Accession Prefix (NPGS)]]&amp;" "&amp;Master[[#This Row],[Accession Number -Assigned]]&amp;" **"</f>
        <v>W6  **</v>
      </c>
      <c r="D58" s="76" t="str">
        <f>IF(Master[[#This Row],[Accession Name Category (Identifier 3) -Lookup Picker]]="","",Master[[#This Row],[Accession Name Category (Identifier 3) -Lookup Picker]])</f>
        <v>Other or unclassified name</v>
      </c>
      <c r="E58" s="76" t="str">
        <f>IF(Master[[#This Row],[Accession Name (Identifier 3)]]="","",Master[[#This Row],[Accession Name (Identifier 3)]])</f>
        <v>SAN10555</v>
      </c>
      <c r="F58" s="45" t="str">
        <f>IF(Master[[#This Row],[Accession Name Cooperator (Identifier 3) -name, organization]]="","",Master[[#This Row],[Accession Name Cooperator (Identifier 3) -name, organization]])</f>
        <v/>
      </c>
      <c r="G58" s="141" t="str">
        <f t="shared" si="0"/>
        <v>Y</v>
      </c>
      <c r="I58" s="8"/>
      <c r="M58" s="8"/>
    </row>
    <row r="59" spans="2:13" x14ac:dyDescent="0.35">
      <c r="B59" s="141" t="str">
        <f>Master[[#This Row],[Accession Prefix (NPGS)]]&amp;" "&amp;Master[[#This Row],[Accession Number -Assigned]]</f>
        <v xml:space="preserve">W6 </v>
      </c>
      <c r="C59" s="141" t="str">
        <f>Master[[#This Row],[Accession Prefix (NPGS)]]&amp;" "&amp;Master[[#This Row],[Accession Number -Assigned]]&amp;" **"</f>
        <v>W6  **</v>
      </c>
      <c r="D59" s="76" t="str">
        <f>IF(Master[[#This Row],[Accession Name Category (Identifier 3) -Lookup Picker]]="","",Master[[#This Row],[Accession Name Category (Identifier 3) -Lookup Picker]])</f>
        <v>Other or unclassified name</v>
      </c>
      <c r="E59" s="76" t="str">
        <f>IF(Master[[#This Row],[Accession Name (Identifier 3)]]="","",Master[[#This Row],[Accession Name (Identifier 3)]])</f>
        <v>SAN10556</v>
      </c>
      <c r="F59" s="45" t="str">
        <f>IF(Master[[#This Row],[Accession Name Cooperator (Identifier 3) -name, organization]]="","",Master[[#This Row],[Accession Name Cooperator (Identifier 3) -name, organization]])</f>
        <v/>
      </c>
      <c r="G59" s="141" t="str">
        <f t="shared" si="0"/>
        <v>Y</v>
      </c>
      <c r="I59" s="8"/>
      <c r="M59" s="8"/>
    </row>
    <row r="60" spans="2:13" x14ac:dyDescent="0.35">
      <c r="B60" s="141" t="str">
        <f>Master[[#This Row],[Accession Prefix (NPGS)]]&amp;" "&amp;Master[[#This Row],[Accession Number -Assigned]]</f>
        <v xml:space="preserve">W6 </v>
      </c>
      <c r="C60" s="141" t="str">
        <f>Master[[#This Row],[Accession Prefix (NPGS)]]&amp;" "&amp;Master[[#This Row],[Accession Number -Assigned]]&amp;" **"</f>
        <v>W6  **</v>
      </c>
      <c r="D60" s="76" t="str">
        <f>IF(Master[[#This Row],[Accession Name Category (Identifier 3) -Lookup Picker]]="","",Master[[#This Row],[Accession Name Category (Identifier 3) -Lookup Picker]])</f>
        <v>Other or unclassified name</v>
      </c>
      <c r="E60" s="76" t="str">
        <f>IF(Master[[#This Row],[Accession Name (Identifier 3)]]="","",Master[[#This Row],[Accession Name (Identifier 3)]])</f>
        <v>SAN10588</v>
      </c>
      <c r="F60" s="45" t="str">
        <f>IF(Master[[#This Row],[Accession Name Cooperator (Identifier 3) -name, organization]]="","",Master[[#This Row],[Accession Name Cooperator (Identifier 3) -name, organization]])</f>
        <v/>
      </c>
      <c r="G60" s="141" t="str">
        <f t="shared" si="0"/>
        <v>Y</v>
      </c>
      <c r="I60" s="8"/>
      <c r="M60" s="8"/>
    </row>
    <row r="61" spans="2:13" x14ac:dyDescent="0.35">
      <c r="B61" s="141" t="str">
        <f>Master[[#This Row],[Accession Prefix (NPGS)]]&amp;" "&amp;Master[[#This Row],[Accession Number -Assigned]]</f>
        <v xml:space="preserve">W6 </v>
      </c>
      <c r="C61" s="141" t="str">
        <f>Master[[#This Row],[Accession Prefix (NPGS)]]&amp;" "&amp;Master[[#This Row],[Accession Number -Assigned]]&amp;" **"</f>
        <v>W6  **</v>
      </c>
      <c r="D61" s="76" t="str">
        <f>IF(Master[[#This Row],[Accession Name Category (Identifier 3) -Lookup Picker]]="","",Master[[#This Row],[Accession Name Category (Identifier 3) -Lookup Picker]])</f>
        <v>Other or unclassified name</v>
      </c>
      <c r="E61" s="76" t="str">
        <f>IF(Master[[#This Row],[Accession Name (Identifier 3)]]="","",Master[[#This Row],[Accession Name (Identifier 3)]])</f>
        <v>SAN10683</v>
      </c>
      <c r="F61" s="45" t="str">
        <f>IF(Master[[#This Row],[Accession Name Cooperator (Identifier 3) -name, organization]]="","",Master[[#This Row],[Accession Name Cooperator (Identifier 3) -name, organization]])</f>
        <v/>
      </c>
      <c r="G61" s="141" t="str">
        <f t="shared" si="0"/>
        <v>Y</v>
      </c>
      <c r="I61" s="8"/>
      <c r="M61" s="8"/>
    </row>
    <row r="62" spans="2:13" x14ac:dyDescent="0.35">
      <c r="B62" s="141" t="str">
        <f>Master[[#This Row],[Accession Prefix (NPGS)]]&amp;" "&amp;Master[[#This Row],[Accession Number -Assigned]]</f>
        <v xml:space="preserve">W6 </v>
      </c>
      <c r="C62" s="141" t="str">
        <f>Master[[#This Row],[Accession Prefix (NPGS)]]&amp;" "&amp;Master[[#This Row],[Accession Number -Assigned]]&amp;" **"</f>
        <v>W6  **</v>
      </c>
      <c r="D62" s="76" t="str">
        <f>IF(Master[[#This Row],[Accession Name Category (Identifier 3) -Lookup Picker]]="","",Master[[#This Row],[Accession Name Category (Identifier 3) -Lookup Picker]])</f>
        <v>Other or unclassified name</v>
      </c>
      <c r="E62" s="76" t="str">
        <f>IF(Master[[#This Row],[Accession Name (Identifier 3)]]="","",Master[[#This Row],[Accession Name (Identifier 3)]])</f>
        <v>SAN10686</v>
      </c>
      <c r="F62" s="45" t="str">
        <f>IF(Master[[#This Row],[Accession Name Cooperator (Identifier 3) -name, organization]]="","",Master[[#This Row],[Accession Name Cooperator (Identifier 3) -name, organization]])</f>
        <v/>
      </c>
      <c r="G62" s="141" t="str">
        <f t="shared" si="0"/>
        <v>Y</v>
      </c>
      <c r="I62" s="8"/>
      <c r="M62" s="8"/>
    </row>
    <row r="63" spans="2:13" x14ac:dyDescent="0.35">
      <c r="B63" s="141" t="str">
        <f>Master[[#This Row],[Accession Prefix (NPGS)]]&amp;" "&amp;Master[[#This Row],[Accession Number -Assigned]]</f>
        <v xml:space="preserve">W6 </v>
      </c>
      <c r="C63" s="141" t="str">
        <f>Master[[#This Row],[Accession Prefix (NPGS)]]&amp;" "&amp;Master[[#This Row],[Accession Number -Assigned]]&amp;" **"</f>
        <v>W6  **</v>
      </c>
      <c r="D63" s="76" t="str">
        <f>IF(Master[[#This Row],[Accession Name Category (Identifier 3) -Lookup Picker]]="","",Master[[#This Row],[Accession Name Category (Identifier 3) -Lookup Picker]])</f>
        <v>Other or unclassified name</v>
      </c>
      <c r="E63" s="76" t="str">
        <f>IF(Master[[#This Row],[Accession Name (Identifier 3)]]="","",Master[[#This Row],[Accession Name (Identifier 3)]])</f>
        <v>SAN10688</v>
      </c>
      <c r="F63" s="45" t="str">
        <f>IF(Master[[#This Row],[Accession Name Cooperator (Identifier 3) -name, organization]]="","",Master[[#This Row],[Accession Name Cooperator (Identifier 3) -name, organization]])</f>
        <v/>
      </c>
      <c r="G63" s="141" t="str">
        <f t="shared" si="0"/>
        <v>Y</v>
      </c>
      <c r="I63" s="8"/>
      <c r="M63" s="8"/>
    </row>
    <row r="64" spans="2:13" x14ac:dyDescent="0.35">
      <c r="B64" s="141" t="str">
        <f>Master[[#This Row],[Accession Prefix (NPGS)]]&amp;" "&amp;Master[[#This Row],[Accession Number -Assigned]]</f>
        <v xml:space="preserve">W6 </v>
      </c>
      <c r="C64" s="141" t="str">
        <f>Master[[#This Row],[Accession Prefix (NPGS)]]&amp;" "&amp;Master[[#This Row],[Accession Number -Assigned]]&amp;" **"</f>
        <v>W6  **</v>
      </c>
      <c r="D64" s="76" t="str">
        <f>IF(Master[[#This Row],[Accession Name Category (Identifier 3) -Lookup Picker]]="","",Master[[#This Row],[Accession Name Category (Identifier 3) -Lookup Picker]])</f>
        <v>Other or unclassified name</v>
      </c>
      <c r="E64" s="76" t="str">
        <f>IF(Master[[#This Row],[Accession Name (Identifier 3)]]="","",Master[[#This Row],[Accession Name (Identifier 3)]])</f>
        <v>SAN 10704</v>
      </c>
      <c r="F64" s="45" t="str">
        <f>IF(Master[[#This Row],[Accession Name Cooperator (Identifier 3) -name, organization]]="","",Master[[#This Row],[Accession Name Cooperator (Identifier 3) -name, organization]])</f>
        <v/>
      </c>
      <c r="G64" s="141" t="str">
        <f t="shared" si="0"/>
        <v>Y</v>
      </c>
      <c r="I64" s="8"/>
      <c r="M64" s="8"/>
    </row>
    <row r="65" spans="2:13" x14ac:dyDescent="0.35">
      <c r="B65" s="141" t="str">
        <f>Master[[#This Row],[Accession Prefix (NPGS)]]&amp;" "&amp;Master[[#This Row],[Accession Number -Assigned]]</f>
        <v xml:space="preserve">W6 </v>
      </c>
      <c r="C65" s="141" t="str">
        <f>Master[[#This Row],[Accession Prefix (NPGS)]]&amp;" "&amp;Master[[#This Row],[Accession Number -Assigned]]&amp;" **"</f>
        <v>W6  **</v>
      </c>
      <c r="D65" s="76" t="str">
        <f>IF(Master[[#This Row],[Accession Name Category (Identifier 3) -Lookup Picker]]="","",Master[[#This Row],[Accession Name Category (Identifier 3) -Lookup Picker]])</f>
        <v>Other or unclassified name</v>
      </c>
      <c r="E65" s="76" t="str">
        <f>IF(Master[[#This Row],[Accession Name (Identifier 3)]]="","",Master[[#This Row],[Accession Name (Identifier 3)]])</f>
        <v>SAN 10744</v>
      </c>
      <c r="F65" s="45" t="str">
        <f>IF(Master[[#This Row],[Accession Name Cooperator (Identifier 3) -name, organization]]="","",Master[[#This Row],[Accession Name Cooperator (Identifier 3) -name, organization]])</f>
        <v/>
      </c>
      <c r="G65" s="141" t="str">
        <f t="shared" si="0"/>
        <v>Y</v>
      </c>
      <c r="I65" s="8"/>
      <c r="M65" s="8"/>
    </row>
    <row r="66" spans="2:13" x14ac:dyDescent="0.35">
      <c r="B66" s="141" t="str">
        <f>Master[[#This Row],[Accession Prefix (NPGS)]]&amp;" "&amp;Master[[#This Row],[Accession Number -Assigned]]</f>
        <v xml:space="preserve">W6 </v>
      </c>
      <c r="C66" s="141" t="str">
        <f>Master[[#This Row],[Accession Prefix (NPGS)]]&amp;" "&amp;Master[[#This Row],[Accession Number -Assigned]]&amp;" **"</f>
        <v>W6  **</v>
      </c>
      <c r="D66" s="76" t="str">
        <f>IF(Master[[#This Row],[Accession Name Category (Identifier 3) -Lookup Picker]]="","",Master[[#This Row],[Accession Name Category (Identifier 3) -Lookup Picker]])</f>
        <v>Other or unclassified name</v>
      </c>
      <c r="E66" s="76" t="str">
        <f>IF(Master[[#This Row],[Accession Name (Identifier 3)]]="","",Master[[#This Row],[Accession Name (Identifier 3)]])</f>
        <v>SAN 10745</v>
      </c>
      <c r="F66" s="45" t="str">
        <f>IF(Master[[#This Row],[Accession Name Cooperator (Identifier 3) -name, organization]]="","",Master[[#This Row],[Accession Name Cooperator (Identifier 3) -name, organization]])</f>
        <v/>
      </c>
      <c r="G66" s="141" t="str">
        <f t="shared" si="0"/>
        <v>Y</v>
      </c>
      <c r="I66" s="8"/>
      <c r="M66" s="8"/>
    </row>
    <row r="67" spans="2:13" x14ac:dyDescent="0.35">
      <c r="B67" s="141" t="str">
        <f>Master[[#This Row],[Accession Prefix (NPGS)]]&amp;" "&amp;Master[[#This Row],[Accession Number -Assigned]]</f>
        <v xml:space="preserve">W6 </v>
      </c>
      <c r="C67" s="141" t="str">
        <f>Master[[#This Row],[Accession Prefix (NPGS)]]&amp;" "&amp;Master[[#This Row],[Accession Number -Assigned]]&amp;" **"</f>
        <v>W6  **</v>
      </c>
      <c r="D67" s="76" t="str">
        <f>IF(Master[[#This Row],[Accession Name Category (Identifier 3) -Lookup Picker]]="","",Master[[#This Row],[Accession Name Category (Identifier 3) -Lookup Picker]])</f>
        <v>Other or unclassified name</v>
      </c>
      <c r="E67" s="76" t="str">
        <f>IF(Master[[#This Row],[Accession Name (Identifier 3)]]="","",Master[[#This Row],[Accession Name (Identifier 3)]])</f>
        <v>SAN 10747</v>
      </c>
      <c r="F67" s="45" t="str">
        <f>IF(Master[[#This Row],[Accession Name Cooperator (Identifier 3) -name, organization]]="","",Master[[#This Row],[Accession Name Cooperator (Identifier 3) -name, organization]])</f>
        <v/>
      </c>
      <c r="G67" s="141" t="str">
        <f t="shared" ref="G67:G130" si="1">"Y"</f>
        <v>Y</v>
      </c>
      <c r="I67" s="8"/>
      <c r="M67" s="8"/>
    </row>
    <row r="68" spans="2:13" x14ac:dyDescent="0.35">
      <c r="B68" s="141" t="str">
        <f>Master[[#This Row],[Accession Prefix (NPGS)]]&amp;" "&amp;Master[[#This Row],[Accession Number -Assigned]]</f>
        <v xml:space="preserve">W6 </v>
      </c>
      <c r="C68" s="141" t="str">
        <f>Master[[#This Row],[Accession Prefix (NPGS)]]&amp;" "&amp;Master[[#This Row],[Accession Number -Assigned]]&amp;" **"</f>
        <v>W6  **</v>
      </c>
      <c r="D68" s="76" t="str">
        <f>IF(Master[[#This Row],[Accession Name Category (Identifier 3) -Lookup Picker]]="","",Master[[#This Row],[Accession Name Category (Identifier 3) -Lookup Picker]])</f>
        <v>Other or unclassified name</v>
      </c>
      <c r="E68" s="76" t="str">
        <f>IF(Master[[#This Row],[Accession Name (Identifier 3)]]="","",Master[[#This Row],[Accession Name (Identifier 3)]])</f>
        <v>SAN 10755</v>
      </c>
      <c r="F68" s="45" t="str">
        <f>IF(Master[[#This Row],[Accession Name Cooperator (Identifier 3) -name, organization]]="","",Master[[#This Row],[Accession Name Cooperator (Identifier 3) -name, organization]])</f>
        <v/>
      </c>
      <c r="G68" s="141" t="str">
        <f t="shared" si="1"/>
        <v>Y</v>
      </c>
      <c r="I68" s="8"/>
      <c r="M68" s="8"/>
    </row>
    <row r="69" spans="2:13" x14ac:dyDescent="0.35">
      <c r="B69" s="141" t="str">
        <f>Master[[#This Row],[Accession Prefix (NPGS)]]&amp;" "&amp;Master[[#This Row],[Accession Number -Assigned]]</f>
        <v xml:space="preserve">W6 </v>
      </c>
      <c r="C69" s="141" t="str">
        <f>Master[[#This Row],[Accession Prefix (NPGS)]]&amp;" "&amp;Master[[#This Row],[Accession Number -Assigned]]&amp;" **"</f>
        <v>W6  **</v>
      </c>
      <c r="D69" s="76" t="str">
        <f>IF(Master[[#This Row],[Accession Name Category (Identifier 3) -Lookup Picker]]="","",Master[[#This Row],[Accession Name Category (Identifier 3) -Lookup Picker]])</f>
        <v>Other or unclassified name</v>
      </c>
      <c r="E69" s="76" t="str">
        <f>IF(Master[[#This Row],[Accession Name (Identifier 3)]]="","",Master[[#This Row],[Accession Name (Identifier 3)]])</f>
        <v>SAN 10789</v>
      </c>
      <c r="F69" s="45" t="str">
        <f>IF(Master[[#This Row],[Accession Name Cooperator (Identifier 3) -name, organization]]="","",Master[[#This Row],[Accession Name Cooperator (Identifier 3) -name, organization]])</f>
        <v/>
      </c>
      <c r="G69" s="141" t="str">
        <f t="shared" si="1"/>
        <v>Y</v>
      </c>
      <c r="I69" s="8"/>
      <c r="M69" s="8"/>
    </row>
    <row r="70" spans="2:13" x14ac:dyDescent="0.35">
      <c r="B70" s="141" t="str">
        <f>Master[[#This Row],[Accession Prefix (NPGS)]]&amp;" "&amp;Master[[#This Row],[Accession Number -Assigned]]</f>
        <v xml:space="preserve">W6 </v>
      </c>
      <c r="C70" s="141" t="str">
        <f>Master[[#This Row],[Accession Prefix (NPGS)]]&amp;" "&amp;Master[[#This Row],[Accession Number -Assigned]]&amp;" **"</f>
        <v>W6  **</v>
      </c>
      <c r="D70" s="76" t="str">
        <f>IF(Master[[#This Row],[Accession Name Category (Identifier 3) -Lookup Picker]]="","",Master[[#This Row],[Accession Name Category (Identifier 3) -Lookup Picker]])</f>
        <v>Other or unclassified name</v>
      </c>
      <c r="E70" s="76" t="str">
        <f>IF(Master[[#This Row],[Accession Name (Identifier 3)]]="","",Master[[#This Row],[Accession Name (Identifier 3)]])</f>
        <v>SAN 10782</v>
      </c>
      <c r="F70" s="45" t="str">
        <f>IF(Master[[#This Row],[Accession Name Cooperator (Identifier 3) -name, organization]]="","",Master[[#This Row],[Accession Name Cooperator (Identifier 3) -name, organization]])</f>
        <v/>
      </c>
      <c r="G70" s="141" t="str">
        <f t="shared" si="1"/>
        <v>Y</v>
      </c>
      <c r="I70" s="8"/>
      <c r="M70" s="8"/>
    </row>
    <row r="71" spans="2:13" x14ac:dyDescent="0.35">
      <c r="B71" s="141" t="str">
        <f>Master[[#This Row],[Accession Prefix (NPGS)]]&amp;" "&amp;Master[[#This Row],[Accession Number -Assigned]]</f>
        <v xml:space="preserve">W6 </v>
      </c>
      <c r="C71" s="141" t="str">
        <f>Master[[#This Row],[Accession Prefix (NPGS)]]&amp;" "&amp;Master[[#This Row],[Accession Number -Assigned]]&amp;" **"</f>
        <v>W6  **</v>
      </c>
      <c r="D71" s="76" t="str">
        <f>IF(Master[[#This Row],[Accession Name Category (Identifier 3) -Lookup Picker]]="","",Master[[#This Row],[Accession Name Category (Identifier 3) -Lookup Picker]])</f>
        <v>Other or unclassified name</v>
      </c>
      <c r="E71" s="76" t="str">
        <f>IF(Master[[#This Row],[Accession Name (Identifier 3)]]="","",Master[[#This Row],[Accession Name (Identifier 3)]])</f>
        <v>SAN 10793</v>
      </c>
      <c r="F71" s="45" t="str">
        <f>IF(Master[[#This Row],[Accession Name Cooperator (Identifier 3) -name, organization]]="","",Master[[#This Row],[Accession Name Cooperator (Identifier 3) -name, organization]])</f>
        <v/>
      </c>
      <c r="G71" s="141" t="str">
        <f t="shared" si="1"/>
        <v>Y</v>
      </c>
      <c r="I71" s="8"/>
      <c r="M71" s="8"/>
    </row>
    <row r="72" spans="2:13" x14ac:dyDescent="0.35">
      <c r="B72" s="141" t="str">
        <f>Master[[#This Row],[Accession Prefix (NPGS)]]&amp;" "&amp;Master[[#This Row],[Accession Number -Assigned]]</f>
        <v xml:space="preserve">W6 </v>
      </c>
      <c r="C72" s="141" t="str">
        <f>Master[[#This Row],[Accession Prefix (NPGS)]]&amp;" "&amp;Master[[#This Row],[Accession Number -Assigned]]&amp;" **"</f>
        <v>W6  **</v>
      </c>
      <c r="D72" s="76" t="str">
        <f>IF(Master[[#This Row],[Accession Name Category (Identifier 3) -Lookup Picker]]="","",Master[[#This Row],[Accession Name Category (Identifier 3) -Lookup Picker]])</f>
        <v>Other or unclassified name</v>
      </c>
      <c r="E72" s="76" t="str">
        <f>IF(Master[[#This Row],[Accession Name (Identifier 3)]]="","",Master[[#This Row],[Accession Name (Identifier 3)]])</f>
        <v>SAN 10878</v>
      </c>
      <c r="F72" s="45" t="str">
        <f>IF(Master[[#This Row],[Accession Name Cooperator (Identifier 3) -name, organization]]="","",Master[[#This Row],[Accession Name Cooperator (Identifier 3) -name, organization]])</f>
        <v/>
      </c>
      <c r="G72" s="141" t="str">
        <f t="shared" si="1"/>
        <v>Y</v>
      </c>
      <c r="I72" s="8"/>
      <c r="M72" s="8"/>
    </row>
    <row r="73" spans="2:13" x14ac:dyDescent="0.35">
      <c r="B73" s="141" t="str">
        <f>Master[[#This Row],[Accession Prefix (NPGS)]]&amp;" "&amp;Master[[#This Row],[Accession Number -Assigned]]</f>
        <v xml:space="preserve">W6 </v>
      </c>
      <c r="C73" s="141" t="str">
        <f>Master[[#This Row],[Accession Prefix (NPGS)]]&amp;" "&amp;Master[[#This Row],[Accession Number -Assigned]]&amp;" **"</f>
        <v>W6  **</v>
      </c>
      <c r="D73" s="76" t="str">
        <f>IF(Master[[#This Row],[Accession Name Category (Identifier 3) -Lookup Picker]]="","",Master[[#This Row],[Accession Name Category (Identifier 3) -Lookup Picker]])</f>
        <v>Other or unclassified name</v>
      </c>
      <c r="E73" s="76" t="str">
        <f>IF(Master[[#This Row],[Accession Name (Identifier 3)]]="","",Master[[#This Row],[Accession Name (Identifier 3)]])</f>
        <v>SAN 10880</v>
      </c>
      <c r="F73" s="45" t="str">
        <f>IF(Master[[#This Row],[Accession Name Cooperator (Identifier 3) -name, organization]]="","",Master[[#This Row],[Accession Name Cooperator (Identifier 3) -name, organization]])</f>
        <v/>
      </c>
      <c r="G73" s="141" t="str">
        <f t="shared" si="1"/>
        <v>Y</v>
      </c>
      <c r="I73" s="8"/>
      <c r="M73" s="8"/>
    </row>
    <row r="74" spans="2:13" x14ac:dyDescent="0.35">
      <c r="B74" s="141" t="str">
        <f>Master[[#This Row],[Accession Prefix (NPGS)]]&amp;" "&amp;Master[[#This Row],[Accession Number -Assigned]]</f>
        <v xml:space="preserve">W6 </v>
      </c>
      <c r="C74" s="141" t="str">
        <f>Master[[#This Row],[Accession Prefix (NPGS)]]&amp;" "&amp;Master[[#This Row],[Accession Number -Assigned]]&amp;" **"</f>
        <v>W6  **</v>
      </c>
      <c r="D74" s="76" t="str">
        <f>IF(Master[[#This Row],[Accession Name Category (Identifier 3) -Lookup Picker]]="","",Master[[#This Row],[Accession Name Category (Identifier 3) -Lookup Picker]])</f>
        <v>Other or unclassified name</v>
      </c>
      <c r="E74" s="76" t="str">
        <f>IF(Master[[#This Row],[Accession Name (Identifier 3)]]="","",Master[[#This Row],[Accession Name (Identifier 3)]])</f>
        <v/>
      </c>
      <c r="F74" s="45" t="str">
        <f>IF(Master[[#This Row],[Accession Name Cooperator (Identifier 3) -name, organization]]="","",Master[[#This Row],[Accession Name Cooperator (Identifier 3) -name, organization]])</f>
        <v/>
      </c>
      <c r="G74" s="141" t="str">
        <f t="shared" si="1"/>
        <v>Y</v>
      </c>
      <c r="I74" s="8"/>
      <c r="M74" s="8"/>
    </row>
    <row r="75" spans="2:13" x14ac:dyDescent="0.35">
      <c r="B75" s="141" t="str">
        <f>Master[[#This Row],[Accession Prefix (NPGS)]]&amp;" "&amp;Master[[#This Row],[Accession Number -Assigned]]</f>
        <v xml:space="preserve">W6 </v>
      </c>
      <c r="C75" s="141" t="str">
        <f>Master[[#This Row],[Accession Prefix (NPGS)]]&amp;" "&amp;Master[[#This Row],[Accession Number -Assigned]]&amp;" **"</f>
        <v>W6  **</v>
      </c>
      <c r="D75" s="76" t="str">
        <f>IF(Master[[#This Row],[Accession Name Category (Identifier 3) -Lookup Picker]]="","",Master[[#This Row],[Accession Name Category (Identifier 3) -Lookup Picker]])</f>
        <v>Other or unclassified name</v>
      </c>
      <c r="E75" s="76" t="str">
        <f>IF(Master[[#This Row],[Accession Name (Identifier 3)]]="","",Master[[#This Row],[Accession Name (Identifier 3)]])</f>
        <v/>
      </c>
      <c r="F75" s="45" t="str">
        <f>IF(Master[[#This Row],[Accession Name Cooperator (Identifier 3) -name, organization]]="","",Master[[#This Row],[Accession Name Cooperator (Identifier 3) -name, organization]])</f>
        <v/>
      </c>
      <c r="G75" s="141" t="str">
        <f t="shared" si="1"/>
        <v>Y</v>
      </c>
      <c r="I75" s="8"/>
      <c r="M75" s="8"/>
    </row>
    <row r="76" spans="2:13" x14ac:dyDescent="0.35">
      <c r="B76" s="141" t="str">
        <f>Master[[#This Row],[Accession Prefix (NPGS)]]&amp;" "&amp;Master[[#This Row],[Accession Number -Assigned]]</f>
        <v xml:space="preserve">W6 </v>
      </c>
      <c r="C76" s="141" t="str">
        <f>Master[[#This Row],[Accession Prefix (NPGS)]]&amp;" "&amp;Master[[#This Row],[Accession Number -Assigned]]&amp;" **"</f>
        <v>W6  **</v>
      </c>
      <c r="D76" s="76" t="str">
        <f>IF(Master[[#This Row],[Accession Name Category (Identifier 3) -Lookup Picker]]="","",Master[[#This Row],[Accession Name Category (Identifier 3) -Lookup Picker]])</f>
        <v>Other or unclassified name</v>
      </c>
      <c r="E76" s="76" t="str">
        <f>IF(Master[[#This Row],[Accession Name (Identifier 3)]]="","",Master[[#This Row],[Accession Name (Identifier 3)]])</f>
        <v/>
      </c>
      <c r="F76" s="45" t="str">
        <f>IF(Master[[#This Row],[Accession Name Cooperator (Identifier 3) -name, organization]]="","",Master[[#This Row],[Accession Name Cooperator (Identifier 3) -name, organization]])</f>
        <v/>
      </c>
      <c r="G76" s="141" t="str">
        <f t="shared" si="1"/>
        <v>Y</v>
      </c>
      <c r="I76" s="8"/>
      <c r="M76" s="8"/>
    </row>
    <row r="77" spans="2:13" x14ac:dyDescent="0.35">
      <c r="B77" s="141" t="str">
        <f>Master[[#This Row],[Accession Prefix (NPGS)]]&amp;" "&amp;Master[[#This Row],[Accession Number -Assigned]]</f>
        <v xml:space="preserve">W6 </v>
      </c>
      <c r="C77" s="141" t="str">
        <f>Master[[#This Row],[Accession Prefix (NPGS)]]&amp;" "&amp;Master[[#This Row],[Accession Number -Assigned]]&amp;" **"</f>
        <v>W6  **</v>
      </c>
      <c r="D77" s="76" t="str">
        <f>IF(Master[[#This Row],[Accession Name Category (Identifier 3) -Lookup Picker]]="","",Master[[#This Row],[Accession Name Category (Identifier 3) -Lookup Picker]])</f>
        <v>Other or unclassified name</v>
      </c>
      <c r="E77" s="76" t="str">
        <f>IF(Master[[#This Row],[Accession Name (Identifier 3)]]="","",Master[[#This Row],[Accession Name (Identifier 3)]])</f>
        <v/>
      </c>
      <c r="F77" s="45" t="str">
        <f>IF(Master[[#This Row],[Accession Name Cooperator (Identifier 3) -name, organization]]="","",Master[[#This Row],[Accession Name Cooperator (Identifier 3) -name, organization]])</f>
        <v/>
      </c>
      <c r="G77" s="141" t="str">
        <f t="shared" si="1"/>
        <v>Y</v>
      </c>
      <c r="I77" s="8"/>
      <c r="M77" s="8"/>
    </row>
    <row r="78" spans="2:13" x14ac:dyDescent="0.35">
      <c r="B78" s="141" t="str">
        <f>Master[[#This Row],[Accession Prefix (NPGS)]]&amp;" "&amp;Master[[#This Row],[Accession Number -Assigned]]</f>
        <v xml:space="preserve">W6 </v>
      </c>
      <c r="C78" s="141" t="str">
        <f>Master[[#This Row],[Accession Prefix (NPGS)]]&amp;" "&amp;Master[[#This Row],[Accession Number -Assigned]]&amp;" **"</f>
        <v>W6  **</v>
      </c>
      <c r="D78" s="76" t="str">
        <f>IF(Master[[#This Row],[Accession Name Category (Identifier 3) -Lookup Picker]]="","",Master[[#This Row],[Accession Name Category (Identifier 3) -Lookup Picker]])</f>
        <v>Other or unclassified name</v>
      </c>
      <c r="E78" s="76" t="str">
        <f>IF(Master[[#This Row],[Accession Name (Identifier 3)]]="","",Master[[#This Row],[Accession Name (Identifier 3)]])</f>
        <v/>
      </c>
      <c r="F78" s="45" t="str">
        <f>IF(Master[[#This Row],[Accession Name Cooperator (Identifier 3) -name, organization]]="","",Master[[#This Row],[Accession Name Cooperator (Identifier 3) -name, organization]])</f>
        <v/>
      </c>
      <c r="G78" s="141" t="str">
        <f t="shared" si="1"/>
        <v>Y</v>
      </c>
      <c r="I78" s="8"/>
      <c r="M78" s="8"/>
    </row>
    <row r="79" spans="2:13" x14ac:dyDescent="0.35">
      <c r="B79" s="141" t="str">
        <f>Master[[#This Row],[Accession Prefix (NPGS)]]&amp;" "&amp;Master[[#This Row],[Accession Number -Assigned]]</f>
        <v xml:space="preserve">W6 </v>
      </c>
      <c r="C79" s="141" t="str">
        <f>Master[[#This Row],[Accession Prefix (NPGS)]]&amp;" "&amp;Master[[#This Row],[Accession Number -Assigned]]&amp;" **"</f>
        <v>W6  **</v>
      </c>
      <c r="D79" s="76" t="str">
        <f>IF(Master[[#This Row],[Accession Name Category (Identifier 3) -Lookup Picker]]="","",Master[[#This Row],[Accession Name Category (Identifier 3) -Lookup Picker]])</f>
        <v>Other or unclassified name</v>
      </c>
      <c r="E79" s="76" t="str">
        <f>IF(Master[[#This Row],[Accession Name (Identifier 3)]]="","",Master[[#This Row],[Accession Name (Identifier 3)]])</f>
        <v/>
      </c>
      <c r="F79" s="45" t="str">
        <f>IF(Master[[#This Row],[Accession Name Cooperator (Identifier 3) -name, organization]]="","",Master[[#This Row],[Accession Name Cooperator (Identifier 3) -name, organization]])</f>
        <v/>
      </c>
      <c r="G79" s="141" t="str">
        <f t="shared" si="1"/>
        <v>Y</v>
      </c>
      <c r="I79" s="8"/>
      <c r="M79" s="8"/>
    </row>
    <row r="80" spans="2:13" x14ac:dyDescent="0.35">
      <c r="B80" s="141" t="str">
        <f>Master[[#This Row],[Accession Prefix (NPGS)]]&amp;" "&amp;Master[[#This Row],[Accession Number -Assigned]]</f>
        <v xml:space="preserve">W6 </v>
      </c>
      <c r="C80" s="141" t="str">
        <f>Master[[#This Row],[Accession Prefix (NPGS)]]&amp;" "&amp;Master[[#This Row],[Accession Number -Assigned]]&amp;" **"</f>
        <v>W6  **</v>
      </c>
      <c r="D80" s="76" t="str">
        <f>IF(Master[[#This Row],[Accession Name Category (Identifier 3) -Lookup Picker]]="","",Master[[#This Row],[Accession Name Category (Identifier 3) -Lookup Picker]])</f>
        <v>Other or unclassified name</v>
      </c>
      <c r="E80" s="76" t="str">
        <f>IF(Master[[#This Row],[Accession Name (Identifier 3)]]="","",Master[[#This Row],[Accession Name (Identifier 3)]])</f>
        <v/>
      </c>
      <c r="F80" s="45" t="str">
        <f>IF(Master[[#This Row],[Accession Name Cooperator (Identifier 3) -name, organization]]="","",Master[[#This Row],[Accession Name Cooperator (Identifier 3) -name, organization]])</f>
        <v/>
      </c>
      <c r="G80" s="141" t="str">
        <f t="shared" si="1"/>
        <v>Y</v>
      </c>
      <c r="I80" s="8"/>
      <c r="M80" s="8"/>
    </row>
    <row r="81" spans="2:13" x14ac:dyDescent="0.35">
      <c r="B81" s="141" t="str">
        <f>Master[[#This Row],[Accession Prefix (NPGS)]]&amp;" "&amp;Master[[#This Row],[Accession Number -Assigned]]</f>
        <v xml:space="preserve">W6 </v>
      </c>
      <c r="C81" s="141" t="str">
        <f>Master[[#This Row],[Accession Prefix (NPGS)]]&amp;" "&amp;Master[[#This Row],[Accession Number -Assigned]]&amp;" **"</f>
        <v>W6  **</v>
      </c>
      <c r="D81" s="76" t="str">
        <f>IF(Master[[#This Row],[Accession Name Category (Identifier 3) -Lookup Picker]]="","",Master[[#This Row],[Accession Name Category (Identifier 3) -Lookup Picker]])</f>
        <v>Other or unclassified name</v>
      </c>
      <c r="E81" s="76" t="str">
        <f>IF(Master[[#This Row],[Accession Name (Identifier 3)]]="","",Master[[#This Row],[Accession Name (Identifier 3)]])</f>
        <v/>
      </c>
      <c r="F81" s="45" t="str">
        <f>IF(Master[[#This Row],[Accession Name Cooperator (Identifier 3) -name, organization]]="","",Master[[#This Row],[Accession Name Cooperator (Identifier 3) -name, organization]])</f>
        <v/>
      </c>
      <c r="G81" s="141" t="str">
        <f t="shared" si="1"/>
        <v>Y</v>
      </c>
      <c r="I81" s="8"/>
      <c r="M81" s="8"/>
    </row>
    <row r="82" spans="2:13" x14ac:dyDescent="0.35">
      <c r="B82" s="141" t="str">
        <f>Master[[#This Row],[Accession Prefix (NPGS)]]&amp;" "&amp;Master[[#This Row],[Accession Number -Assigned]]</f>
        <v xml:space="preserve">W6 </v>
      </c>
      <c r="C82" s="141" t="str">
        <f>Master[[#This Row],[Accession Prefix (NPGS)]]&amp;" "&amp;Master[[#This Row],[Accession Number -Assigned]]&amp;" **"</f>
        <v>W6  **</v>
      </c>
      <c r="D82" s="76" t="str">
        <f>IF(Master[[#This Row],[Accession Name Category (Identifier 3) -Lookup Picker]]="","",Master[[#This Row],[Accession Name Category (Identifier 3) -Lookup Picker]])</f>
        <v>Other or unclassified name</v>
      </c>
      <c r="E82" s="76" t="str">
        <f>IF(Master[[#This Row],[Accession Name (Identifier 3)]]="","",Master[[#This Row],[Accession Name (Identifier 3)]])</f>
        <v/>
      </c>
      <c r="F82" s="45" t="str">
        <f>IF(Master[[#This Row],[Accession Name Cooperator (Identifier 3) -name, organization]]="","",Master[[#This Row],[Accession Name Cooperator (Identifier 3) -name, organization]])</f>
        <v/>
      </c>
      <c r="G82" s="141" t="str">
        <f t="shared" si="1"/>
        <v>Y</v>
      </c>
      <c r="I82" s="8"/>
      <c r="M82" s="8"/>
    </row>
    <row r="83" spans="2:13" x14ac:dyDescent="0.35">
      <c r="B83" s="141" t="str">
        <f>Master[[#This Row],[Accession Prefix (NPGS)]]&amp;" "&amp;Master[[#This Row],[Accession Number -Assigned]]</f>
        <v xml:space="preserve">W6 </v>
      </c>
      <c r="C83" s="141" t="str">
        <f>Master[[#This Row],[Accession Prefix (NPGS)]]&amp;" "&amp;Master[[#This Row],[Accession Number -Assigned]]&amp;" **"</f>
        <v>W6  **</v>
      </c>
      <c r="D83" s="76" t="str">
        <f>IF(Master[[#This Row],[Accession Name Category (Identifier 3) -Lookup Picker]]="","",Master[[#This Row],[Accession Name Category (Identifier 3) -Lookup Picker]])</f>
        <v>Other or unclassified name</v>
      </c>
      <c r="E83" s="76" t="str">
        <f>IF(Master[[#This Row],[Accession Name (Identifier 3)]]="","",Master[[#This Row],[Accession Name (Identifier 3)]])</f>
        <v/>
      </c>
      <c r="F83" s="45" t="str">
        <f>IF(Master[[#This Row],[Accession Name Cooperator (Identifier 3) -name, organization]]="","",Master[[#This Row],[Accession Name Cooperator (Identifier 3) -name, organization]])</f>
        <v/>
      </c>
      <c r="G83" s="141" t="str">
        <f t="shared" si="1"/>
        <v>Y</v>
      </c>
      <c r="I83" s="8"/>
      <c r="M83" s="8"/>
    </row>
    <row r="84" spans="2:13" x14ac:dyDescent="0.35">
      <c r="B84" s="141" t="str">
        <f>Master[[#This Row],[Accession Prefix (NPGS)]]&amp;" "&amp;Master[[#This Row],[Accession Number -Assigned]]</f>
        <v xml:space="preserve">W6 </v>
      </c>
      <c r="C84" s="141" t="str">
        <f>Master[[#This Row],[Accession Prefix (NPGS)]]&amp;" "&amp;Master[[#This Row],[Accession Number -Assigned]]&amp;" **"</f>
        <v>W6  **</v>
      </c>
      <c r="D84" s="76" t="str">
        <f>IF(Master[[#This Row],[Accession Name Category (Identifier 3) -Lookup Picker]]="","",Master[[#This Row],[Accession Name Category (Identifier 3) -Lookup Picker]])</f>
        <v>Other or unclassified name</v>
      </c>
      <c r="E84" s="76" t="str">
        <f>IF(Master[[#This Row],[Accession Name (Identifier 3)]]="","",Master[[#This Row],[Accession Name (Identifier 3)]])</f>
        <v/>
      </c>
      <c r="F84" s="45" t="str">
        <f>IF(Master[[#This Row],[Accession Name Cooperator (Identifier 3) -name, organization]]="","",Master[[#This Row],[Accession Name Cooperator (Identifier 3) -name, organization]])</f>
        <v/>
      </c>
      <c r="G84" s="141" t="str">
        <f t="shared" si="1"/>
        <v>Y</v>
      </c>
      <c r="I84" s="8"/>
      <c r="M84" s="8"/>
    </row>
    <row r="85" spans="2:13" x14ac:dyDescent="0.35">
      <c r="B85" s="141" t="str">
        <f>Master[[#This Row],[Accession Prefix (NPGS)]]&amp;" "&amp;Master[[#This Row],[Accession Number -Assigned]]</f>
        <v xml:space="preserve">W6 </v>
      </c>
      <c r="C85" s="141" t="str">
        <f>Master[[#This Row],[Accession Prefix (NPGS)]]&amp;" "&amp;Master[[#This Row],[Accession Number -Assigned]]&amp;" **"</f>
        <v>W6  **</v>
      </c>
      <c r="D85" s="76" t="str">
        <f>IF(Master[[#This Row],[Accession Name Category (Identifier 3) -Lookup Picker]]="","",Master[[#This Row],[Accession Name Category (Identifier 3) -Lookup Picker]])</f>
        <v>Other or unclassified name</v>
      </c>
      <c r="E85" s="76" t="str">
        <f>IF(Master[[#This Row],[Accession Name (Identifier 3)]]="","",Master[[#This Row],[Accession Name (Identifier 3)]])</f>
        <v/>
      </c>
      <c r="F85" s="45" t="str">
        <f>IF(Master[[#This Row],[Accession Name Cooperator (Identifier 3) -name, organization]]="","",Master[[#This Row],[Accession Name Cooperator (Identifier 3) -name, organization]])</f>
        <v/>
      </c>
      <c r="G85" s="141" t="str">
        <f t="shared" si="1"/>
        <v>Y</v>
      </c>
      <c r="I85" s="8"/>
      <c r="M85" s="8"/>
    </row>
    <row r="86" spans="2:13" x14ac:dyDescent="0.35">
      <c r="B86" s="141" t="str">
        <f>Master[[#This Row],[Accession Prefix (NPGS)]]&amp;" "&amp;Master[[#This Row],[Accession Number -Assigned]]</f>
        <v xml:space="preserve">W6 </v>
      </c>
      <c r="C86" s="141" t="str">
        <f>Master[[#This Row],[Accession Prefix (NPGS)]]&amp;" "&amp;Master[[#This Row],[Accession Number -Assigned]]&amp;" **"</f>
        <v>W6  **</v>
      </c>
      <c r="D86" s="76" t="str">
        <f>IF(Master[[#This Row],[Accession Name Category (Identifier 3) -Lookup Picker]]="","",Master[[#This Row],[Accession Name Category (Identifier 3) -Lookup Picker]])</f>
        <v>Other or unclassified name</v>
      </c>
      <c r="E86" s="76" t="str">
        <f>IF(Master[[#This Row],[Accession Name (Identifier 3)]]="","",Master[[#This Row],[Accession Name (Identifier 3)]])</f>
        <v/>
      </c>
      <c r="F86" s="45" t="str">
        <f>IF(Master[[#This Row],[Accession Name Cooperator (Identifier 3) -name, organization]]="","",Master[[#This Row],[Accession Name Cooperator (Identifier 3) -name, organization]])</f>
        <v/>
      </c>
      <c r="G86" s="141" t="str">
        <f t="shared" si="1"/>
        <v>Y</v>
      </c>
      <c r="I86" s="8"/>
      <c r="M86" s="8"/>
    </row>
    <row r="87" spans="2:13" x14ac:dyDescent="0.35">
      <c r="B87" s="141" t="str">
        <f>Master[[#This Row],[Accession Prefix (NPGS)]]&amp;" "&amp;Master[[#This Row],[Accession Number -Assigned]]</f>
        <v xml:space="preserve">W6 </v>
      </c>
      <c r="C87" s="141" t="str">
        <f>Master[[#This Row],[Accession Prefix (NPGS)]]&amp;" "&amp;Master[[#This Row],[Accession Number -Assigned]]&amp;" **"</f>
        <v>W6  **</v>
      </c>
      <c r="D87" s="76" t="str">
        <f>IF(Master[[#This Row],[Accession Name Category (Identifier 3) -Lookup Picker]]="","",Master[[#This Row],[Accession Name Category (Identifier 3) -Lookup Picker]])</f>
        <v>Other or unclassified name</v>
      </c>
      <c r="E87" s="76" t="str">
        <f>IF(Master[[#This Row],[Accession Name (Identifier 3)]]="","",Master[[#This Row],[Accession Name (Identifier 3)]])</f>
        <v/>
      </c>
      <c r="F87" s="45" t="str">
        <f>IF(Master[[#This Row],[Accession Name Cooperator (Identifier 3) -name, organization]]="","",Master[[#This Row],[Accession Name Cooperator (Identifier 3) -name, organization]])</f>
        <v/>
      </c>
      <c r="G87" s="141" t="str">
        <f t="shared" si="1"/>
        <v>Y</v>
      </c>
      <c r="I87" s="8"/>
      <c r="M87" s="8"/>
    </row>
    <row r="88" spans="2:13" x14ac:dyDescent="0.35">
      <c r="B88" s="141" t="str">
        <f>Master[[#This Row],[Accession Prefix (NPGS)]]&amp;" "&amp;Master[[#This Row],[Accession Number -Assigned]]</f>
        <v xml:space="preserve">W6 </v>
      </c>
      <c r="C88" s="141" t="str">
        <f>Master[[#This Row],[Accession Prefix (NPGS)]]&amp;" "&amp;Master[[#This Row],[Accession Number -Assigned]]&amp;" **"</f>
        <v>W6  **</v>
      </c>
      <c r="D88" s="76" t="str">
        <f>IF(Master[[#This Row],[Accession Name Category (Identifier 3) -Lookup Picker]]="","",Master[[#This Row],[Accession Name Category (Identifier 3) -Lookup Picker]])</f>
        <v>Other or unclassified name</v>
      </c>
      <c r="E88" s="76" t="str">
        <f>IF(Master[[#This Row],[Accession Name (Identifier 3)]]="","",Master[[#This Row],[Accession Name (Identifier 3)]])</f>
        <v/>
      </c>
      <c r="F88" s="45" t="str">
        <f>IF(Master[[#This Row],[Accession Name Cooperator (Identifier 3) -name, organization]]="","",Master[[#This Row],[Accession Name Cooperator (Identifier 3) -name, organization]])</f>
        <v/>
      </c>
      <c r="G88" s="141" t="str">
        <f t="shared" si="1"/>
        <v>Y</v>
      </c>
      <c r="I88" s="8"/>
      <c r="M88" s="8"/>
    </row>
    <row r="89" spans="2:13" x14ac:dyDescent="0.35">
      <c r="B89" s="141" t="str">
        <f>Master[[#This Row],[Accession Prefix (NPGS)]]&amp;" "&amp;Master[[#This Row],[Accession Number -Assigned]]</f>
        <v xml:space="preserve">W6 </v>
      </c>
      <c r="C89" s="141" t="str">
        <f>Master[[#This Row],[Accession Prefix (NPGS)]]&amp;" "&amp;Master[[#This Row],[Accession Number -Assigned]]&amp;" **"</f>
        <v>W6  **</v>
      </c>
      <c r="D89" s="76" t="str">
        <f>IF(Master[[#This Row],[Accession Name Category (Identifier 3) -Lookup Picker]]="","",Master[[#This Row],[Accession Name Category (Identifier 3) -Lookup Picker]])</f>
        <v>Other or unclassified name</v>
      </c>
      <c r="E89" s="76" t="str">
        <f>IF(Master[[#This Row],[Accession Name (Identifier 3)]]="","",Master[[#This Row],[Accession Name (Identifier 3)]])</f>
        <v/>
      </c>
      <c r="F89" s="45" t="str">
        <f>IF(Master[[#This Row],[Accession Name Cooperator (Identifier 3) -name, organization]]="","",Master[[#This Row],[Accession Name Cooperator (Identifier 3) -name, organization]])</f>
        <v/>
      </c>
      <c r="G89" s="141" t="str">
        <f t="shared" si="1"/>
        <v>Y</v>
      </c>
      <c r="I89" s="8"/>
      <c r="M89" s="8"/>
    </row>
    <row r="90" spans="2:13" x14ac:dyDescent="0.35">
      <c r="B90" s="141" t="str">
        <f>Master[[#This Row],[Accession Prefix (NPGS)]]&amp;" "&amp;Master[[#This Row],[Accession Number -Assigned]]</f>
        <v xml:space="preserve">W6 </v>
      </c>
      <c r="C90" s="141" t="str">
        <f>Master[[#This Row],[Accession Prefix (NPGS)]]&amp;" "&amp;Master[[#This Row],[Accession Number -Assigned]]&amp;" **"</f>
        <v>W6  **</v>
      </c>
      <c r="D90" s="76" t="str">
        <f>IF(Master[[#This Row],[Accession Name Category (Identifier 3) -Lookup Picker]]="","",Master[[#This Row],[Accession Name Category (Identifier 3) -Lookup Picker]])</f>
        <v>Other or unclassified name</v>
      </c>
      <c r="E90" s="76" t="str">
        <f>IF(Master[[#This Row],[Accession Name (Identifier 3)]]="","",Master[[#This Row],[Accession Name (Identifier 3)]])</f>
        <v/>
      </c>
      <c r="F90" s="45" t="str">
        <f>IF(Master[[#This Row],[Accession Name Cooperator (Identifier 3) -name, organization]]="","",Master[[#This Row],[Accession Name Cooperator (Identifier 3) -name, organization]])</f>
        <v/>
      </c>
      <c r="G90" s="141" t="str">
        <f t="shared" si="1"/>
        <v>Y</v>
      </c>
      <c r="I90" s="8"/>
      <c r="M90" s="8"/>
    </row>
    <row r="91" spans="2:13" x14ac:dyDescent="0.35">
      <c r="B91" s="141" t="str">
        <f>Master[[#This Row],[Accession Prefix (NPGS)]]&amp;" "&amp;Master[[#This Row],[Accession Number -Assigned]]</f>
        <v xml:space="preserve">W6 </v>
      </c>
      <c r="C91" s="141" t="str">
        <f>Master[[#This Row],[Accession Prefix (NPGS)]]&amp;" "&amp;Master[[#This Row],[Accession Number -Assigned]]&amp;" **"</f>
        <v>W6  **</v>
      </c>
      <c r="D91" s="76" t="str">
        <f>IF(Master[[#This Row],[Accession Name Category (Identifier 3) -Lookup Picker]]="","",Master[[#This Row],[Accession Name Category (Identifier 3) -Lookup Picker]])</f>
        <v>Other or unclassified name</v>
      </c>
      <c r="E91" s="76" t="str">
        <f>IF(Master[[#This Row],[Accession Name (Identifier 3)]]="","",Master[[#This Row],[Accession Name (Identifier 3)]])</f>
        <v/>
      </c>
      <c r="F91" s="45" t="str">
        <f>IF(Master[[#This Row],[Accession Name Cooperator (Identifier 3) -name, organization]]="","",Master[[#This Row],[Accession Name Cooperator (Identifier 3) -name, organization]])</f>
        <v/>
      </c>
      <c r="G91" s="141" t="str">
        <f t="shared" si="1"/>
        <v>Y</v>
      </c>
      <c r="I91" s="8"/>
      <c r="M91" s="8"/>
    </row>
    <row r="92" spans="2:13" x14ac:dyDescent="0.35">
      <c r="B92" s="141" t="str">
        <f>Master[[#This Row],[Accession Prefix (NPGS)]]&amp;" "&amp;Master[[#This Row],[Accession Number -Assigned]]</f>
        <v xml:space="preserve">W6 </v>
      </c>
      <c r="C92" s="141" t="str">
        <f>Master[[#This Row],[Accession Prefix (NPGS)]]&amp;" "&amp;Master[[#This Row],[Accession Number -Assigned]]&amp;" **"</f>
        <v>W6  **</v>
      </c>
      <c r="D92" s="76" t="str">
        <f>IF(Master[[#This Row],[Accession Name Category (Identifier 3) -Lookup Picker]]="","",Master[[#This Row],[Accession Name Category (Identifier 3) -Lookup Picker]])</f>
        <v>Other or unclassified name</v>
      </c>
      <c r="E92" s="76" t="str">
        <f>IF(Master[[#This Row],[Accession Name (Identifier 3)]]="","",Master[[#This Row],[Accession Name (Identifier 3)]])</f>
        <v/>
      </c>
      <c r="F92" s="45" t="str">
        <f>IF(Master[[#This Row],[Accession Name Cooperator (Identifier 3) -name, organization]]="","",Master[[#This Row],[Accession Name Cooperator (Identifier 3) -name, organization]])</f>
        <v/>
      </c>
      <c r="G92" s="141" t="str">
        <f t="shared" si="1"/>
        <v>Y</v>
      </c>
      <c r="I92" s="8"/>
      <c r="M92" s="8"/>
    </row>
    <row r="93" spans="2:13" x14ac:dyDescent="0.35">
      <c r="B93" s="141" t="str">
        <f>Master[[#This Row],[Accession Prefix (NPGS)]]&amp;" "&amp;Master[[#This Row],[Accession Number -Assigned]]</f>
        <v xml:space="preserve">W6 </v>
      </c>
      <c r="C93" s="141" t="str">
        <f>Master[[#This Row],[Accession Prefix (NPGS)]]&amp;" "&amp;Master[[#This Row],[Accession Number -Assigned]]&amp;" **"</f>
        <v>W6  **</v>
      </c>
      <c r="D93" s="76" t="str">
        <f>IF(Master[[#This Row],[Accession Name Category (Identifier 3) -Lookup Picker]]="","",Master[[#This Row],[Accession Name Category (Identifier 3) -Lookup Picker]])</f>
        <v>Other or unclassified name</v>
      </c>
      <c r="E93" s="76">
        <f>IF(Master[[#This Row],[Accession Name (Identifier 3)]]="","",Master[[#This Row],[Accession Name (Identifier 3)]])</f>
        <v>10559</v>
      </c>
      <c r="F93" s="45" t="str">
        <f>IF(Master[[#This Row],[Accession Name Cooperator (Identifier 3) -name, organization]]="","",Master[[#This Row],[Accession Name Cooperator (Identifier 3) -name, organization]])</f>
        <v/>
      </c>
      <c r="G93" s="141" t="str">
        <f t="shared" si="1"/>
        <v>Y</v>
      </c>
      <c r="I93" s="8"/>
      <c r="M93" s="8"/>
    </row>
    <row r="94" spans="2:13" x14ac:dyDescent="0.35">
      <c r="B94" s="141" t="str">
        <f>Master[[#This Row],[Accession Prefix (NPGS)]]&amp;" "&amp;Master[[#This Row],[Accession Number -Assigned]]</f>
        <v xml:space="preserve">W6 </v>
      </c>
      <c r="C94" s="141" t="str">
        <f>Master[[#This Row],[Accession Prefix (NPGS)]]&amp;" "&amp;Master[[#This Row],[Accession Number -Assigned]]&amp;" **"</f>
        <v>W6  **</v>
      </c>
      <c r="D94" s="76" t="str">
        <f>IF(Master[[#This Row],[Accession Name Category (Identifier 3) -Lookup Picker]]="","",Master[[#This Row],[Accession Name Category (Identifier 3) -Lookup Picker]])</f>
        <v>Other or unclassified name</v>
      </c>
      <c r="E94" s="76" t="str">
        <f>IF(Master[[#This Row],[Accession Name (Identifier 3)]]="","",Master[[#This Row],[Accession Name (Identifier 3)]])</f>
        <v/>
      </c>
      <c r="F94" s="45" t="str">
        <f>IF(Master[[#This Row],[Accession Name Cooperator (Identifier 3) -name, organization]]="","",Master[[#This Row],[Accession Name Cooperator (Identifier 3) -name, organization]])</f>
        <v/>
      </c>
      <c r="G94" s="141" t="str">
        <f t="shared" si="1"/>
        <v>Y</v>
      </c>
      <c r="I94" s="8"/>
      <c r="M94" s="8"/>
    </row>
    <row r="95" spans="2:13" x14ac:dyDescent="0.35">
      <c r="B95" s="141" t="str">
        <f>Master[[#This Row],[Accession Prefix (NPGS)]]&amp;" "&amp;Master[[#This Row],[Accession Number -Assigned]]</f>
        <v xml:space="preserve">W6 </v>
      </c>
      <c r="C95" s="141" t="str">
        <f>Master[[#This Row],[Accession Prefix (NPGS)]]&amp;" "&amp;Master[[#This Row],[Accession Number -Assigned]]&amp;" **"</f>
        <v>W6  **</v>
      </c>
      <c r="D95" s="76" t="str">
        <f>IF(Master[[#This Row],[Accession Name Category (Identifier 3) -Lookup Picker]]="","",Master[[#This Row],[Accession Name Category (Identifier 3) -Lookup Picker]])</f>
        <v>Other or unclassified name</v>
      </c>
      <c r="E95" s="76">
        <f>IF(Master[[#This Row],[Accession Name (Identifier 3)]]="","",Master[[#This Row],[Accession Name (Identifier 3)]])</f>
        <v>10736</v>
      </c>
      <c r="F95" s="45" t="str">
        <f>IF(Master[[#This Row],[Accession Name Cooperator (Identifier 3) -name, organization]]="","",Master[[#This Row],[Accession Name Cooperator (Identifier 3) -name, organization]])</f>
        <v/>
      </c>
      <c r="G95" s="141" t="str">
        <f t="shared" si="1"/>
        <v>Y</v>
      </c>
      <c r="I95" s="8"/>
      <c r="M95" s="8"/>
    </row>
    <row r="96" spans="2:13" x14ac:dyDescent="0.35">
      <c r="B96" s="141" t="str">
        <f>Master[[#This Row],[Accession Prefix (NPGS)]]&amp;" "&amp;Master[[#This Row],[Accession Number -Assigned]]</f>
        <v xml:space="preserve">W6 </v>
      </c>
      <c r="C96" s="141" t="str">
        <f>Master[[#This Row],[Accession Prefix (NPGS)]]&amp;" "&amp;Master[[#This Row],[Accession Number -Assigned]]&amp;" **"</f>
        <v>W6  **</v>
      </c>
      <c r="D96" s="76" t="str">
        <f>IF(Master[[#This Row],[Accession Name Category (Identifier 3) -Lookup Picker]]="","",Master[[#This Row],[Accession Name Category (Identifier 3) -Lookup Picker]])</f>
        <v>Other or unclassified name</v>
      </c>
      <c r="E96" s="76">
        <f>IF(Master[[#This Row],[Accession Name (Identifier 3)]]="","",Master[[#This Row],[Accession Name (Identifier 3)]])</f>
        <v>10757</v>
      </c>
      <c r="F96" s="45" t="str">
        <f>IF(Master[[#This Row],[Accession Name Cooperator (Identifier 3) -name, organization]]="","",Master[[#This Row],[Accession Name Cooperator (Identifier 3) -name, organization]])</f>
        <v/>
      </c>
      <c r="G96" s="141" t="str">
        <f t="shared" si="1"/>
        <v>Y</v>
      </c>
      <c r="I96" s="8"/>
      <c r="M96" s="8"/>
    </row>
    <row r="97" spans="2:13" x14ac:dyDescent="0.35">
      <c r="B97" s="141" t="str">
        <f>Master[[#This Row],[Accession Prefix (NPGS)]]&amp;" "&amp;Master[[#This Row],[Accession Number -Assigned]]</f>
        <v xml:space="preserve">W6 </v>
      </c>
      <c r="C97" s="141" t="str">
        <f>Master[[#This Row],[Accession Prefix (NPGS)]]&amp;" "&amp;Master[[#This Row],[Accession Number -Assigned]]&amp;" **"</f>
        <v>W6  **</v>
      </c>
      <c r="D97" s="76" t="str">
        <f>IF(Master[[#This Row],[Accession Name Category (Identifier 3) -Lookup Picker]]="","",Master[[#This Row],[Accession Name Category (Identifier 3) -Lookup Picker]])</f>
        <v>Other or unclassified name</v>
      </c>
      <c r="E97" s="76">
        <f>IF(Master[[#This Row],[Accession Name (Identifier 3)]]="","",Master[[#This Row],[Accession Name (Identifier 3)]])</f>
        <v>10905</v>
      </c>
      <c r="F97" s="45" t="str">
        <f>IF(Master[[#This Row],[Accession Name Cooperator (Identifier 3) -name, organization]]="","",Master[[#This Row],[Accession Name Cooperator (Identifier 3) -name, organization]])</f>
        <v/>
      </c>
      <c r="G97" s="141" t="str">
        <f t="shared" si="1"/>
        <v>Y</v>
      </c>
      <c r="I97" s="8"/>
      <c r="M97" s="8"/>
    </row>
    <row r="98" spans="2:13" x14ac:dyDescent="0.35">
      <c r="B98" s="141" t="str">
        <f>Master[[#This Row],[Accession Prefix (NPGS)]]&amp;" "&amp;Master[[#This Row],[Accession Number -Assigned]]</f>
        <v xml:space="preserve">W6 </v>
      </c>
      <c r="C98" s="141" t="str">
        <f>Master[[#This Row],[Accession Prefix (NPGS)]]&amp;" "&amp;Master[[#This Row],[Accession Number -Assigned]]&amp;" **"</f>
        <v>W6  **</v>
      </c>
      <c r="D98" s="76" t="str">
        <f>IF(Master[[#This Row],[Accession Name Category (Identifier 3) -Lookup Picker]]="","",Master[[#This Row],[Accession Name Category (Identifier 3) -Lookup Picker]])</f>
        <v>Other or unclassified name</v>
      </c>
      <c r="E98" s="76" t="str">
        <f>IF(Master[[#This Row],[Accession Name (Identifier 3)]]="","",Master[[#This Row],[Accession Name (Identifier 3)]])</f>
        <v>SAN 10955</v>
      </c>
      <c r="F98" s="45" t="str">
        <f>IF(Master[[#This Row],[Accession Name Cooperator (Identifier 3) -name, organization]]="","",Master[[#This Row],[Accession Name Cooperator (Identifier 3) -name, organization]])</f>
        <v/>
      </c>
      <c r="G98" s="141" t="str">
        <f t="shared" si="1"/>
        <v>Y</v>
      </c>
      <c r="I98" s="8"/>
      <c r="M98" s="8"/>
    </row>
    <row r="99" spans="2:13" x14ac:dyDescent="0.35">
      <c r="B99" s="141" t="str">
        <f>Master[[#This Row],[Accession Prefix (NPGS)]]&amp;" "&amp;Master[[#This Row],[Accession Number -Assigned]]</f>
        <v xml:space="preserve">W6 </v>
      </c>
      <c r="C99" s="141" t="str">
        <f>Master[[#This Row],[Accession Prefix (NPGS)]]&amp;" "&amp;Master[[#This Row],[Accession Number -Assigned]]&amp;" **"</f>
        <v>W6  **</v>
      </c>
      <c r="D99" s="76" t="str">
        <f>IF(Master[[#This Row],[Accession Name Category (Identifier 3) -Lookup Picker]]="","",Master[[#This Row],[Accession Name Category (Identifier 3) -Lookup Picker]])</f>
        <v>Other or unclassified name</v>
      </c>
      <c r="E99" s="76" t="str">
        <f>IF(Master[[#This Row],[Accession Name (Identifier 3)]]="","",Master[[#This Row],[Accession Name (Identifier 3)]])</f>
        <v>SAN 10962</v>
      </c>
      <c r="F99" s="45" t="str">
        <f>IF(Master[[#This Row],[Accession Name Cooperator (Identifier 3) -name, organization]]="","",Master[[#This Row],[Accession Name Cooperator (Identifier 3) -name, organization]])</f>
        <v/>
      </c>
      <c r="G99" s="141" t="str">
        <f t="shared" si="1"/>
        <v>Y</v>
      </c>
      <c r="I99" s="8"/>
      <c r="M99" s="8"/>
    </row>
    <row r="100" spans="2:13" x14ac:dyDescent="0.35">
      <c r="B100" s="141" t="str">
        <f>Master[[#This Row],[Accession Prefix (NPGS)]]&amp;" "&amp;Master[[#This Row],[Accession Number -Assigned]]</f>
        <v xml:space="preserve">W6 </v>
      </c>
      <c r="C100" s="141" t="str">
        <f>Master[[#This Row],[Accession Prefix (NPGS)]]&amp;" "&amp;Master[[#This Row],[Accession Number -Assigned]]&amp;" **"</f>
        <v>W6  **</v>
      </c>
      <c r="D100" s="76" t="str">
        <f>IF(Master[[#This Row],[Accession Name Category (Identifier 3) -Lookup Picker]]="","",Master[[#This Row],[Accession Name Category (Identifier 3) -Lookup Picker]])</f>
        <v>Other or unclassified name</v>
      </c>
      <c r="E100" s="76" t="str">
        <f>IF(Master[[#This Row],[Accession Name (Identifier 3)]]="","",Master[[#This Row],[Accession Name (Identifier 3)]])</f>
        <v>SAN 10964</v>
      </c>
      <c r="F100" s="45" t="str">
        <f>IF(Master[[#This Row],[Accession Name Cooperator (Identifier 3) -name, organization]]="","",Master[[#This Row],[Accession Name Cooperator (Identifier 3) -name, organization]])</f>
        <v/>
      </c>
      <c r="G100" s="141" t="str">
        <f t="shared" si="1"/>
        <v>Y</v>
      </c>
    </row>
    <row r="101" spans="2:13" x14ac:dyDescent="0.35">
      <c r="B101" s="141" t="str">
        <f>Master[[#This Row],[Accession Prefix (NPGS)]]&amp;" "&amp;Master[[#This Row],[Accession Number -Assigned]]</f>
        <v xml:space="preserve">W6 </v>
      </c>
      <c r="C101" s="141" t="str">
        <f>Master[[#This Row],[Accession Prefix (NPGS)]]&amp;" "&amp;Master[[#This Row],[Accession Number -Assigned]]&amp;" **"</f>
        <v>W6  **</v>
      </c>
      <c r="D101" s="76" t="str">
        <f>IF(Master[[#This Row],[Accession Name Category (Identifier 3) -Lookup Picker]]="","",Master[[#This Row],[Accession Name Category (Identifier 3) -Lookup Picker]])</f>
        <v>Other or unclassified name</v>
      </c>
      <c r="E101" s="76" t="str">
        <f>IF(Master[[#This Row],[Accession Name (Identifier 3)]]="","",Master[[#This Row],[Accession Name (Identifier 3)]])</f>
        <v>SAN 10996</v>
      </c>
      <c r="F101" s="45" t="str">
        <f>IF(Master[[#This Row],[Accession Name Cooperator (Identifier 3) -name, organization]]="","",Master[[#This Row],[Accession Name Cooperator (Identifier 3) -name, organization]])</f>
        <v/>
      </c>
      <c r="G101" s="141" t="str">
        <f t="shared" si="1"/>
        <v>Y</v>
      </c>
    </row>
    <row r="102" spans="2:13" x14ac:dyDescent="0.35">
      <c r="B102" s="141" t="str">
        <f>Master[[#This Row],[Accession Prefix (NPGS)]]&amp;" "&amp;Master[[#This Row],[Accession Number -Assigned]]</f>
        <v xml:space="preserve">W6 </v>
      </c>
      <c r="C102" s="141" t="str">
        <f>Master[[#This Row],[Accession Prefix (NPGS)]]&amp;" "&amp;Master[[#This Row],[Accession Number -Assigned]]&amp;" **"</f>
        <v>W6  **</v>
      </c>
      <c r="D102" s="76" t="str">
        <f>IF(Master[[#This Row],[Accession Name Category (Identifier 3) -Lookup Picker]]="","",Master[[#This Row],[Accession Name Category (Identifier 3) -Lookup Picker]])</f>
        <v>Other or unclassified name</v>
      </c>
      <c r="E102" s="76" t="str">
        <f>IF(Master[[#This Row],[Accession Name (Identifier 3)]]="","",Master[[#This Row],[Accession Name (Identifier 3)]])</f>
        <v>SAN 10997</v>
      </c>
      <c r="F102" s="45" t="str">
        <f>IF(Master[[#This Row],[Accession Name Cooperator (Identifier 3) -name, organization]]="","",Master[[#This Row],[Accession Name Cooperator (Identifier 3) -name, organization]])</f>
        <v/>
      </c>
      <c r="G102" s="141" t="str">
        <f t="shared" si="1"/>
        <v>Y</v>
      </c>
    </row>
    <row r="103" spans="2:13" x14ac:dyDescent="0.35">
      <c r="B103" s="141" t="str">
        <f>Master[[#This Row],[Accession Prefix (NPGS)]]&amp;" "&amp;Master[[#This Row],[Accession Number -Assigned]]</f>
        <v xml:space="preserve">W6 </v>
      </c>
      <c r="C103" s="141" t="str">
        <f>Master[[#This Row],[Accession Prefix (NPGS)]]&amp;" "&amp;Master[[#This Row],[Accession Number -Assigned]]&amp;" **"</f>
        <v>W6  **</v>
      </c>
      <c r="D103" s="76" t="str">
        <f>IF(Master[[#This Row],[Accession Name Category (Identifier 3) -Lookup Picker]]="","",Master[[#This Row],[Accession Name Category (Identifier 3) -Lookup Picker]])</f>
        <v>Other or unclassified name</v>
      </c>
      <c r="E103" s="76" t="str">
        <f>IF(Master[[#This Row],[Accession Name (Identifier 3)]]="","",Master[[#This Row],[Accession Name (Identifier 3)]])</f>
        <v>SAN 10999</v>
      </c>
      <c r="F103" s="45" t="str">
        <f>IF(Master[[#This Row],[Accession Name Cooperator (Identifier 3) -name, organization]]="","",Master[[#This Row],[Accession Name Cooperator (Identifier 3) -name, organization]])</f>
        <v/>
      </c>
      <c r="G103" s="141" t="str">
        <f t="shared" si="1"/>
        <v>Y</v>
      </c>
    </row>
    <row r="104" spans="2:13" x14ac:dyDescent="0.35">
      <c r="B104" s="141" t="str">
        <f>Master[[#This Row],[Accession Prefix (NPGS)]]&amp;" "&amp;Master[[#This Row],[Accession Number -Assigned]]</f>
        <v xml:space="preserve">W6 </v>
      </c>
      <c r="C104" s="141" t="str">
        <f>Master[[#This Row],[Accession Prefix (NPGS)]]&amp;" "&amp;Master[[#This Row],[Accession Number -Assigned]]&amp;" **"</f>
        <v>W6  **</v>
      </c>
      <c r="D104" s="76" t="str">
        <f>IF(Master[[#This Row],[Accession Name Category (Identifier 3) -Lookup Picker]]="","",Master[[#This Row],[Accession Name Category (Identifier 3) -Lookup Picker]])</f>
        <v>Other or unclassified name</v>
      </c>
      <c r="E104" s="76" t="str">
        <f>IF(Master[[#This Row],[Accession Name (Identifier 3)]]="","",Master[[#This Row],[Accession Name (Identifier 3)]])</f>
        <v>SAN 11000</v>
      </c>
      <c r="F104" s="45" t="str">
        <f>IF(Master[[#This Row],[Accession Name Cooperator (Identifier 3) -name, organization]]="","",Master[[#This Row],[Accession Name Cooperator (Identifier 3) -name, organization]])</f>
        <v/>
      </c>
      <c r="G104" s="141" t="str">
        <f t="shared" si="1"/>
        <v>Y</v>
      </c>
    </row>
    <row r="105" spans="2:13" x14ac:dyDescent="0.35">
      <c r="B105" s="141" t="str">
        <f>Master[[#This Row],[Accession Prefix (NPGS)]]&amp;" "&amp;Master[[#This Row],[Accession Number -Assigned]]</f>
        <v xml:space="preserve">W6 </v>
      </c>
      <c r="C105" s="141" t="str">
        <f>Master[[#This Row],[Accession Prefix (NPGS)]]&amp;" "&amp;Master[[#This Row],[Accession Number -Assigned]]&amp;" **"</f>
        <v>W6  **</v>
      </c>
      <c r="D105" s="76" t="str">
        <f>IF(Master[[#This Row],[Accession Name Category (Identifier 3) -Lookup Picker]]="","",Master[[#This Row],[Accession Name Category (Identifier 3) -Lookup Picker]])</f>
        <v>Other or unclassified name</v>
      </c>
      <c r="E105" s="76" t="str">
        <f>IF(Master[[#This Row],[Accession Name (Identifier 3)]]="","",Master[[#This Row],[Accession Name (Identifier 3)]])</f>
        <v>SAN 1101</v>
      </c>
      <c r="F105" s="45" t="str">
        <f>IF(Master[[#This Row],[Accession Name Cooperator (Identifier 3) -name, organization]]="","",Master[[#This Row],[Accession Name Cooperator (Identifier 3) -name, organization]])</f>
        <v/>
      </c>
      <c r="G105" s="141" t="str">
        <f t="shared" si="1"/>
        <v>Y</v>
      </c>
    </row>
    <row r="106" spans="2:13" x14ac:dyDescent="0.35">
      <c r="B106" s="141" t="str">
        <f>Master[[#This Row],[Accession Prefix (NPGS)]]&amp;" "&amp;Master[[#This Row],[Accession Number -Assigned]]</f>
        <v xml:space="preserve">W6 </v>
      </c>
      <c r="C106" s="141" t="str">
        <f>Master[[#This Row],[Accession Prefix (NPGS)]]&amp;" "&amp;Master[[#This Row],[Accession Number -Assigned]]&amp;" **"</f>
        <v>W6  **</v>
      </c>
      <c r="D106" s="76" t="str">
        <f>IF(Master[[#This Row],[Accession Name Category (Identifier 3) -Lookup Picker]]="","",Master[[#This Row],[Accession Name Category (Identifier 3) -Lookup Picker]])</f>
        <v>Other or unclassified name</v>
      </c>
      <c r="E106" s="76" t="str">
        <f>IF(Master[[#This Row],[Accession Name (Identifier 3)]]="","",Master[[#This Row],[Accession Name (Identifier 3)]])</f>
        <v/>
      </c>
      <c r="F106" s="45" t="str">
        <f>IF(Master[[#This Row],[Accession Name Cooperator (Identifier 3) -name, organization]]="","",Master[[#This Row],[Accession Name Cooperator (Identifier 3) -name, organization]])</f>
        <v/>
      </c>
      <c r="G106" s="141" t="str">
        <f t="shared" si="1"/>
        <v>Y</v>
      </c>
    </row>
    <row r="107" spans="2:13" x14ac:dyDescent="0.35">
      <c r="B107" s="141" t="str">
        <f>Master[[#This Row],[Accession Prefix (NPGS)]]&amp;" "&amp;Master[[#This Row],[Accession Number -Assigned]]</f>
        <v xml:space="preserve">W6 </v>
      </c>
      <c r="C107" s="141" t="str">
        <f>Master[[#This Row],[Accession Prefix (NPGS)]]&amp;" "&amp;Master[[#This Row],[Accession Number -Assigned]]&amp;" **"</f>
        <v>W6  **</v>
      </c>
      <c r="D107" s="76" t="str">
        <f>IF(Master[[#This Row],[Accession Name Category (Identifier 3) -Lookup Picker]]="","",Master[[#This Row],[Accession Name Category (Identifier 3) -Lookup Picker]])</f>
        <v>Other or unclassified name</v>
      </c>
      <c r="E107" s="76" t="str">
        <f>IF(Master[[#This Row],[Accession Name (Identifier 3)]]="","",Master[[#This Row],[Accession Name (Identifier 3)]])</f>
        <v/>
      </c>
      <c r="F107" s="45" t="str">
        <f>IF(Master[[#This Row],[Accession Name Cooperator (Identifier 3) -name, organization]]="","",Master[[#This Row],[Accession Name Cooperator (Identifier 3) -name, organization]])</f>
        <v/>
      </c>
      <c r="G107" s="141" t="str">
        <f t="shared" si="1"/>
        <v>Y</v>
      </c>
    </row>
    <row r="108" spans="2:13" x14ac:dyDescent="0.35">
      <c r="B108" s="141" t="str">
        <f>Master[[#This Row],[Accession Prefix (NPGS)]]&amp;" "&amp;Master[[#This Row],[Accession Number -Assigned]]</f>
        <v xml:space="preserve">W6 </v>
      </c>
      <c r="C108" s="141" t="str">
        <f>Master[[#This Row],[Accession Prefix (NPGS)]]&amp;" "&amp;Master[[#This Row],[Accession Number -Assigned]]&amp;" **"</f>
        <v>W6  **</v>
      </c>
      <c r="D108" s="76" t="str">
        <f>IF(Master[[#This Row],[Accession Name Category (Identifier 3) -Lookup Picker]]="","",Master[[#This Row],[Accession Name Category (Identifier 3) -Lookup Picker]])</f>
        <v>Other or unclassified name</v>
      </c>
      <c r="E108" s="76" t="str">
        <f>IF(Master[[#This Row],[Accession Name (Identifier 3)]]="","",Master[[#This Row],[Accession Name (Identifier 3)]])</f>
        <v/>
      </c>
      <c r="F108" s="45" t="str">
        <f>IF(Master[[#This Row],[Accession Name Cooperator (Identifier 3) -name, organization]]="","",Master[[#This Row],[Accession Name Cooperator (Identifier 3) -name, organization]])</f>
        <v/>
      </c>
      <c r="G108" s="141" t="str">
        <f t="shared" si="1"/>
        <v>Y</v>
      </c>
    </row>
    <row r="109" spans="2:13" x14ac:dyDescent="0.35">
      <c r="B109" s="141" t="str">
        <f>Master[[#This Row],[Accession Prefix (NPGS)]]&amp;" "&amp;Master[[#This Row],[Accession Number -Assigned]]</f>
        <v xml:space="preserve">W6 </v>
      </c>
      <c r="C109" s="141" t="str">
        <f>Master[[#This Row],[Accession Prefix (NPGS)]]&amp;" "&amp;Master[[#This Row],[Accession Number -Assigned]]&amp;" **"</f>
        <v>W6  **</v>
      </c>
      <c r="D109" s="76" t="str">
        <f>IF(Master[[#This Row],[Accession Name Category (Identifier 3) -Lookup Picker]]="","",Master[[#This Row],[Accession Name Category (Identifier 3) -Lookup Picker]])</f>
        <v>Other or unclassified name</v>
      </c>
      <c r="E109" s="76" t="str">
        <f>IF(Master[[#This Row],[Accession Name (Identifier 3)]]="","",Master[[#This Row],[Accession Name (Identifier 3)]])</f>
        <v/>
      </c>
      <c r="F109" s="45" t="str">
        <f>IF(Master[[#This Row],[Accession Name Cooperator (Identifier 3) -name, organization]]="","",Master[[#This Row],[Accession Name Cooperator (Identifier 3) -name, organization]])</f>
        <v/>
      </c>
      <c r="G109" s="141" t="str">
        <f t="shared" si="1"/>
        <v>Y</v>
      </c>
    </row>
    <row r="110" spans="2:13" x14ac:dyDescent="0.35">
      <c r="B110" s="141" t="str">
        <f>Master[[#This Row],[Accession Prefix (NPGS)]]&amp;" "&amp;Master[[#This Row],[Accession Number -Assigned]]</f>
        <v xml:space="preserve">W6 </v>
      </c>
      <c r="C110" s="141" t="str">
        <f>Master[[#This Row],[Accession Prefix (NPGS)]]&amp;" "&amp;Master[[#This Row],[Accession Number -Assigned]]&amp;" **"</f>
        <v>W6  **</v>
      </c>
      <c r="D110" s="76" t="str">
        <f>IF(Master[[#This Row],[Accession Name Category (Identifier 3) -Lookup Picker]]="","",Master[[#This Row],[Accession Name Category (Identifier 3) -Lookup Picker]])</f>
        <v>Other or unclassified name</v>
      </c>
      <c r="E110" s="76" t="str">
        <f>IF(Master[[#This Row],[Accession Name (Identifier 3)]]="","",Master[[#This Row],[Accession Name (Identifier 3)]])</f>
        <v/>
      </c>
      <c r="F110" s="45" t="str">
        <f>IF(Master[[#This Row],[Accession Name Cooperator (Identifier 3) -name, organization]]="","",Master[[#This Row],[Accession Name Cooperator (Identifier 3) -name, organization]])</f>
        <v/>
      </c>
      <c r="G110" s="141" t="str">
        <f t="shared" si="1"/>
        <v>Y</v>
      </c>
    </row>
    <row r="111" spans="2:13" x14ac:dyDescent="0.35">
      <c r="B111" s="141" t="str">
        <f>Master[[#This Row],[Accession Prefix (NPGS)]]&amp;" "&amp;Master[[#This Row],[Accession Number -Assigned]]</f>
        <v xml:space="preserve">W6 </v>
      </c>
      <c r="C111" s="141" t="str">
        <f>Master[[#This Row],[Accession Prefix (NPGS)]]&amp;" "&amp;Master[[#This Row],[Accession Number -Assigned]]&amp;" **"</f>
        <v>W6  **</v>
      </c>
      <c r="D111" s="76" t="str">
        <f>IF(Master[[#This Row],[Accession Name Category (Identifier 3) -Lookup Picker]]="","",Master[[#This Row],[Accession Name Category (Identifier 3) -Lookup Picker]])</f>
        <v>Other or unclassified name</v>
      </c>
      <c r="E111" s="76" t="str">
        <f>IF(Master[[#This Row],[Accession Name (Identifier 3)]]="","",Master[[#This Row],[Accession Name (Identifier 3)]])</f>
        <v/>
      </c>
      <c r="F111" s="45" t="str">
        <f>IF(Master[[#This Row],[Accession Name Cooperator (Identifier 3) -name, organization]]="","",Master[[#This Row],[Accession Name Cooperator (Identifier 3) -name, organization]])</f>
        <v/>
      </c>
      <c r="G111" s="141" t="str">
        <f t="shared" si="1"/>
        <v>Y</v>
      </c>
    </row>
    <row r="112" spans="2:13" x14ac:dyDescent="0.35">
      <c r="B112" s="141" t="str">
        <f>Master[[#This Row],[Accession Prefix (NPGS)]]&amp;" "&amp;Master[[#This Row],[Accession Number -Assigned]]</f>
        <v xml:space="preserve">W6 </v>
      </c>
      <c r="C112" s="141" t="str">
        <f>Master[[#This Row],[Accession Prefix (NPGS)]]&amp;" "&amp;Master[[#This Row],[Accession Number -Assigned]]&amp;" **"</f>
        <v>W6  **</v>
      </c>
      <c r="D112" s="76" t="str">
        <f>IF(Master[[#This Row],[Accession Name Category (Identifier 3) -Lookup Picker]]="","",Master[[#This Row],[Accession Name Category (Identifier 3) -Lookup Picker]])</f>
        <v>Other or unclassified name</v>
      </c>
      <c r="E112" s="76" t="str">
        <f>IF(Master[[#This Row],[Accession Name (Identifier 3)]]="","",Master[[#This Row],[Accession Name (Identifier 3)]])</f>
        <v/>
      </c>
      <c r="F112" s="45" t="str">
        <f>IF(Master[[#This Row],[Accession Name Cooperator (Identifier 3) -name, organization]]="","",Master[[#This Row],[Accession Name Cooperator (Identifier 3) -name, organization]])</f>
        <v/>
      </c>
      <c r="G112" s="141" t="str">
        <f t="shared" si="1"/>
        <v>Y</v>
      </c>
    </row>
    <row r="113" spans="2:7" x14ac:dyDescent="0.35">
      <c r="B113" s="141" t="str">
        <f>Master[[#This Row],[Accession Prefix (NPGS)]]&amp;" "&amp;Master[[#This Row],[Accession Number -Assigned]]</f>
        <v xml:space="preserve">W6 </v>
      </c>
      <c r="C113" s="141" t="str">
        <f>Master[[#This Row],[Accession Prefix (NPGS)]]&amp;" "&amp;Master[[#This Row],[Accession Number -Assigned]]&amp;" **"</f>
        <v>W6  **</v>
      </c>
      <c r="D113" s="76" t="str">
        <f>IF(Master[[#This Row],[Accession Name Category (Identifier 3) -Lookup Picker]]="","",Master[[#This Row],[Accession Name Category (Identifier 3) -Lookup Picker]])</f>
        <v>Other or unclassified name</v>
      </c>
      <c r="E113" s="76" t="str">
        <f>IF(Master[[#This Row],[Accession Name (Identifier 3)]]="","",Master[[#This Row],[Accession Name (Identifier 3)]])</f>
        <v/>
      </c>
      <c r="F113" s="45" t="str">
        <f>IF(Master[[#This Row],[Accession Name Cooperator (Identifier 3) -name, organization]]="","",Master[[#This Row],[Accession Name Cooperator (Identifier 3) -name, organization]])</f>
        <v/>
      </c>
      <c r="G113" s="141" t="str">
        <f t="shared" si="1"/>
        <v>Y</v>
      </c>
    </row>
    <row r="114" spans="2:7" x14ac:dyDescent="0.35">
      <c r="B114" s="141" t="str">
        <f>Master[[#This Row],[Accession Prefix (NPGS)]]&amp;" "&amp;Master[[#This Row],[Accession Number -Assigned]]</f>
        <v xml:space="preserve">W6 </v>
      </c>
      <c r="C114" s="141" t="str">
        <f>Master[[#This Row],[Accession Prefix (NPGS)]]&amp;" "&amp;Master[[#This Row],[Accession Number -Assigned]]&amp;" **"</f>
        <v>W6  **</v>
      </c>
      <c r="D114" s="76" t="str">
        <f>IF(Master[[#This Row],[Accession Name Category (Identifier 3) -Lookup Picker]]="","",Master[[#This Row],[Accession Name Category (Identifier 3) -Lookup Picker]])</f>
        <v>Other or unclassified name</v>
      </c>
      <c r="E114" s="76" t="str">
        <f>IF(Master[[#This Row],[Accession Name (Identifier 3)]]="","",Master[[#This Row],[Accession Name (Identifier 3)]])</f>
        <v/>
      </c>
      <c r="F114" s="45" t="str">
        <f>IF(Master[[#This Row],[Accession Name Cooperator (Identifier 3) -name, organization]]="","",Master[[#This Row],[Accession Name Cooperator (Identifier 3) -name, organization]])</f>
        <v/>
      </c>
      <c r="G114" s="141" t="str">
        <f t="shared" si="1"/>
        <v>Y</v>
      </c>
    </row>
    <row r="115" spans="2:7" x14ac:dyDescent="0.35">
      <c r="B115" s="141" t="str">
        <f>Master[[#This Row],[Accession Prefix (NPGS)]]&amp;" "&amp;Master[[#This Row],[Accession Number -Assigned]]</f>
        <v xml:space="preserve">W6 </v>
      </c>
      <c r="C115" s="141" t="str">
        <f>Master[[#This Row],[Accession Prefix (NPGS)]]&amp;" "&amp;Master[[#This Row],[Accession Number -Assigned]]&amp;" **"</f>
        <v>W6  **</v>
      </c>
      <c r="D115" s="76" t="str">
        <f>IF(Master[[#This Row],[Accession Name Category (Identifier 3) -Lookup Picker]]="","",Master[[#This Row],[Accession Name Category (Identifier 3) -Lookup Picker]])</f>
        <v>Other or unclassified name</v>
      </c>
      <c r="E115" s="76">
        <f>IF(Master[[#This Row],[Accession Name (Identifier 3)]]="","",Master[[#This Row],[Accession Name (Identifier 3)]])</f>
        <v>11292</v>
      </c>
      <c r="F115" s="45" t="str">
        <f>IF(Master[[#This Row],[Accession Name Cooperator (Identifier 3) -name, organization]]="","",Master[[#This Row],[Accession Name Cooperator (Identifier 3) -name, organization]])</f>
        <v/>
      </c>
      <c r="G115" s="141" t="str">
        <f t="shared" si="1"/>
        <v>Y</v>
      </c>
    </row>
    <row r="116" spans="2:7" x14ac:dyDescent="0.35">
      <c r="B116" s="141" t="str">
        <f>Master[[#This Row],[Accession Prefix (NPGS)]]&amp;" "&amp;Master[[#This Row],[Accession Number -Assigned]]</f>
        <v xml:space="preserve">W6 </v>
      </c>
      <c r="C116" s="141" t="str">
        <f>Master[[#This Row],[Accession Prefix (NPGS)]]&amp;" "&amp;Master[[#This Row],[Accession Number -Assigned]]&amp;" **"</f>
        <v>W6  **</v>
      </c>
      <c r="D116" s="76" t="str">
        <f>IF(Master[[#This Row],[Accession Name Category (Identifier 3) -Lookup Picker]]="","",Master[[#This Row],[Accession Name Category (Identifier 3) -Lookup Picker]])</f>
        <v>Other or unclassified name</v>
      </c>
      <c r="E116" s="76">
        <f>IF(Master[[#This Row],[Accession Name (Identifier 3)]]="","",Master[[#This Row],[Accession Name (Identifier 3)]])</f>
        <v>11430</v>
      </c>
      <c r="F116" s="45" t="str">
        <f>IF(Master[[#This Row],[Accession Name Cooperator (Identifier 3) -name, organization]]="","",Master[[#This Row],[Accession Name Cooperator (Identifier 3) -name, organization]])</f>
        <v/>
      </c>
      <c r="G116" s="141" t="str">
        <f t="shared" si="1"/>
        <v>Y</v>
      </c>
    </row>
    <row r="117" spans="2:7" x14ac:dyDescent="0.35">
      <c r="B117" s="141" t="str">
        <f>Master[[#This Row],[Accession Prefix (NPGS)]]&amp;" "&amp;Master[[#This Row],[Accession Number -Assigned]]</f>
        <v xml:space="preserve">W6 </v>
      </c>
      <c r="C117" s="141" t="str">
        <f>Master[[#This Row],[Accession Prefix (NPGS)]]&amp;" "&amp;Master[[#This Row],[Accession Number -Assigned]]&amp;" **"</f>
        <v>W6  **</v>
      </c>
      <c r="D117" s="76" t="str">
        <f>IF(Master[[#This Row],[Accession Name Category (Identifier 3) -Lookup Picker]]="","",Master[[#This Row],[Accession Name Category (Identifier 3) -Lookup Picker]])</f>
        <v>Other or unclassified name</v>
      </c>
      <c r="E117" s="76" t="str">
        <f>IF(Master[[#This Row],[Accession Name (Identifier 3)]]="","",Master[[#This Row],[Accession Name (Identifier 3)]])</f>
        <v/>
      </c>
      <c r="F117" s="45" t="str">
        <f>IF(Master[[#This Row],[Accession Name Cooperator (Identifier 3) -name, organization]]="","",Master[[#This Row],[Accession Name Cooperator (Identifier 3) -name, organization]])</f>
        <v/>
      </c>
      <c r="G117" s="141" t="str">
        <f t="shared" si="1"/>
        <v>Y</v>
      </c>
    </row>
    <row r="118" spans="2:7" x14ac:dyDescent="0.35">
      <c r="B118" s="141" t="str">
        <f>Master[[#This Row],[Accession Prefix (NPGS)]]&amp;" "&amp;Master[[#This Row],[Accession Number -Assigned]]</f>
        <v xml:space="preserve"> </v>
      </c>
      <c r="C118" s="141" t="str">
        <f>Master[[#This Row],[Accession Prefix (NPGS)]]&amp;" "&amp;Master[[#This Row],[Accession Number -Assigned]]&amp;" **"</f>
        <v xml:space="preserve">  **</v>
      </c>
      <c r="D118" s="76" t="str">
        <f>IF(Master[[#This Row],[Accession Name Category (Identifier 3) -Lookup Picker]]="","",Master[[#This Row],[Accession Name Category (Identifier 3) -Lookup Picker]])</f>
        <v/>
      </c>
      <c r="E118" s="76" t="str">
        <f>IF(Master[[#This Row],[Accession Name (Identifier 3)]]="","",Master[[#This Row],[Accession Name (Identifier 3)]])</f>
        <v/>
      </c>
      <c r="F118" s="45" t="str">
        <f>IF(Master[[#This Row],[Accession Name Cooperator (Identifier 3) -name, organization]]="","",Master[[#This Row],[Accession Name Cooperator (Identifier 3) -name, organization]])</f>
        <v/>
      </c>
      <c r="G118" s="141" t="str">
        <f t="shared" si="1"/>
        <v>Y</v>
      </c>
    </row>
    <row r="119" spans="2:7" x14ac:dyDescent="0.35">
      <c r="B119" s="141" t="str">
        <f>Master[[#This Row],[Accession Prefix (NPGS)]]&amp;" "&amp;Master[[#This Row],[Accession Number -Assigned]]</f>
        <v xml:space="preserve"> </v>
      </c>
      <c r="C119" s="141" t="str">
        <f>Master[[#This Row],[Accession Prefix (NPGS)]]&amp;" "&amp;Master[[#This Row],[Accession Number -Assigned]]&amp;" **"</f>
        <v xml:space="preserve">  **</v>
      </c>
      <c r="D119" s="76" t="str">
        <f>IF(Master[[#This Row],[Accession Name Category (Identifier 3) -Lookup Picker]]="","",Master[[#This Row],[Accession Name Category (Identifier 3) -Lookup Picker]])</f>
        <v/>
      </c>
      <c r="E119" s="76" t="str">
        <f>IF(Master[[#This Row],[Accession Name (Identifier 3)]]="","",Master[[#This Row],[Accession Name (Identifier 3)]])</f>
        <v/>
      </c>
      <c r="F119" s="45" t="str">
        <f>IF(Master[[#This Row],[Accession Name Cooperator (Identifier 3) -name, organization]]="","",Master[[#This Row],[Accession Name Cooperator (Identifier 3) -name, organization]])</f>
        <v/>
      </c>
      <c r="G119" s="141" t="str">
        <f t="shared" si="1"/>
        <v>Y</v>
      </c>
    </row>
    <row r="120" spans="2:7" x14ac:dyDescent="0.35">
      <c r="B120" s="141" t="str">
        <f>Master[[#This Row],[Accession Prefix (NPGS)]]&amp;" "&amp;Master[[#This Row],[Accession Number -Assigned]]</f>
        <v xml:space="preserve"> </v>
      </c>
      <c r="C120" s="141" t="str">
        <f>Master[[#This Row],[Accession Prefix (NPGS)]]&amp;" "&amp;Master[[#This Row],[Accession Number -Assigned]]&amp;" **"</f>
        <v xml:space="preserve">  **</v>
      </c>
      <c r="D120" s="76" t="str">
        <f>IF(Master[[#This Row],[Accession Name Category (Identifier 3) -Lookup Picker]]="","",Master[[#This Row],[Accession Name Category (Identifier 3) -Lookup Picker]])</f>
        <v/>
      </c>
      <c r="E120" s="76" t="str">
        <f>IF(Master[[#This Row],[Accession Name (Identifier 3)]]="","",Master[[#This Row],[Accession Name (Identifier 3)]])</f>
        <v/>
      </c>
      <c r="F120" s="45" t="str">
        <f>IF(Master[[#This Row],[Accession Name Cooperator (Identifier 3) -name, organization]]="","",Master[[#This Row],[Accession Name Cooperator (Identifier 3) -name, organization]])</f>
        <v/>
      </c>
      <c r="G120" s="141" t="str">
        <f t="shared" si="1"/>
        <v>Y</v>
      </c>
    </row>
    <row r="121" spans="2:7" x14ac:dyDescent="0.35">
      <c r="B121" s="141" t="str">
        <f>Master[[#This Row],[Accession Prefix (NPGS)]]&amp;" "&amp;Master[[#This Row],[Accession Number -Assigned]]</f>
        <v xml:space="preserve"> </v>
      </c>
      <c r="C121" s="141" t="str">
        <f>Master[[#This Row],[Accession Prefix (NPGS)]]&amp;" "&amp;Master[[#This Row],[Accession Number -Assigned]]&amp;" **"</f>
        <v xml:space="preserve">  **</v>
      </c>
      <c r="D121" s="76" t="str">
        <f>IF(Master[[#This Row],[Accession Name Category (Identifier 3) -Lookup Picker]]="","",Master[[#This Row],[Accession Name Category (Identifier 3) -Lookup Picker]])</f>
        <v/>
      </c>
      <c r="E121" s="76" t="str">
        <f>IF(Master[[#This Row],[Accession Name (Identifier 3)]]="","",Master[[#This Row],[Accession Name (Identifier 3)]])</f>
        <v/>
      </c>
      <c r="F121" s="45" t="str">
        <f>IF(Master[[#This Row],[Accession Name Cooperator (Identifier 3) -name, organization]]="","",Master[[#This Row],[Accession Name Cooperator (Identifier 3) -name, organization]])</f>
        <v/>
      </c>
      <c r="G121" s="141" t="str">
        <f t="shared" si="1"/>
        <v>Y</v>
      </c>
    </row>
    <row r="122" spans="2:7" x14ac:dyDescent="0.35">
      <c r="B122" s="141" t="str">
        <f>Master[[#This Row],[Accession Prefix (NPGS)]]&amp;" "&amp;Master[[#This Row],[Accession Number -Assigned]]</f>
        <v xml:space="preserve"> </v>
      </c>
      <c r="C122" s="141" t="str">
        <f>Master[[#This Row],[Accession Prefix (NPGS)]]&amp;" "&amp;Master[[#This Row],[Accession Number -Assigned]]&amp;" **"</f>
        <v xml:space="preserve">  **</v>
      </c>
      <c r="D122" s="76" t="str">
        <f>IF(Master[[#This Row],[Accession Name Category (Identifier 3) -Lookup Picker]]="","",Master[[#This Row],[Accession Name Category (Identifier 3) -Lookup Picker]])</f>
        <v/>
      </c>
      <c r="E122" s="76" t="str">
        <f>IF(Master[[#This Row],[Accession Name (Identifier 3)]]="","",Master[[#This Row],[Accession Name (Identifier 3)]])</f>
        <v/>
      </c>
      <c r="F122" s="45" t="str">
        <f>IF(Master[[#This Row],[Accession Name Cooperator (Identifier 3) -name, organization]]="","",Master[[#This Row],[Accession Name Cooperator (Identifier 3) -name, organization]])</f>
        <v/>
      </c>
      <c r="G122" s="141" t="str">
        <f t="shared" si="1"/>
        <v>Y</v>
      </c>
    </row>
    <row r="123" spans="2:7" x14ac:dyDescent="0.35">
      <c r="B123" s="141" t="str">
        <f>Master[[#This Row],[Accession Prefix (NPGS)]]&amp;" "&amp;Master[[#This Row],[Accession Number -Assigned]]</f>
        <v xml:space="preserve"> </v>
      </c>
      <c r="C123" s="141" t="str">
        <f>Master[[#This Row],[Accession Prefix (NPGS)]]&amp;" "&amp;Master[[#This Row],[Accession Number -Assigned]]&amp;" **"</f>
        <v xml:space="preserve">  **</v>
      </c>
      <c r="D123" s="76" t="str">
        <f>IF(Master[[#This Row],[Accession Name Category (Identifier 3) -Lookup Picker]]="","",Master[[#This Row],[Accession Name Category (Identifier 3) -Lookup Picker]])</f>
        <v/>
      </c>
      <c r="E123" s="76" t="str">
        <f>IF(Master[[#This Row],[Accession Name (Identifier 3)]]="","",Master[[#This Row],[Accession Name (Identifier 3)]])</f>
        <v/>
      </c>
      <c r="F123" s="45" t="str">
        <f>IF(Master[[#This Row],[Accession Name Cooperator (Identifier 3) -name, organization]]="","",Master[[#This Row],[Accession Name Cooperator (Identifier 3) -name, organization]])</f>
        <v/>
      </c>
      <c r="G123" s="141" t="str">
        <f t="shared" si="1"/>
        <v>Y</v>
      </c>
    </row>
    <row r="124" spans="2:7" x14ac:dyDescent="0.35">
      <c r="B124" s="141" t="str">
        <f>Master[[#This Row],[Accession Prefix (NPGS)]]&amp;" "&amp;Master[[#This Row],[Accession Number -Assigned]]</f>
        <v xml:space="preserve"> </v>
      </c>
      <c r="C124" s="141" t="str">
        <f>Master[[#This Row],[Accession Prefix (NPGS)]]&amp;" "&amp;Master[[#This Row],[Accession Number -Assigned]]&amp;" **"</f>
        <v xml:space="preserve">  **</v>
      </c>
      <c r="D124" s="76" t="str">
        <f>IF(Master[[#This Row],[Accession Name Category (Identifier 3) -Lookup Picker]]="","",Master[[#This Row],[Accession Name Category (Identifier 3) -Lookup Picker]])</f>
        <v/>
      </c>
      <c r="E124" s="76" t="str">
        <f>IF(Master[[#This Row],[Accession Name (Identifier 3)]]="","",Master[[#This Row],[Accession Name (Identifier 3)]])</f>
        <v/>
      </c>
      <c r="F124" s="45" t="str">
        <f>IF(Master[[#This Row],[Accession Name Cooperator (Identifier 3) -name, organization]]="","",Master[[#This Row],[Accession Name Cooperator (Identifier 3) -name, organization]])</f>
        <v/>
      </c>
      <c r="G124" s="141" t="str">
        <f t="shared" si="1"/>
        <v>Y</v>
      </c>
    </row>
    <row r="125" spans="2:7" x14ac:dyDescent="0.35">
      <c r="B125" s="141" t="str">
        <f>Master[[#This Row],[Accession Prefix (NPGS)]]&amp;" "&amp;Master[[#This Row],[Accession Number -Assigned]]</f>
        <v xml:space="preserve"> </v>
      </c>
      <c r="C125" s="141" t="str">
        <f>Master[[#This Row],[Accession Prefix (NPGS)]]&amp;" "&amp;Master[[#This Row],[Accession Number -Assigned]]&amp;" **"</f>
        <v xml:space="preserve">  **</v>
      </c>
      <c r="D125" s="76" t="str">
        <f>IF(Master[[#This Row],[Accession Name Category (Identifier 3) -Lookup Picker]]="","",Master[[#This Row],[Accession Name Category (Identifier 3) -Lookup Picker]])</f>
        <v/>
      </c>
      <c r="E125" s="76" t="str">
        <f>IF(Master[[#This Row],[Accession Name (Identifier 3)]]="","",Master[[#This Row],[Accession Name (Identifier 3)]])</f>
        <v/>
      </c>
      <c r="F125" s="45" t="str">
        <f>IF(Master[[#This Row],[Accession Name Cooperator (Identifier 3) -name, organization]]="","",Master[[#This Row],[Accession Name Cooperator (Identifier 3) -name, organization]])</f>
        <v/>
      </c>
      <c r="G125" s="141" t="str">
        <f t="shared" si="1"/>
        <v>Y</v>
      </c>
    </row>
    <row r="126" spans="2:7" x14ac:dyDescent="0.35">
      <c r="B126" s="141" t="str">
        <f>Master[[#This Row],[Accession Prefix (NPGS)]]&amp;" "&amp;Master[[#This Row],[Accession Number -Assigned]]</f>
        <v xml:space="preserve"> </v>
      </c>
      <c r="C126" s="141" t="str">
        <f>Master[[#This Row],[Accession Prefix (NPGS)]]&amp;" "&amp;Master[[#This Row],[Accession Number -Assigned]]&amp;" **"</f>
        <v xml:space="preserve">  **</v>
      </c>
      <c r="D126" s="76" t="str">
        <f>IF(Master[[#This Row],[Accession Name Category (Identifier 3) -Lookup Picker]]="","",Master[[#This Row],[Accession Name Category (Identifier 3) -Lookup Picker]])</f>
        <v/>
      </c>
      <c r="E126" s="76" t="str">
        <f>IF(Master[[#This Row],[Accession Name (Identifier 3)]]="","",Master[[#This Row],[Accession Name (Identifier 3)]])</f>
        <v/>
      </c>
      <c r="F126" s="45" t="str">
        <f>IF(Master[[#This Row],[Accession Name Cooperator (Identifier 3) -name, organization]]="","",Master[[#This Row],[Accession Name Cooperator (Identifier 3) -name, organization]])</f>
        <v/>
      </c>
      <c r="G126" s="141" t="str">
        <f t="shared" si="1"/>
        <v>Y</v>
      </c>
    </row>
    <row r="127" spans="2:7" x14ac:dyDescent="0.35">
      <c r="B127" s="141" t="str">
        <f>Master[[#This Row],[Accession Prefix (NPGS)]]&amp;" "&amp;Master[[#This Row],[Accession Number -Assigned]]</f>
        <v xml:space="preserve"> </v>
      </c>
      <c r="C127" s="141" t="str">
        <f>Master[[#This Row],[Accession Prefix (NPGS)]]&amp;" "&amp;Master[[#This Row],[Accession Number -Assigned]]&amp;" **"</f>
        <v xml:space="preserve">  **</v>
      </c>
      <c r="D127" s="76" t="str">
        <f>IF(Master[[#This Row],[Accession Name Category (Identifier 3) -Lookup Picker]]="","",Master[[#This Row],[Accession Name Category (Identifier 3) -Lookup Picker]])</f>
        <v/>
      </c>
      <c r="E127" s="76" t="str">
        <f>IF(Master[[#This Row],[Accession Name (Identifier 3)]]="","",Master[[#This Row],[Accession Name (Identifier 3)]])</f>
        <v/>
      </c>
      <c r="F127" s="45" t="str">
        <f>IF(Master[[#This Row],[Accession Name Cooperator (Identifier 3) -name, organization]]="","",Master[[#This Row],[Accession Name Cooperator (Identifier 3) -name, organization]])</f>
        <v/>
      </c>
      <c r="G127" s="141" t="str">
        <f t="shared" si="1"/>
        <v>Y</v>
      </c>
    </row>
    <row r="128" spans="2:7" x14ac:dyDescent="0.35">
      <c r="B128" s="141" t="str">
        <f>Master[[#This Row],[Accession Prefix (NPGS)]]&amp;" "&amp;Master[[#This Row],[Accession Number -Assigned]]</f>
        <v xml:space="preserve"> </v>
      </c>
      <c r="C128" s="141" t="str">
        <f>Master[[#This Row],[Accession Prefix (NPGS)]]&amp;" "&amp;Master[[#This Row],[Accession Number -Assigned]]&amp;" **"</f>
        <v xml:space="preserve">  **</v>
      </c>
      <c r="D128" s="76" t="str">
        <f>IF(Master[[#This Row],[Accession Name Category (Identifier 3) -Lookup Picker]]="","",Master[[#This Row],[Accession Name Category (Identifier 3) -Lookup Picker]])</f>
        <v/>
      </c>
      <c r="E128" s="76" t="str">
        <f>IF(Master[[#This Row],[Accession Name (Identifier 3)]]="","",Master[[#This Row],[Accession Name (Identifier 3)]])</f>
        <v/>
      </c>
      <c r="F128" s="45" t="str">
        <f>IF(Master[[#This Row],[Accession Name Cooperator (Identifier 3) -name, organization]]="","",Master[[#This Row],[Accession Name Cooperator (Identifier 3) -name, organization]])</f>
        <v/>
      </c>
      <c r="G128" s="141" t="str">
        <f t="shared" si="1"/>
        <v>Y</v>
      </c>
    </row>
    <row r="129" spans="2:7" x14ac:dyDescent="0.35">
      <c r="B129" s="141" t="str">
        <f>Master[[#This Row],[Accession Prefix (NPGS)]]&amp;" "&amp;Master[[#This Row],[Accession Number -Assigned]]</f>
        <v xml:space="preserve"> </v>
      </c>
      <c r="C129" s="141" t="str">
        <f>Master[[#This Row],[Accession Prefix (NPGS)]]&amp;" "&amp;Master[[#This Row],[Accession Number -Assigned]]&amp;" **"</f>
        <v xml:space="preserve">  **</v>
      </c>
      <c r="D129" s="76" t="str">
        <f>IF(Master[[#This Row],[Accession Name Category (Identifier 3) -Lookup Picker]]="","",Master[[#This Row],[Accession Name Category (Identifier 3) -Lookup Picker]])</f>
        <v/>
      </c>
      <c r="E129" s="76" t="str">
        <f>IF(Master[[#This Row],[Accession Name (Identifier 3)]]="","",Master[[#This Row],[Accession Name (Identifier 3)]])</f>
        <v/>
      </c>
      <c r="F129" s="45" t="str">
        <f>IF(Master[[#This Row],[Accession Name Cooperator (Identifier 3) -name, organization]]="","",Master[[#This Row],[Accession Name Cooperator (Identifier 3) -name, organization]])</f>
        <v/>
      </c>
      <c r="G129" s="141" t="str">
        <f t="shared" si="1"/>
        <v>Y</v>
      </c>
    </row>
    <row r="130" spans="2:7" x14ac:dyDescent="0.35">
      <c r="B130" s="141" t="str">
        <f>Master[[#This Row],[Accession Prefix (NPGS)]]&amp;" "&amp;Master[[#This Row],[Accession Number -Assigned]]</f>
        <v xml:space="preserve"> </v>
      </c>
      <c r="C130" s="141" t="str">
        <f>Master[[#This Row],[Accession Prefix (NPGS)]]&amp;" "&amp;Master[[#This Row],[Accession Number -Assigned]]&amp;" **"</f>
        <v xml:space="preserve">  **</v>
      </c>
      <c r="D130" s="76" t="str">
        <f>IF(Master[[#This Row],[Accession Name Category (Identifier 3) -Lookup Picker]]="","",Master[[#This Row],[Accession Name Category (Identifier 3) -Lookup Picker]])</f>
        <v/>
      </c>
      <c r="E130" s="76" t="str">
        <f>IF(Master[[#This Row],[Accession Name (Identifier 3)]]="","",Master[[#This Row],[Accession Name (Identifier 3)]])</f>
        <v/>
      </c>
      <c r="F130" s="45" t="str">
        <f>IF(Master[[#This Row],[Accession Name Cooperator (Identifier 3) -name, organization]]="","",Master[[#This Row],[Accession Name Cooperator (Identifier 3) -name, organization]])</f>
        <v/>
      </c>
      <c r="G130" s="141" t="str">
        <f t="shared" si="1"/>
        <v>Y</v>
      </c>
    </row>
    <row r="131" spans="2:7" x14ac:dyDescent="0.35">
      <c r="B131" s="141" t="str">
        <f>Master[[#This Row],[Accession Prefix (NPGS)]]&amp;" "&amp;Master[[#This Row],[Accession Number -Assigned]]</f>
        <v xml:space="preserve"> </v>
      </c>
      <c r="C131" s="141" t="str">
        <f>Master[[#This Row],[Accession Prefix (NPGS)]]&amp;" "&amp;Master[[#This Row],[Accession Number -Assigned]]&amp;" **"</f>
        <v xml:space="preserve">  **</v>
      </c>
      <c r="D131" s="76" t="str">
        <f>IF(Master[[#This Row],[Accession Name Category (Identifier 3) -Lookup Picker]]="","",Master[[#This Row],[Accession Name Category (Identifier 3) -Lookup Picker]])</f>
        <v/>
      </c>
      <c r="E131" s="76" t="str">
        <f>IF(Master[[#This Row],[Accession Name (Identifier 3)]]="","",Master[[#This Row],[Accession Name (Identifier 3)]])</f>
        <v/>
      </c>
      <c r="F131" s="45" t="str">
        <f>IF(Master[[#This Row],[Accession Name Cooperator (Identifier 3) -name, organization]]="","",Master[[#This Row],[Accession Name Cooperator (Identifier 3) -name, organization]])</f>
        <v/>
      </c>
      <c r="G131" s="141" t="str">
        <f t="shared" ref="G131:G194" si="2">"Y"</f>
        <v>Y</v>
      </c>
    </row>
    <row r="132" spans="2:7" x14ac:dyDescent="0.35">
      <c r="B132" s="141" t="str">
        <f>Master[[#This Row],[Accession Prefix (NPGS)]]&amp;" "&amp;Master[[#This Row],[Accession Number -Assigned]]</f>
        <v xml:space="preserve"> </v>
      </c>
      <c r="C132" s="141" t="str">
        <f>Master[[#This Row],[Accession Prefix (NPGS)]]&amp;" "&amp;Master[[#This Row],[Accession Number -Assigned]]&amp;" **"</f>
        <v xml:space="preserve">  **</v>
      </c>
      <c r="D132" s="76" t="str">
        <f>IF(Master[[#This Row],[Accession Name Category (Identifier 3) -Lookup Picker]]="","",Master[[#This Row],[Accession Name Category (Identifier 3) -Lookup Picker]])</f>
        <v/>
      </c>
      <c r="E132" s="76" t="str">
        <f>IF(Master[[#This Row],[Accession Name (Identifier 3)]]="","",Master[[#This Row],[Accession Name (Identifier 3)]])</f>
        <v/>
      </c>
      <c r="F132" s="45" t="str">
        <f>IF(Master[[#This Row],[Accession Name Cooperator (Identifier 3) -name, organization]]="","",Master[[#This Row],[Accession Name Cooperator (Identifier 3) -name, organization]])</f>
        <v/>
      </c>
      <c r="G132" s="141" t="str">
        <f t="shared" si="2"/>
        <v>Y</v>
      </c>
    </row>
    <row r="133" spans="2:7" x14ac:dyDescent="0.35">
      <c r="B133" s="141" t="str">
        <f>Master[[#This Row],[Accession Prefix (NPGS)]]&amp;" "&amp;Master[[#This Row],[Accession Number -Assigned]]</f>
        <v xml:space="preserve"> </v>
      </c>
      <c r="C133" s="141" t="str">
        <f>Master[[#This Row],[Accession Prefix (NPGS)]]&amp;" "&amp;Master[[#This Row],[Accession Number -Assigned]]&amp;" **"</f>
        <v xml:space="preserve">  **</v>
      </c>
      <c r="D133" s="76" t="str">
        <f>IF(Master[[#This Row],[Accession Name Category (Identifier 3) -Lookup Picker]]="","",Master[[#This Row],[Accession Name Category (Identifier 3) -Lookup Picker]])</f>
        <v/>
      </c>
      <c r="E133" s="76" t="str">
        <f>IF(Master[[#This Row],[Accession Name (Identifier 3)]]="","",Master[[#This Row],[Accession Name (Identifier 3)]])</f>
        <v/>
      </c>
      <c r="F133" s="45" t="str">
        <f>IF(Master[[#This Row],[Accession Name Cooperator (Identifier 3) -name, organization]]="","",Master[[#This Row],[Accession Name Cooperator (Identifier 3) -name, organization]])</f>
        <v/>
      </c>
      <c r="G133" s="141" t="str">
        <f t="shared" si="2"/>
        <v>Y</v>
      </c>
    </row>
    <row r="134" spans="2:7" x14ac:dyDescent="0.35">
      <c r="B134" s="141" t="str">
        <f>Master[[#This Row],[Accession Prefix (NPGS)]]&amp;" "&amp;Master[[#This Row],[Accession Number -Assigned]]</f>
        <v xml:space="preserve"> </v>
      </c>
      <c r="C134" s="141" t="str">
        <f>Master[[#This Row],[Accession Prefix (NPGS)]]&amp;" "&amp;Master[[#This Row],[Accession Number -Assigned]]&amp;" **"</f>
        <v xml:space="preserve">  **</v>
      </c>
      <c r="D134" s="76" t="str">
        <f>IF(Master[[#This Row],[Accession Name Category (Identifier 3) -Lookup Picker]]="","",Master[[#This Row],[Accession Name Category (Identifier 3) -Lookup Picker]])</f>
        <v/>
      </c>
      <c r="E134" s="76" t="str">
        <f>IF(Master[[#This Row],[Accession Name (Identifier 3)]]="","",Master[[#This Row],[Accession Name (Identifier 3)]])</f>
        <v/>
      </c>
      <c r="F134" s="45" t="str">
        <f>IF(Master[[#This Row],[Accession Name Cooperator (Identifier 3) -name, organization]]="","",Master[[#This Row],[Accession Name Cooperator (Identifier 3) -name, organization]])</f>
        <v/>
      </c>
      <c r="G134" s="141" t="str">
        <f t="shared" si="2"/>
        <v>Y</v>
      </c>
    </row>
    <row r="135" spans="2:7" x14ac:dyDescent="0.35">
      <c r="B135" s="141" t="str">
        <f>Master[[#This Row],[Accession Prefix (NPGS)]]&amp;" "&amp;Master[[#This Row],[Accession Number -Assigned]]</f>
        <v xml:space="preserve"> </v>
      </c>
      <c r="C135" s="141" t="str">
        <f>Master[[#This Row],[Accession Prefix (NPGS)]]&amp;" "&amp;Master[[#This Row],[Accession Number -Assigned]]&amp;" **"</f>
        <v xml:space="preserve">  **</v>
      </c>
      <c r="D135" s="76" t="str">
        <f>IF(Master[[#This Row],[Accession Name Category (Identifier 3) -Lookup Picker]]="","",Master[[#This Row],[Accession Name Category (Identifier 3) -Lookup Picker]])</f>
        <v/>
      </c>
      <c r="E135" s="76" t="str">
        <f>IF(Master[[#This Row],[Accession Name (Identifier 3)]]="","",Master[[#This Row],[Accession Name (Identifier 3)]])</f>
        <v/>
      </c>
      <c r="F135" s="45" t="str">
        <f>IF(Master[[#This Row],[Accession Name Cooperator (Identifier 3) -name, organization]]="","",Master[[#This Row],[Accession Name Cooperator (Identifier 3) -name, organization]])</f>
        <v/>
      </c>
      <c r="G135" s="141" t="str">
        <f t="shared" si="2"/>
        <v>Y</v>
      </c>
    </row>
    <row r="136" spans="2:7" x14ac:dyDescent="0.35">
      <c r="B136" s="141" t="str">
        <f>Master[[#This Row],[Accession Prefix (NPGS)]]&amp;" "&amp;Master[[#This Row],[Accession Number -Assigned]]</f>
        <v xml:space="preserve"> </v>
      </c>
      <c r="C136" s="141" t="str">
        <f>Master[[#This Row],[Accession Prefix (NPGS)]]&amp;" "&amp;Master[[#This Row],[Accession Number -Assigned]]&amp;" **"</f>
        <v xml:space="preserve">  **</v>
      </c>
      <c r="D136" s="76" t="str">
        <f>IF(Master[[#This Row],[Accession Name Category (Identifier 3) -Lookup Picker]]="","",Master[[#This Row],[Accession Name Category (Identifier 3) -Lookup Picker]])</f>
        <v/>
      </c>
      <c r="E136" s="76" t="str">
        <f>IF(Master[[#This Row],[Accession Name (Identifier 3)]]="","",Master[[#This Row],[Accession Name (Identifier 3)]])</f>
        <v/>
      </c>
      <c r="F136" s="45" t="str">
        <f>IF(Master[[#This Row],[Accession Name Cooperator (Identifier 3) -name, organization]]="","",Master[[#This Row],[Accession Name Cooperator (Identifier 3) -name, organization]])</f>
        <v/>
      </c>
      <c r="G136" s="141" t="str">
        <f t="shared" si="2"/>
        <v>Y</v>
      </c>
    </row>
    <row r="137" spans="2:7" x14ac:dyDescent="0.35">
      <c r="B137" s="141" t="str">
        <f>Master[[#This Row],[Accession Prefix (NPGS)]]&amp;" "&amp;Master[[#This Row],[Accession Number -Assigned]]</f>
        <v xml:space="preserve"> </v>
      </c>
      <c r="C137" s="141" t="str">
        <f>Master[[#This Row],[Accession Prefix (NPGS)]]&amp;" "&amp;Master[[#This Row],[Accession Number -Assigned]]&amp;" **"</f>
        <v xml:space="preserve">  **</v>
      </c>
      <c r="D137" s="76" t="str">
        <f>IF(Master[[#This Row],[Accession Name Category (Identifier 3) -Lookup Picker]]="","",Master[[#This Row],[Accession Name Category (Identifier 3) -Lookup Picker]])</f>
        <v/>
      </c>
      <c r="E137" s="76" t="str">
        <f>IF(Master[[#This Row],[Accession Name (Identifier 3)]]="","",Master[[#This Row],[Accession Name (Identifier 3)]])</f>
        <v/>
      </c>
      <c r="F137" s="45" t="str">
        <f>IF(Master[[#This Row],[Accession Name Cooperator (Identifier 3) -name, organization]]="","",Master[[#This Row],[Accession Name Cooperator (Identifier 3) -name, organization]])</f>
        <v/>
      </c>
      <c r="G137" s="141" t="str">
        <f t="shared" si="2"/>
        <v>Y</v>
      </c>
    </row>
    <row r="138" spans="2:7" x14ac:dyDescent="0.35">
      <c r="B138" s="141" t="str">
        <f>Master[[#This Row],[Accession Prefix (NPGS)]]&amp;" "&amp;Master[[#This Row],[Accession Number -Assigned]]</f>
        <v xml:space="preserve"> </v>
      </c>
      <c r="C138" s="141" t="str">
        <f>Master[[#This Row],[Accession Prefix (NPGS)]]&amp;" "&amp;Master[[#This Row],[Accession Number -Assigned]]&amp;" **"</f>
        <v xml:space="preserve">  **</v>
      </c>
      <c r="D138" s="76" t="str">
        <f>IF(Master[[#This Row],[Accession Name Category (Identifier 3) -Lookup Picker]]="","",Master[[#This Row],[Accession Name Category (Identifier 3) -Lookup Picker]])</f>
        <v/>
      </c>
      <c r="E138" s="76" t="str">
        <f>IF(Master[[#This Row],[Accession Name (Identifier 3)]]="","",Master[[#This Row],[Accession Name (Identifier 3)]])</f>
        <v/>
      </c>
      <c r="F138" s="45" t="str">
        <f>IF(Master[[#This Row],[Accession Name Cooperator (Identifier 3) -name, organization]]="","",Master[[#This Row],[Accession Name Cooperator (Identifier 3) -name, organization]])</f>
        <v/>
      </c>
      <c r="G138" s="141" t="str">
        <f t="shared" si="2"/>
        <v>Y</v>
      </c>
    </row>
    <row r="139" spans="2:7" x14ac:dyDescent="0.35">
      <c r="B139" s="141" t="str">
        <f>Master[[#This Row],[Accession Prefix (NPGS)]]&amp;" "&amp;Master[[#This Row],[Accession Number -Assigned]]</f>
        <v xml:space="preserve"> </v>
      </c>
      <c r="C139" s="141" t="str">
        <f>Master[[#This Row],[Accession Prefix (NPGS)]]&amp;" "&amp;Master[[#This Row],[Accession Number -Assigned]]&amp;" **"</f>
        <v xml:space="preserve">  **</v>
      </c>
      <c r="D139" s="76" t="str">
        <f>IF(Master[[#This Row],[Accession Name Category (Identifier 3) -Lookup Picker]]="","",Master[[#This Row],[Accession Name Category (Identifier 3) -Lookup Picker]])</f>
        <v/>
      </c>
      <c r="E139" s="76" t="str">
        <f>IF(Master[[#This Row],[Accession Name (Identifier 3)]]="","",Master[[#This Row],[Accession Name (Identifier 3)]])</f>
        <v/>
      </c>
      <c r="F139" s="45" t="str">
        <f>IF(Master[[#This Row],[Accession Name Cooperator (Identifier 3) -name, organization]]="","",Master[[#This Row],[Accession Name Cooperator (Identifier 3) -name, organization]])</f>
        <v/>
      </c>
      <c r="G139" s="141" t="str">
        <f t="shared" si="2"/>
        <v>Y</v>
      </c>
    </row>
    <row r="140" spans="2:7" x14ac:dyDescent="0.35">
      <c r="B140" s="141" t="str">
        <f>Master[[#This Row],[Accession Prefix (NPGS)]]&amp;" "&amp;Master[[#This Row],[Accession Number -Assigned]]</f>
        <v xml:space="preserve"> </v>
      </c>
      <c r="C140" s="141" t="str">
        <f>Master[[#This Row],[Accession Prefix (NPGS)]]&amp;" "&amp;Master[[#This Row],[Accession Number -Assigned]]&amp;" **"</f>
        <v xml:space="preserve">  **</v>
      </c>
      <c r="D140" s="76" t="str">
        <f>IF(Master[[#This Row],[Accession Name Category (Identifier 3) -Lookup Picker]]="","",Master[[#This Row],[Accession Name Category (Identifier 3) -Lookup Picker]])</f>
        <v/>
      </c>
      <c r="E140" s="76" t="str">
        <f>IF(Master[[#This Row],[Accession Name (Identifier 3)]]="","",Master[[#This Row],[Accession Name (Identifier 3)]])</f>
        <v/>
      </c>
      <c r="F140" s="45" t="str">
        <f>IF(Master[[#This Row],[Accession Name Cooperator (Identifier 3) -name, organization]]="","",Master[[#This Row],[Accession Name Cooperator (Identifier 3) -name, organization]])</f>
        <v/>
      </c>
      <c r="G140" s="141" t="str">
        <f t="shared" si="2"/>
        <v>Y</v>
      </c>
    </row>
    <row r="141" spans="2:7" x14ac:dyDescent="0.35">
      <c r="B141" s="141" t="str">
        <f>Master[[#This Row],[Accession Prefix (NPGS)]]&amp;" "&amp;Master[[#This Row],[Accession Number -Assigned]]</f>
        <v xml:space="preserve"> </v>
      </c>
      <c r="C141" s="141" t="str">
        <f>Master[[#This Row],[Accession Prefix (NPGS)]]&amp;" "&amp;Master[[#This Row],[Accession Number -Assigned]]&amp;" **"</f>
        <v xml:space="preserve">  **</v>
      </c>
      <c r="D141" s="76" t="str">
        <f>IF(Master[[#This Row],[Accession Name Category (Identifier 3) -Lookup Picker]]="","",Master[[#This Row],[Accession Name Category (Identifier 3) -Lookup Picker]])</f>
        <v/>
      </c>
      <c r="E141" s="76" t="str">
        <f>IF(Master[[#This Row],[Accession Name (Identifier 3)]]="","",Master[[#This Row],[Accession Name (Identifier 3)]])</f>
        <v/>
      </c>
      <c r="F141" s="45" t="str">
        <f>IF(Master[[#This Row],[Accession Name Cooperator (Identifier 3) -name, organization]]="","",Master[[#This Row],[Accession Name Cooperator (Identifier 3) -name, organization]])</f>
        <v/>
      </c>
      <c r="G141" s="141" t="str">
        <f t="shared" si="2"/>
        <v>Y</v>
      </c>
    </row>
    <row r="142" spans="2:7" x14ac:dyDescent="0.35">
      <c r="B142" s="141" t="str">
        <f>Master[[#This Row],[Accession Prefix (NPGS)]]&amp;" "&amp;Master[[#This Row],[Accession Number -Assigned]]</f>
        <v xml:space="preserve"> </v>
      </c>
      <c r="C142" s="141" t="str">
        <f>Master[[#This Row],[Accession Prefix (NPGS)]]&amp;" "&amp;Master[[#This Row],[Accession Number -Assigned]]&amp;" **"</f>
        <v xml:space="preserve">  **</v>
      </c>
      <c r="D142" s="76" t="str">
        <f>IF(Master[[#This Row],[Accession Name Category (Identifier 3) -Lookup Picker]]="","",Master[[#This Row],[Accession Name Category (Identifier 3) -Lookup Picker]])</f>
        <v/>
      </c>
      <c r="E142" s="76" t="str">
        <f>IF(Master[[#This Row],[Accession Name (Identifier 3)]]="","",Master[[#This Row],[Accession Name (Identifier 3)]])</f>
        <v/>
      </c>
      <c r="F142" s="45" t="str">
        <f>IF(Master[[#This Row],[Accession Name Cooperator (Identifier 3) -name, organization]]="","",Master[[#This Row],[Accession Name Cooperator (Identifier 3) -name, organization]])</f>
        <v/>
      </c>
      <c r="G142" s="141" t="str">
        <f t="shared" si="2"/>
        <v>Y</v>
      </c>
    </row>
    <row r="143" spans="2:7" x14ac:dyDescent="0.35">
      <c r="B143" s="141" t="str">
        <f>Master[[#This Row],[Accession Prefix (NPGS)]]&amp;" "&amp;Master[[#This Row],[Accession Number -Assigned]]</f>
        <v xml:space="preserve"> </v>
      </c>
      <c r="C143" s="141" t="str">
        <f>Master[[#This Row],[Accession Prefix (NPGS)]]&amp;" "&amp;Master[[#This Row],[Accession Number -Assigned]]&amp;" **"</f>
        <v xml:space="preserve">  **</v>
      </c>
      <c r="D143" s="76" t="str">
        <f>IF(Master[[#This Row],[Accession Name Category (Identifier 3) -Lookup Picker]]="","",Master[[#This Row],[Accession Name Category (Identifier 3) -Lookup Picker]])</f>
        <v/>
      </c>
      <c r="E143" s="76" t="str">
        <f>IF(Master[[#This Row],[Accession Name (Identifier 3)]]="","",Master[[#This Row],[Accession Name (Identifier 3)]])</f>
        <v/>
      </c>
      <c r="F143" s="45" t="str">
        <f>IF(Master[[#This Row],[Accession Name Cooperator (Identifier 3) -name, organization]]="","",Master[[#This Row],[Accession Name Cooperator (Identifier 3) -name, organization]])</f>
        <v/>
      </c>
      <c r="G143" s="141" t="str">
        <f t="shared" si="2"/>
        <v>Y</v>
      </c>
    </row>
    <row r="144" spans="2:7" x14ac:dyDescent="0.35">
      <c r="B144" s="141" t="str">
        <f>Master[[#This Row],[Accession Prefix (NPGS)]]&amp;" "&amp;Master[[#This Row],[Accession Number -Assigned]]</f>
        <v xml:space="preserve"> </v>
      </c>
      <c r="C144" s="141" t="str">
        <f>Master[[#This Row],[Accession Prefix (NPGS)]]&amp;" "&amp;Master[[#This Row],[Accession Number -Assigned]]&amp;" **"</f>
        <v xml:space="preserve">  **</v>
      </c>
      <c r="D144" s="76" t="str">
        <f>IF(Master[[#This Row],[Accession Name Category (Identifier 3) -Lookup Picker]]="","",Master[[#This Row],[Accession Name Category (Identifier 3) -Lookup Picker]])</f>
        <v/>
      </c>
      <c r="E144" s="76" t="str">
        <f>IF(Master[[#This Row],[Accession Name (Identifier 3)]]="","",Master[[#This Row],[Accession Name (Identifier 3)]])</f>
        <v/>
      </c>
      <c r="F144" s="45" t="str">
        <f>IF(Master[[#This Row],[Accession Name Cooperator (Identifier 3) -name, organization]]="","",Master[[#This Row],[Accession Name Cooperator (Identifier 3) -name, organization]])</f>
        <v/>
      </c>
      <c r="G144" s="141" t="str">
        <f t="shared" si="2"/>
        <v>Y</v>
      </c>
    </row>
    <row r="145" spans="2:7" x14ac:dyDescent="0.35">
      <c r="B145" s="141" t="str">
        <f>Master[[#This Row],[Accession Prefix (NPGS)]]&amp;" "&amp;Master[[#This Row],[Accession Number -Assigned]]</f>
        <v xml:space="preserve"> </v>
      </c>
      <c r="C145" s="141" t="str">
        <f>Master[[#This Row],[Accession Prefix (NPGS)]]&amp;" "&amp;Master[[#This Row],[Accession Number -Assigned]]&amp;" **"</f>
        <v xml:space="preserve">  **</v>
      </c>
      <c r="D145" s="76" t="str">
        <f>IF(Master[[#This Row],[Accession Name Category (Identifier 3) -Lookup Picker]]="","",Master[[#This Row],[Accession Name Category (Identifier 3) -Lookup Picker]])</f>
        <v/>
      </c>
      <c r="E145" s="76" t="str">
        <f>IF(Master[[#This Row],[Accession Name (Identifier 3)]]="","",Master[[#This Row],[Accession Name (Identifier 3)]])</f>
        <v/>
      </c>
      <c r="F145" s="45" t="str">
        <f>IF(Master[[#This Row],[Accession Name Cooperator (Identifier 3) -name, organization]]="","",Master[[#This Row],[Accession Name Cooperator (Identifier 3) -name, organization]])</f>
        <v/>
      </c>
      <c r="G145" s="141" t="str">
        <f t="shared" si="2"/>
        <v>Y</v>
      </c>
    </row>
    <row r="146" spans="2:7" x14ac:dyDescent="0.35">
      <c r="B146" s="141" t="str">
        <f>Master[[#This Row],[Accession Prefix (NPGS)]]&amp;" "&amp;Master[[#This Row],[Accession Number -Assigned]]</f>
        <v xml:space="preserve"> </v>
      </c>
      <c r="C146" s="141" t="str">
        <f>Master[[#This Row],[Accession Prefix (NPGS)]]&amp;" "&amp;Master[[#This Row],[Accession Number -Assigned]]&amp;" **"</f>
        <v xml:space="preserve">  **</v>
      </c>
      <c r="D146" s="76" t="str">
        <f>IF(Master[[#This Row],[Accession Name Category (Identifier 3) -Lookup Picker]]="","",Master[[#This Row],[Accession Name Category (Identifier 3) -Lookup Picker]])</f>
        <v/>
      </c>
      <c r="E146" s="76" t="str">
        <f>IF(Master[[#This Row],[Accession Name (Identifier 3)]]="","",Master[[#This Row],[Accession Name (Identifier 3)]])</f>
        <v/>
      </c>
      <c r="F146" s="45" t="str">
        <f>IF(Master[[#This Row],[Accession Name Cooperator (Identifier 3) -name, organization]]="","",Master[[#This Row],[Accession Name Cooperator (Identifier 3) -name, organization]])</f>
        <v/>
      </c>
      <c r="G146" s="141" t="str">
        <f t="shared" si="2"/>
        <v>Y</v>
      </c>
    </row>
    <row r="147" spans="2:7" x14ac:dyDescent="0.35">
      <c r="B147" s="141" t="str">
        <f>Master[[#This Row],[Accession Prefix (NPGS)]]&amp;" "&amp;Master[[#This Row],[Accession Number -Assigned]]</f>
        <v xml:space="preserve"> </v>
      </c>
      <c r="C147" s="141" t="str">
        <f>Master[[#This Row],[Accession Prefix (NPGS)]]&amp;" "&amp;Master[[#This Row],[Accession Number -Assigned]]&amp;" **"</f>
        <v xml:space="preserve">  **</v>
      </c>
      <c r="D147" s="76" t="str">
        <f>IF(Master[[#This Row],[Accession Name Category (Identifier 3) -Lookup Picker]]="","",Master[[#This Row],[Accession Name Category (Identifier 3) -Lookup Picker]])</f>
        <v/>
      </c>
      <c r="E147" s="76" t="str">
        <f>IF(Master[[#This Row],[Accession Name (Identifier 3)]]="","",Master[[#This Row],[Accession Name (Identifier 3)]])</f>
        <v/>
      </c>
      <c r="F147" s="45" t="str">
        <f>IF(Master[[#This Row],[Accession Name Cooperator (Identifier 3) -name, organization]]="","",Master[[#This Row],[Accession Name Cooperator (Identifier 3) -name, organization]])</f>
        <v/>
      </c>
      <c r="G147" s="141" t="str">
        <f t="shared" si="2"/>
        <v>Y</v>
      </c>
    </row>
    <row r="148" spans="2:7" x14ac:dyDescent="0.35">
      <c r="B148" s="141" t="str">
        <f>Master[[#This Row],[Accession Prefix (NPGS)]]&amp;" "&amp;Master[[#This Row],[Accession Number -Assigned]]</f>
        <v xml:space="preserve"> </v>
      </c>
      <c r="C148" s="141" t="str">
        <f>Master[[#This Row],[Accession Prefix (NPGS)]]&amp;" "&amp;Master[[#This Row],[Accession Number -Assigned]]&amp;" **"</f>
        <v xml:space="preserve">  **</v>
      </c>
      <c r="D148" s="76" t="str">
        <f>IF(Master[[#This Row],[Accession Name Category (Identifier 3) -Lookup Picker]]="","",Master[[#This Row],[Accession Name Category (Identifier 3) -Lookup Picker]])</f>
        <v/>
      </c>
      <c r="E148" s="76" t="str">
        <f>IF(Master[[#This Row],[Accession Name (Identifier 3)]]="","",Master[[#This Row],[Accession Name (Identifier 3)]])</f>
        <v/>
      </c>
      <c r="F148" s="45" t="str">
        <f>IF(Master[[#This Row],[Accession Name Cooperator (Identifier 3) -name, organization]]="","",Master[[#This Row],[Accession Name Cooperator (Identifier 3) -name, organization]])</f>
        <v/>
      </c>
      <c r="G148" s="141" t="str">
        <f t="shared" si="2"/>
        <v>Y</v>
      </c>
    </row>
    <row r="149" spans="2:7" x14ac:dyDescent="0.35">
      <c r="B149" s="141" t="str">
        <f>Master[[#This Row],[Accession Prefix (NPGS)]]&amp;" "&amp;Master[[#This Row],[Accession Number -Assigned]]</f>
        <v xml:space="preserve"> </v>
      </c>
      <c r="C149" s="141" t="str">
        <f>Master[[#This Row],[Accession Prefix (NPGS)]]&amp;" "&amp;Master[[#This Row],[Accession Number -Assigned]]&amp;" **"</f>
        <v xml:space="preserve">  **</v>
      </c>
      <c r="D149" s="76" t="str">
        <f>IF(Master[[#This Row],[Accession Name Category (Identifier 3) -Lookup Picker]]="","",Master[[#This Row],[Accession Name Category (Identifier 3) -Lookup Picker]])</f>
        <v/>
      </c>
      <c r="E149" s="76" t="str">
        <f>IF(Master[[#This Row],[Accession Name (Identifier 3)]]="","",Master[[#This Row],[Accession Name (Identifier 3)]])</f>
        <v/>
      </c>
      <c r="F149" s="45" t="str">
        <f>IF(Master[[#This Row],[Accession Name Cooperator (Identifier 3) -name, organization]]="","",Master[[#This Row],[Accession Name Cooperator (Identifier 3) -name, organization]])</f>
        <v/>
      </c>
      <c r="G149" s="141" t="str">
        <f t="shared" si="2"/>
        <v>Y</v>
      </c>
    </row>
    <row r="150" spans="2:7" x14ac:dyDescent="0.35">
      <c r="B150" s="141" t="str">
        <f>Master[[#This Row],[Accession Prefix (NPGS)]]&amp;" "&amp;Master[[#This Row],[Accession Number -Assigned]]</f>
        <v xml:space="preserve"> </v>
      </c>
      <c r="C150" s="141" t="str">
        <f>Master[[#This Row],[Accession Prefix (NPGS)]]&amp;" "&amp;Master[[#This Row],[Accession Number -Assigned]]&amp;" **"</f>
        <v xml:space="preserve">  **</v>
      </c>
      <c r="D150" s="76" t="str">
        <f>IF(Master[[#This Row],[Accession Name Category (Identifier 3) -Lookup Picker]]="","",Master[[#This Row],[Accession Name Category (Identifier 3) -Lookup Picker]])</f>
        <v/>
      </c>
      <c r="E150" s="76" t="str">
        <f>IF(Master[[#This Row],[Accession Name (Identifier 3)]]="","",Master[[#This Row],[Accession Name (Identifier 3)]])</f>
        <v/>
      </c>
      <c r="F150" s="45" t="str">
        <f>IF(Master[[#This Row],[Accession Name Cooperator (Identifier 3) -name, organization]]="","",Master[[#This Row],[Accession Name Cooperator (Identifier 3) -name, organization]])</f>
        <v/>
      </c>
      <c r="G150" s="141" t="str">
        <f t="shared" si="2"/>
        <v>Y</v>
      </c>
    </row>
    <row r="151" spans="2:7" x14ac:dyDescent="0.35">
      <c r="B151" s="141" t="str">
        <f>Master[[#This Row],[Accession Prefix (NPGS)]]&amp;" "&amp;Master[[#This Row],[Accession Number -Assigned]]</f>
        <v xml:space="preserve"> </v>
      </c>
      <c r="C151" s="141" t="str">
        <f>Master[[#This Row],[Accession Prefix (NPGS)]]&amp;" "&amp;Master[[#This Row],[Accession Number -Assigned]]&amp;" **"</f>
        <v xml:space="preserve">  **</v>
      </c>
      <c r="D151" s="76" t="str">
        <f>IF(Master[[#This Row],[Accession Name Category (Identifier 3) -Lookup Picker]]="","",Master[[#This Row],[Accession Name Category (Identifier 3) -Lookup Picker]])</f>
        <v/>
      </c>
      <c r="E151" s="76" t="str">
        <f>IF(Master[[#This Row],[Accession Name (Identifier 3)]]="","",Master[[#This Row],[Accession Name (Identifier 3)]])</f>
        <v/>
      </c>
      <c r="F151" s="45" t="str">
        <f>IF(Master[[#This Row],[Accession Name Cooperator (Identifier 3) -name, organization]]="","",Master[[#This Row],[Accession Name Cooperator (Identifier 3) -name, organization]])</f>
        <v/>
      </c>
      <c r="G151" s="141" t="str">
        <f t="shared" si="2"/>
        <v>Y</v>
      </c>
    </row>
    <row r="152" spans="2:7" x14ac:dyDescent="0.35">
      <c r="B152" s="141" t="str">
        <f>Master[[#This Row],[Accession Prefix (NPGS)]]&amp;" "&amp;Master[[#This Row],[Accession Number -Assigned]]</f>
        <v xml:space="preserve"> </v>
      </c>
      <c r="C152" s="141" t="str">
        <f>Master[[#This Row],[Accession Prefix (NPGS)]]&amp;" "&amp;Master[[#This Row],[Accession Number -Assigned]]&amp;" **"</f>
        <v xml:space="preserve">  **</v>
      </c>
      <c r="D152" s="76" t="str">
        <f>IF(Master[[#This Row],[Accession Name Category (Identifier 3) -Lookup Picker]]="","",Master[[#This Row],[Accession Name Category (Identifier 3) -Lookup Picker]])</f>
        <v/>
      </c>
      <c r="E152" s="76" t="str">
        <f>IF(Master[[#This Row],[Accession Name (Identifier 3)]]="","",Master[[#This Row],[Accession Name (Identifier 3)]])</f>
        <v/>
      </c>
      <c r="F152" s="45" t="str">
        <f>IF(Master[[#This Row],[Accession Name Cooperator (Identifier 3) -name, organization]]="","",Master[[#This Row],[Accession Name Cooperator (Identifier 3) -name, organization]])</f>
        <v/>
      </c>
      <c r="G152" s="141" t="str">
        <f t="shared" si="2"/>
        <v>Y</v>
      </c>
    </row>
    <row r="153" spans="2:7" x14ac:dyDescent="0.35">
      <c r="B153" s="141" t="str">
        <f>Master[[#This Row],[Accession Prefix (NPGS)]]&amp;" "&amp;Master[[#This Row],[Accession Number -Assigned]]</f>
        <v xml:space="preserve"> </v>
      </c>
      <c r="C153" s="141" t="str">
        <f>Master[[#This Row],[Accession Prefix (NPGS)]]&amp;" "&amp;Master[[#This Row],[Accession Number -Assigned]]&amp;" **"</f>
        <v xml:space="preserve">  **</v>
      </c>
      <c r="D153" s="76" t="str">
        <f>IF(Master[[#This Row],[Accession Name Category (Identifier 3) -Lookup Picker]]="","",Master[[#This Row],[Accession Name Category (Identifier 3) -Lookup Picker]])</f>
        <v/>
      </c>
      <c r="E153" s="76" t="str">
        <f>IF(Master[[#This Row],[Accession Name (Identifier 3)]]="","",Master[[#This Row],[Accession Name (Identifier 3)]])</f>
        <v/>
      </c>
      <c r="F153" s="45" t="str">
        <f>IF(Master[[#This Row],[Accession Name Cooperator (Identifier 3) -name, organization]]="","",Master[[#This Row],[Accession Name Cooperator (Identifier 3) -name, organization]])</f>
        <v/>
      </c>
      <c r="G153" s="141" t="str">
        <f t="shared" si="2"/>
        <v>Y</v>
      </c>
    </row>
    <row r="154" spans="2:7" x14ac:dyDescent="0.35">
      <c r="B154" s="141" t="str">
        <f>Master[[#This Row],[Accession Prefix (NPGS)]]&amp;" "&amp;Master[[#This Row],[Accession Number -Assigned]]</f>
        <v xml:space="preserve"> </v>
      </c>
      <c r="C154" s="141" t="str">
        <f>Master[[#This Row],[Accession Prefix (NPGS)]]&amp;" "&amp;Master[[#This Row],[Accession Number -Assigned]]&amp;" **"</f>
        <v xml:space="preserve">  **</v>
      </c>
      <c r="D154" s="76" t="str">
        <f>IF(Master[[#This Row],[Accession Name Category (Identifier 3) -Lookup Picker]]="","",Master[[#This Row],[Accession Name Category (Identifier 3) -Lookup Picker]])</f>
        <v/>
      </c>
      <c r="E154" s="76" t="str">
        <f>IF(Master[[#This Row],[Accession Name (Identifier 3)]]="","",Master[[#This Row],[Accession Name (Identifier 3)]])</f>
        <v/>
      </c>
      <c r="F154" s="45" t="str">
        <f>IF(Master[[#This Row],[Accession Name Cooperator (Identifier 3) -name, organization]]="","",Master[[#This Row],[Accession Name Cooperator (Identifier 3) -name, organization]])</f>
        <v/>
      </c>
      <c r="G154" s="141" t="str">
        <f t="shared" si="2"/>
        <v>Y</v>
      </c>
    </row>
    <row r="155" spans="2:7" x14ac:dyDescent="0.35">
      <c r="B155" s="141" t="str">
        <f>Master[[#This Row],[Accession Prefix (NPGS)]]&amp;" "&amp;Master[[#This Row],[Accession Number -Assigned]]</f>
        <v xml:space="preserve"> </v>
      </c>
      <c r="C155" s="141" t="str">
        <f>Master[[#This Row],[Accession Prefix (NPGS)]]&amp;" "&amp;Master[[#This Row],[Accession Number -Assigned]]&amp;" **"</f>
        <v xml:space="preserve">  **</v>
      </c>
      <c r="D155" s="76" t="str">
        <f>IF(Master[[#This Row],[Accession Name Category (Identifier 3) -Lookup Picker]]="","",Master[[#This Row],[Accession Name Category (Identifier 3) -Lookup Picker]])</f>
        <v/>
      </c>
      <c r="E155" s="76" t="str">
        <f>IF(Master[[#This Row],[Accession Name (Identifier 3)]]="","",Master[[#This Row],[Accession Name (Identifier 3)]])</f>
        <v/>
      </c>
      <c r="F155" s="45" t="str">
        <f>IF(Master[[#This Row],[Accession Name Cooperator (Identifier 3) -name, organization]]="","",Master[[#This Row],[Accession Name Cooperator (Identifier 3) -name, organization]])</f>
        <v/>
      </c>
      <c r="G155" s="141" t="str">
        <f t="shared" si="2"/>
        <v>Y</v>
      </c>
    </row>
    <row r="156" spans="2:7" x14ac:dyDescent="0.35">
      <c r="B156" s="141" t="str">
        <f>Master[[#This Row],[Accession Prefix (NPGS)]]&amp;" "&amp;Master[[#This Row],[Accession Number -Assigned]]</f>
        <v xml:space="preserve"> </v>
      </c>
      <c r="C156" s="141" t="str">
        <f>Master[[#This Row],[Accession Prefix (NPGS)]]&amp;" "&amp;Master[[#This Row],[Accession Number -Assigned]]&amp;" **"</f>
        <v xml:space="preserve">  **</v>
      </c>
      <c r="D156" s="76" t="str">
        <f>IF(Master[[#This Row],[Accession Name Category (Identifier 3) -Lookup Picker]]="","",Master[[#This Row],[Accession Name Category (Identifier 3) -Lookup Picker]])</f>
        <v/>
      </c>
      <c r="E156" s="76" t="str">
        <f>IF(Master[[#This Row],[Accession Name (Identifier 3)]]="","",Master[[#This Row],[Accession Name (Identifier 3)]])</f>
        <v/>
      </c>
      <c r="F156" s="45" t="str">
        <f>IF(Master[[#This Row],[Accession Name Cooperator (Identifier 3) -name, organization]]="","",Master[[#This Row],[Accession Name Cooperator (Identifier 3) -name, organization]])</f>
        <v/>
      </c>
      <c r="G156" s="141" t="str">
        <f t="shared" si="2"/>
        <v>Y</v>
      </c>
    </row>
    <row r="157" spans="2:7" x14ac:dyDescent="0.35">
      <c r="B157" s="141" t="str">
        <f>Master[[#This Row],[Accession Prefix (NPGS)]]&amp;" "&amp;Master[[#This Row],[Accession Number -Assigned]]</f>
        <v xml:space="preserve"> </v>
      </c>
      <c r="C157" s="141" t="str">
        <f>Master[[#This Row],[Accession Prefix (NPGS)]]&amp;" "&amp;Master[[#This Row],[Accession Number -Assigned]]&amp;" **"</f>
        <v xml:space="preserve">  **</v>
      </c>
      <c r="D157" s="76" t="str">
        <f>IF(Master[[#This Row],[Accession Name Category (Identifier 3) -Lookup Picker]]="","",Master[[#This Row],[Accession Name Category (Identifier 3) -Lookup Picker]])</f>
        <v/>
      </c>
      <c r="E157" s="76" t="str">
        <f>IF(Master[[#This Row],[Accession Name (Identifier 3)]]="","",Master[[#This Row],[Accession Name (Identifier 3)]])</f>
        <v/>
      </c>
      <c r="F157" s="45" t="str">
        <f>IF(Master[[#This Row],[Accession Name Cooperator (Identifier 3) -name, organization]]="","",Master[[#This Row],[Accession Name Cooperator (Identifier 3) -name, organization]])</f>
        <v/>
      </c>
      <c r="G157" s="141" t="str">
        <f t="shared" si="2"/>
        <v>Y</v>
      </c>
    </row>
    <row r="158" spans="2:7" x14ac:dyDescent="0.35">
      <c r="B158" s="141" t="str">
        <f>Master[[#This Row],[Accession Prefix (NPGS)]]&amp;" "&amp;Master[[#This Row],[Accession Number -Assigned]]</f>
        <v xml:space="preserve"> </v>
      </c>
      <c r="C158" s="141" t="str">
        <f>Master[[#This Row],[Accession Prefix (NPGS)]]&amp;" "&amp;Master[[#This Row],[Accession Number -Assigned]]&amp;" **"</f>
        <v xml:space="preserve">  **</v>
      </c>
      <c r="D158" s="76" t="str">
        <f>IF(Master[[#This Row],[Accession Name Category (Identifier 3) -Lookup Picker]]="","",Master[[#This Row],[Accession Name Category (Identifier 3) -Lookup Picker]])</f>
        <v/>
      </c>
      <c r="E158" s="76" t="str">
        <f>IF(Master[[#This Row],[Accession Name (Identifier 3)]]="","",Master[[#This Row],[Accession Name (Identifier 3)]])</f>
        <v/>
      </c>
      <c r="F158" s="45" t="str">
        <f>IF(Master[[#This Row],[Accession Name Cooperator (Identifier 3) -name, organization]]="","",Master[[#This Row],[Accession Name Cooperator (Identifier 3) -name, organization]])</f>
        <v/>
      </c>
      <c r="G158" s="141" t="str">
        <f t="shared" si="2"/>
        <v>Y</v>
      </c>
    </row>
    <row r="159" spans="2:7" x14ac:dyDescent="0.35">
      <c r="B159" s="141" t="str">
        <f>Master[[#This Row],[Accession Prefix (NPGS)]]&amp;" "&amp;Master[[#This Row],[Accession Number -Assigned]]</f>
        <v xml:space="preserve"> </v>
      </c>
      <c r="C159" s="141" t="str">
        <f>Master[[#This Row],[Accession Prefix (NPGS)]]&amp;" "&amp;Master[[#This Row],[Accession Number -Assigned]]&amp;" **"</f>
        <v xml:space="preserve">  **</v>
      </c>
      <c r="D159" s="76" t="str">
        <f>IF(Master[[#This Row],[Accession Name Category (Identifier 3) -Lookup Picker]]="","",Master[[#This Row],[Accession Name Category (Identifier 3) -Lookup Picker]])</f>
        <v/>
      </c>
      <c r="E159" s="76" t="str">
        <f>IF(Master[[#This Row],[Accession Name (Identifier 3)]]="","",Master[[#This Row],[Accession Name (Identifier 3)]])</f>
        <v/>
      </c>
      <c r="F159" s="45" t="str">
        <f>IF(Master[[#This Row],[Accession Name Cooperator (Identifier 3) -name, organization]]="","",Master[[#This Row],[Accession Name Cooperator (Identifier 3) -name, organization]])</f>
        <v/>
      </c>
      <c r="G159" s="141" t="str">
        <f t="shared" si="2"/>
        <v>Y</v>
      </c>
    </row>
    <row r="160" spans="2:7" x14ac:dyDescent="0.35">
      <c r="B160" s="141" t="str">
        <f>Master[[#This Row],[Accession Prefix (NPGS)]]&amp;" "&amp;Master[[#This Row],[Accession Number -Assigned]]</f>
        <v xml:space="preserve"> </v>
      </c>
      <c r="C160" s="141" t="str">
        <f>Master[[#This Row],[Accession Prefix (NPGS)]]&amp;" "&amp;Master[[#This Row],[Accession Number -Assigned]]&amp;" **"</f>
        <v xml:space="preserve">  **</v>
      </c>
      <c r="D160" s="76" t="str">
        <f>IF(Master[[#This Row],[Accession Name Category (Identifier 3) -Lookup Picker]]="","",Master[[#This Row],[Accession Name Category (Identifier 3) -Lookup Picker]])</f>
        <v/>
      </c>
      <c r="E160" s="76" t="str">
        <f>IF(Master[[#This Row],[Accession Name (Identifier 3)]]="","",Master[[#This Row],[Accession Name (Identifier 3)]])</f>
        <v/>
      </c>
      <c r="F160" s="45" t="str">
        <f>IF(Master[[#This Row],[Accession Name Cooperator (Identifier 3) -name, organization]]="","",Master[[#This Row],[Accession Name Cooperator (Identifier 3) -name, organization]])</f>
        <v/>
      </c>
      <c r="G160" s="141" t="str">
        <f t="shared" si="2"/>
        <v>Y</v>
      </c>
    </row>
    <row r="161" spans="2:7" x14ac:dyDescent="0.35">
      <c r="B161" s="141" t="str">
        <f>Master[[#This Row],[Accession Prefix (NPGS)]]&amp;" "&amp;Master[[#This Row],[Accession Number -Assigned]]</f>
        <v xml:space="preserve"> </v>
      </c>
      <c r="C161" s="141" t="str">
        <f>Master[[#This Row],[Accession Prefix (NPGS)]]&amp;" "&amp;Master[[#This Row],[Accession Number -Assigned]]&amp;" **"</f>
        <v xml:space="preserve">  **</v>
      </c>
      <c r="D161" s="76" t="str">
        <f>IF(Master[[#This Row],[Accession Name Category (Identifier 3) -Lookup Picker]]="","",Master[[#This Row],[Accession Name Category (Identifier 3) -Lookup Picker]])</f>
        <v/>
      </c>
      <c r="E161" s="76" t="str">
        <f>IF(Master[[#This Row],[Accession Name (Identifier 3)]]="","",Master[[#This Row],[Accession Name (Identifier 3)]])</f>
        <v/>
      </c>
      <c r="F161" s="45" t="str">
        <f>IF(Master[[#This Row],[Accession Name Cooperator (Identifier 3) -name, organization]]="","",Master[[#This Row],[Accession Name Cooperator (Identifier 3) -name, organization]])</f>
        <v/>
      </c>
      <c r="G161" s="141" t="str">
        <f t="shared" si="2"/>
        <v>Y</v>
      </c>
    </row>
    <row r="162" spans="2:7" x14ac:dyDescent="0.35">
      <c r="B162" s="141" t="str">
        <f>Master[[#This Row],[Accession Prefix (NPGS)]]&amp;" "&amp;Master[[#This Row],[Accession Number -Assigned]]</f>
        <v xml:space="preserve"> </v>
      </c>
      <c r="C162" s="141" t="str">
        <f>Master[[#This Row],[Accession Prefix (NPGS)]]&amp;" "&amp;Master[[#This Row],[Accession Number -Assigned]]&amp;" **"</f>
        <v xml:space="preserve">  **</v>
      </c>
      <c r="D162" s="76" t="str">
        <f>IF(Master[[#This Row],[Accession Name Category (Identifier 3) -Lookup Picker]]="","",Master[[#This Row],[Accession Name Category (Identifier 3) -Lookup Picker]])</f>
        <v/>
      </c>
      <c r="E162" s="76" t="str">
        <f>IF(Master[[#This Row],[Accession Name (Identifier 3)]]="","",Master[[#This Row],[Accession Name (Identifier 3)]])</f>
        <v/>
      </c>
      <c r="F162" s="45" t="str">
        <f>IF(Master[[#This Row],[Accession Name Cooperator (Identifier 3) -name, organization]]="","",Master[[#This Row],[Accession Name Cooperator (Identifier 3) -name, organization]])</f>
        <v/>
      </c>
      <c r="G162" s="141" t="str">
        <f t="shared" si="2"/>
        <v>Y</v>
      </c>
    </row>
    <row r="163" spans="2:7" x14ac:dyDescent="0.35">
      <c r="B163" s="141" t="str">
        <f>Master[[#This Row],[Accession Prefix (NPGS)]]&amp;" "&amp;Master[[#This Row],[Accession Number -Assigned]]</f>
        <v xml:space="preserve"> </v>
      </c>
      <c r="C163" s="141" t="str">
        <f>Master[[#This Row],[Accession Prefix (NPGS)]]&amp;" "&amp;Master[[#This Row],[Accession Number -Assigned]]&amp;" **"</f>
        <v xml:space="preserve">  **</v>
      </c>
      <c r="D163" s="76" t="str">
        <f>IF(Master[[#This Row],[Accession Name Category (Identifier 3) -Lookup Picker]]="","",Master[[#This Row],[Accession Name Category (Identifier 3) -Lookup Picker]])</f>
        <v/>
      </c>
      <c r="E163" s="76" t="str">
        <f>IF(Master[[#This Row],[Accession Name (Identifier 3)]]="","",Master[[#This Row],[Accession Name (Identifier 3)]])</f>
        <v/>
      </c>
      <c r="F163" s="45" t="str">
        <f>IF(Master[[#This Row],[Accession Name Cooperator (Identifier 3) -name, organization]]="","",Master[[#This Row],[Accession Name Cooperator (Identifier 3) -name, organization]])</f>
        <v/>
      </c>
      <c r="G163" s="141" t="str">
        <f t="shared" si="2"/>
        <v>Y</v>
      </c>
    </row>
    <row r="164" spans="2:7" x14ac:dyDescent="0.35">
      <c r="B164" s="141" t="str">
        <f>Master[[#This Row],[Accession Prefix (NPGS)]]&amp;" "&amp;Master[[#This Row],[Accession Number -Assigned]]</f>
        <v xml:space="preserve"> </v>
      </c>
      <c r="C164" s="141" t="str">
        <f>Master[[#This Row],[Accession Prefix (NPGS)]]&amp;" "&amp;Master[[#This Row],[Accession Number -Assigned]]&amp;" **"</f>
        <v xml:space="preserve">  **</v>
      </c>
      <c r="D164" s="76" t="str">
        <f>IF(Master[[#This Row],[Accession Name Category (Identifier 3) -Lookup Picker]]="","",Master[[#This Row],[Accession Name Category (Identifier 3) -Lookup Picker]])</f>
        <v/>
      </c>
      <c r="E164" s="76" t="str">
        <f>IF(Master[[#This Row],[Accession Name (Identifier 3)]]="","",Master[[#This Row],[Accession Name (Identifier 3)]])</f>
        <v/>
      </c>
      <c r="F164" s="45" t="str">
        <f>IF(Master[[#This Row],[Accession Name Cooperator (Identifier 3) -name, organization]]="","",Master[[#This Row],[Accession Name Cooperator (Identifier 3) -name, organization]])</f>
        <v/>
      </c>
      <c r="G164" s="141" t="str">
        <f t="shared" si="2"/>
        <v>Y</v>
      </c>
    </row>
    <row r="165" spans="2:7" x14ac:dyDescent="0.35">
      <c r="B165" s="141" t="str">
        <f>Master[[#This Row],[Accession Prefix (NPGS)]]&amp;" "&amp;Master[[#This Row],[Accession Number -Assigned]]</f>
        <v xml:space="preserve"> </v>
      </c>
      <c r="C165" s="141" t="str">
        <f>Master[[#This Row],[Accession Prefix (NPGS)]]&amp;" "&amp;Master[[#This Row],[Accession Number -Assigned]]&amp;" **"</f>
        <v xml:space="preserve">  **</v>
      </c>
      <c r="D165" s="76" t="str">
        <f>IF(Master[[#This Row],[Accession Name Category (Identifier 3) -Lookup Picker]]="","",Master[[#This Row],[Accession Name Category (Identifier 3) -Lookup Picker]])</f>
        <v/>
      </c>
      <c r="E165" s="76" t="str">
        <f>IF(Master[[#This Row],[Accession Name (Identifier 3)]]="","",Master[[#This Row],[Accession Name (Identifier 3)]])</f>
        <v/>
      </c>
      <c r="F165" s="45" t="str">
        <f>IF(Master[[#This Row],[Accession Name Cooperator (Identifier 3) -name, organization]]="","",Master[[#This Row],[Accession Name Cooperator (Identifier 3) -name, organization]])</f>
        <v/>
      </c>
      <c r="G165" s="141" t="str">
        <f t="shared" si="2"/>
        <v>Y</v>
      </c>
    </row>
    <row r="166" spans="2:7" x14ac:dyDescent="0.35">
      <c r="B166" s="141" t="str">
        <f>Master[[#This Row],[Accession Prefix (NPGS)]]&amp;" "&amp;Master[[#This Row],[Accession Number -Assigned]]</f>
        <v xml:space="preserve"> </v>
      </c>
      <c r="C166" s="141" t="str">
        <f>Master[[#This Row],[Accession Prefix (NPGS)]]&amp;" "&amp;Master[[#This Row],[Accession Number -Assigned]]&amp;" **"</f>
        <v xml:space="preserve">  **</v>
      </c>
      <c r="D166" s="76" t="str">
        <f>IF(Master[[#This Row],[Accession Name Category (Identifier 3) -Lookup Picker]]="","",Master[[#This Row],[Accession Name Category (Identifier 3) -Lookup Picker]])</f>
        <v/>
      </c>
      <c r="E166" s="76" t="str">
        <f>IF(Master[[#This Row],[Accession Name (Identifier 3)]]="","",Master[[#This Row],[Accession Name (Identifier 3)]])</f>
        <v/>
      </c>
      <c r="F166" s="45" t="str">
        <f>IF(Master[[#This Row],[Accession Name Cooperator (Identifier 3) -name, organization]]="","",Master[[#This Row],[Accession Name Cooperator (Identifier 3) -name, organization]])</f>
        <v/>
      </c>
      <c r="G166" s="141" t="str">
        <f t="shared" si="2"/>
        <v>Y</v>
      </c>
    </row>
    <row r="167" spans="2:7" x14ac:dyDescent="0.35">
      <c r="B167" s="141" t="str">
        <f>Master[[#This Row],[Accession Prefix (NPGS)]]&amp;" "&amp;Master[[#This Row],[Accession Number -Assigned]]</f>
        <v xml:space="preserve"> </v>
      </c>
      <c r="C167" s="141" t="str">
        <f>Master[[#This Row],[Accession Prefix (NPGS)]]&amp;" "&amp;Master[[#This Row],[Accession Number -Assigned]]&amp;" **"</f>
        <v xml:space="preserve">  **</v>
      </c>
      <c r="D167" s="76" t="str">
        <f>IF(Master[[#This Row],[Accession Name Category (Identifier 3) -Lookup Picker]]="","",Master[[#This Row],[Accession Name Category (Identifier 3) -Lookup Picker]])</f>
        <v/>
      </c>
      <c r="E167" s="76" t="str">
        <f>IF(Master[[#This Row],[Accession Name (Identifier 3)]]="","",Master[[#This Row],[Accession Name (Identifier 3)]])</f>
        <v/>
      </c>
      <c r="F167" s="45" t="str">
        <f>IF(Master[[#This Row],[Accession Name Cooperator (Identifier 3) -name, organization]]="","",Master[[#This Row],[Accession Name Cooperator (Identifier 3) -name, organization]])</f>
        <v/>
      </c>
      <c r="G167" s="141" t="str">
        <f t="shared" si="2"/>
        <v>Y</v>
      </c>
    </row>
    <row r="168" spans="2:7" x14ac:dyDescent="0.35">
      <c r="B168" s="141" t="str">
        <f>Master[[#This Row],[Accession Prefix (NPGS)]]&amp;" "&amp;Master[[#This Row],[Accession Number -Assigned]]</f>
        <v xml:space="preserve"> </v>
      </c>
      <c r="C168" s="141" t="str">
        <f>Master[[#This Row],[Accession Prefix (NPGS)]]&amp;" "&amp;Master[[#This Row],[Accession Number -Assigned]]&amp;" **"</f>
        <v xml:space="preserve">  **</v>
      </c>
      <c r="D168" s="76" t="str">
        <f>IF(Master[[#This Row],[Accession Name Category (Identifier 3) -Lookup Picker]]="","",Master[[#This Row],[Accession Name Category (Identifier 3) -Lookup Picker]])</f>
        <v/>
      </c>
      <c r="E168" s="76" t="str">
        <f>IF(Master[[#This Row],[Accession Name (Identifier 3)]]="","",Master[[#This Row],[Accession Name (Identifier 3)]])</f>
        <v/>
      </c>
      <c r="F168" s="45" t="str">
        <f>IF(Master[[#This Row],[Accession Name Cooperator (Identifier 3) -name, organization]]="","",Master[[#This Row],[Accession Name Cooperator (Identifier 3) -name, organization]])</f>
        <v/>
      </c>
      <c r="G168" s="141" t="str">
        <f t="shared" si="2"/>
        <v>Y</v>
      </c>
    </row>
    <row r="169" spans="2:7" x14ac:dyDescent="0.35">
      <c r="B169" s="141" t="str">
        <f>Master[[#This Row],[Accession Prefix (NPGS)]]&amp;" "&amp;Master[[#This Row],[Accession Number -Assigned]]</f>
        <v xml:space="preserve"> </v>
      </c>
      <c r="C169" s="141" t="str">
        <f>Master[[#This Row],[Accession Prefix (NPGS)]]&amp;" "&amp;Master[[#This Row],[Accession Number -Assigned]]&amp;" **"</f>
        <v xml:space="preserve">  **</v>
      </c>
      <c r="D169" s="76" t="str">
        <f>IF(Master[[#This Row],[Accession Name Category (Identifier 3) -Lookup Picker]]="","",Master[[#This Row],[Accession Name Category (Identifier 3) -Lookup Picker]])</f>
        <v/>
      </c>
      <c r="E169" s="76" t="str">
        <f>IF(Master[[#This Row],[Accession Name (Identifier 3)]]="","",Master[[#This Row],[Accession Name (Identifier 3)]])</f>
        <v/>
      </c>
      <c r="F169" s="45" t="str">
        <f>IF(Master[[#This Row],[Accession Name Cooperator (Identifier 3) -name, organization]]="","",Master[[#This Row],[Accession Name Cooperator (Identifier 3) -name, organization]])</f>
        <v/>
      </c>
      <c r="G169" s="141" t="str">
        <f t="shared" si="2"/>
        <v>Y</v>
      </c>
    </row>
    <row r="170" spans="2:7" x14ac:dyDescent="0.35">
      <c r="B170" s="141" t="str">
        <f>Master[[#This Row],[Accession Prefix (NPGS)]]&amp;" "&amp;Master[[#This Row],[Accession Number -Assigned]]</f>
        <v xml:space="preserve"> </v>
      </c>
      <c r="C170" s="141" t="str">
        <f>Master[[#This Row],[Accession Prefix (NPGS)]]&amp;" "&amp;Master[[#This Row],[Accession Number -Assigned]]&amp;" **"</f>
        <v xml:space="preserve">  **</v>
      </c>
      <c r="D170" s="76" t="str">
        <f>IF(Master[[#This Row],[Accession Name Category (Identifier 3) -Lookup Picker]]="","",Master[[#This Row],[Accession Name Category (Identifier 3) -Lookup Picker]])</f>
        <v/>
      </c>
      <c r="E170" s="76" t="str">
        <f>IF(Master[[#This Row],[Accession Name (Identifier 3)]]="","",Master[[#This Row],[Accession Name (Identifier 3)]])</f>
        <v/>
      </c>
      <c r="F170" s="45" t="str">
        <f>IF(Master[[#This Row],[Accession Name Cooperator (Identifier 3) -name, organization]]="","",Master[[#This Row],[Accession Name Cooperator (Identifier 3) -name, organization]])</f>
        <v/>
      </c>
      <c r="G170" s="141" t="str">
        <f t="shared" si="2"/>
        <v>Y</v>
      </c>
    </row>
    <row r="171" spans="2:7" x14ac:dyDescent="0.35">
      <c r="B171" s="141" t="str">
        <f>Master[[#This Row],[Accession Prefix (NPGS)]]&amp;" "&amp;Master[[#This Row],[Accession Number -Assigned]]</f>
        <v xml:space="preserve"> </v>
      </c>
      <c r="C171" s="141" t="str">
        <f>Master[[#This Row],[Accession Prefix (NPGS)]]&amp;" "&amp;Master[[#This Row],[Accession Number -Assigned]]&amp;" **"</f>
        <v xml:space="preserve">  **</v>
      </c>
      <c r="D171" s="76" t="str">
        <f>IF(Master[[#This Row],[Accession Name Category (Identifier 3) -Lookup Picker]]="","",Master[[#This Row],[Accession Name Category (Identifier 3) -Lookup Picker]])</f>
        <v/>
      </c>
      <c r="E171" s="76" t="str">
        <f>IF(Master[[#This Row],[Accession Name (Identifier 3)]]="","",Master[[#This Row],[Accession Name (Identifier 3)]])</f>
        <v/>
      </c>
      <c r="F171" s="45" t="str">
        <f>IF(Master[[#This Row],[Accession Name Cooperator (Identifier 3) -name, organization]]="","",Master[[#This Row],[Accession Name Cooperator (Identifier 3) -name, organization]])</f>
        <v/>
      </c>
      <c r="G171" s="141" t="str">
        <f t="shared" si="2"/>
        <v>Y</v>
      </c>
    </row>
    <row r="172" spans="2:7" x14ac:dyDescent="0.35">
      <c r="B172" s="141" t="str">
        <f>Master[[#This Row],[Accession Prefix (NPGS)]]&amp;" "&amp;Master[[#This Row],[Accession Number -Assigned]]</f>
        <v xml:space="preserve"> </v>
      </c>
      <c r="C172" s="141" t="str">
        <f>Master[[#This Row],[Accession Prefix (NPGS)]]&amp;" "&amp;Master[[#This Row],[Accession Number -Assigned]]&amp;" **"</f>
        <v xml:space="preserve">  **</v>
      </c>
      <c r="D172" s="76" t="str">
        <f>IF(Master[[#This Row],[Accession Name Category (Identifier 3) -Lookup Picker]]="","",Master[[#This Row],[Accession Name Category (Identifier 3) -Lookup Picker]])</f>
        <v/>
      </c>
      <c r="E172" s="76" t="str">
        <f>IF(Master[[#This Row],[Accession Name (Identifier 3)]]="","",Master[[#This Row],[Accession Name (Identifier 3)]])</f>
        <v/>
      </c>
      <c r="F172" s="45" t="str">
        <f>IF(Master[[#This Row],[Accession Name Cooperator (Identifier 3) -name, organization]]="","",Master[[#This Row],[Accession Name Cooperator (Identifier 3) -name, organization]])</f>
        <v/>
      </c>
      <c r="G172" s="141" t="str">
        <f t="shared" si="2"/>
        <v>Y</v>
      </c>
    </row>
    <row r="173" spans="2:7" x14ac:dyDescent="0.35">
      <c r="B173" s="141" t="str">
        <f>Master[[#This Row],[Accession Prefix (NPGS)]]&amp;" "&amp;Master[[#This Row],[Accession Number -Assigned]]</f>
        <v xml:space="preserve"> </v>
      </c>
      <c r="C173" s="141" t="str">
        <f>Master[[#This Row],[Accession Prefix (NPGS)]]&amp;" "&amp;Master[[#This Row],[Accession Number -Assigned]]&amp;" **"</f>
        <v xml:space="preserve">  **</v>
      </c>
      <c r="D173" s="76" t="str">
        <f>IF(Master[[#This Row],[Accession Name Category (Identifier 3) -Lookup Picker]]="","",Master[[#This Row],[Accession Name Category (Identifier 3) -Lookup Picker]])</f>
        <v/>
      </c>
      <c r="E173" s="76" t="str">
        <f>IF(Master[[#This Row],[Accession Name (Identifier 3)]]="","",Master[[#This Row],[Accession Name (Identifier 3)]])</f>
        <v/>
      </c>
      <c r="F173" s="45" t="str">
        <f>IF(Master[[#This Row],[Accession Name Cooperator (Identifier 3) -name, organization]]="","",Master[[#This Row],[Accession Name Cooperator (Identifier 3) -name, organization]])</f>
        <v/>
      </c>
      <c r="G173" s="141" t="str">
        <f t="shared" si="2"/>
        <v>Y</v>
      </c>
    </row>
    <row r="174" spans="2:7" x14ac:dyDescent="0.35">
      <c r="B174" s="141" t="str">
        <f>Master[[#This Row],[Accession Prefix (NPGS)]]&amp;" "&amp;Master[[#This Row],[Accession Number -Assigned]]</f>
        <v xml:space="preserve"> </v>
      </c>
      <c r="C174" s="141" t="str">
        <f>Master[[#This Row],[Accession Prefix (NPGS)]]&amp;" "&amp;Master[[#This Row],[Accession Number -Assigned]]&amp;" **"</f>
        <v xml:space="preserve">  **</v>
      </c>
      <c r="D174" s="76" t="str">
        <f>IF(Master[[#This Row],[Accession Name Category (Identifier 3) -Lookup Picker]]="","",Master[[#This Row],[Accession Name Category (Identifier 3) -Lookup Picker]])</f>
        <v/>
      </c>
      <c r="E174" s="76" t="str">
        <f>IF(Master[[#This Row],[Accession Name (Identifier 3)]]="","",Master[[#This Row],[Accession Name (Identifier 3)]])</f>
        <v/>
      </c>
      <c r="F174" s="45" t="str">
        <f>IF(Master[[#This Row],[Accession Name Cooperator (Identifier 3) -name, organization]]="","",Master[[#This Row],[Accession Name Cooperator (Identifier 3) -name, organization]])</f>
        <v/>
      </c>
      <c r="G174" s="141" t="str">
        <f t="shared" si="2"/>
        <v>Y</v>
      </c>
    </row>
    <row r="175" spans="2:7" x14ac:dyDescent="0.35">
      <c r="B175" s="141" t="str">
        <f>Master[[#This Row],[Accession Prefix (NPGS)]]&amp;" "&amp;Master[[#This Row],[Accession Number -Assigned]]</f>
        <v xml:space="preserve"> </v>
      </c>
      <c r="C175" s="141" t="str">
        <f>Master[[#This Row],[Accession Prefix (NPGS)]]&amp;" "&amp;Master[[#This Row],[Accession Number -Assigned]]&amp;" **"</f>
        <v xml:space="preserve">  **</v>
      </c>
      <c r="D175" s="76" t="str">
        <f>IF(Master[[#This Row],[Accession Name Category (Identifier 3) -Lookup Picker]]="","",Master[[#This Row],[Accession Name Category (Identifier 3) -Lookup Picker]])</f>
        <v/>
      </c>
      <c r="E175" s="76" t="str">
        <f>IF(Master[[#This Row],[Accession Name (Identifier 3)]]="","",Master[[#This Row],[Accession Name (Identifier 3)]])</f>
        <v/>
      </c>
      <c r="F175" s="45" t="str">
        <f>IF(Master[[#This Row],[Accession Name Cooperator (Identifier 3) -name, organization]]="","",Master[[#This Row],[Accession Name Cooperator (Identifier 3) -name, organization]])</f>
        <v/>
      </c>
      <c r="G175" s="141" t="str">
        <f t="shared" si="2"/>
        <v>Y</v>
      </c>
    </row>
    <row r="176" spans="2:7" x14ac:dyDescent="0.35">
      <c r="B176" s="141" t="str">
        <f>Master[[#This Row],[Accession Prefix (NPGS)]]&amp;" "&amp;Master[[#This Row],[Accession Number -Assigned]]</f>
        <v xml:space="preserve"> </v>
      </c>
      <c r="C176" s="141" t="str">
        <f>Master[[#This Row],[Accession Prefix (NPGS)]]&amp;" "&amp;Master[[#This Row],[Accession Number -Assigned]]&amp;" **"</f>
        <v xml:space="preserve">  **</v>
      </c>
      <c r="D176" s="76" t="str">
        <f>IF(Master[[#This Row],[Accession Name Category (Identifier 3) -Lookup Picker]]="","",Master[[#This Row],[Accession Name Category (Identifier 3) -Lookup Picker]])</f>
        <v/>
      </c>
      <c r="E176" s="76" t="str">
        <f>IF(Master[[#This Row],[Accession Name (Identifier 3)]]="","",Master[[#This Row],[Accession Name (Identifier 3)]])</f>
        <v/>
      </c>
      <c r="F176" s="45" t="str">
        <f>IF(Master[[#This Row],[Accession Name Cooperator (Identifier 3) -name, organization]]="","",Master[[#This Row],[Accession Name Cooperator (Identifier 3) -name, organization]])</f>
        <v/>
      </c>
      <c r="G176" s="141" t="str">
        <f t="shared" si="2"/>
        <v>Y</v>
      </c>
    </row>
    <row r="177" spans="2:7" x14ac:dyDescent="0.35">
      <c r="B177" s="141" t="str">
        <f>Master[[#This Row],[Accession Prefix (NPGS)]]&amp;" "&amp;Master[[#This Row],[Accession Number -Assigned]]</f>
        <v xml:space="preserve"> </v>
      </c>
      <c r="C177" s="141" t="str">
        <f>Master[[#This Row],[Accession Prefix (NPGS)]]&amp;" "&amp;Master[[#This Row],[Accession Number -Assigned]]&amp;" **"</f>
        <v xml:space="preserve">  **</v>
      </c>
      <c r="D177" s="76" t="str">
        <f>IF(Master[[#This Row],[Accession Name Category (Identifier 3) -Lookup Picker]]="","",Master[[#This Row],[Accession Name Category (Identifier 3) -Lookup Picker]])</f>
        <v/>
      </c>
      <c r="E177" s="76" t="str">
        <f>IF(Master[[#This Row],[Accession Name (Identifier 3)]]="","",Master[[#This Row],[Accession Name (Identifier 3)]])</f>
        <v/>
      </c>
      <c r="F177" s="45" t="str">
        <f>IF(Master[[#This Row],[Accession Name Cooperator (Identifier 3) -name, organization]]="","",Master[[#This Row],[Accession Name Cooperator (Identifier 3) -name, organization]])</f>
        <v/>
      </c>
      <c r="G177" s="141" t="str">
        <f t="shared" si="2"/>
        <v>Y</v>
      </c>
    </row>
    <row r="178" spans="2:7" x14ac:dyDescent="0.35">
      <c r="B178" s="141" t="str">
        <f>Master[[#This Row],[Accession Prefix (NPGS)]]&amp;" "&amp;Master[[#This Row],[Accession Number -Assigned]]</f>
        <v xml:space="preserve"> </v>
      </c>
      <c r="C178" s="141" t="str">
        <f>Master[[#This Row],[Accession Prefix (NPGS)]]&amp;" "&amp;Master[[#This Row],[Accession Number -Assigned]]&amp;" **"</f>
        <v xml:space="preserve">  **</v>
      </c>
      <c r="D178" s="76" t="str">
        <f>IF(Master[[#This Row],[Accession Name Category (Identifier 3) -Lookup Picker]]="","",Master[[#This Row],[Accession Name Category (Identifier 3) -Lookup Picker]])</f>
        <v/>
      </c>
      <c r="E178" s="76" t="str">
        <f>IF(Master[[#This Row],[Accession Name (Identifier 3)]]="","",Master[[#This Row],[Accession Name (Identifier 3)]])</f>
        <v/>
      </c>
      <c r="F178" s="45" t="str">
        <f>IF(Master[[#This Row],[Accession Name Cooperator (Identifier 3) -name, organization]]="","",Master[[#This Row],[Accession Name Cooperator (Identifier 3) -name, organization]])</f>
        <v/>
      </c>
      <c r="G178" s="141" t="str">
        <f t="shared" si="2"/>
        <v>Y</v>
      </c>
    </row>
    <row r="179" spans="2:7" x14ac:dyDescent="0.35">
      <c r="B179" s="141" t="str">
        <f>Master[[#This Row],[Accession Prefix (NPGS)]]&amp;" "&amp;Master[[#This Row],[Accession Number -Assigned]]</f>
        <v xml:space="preserve"> </v>
      </c>
      <c r="C179" s="141" t="str">
        <f>Master[[#This Row],[Accession Prefix (NPGS)]]&amp;" "&amp;Master[[#This Row],[Accession Number -Assigned]]&amp;" **"</f>
        <v xml:space="preserve">  **</v>
      </c>
      <c r="D179" s="76" t="str">
        <f>IF(Master[[#This Row],[Accession Name Category (Identifier 3) -Lookup Picker]]="","",Master[[#This Row],[Accession Name Category (Identifier 3) -Lookup Picker]])</f>
        <v/>
      </c>
      <c r="E179" s="76" t="str">
        <f>IF(Master[[#This Row],[Accession Name (Identifier 3)]]="","",Master[[#This Row],[Accession Name (Identifier 3)]])</f>
        <v/>
      </c>
      <c r="F179" s="45" t="str">
        <f>IF(Master[[#This Row],[Accession Name Cooperator (Identifier 3) -name, organization]]="","",Master[[#This Row],[Accession Name Cooperator (Identifier 3) -name, organization]])</f>
        <v/>
      </c>
      <c r="G179" s="141" t="str">
        <f t="shared" si="2"/>
        <v>Y</v>
      </c>
    </row>
    <row r="180" spans="2:7" x14ac:dyDescent="0.35">
      <c r="B180" s="141" t="str">
        <f>Master[[#This Row],[Accession Prefix (NPGS)]]&amp;" "&amp;Master[[#This Row],[Accession Number -Assigned]]</f>
        <v xml:space="preserve"> </v>
      </c>
      <c r="C180" s="141" t="str">
        <f>Master[[#This Row],[Accession Prefix (NPGS)]]&amp;" "&amp;Master[[#This Row],[Accession Number -Assigned]]&amp;" **"</f>
        <v xml:space="preserve">  **</v>
      </c>
      <c r="D180" s="76" t="str">
        <f>IF(Master[[#This Row],[Accession Name Category (Identifier 3) -Lookup Picker]]="","",Master[[#This Row],[Accession Name Category (Identifier 3) -Lookup Picker]])</f>
        <v/>
      </c>
      <c r="E180" s="76" t="str">
        <f>IF(Master[[#This Row],[Accession Name (Identifier 3)]]="","",Master[[#This Row],[Accession Name (Identifier 3)]])</f>
        <v/>
      </c>
      <c r="F180" s="45" t="str">
        <f>IF(Master[[#This Row],[Accession Name Cooperator (Identifier 3) -name, organization]]="","",Master[[#This Row],[Accession Name Cooperator (Identifier 3) -name, organization]])</f>
        <v/>
      </c>
      <c r="G180" s="141" t="str">
        <f t="shared" si="2"/>
        <v>Y</v>
      </c>
    </row>
    <row r="181" spans="2:7" x14ac:dyDescent="0.35">
      <c r="B181" s="141" t="str">
        <f>Master[[#This Row],[Accession Prefix (NPGS)]]&amp;" "&amp;Master[[#This Row],[Accession Number -Assigned]]</f>
        <v xml:space="preserve"> </v>
      </c>
      <c r="C181" s="141" t="str">
        <f>Master[[#This Row],[Accession Prefix (NPGS)]]&amp;" "&amp;Master[[#This Row],[Accession Number -Assigned]]&amp;" **"</f>
        <v xml:space="preserve">  **</v>
      </c>
      <c r="D181" s="76" t="str">
        <f>IF(Master[[#This Row],[Accession Name Category (Identifier 3) -Lookup Picker]]="","",Master[[#This Row],[Accession Name Category (Identifier 3) -Lookup Picker]])</f>
        <v/>
      </c>
      <c r="E181" s="76" t="str">
        <f>IF(Master[[#This Row],[Accession Name (Identifier 3)]]="","",Master[[#This Row],[Accession Name (Identifier 3)]])</f>
        <v/>
      </c>
      <c r="F181" s="45" t="str">
        <f>IF(Master[[#This Row],[Accession Name Cooperator (Identifier 3) -name, organization]]="","",Master[[#This Row],[Accession Name Cooperator (Identifier 3) -name, organization]])</f>
        <v/>
      </c>
      <c r="G181" s="141" t="str">
        <f t="shared" si="2"/>
        <v>Y</v>
      </c>
    </row>
    <row r="182" spans="2:7" x14ac:dyDescent="0.35">
      <c r="B182" s="141" t="str">
        <f>Master[[#This Row],[Accession Prefix (NPGS)]]&amp;" "&amp;Master[[#This Row],[Accession Number -Assigned]]</f>
        <v xml:space="preserve"> </v>
      </c>
      <c r="C182" s="141" t="str">
        <f>Master[[#This Row],[Accession Prefix (NPGS)]]&amp;" "&amp;Master[[#This Row],[Accession Number -Assigned]]&amp;" **"</f>
        <v xml:space="preserve">  **</v>
      </c>
      <c r="D182" s="76" t="str">
        <f>IF(Master[[#This Row],[Accession Name Category (Identifier 3) -Lookup Picker]]="","",Master[[#This Row],[Accession Name Category (Identifier 3) -Lookup Picker]])</f>
        <v/>
      </c>
      <c r="E182" s="76" t="str">
        <f>IF(Master[[#This Row],[Accession Name (Identifier 3)]]="","",Master[[#This Row],[Accession Name (Identifier 3)]])</f>
        <v/>
      </c>
      <c r="F182" s="45" t="str">
        <f>IF(Master[[#This Row],[Accession Name Cooperator (Identifier 3) -name, organization]]="","",Master[[#This Row],[Accession Name Cooperator (Identifier 3) -name, organization]])</f>
        <v/>
      </c>
      <c r="G182" s="141" t="str">
        <f t="shared" si="2"/>
        <v>Y</v>
      </c>
    </row>
    <row r="183" spans="2:7" x14ac:dyDescent="0.35">
      <c r="B183" s="141" t="str">
        <f>Master[[#This Row],[Accession Prefix (NPGS)]]&amp;" "&amp;Master[[#This Row],[Accession Number -Assigned]]</f>
        <v xml:space="preserve"> </v>
      </c>
      <c r="C183" s="141" t="str">
        <f>Master[[#This Row],[Accession Prefix (NPGS)]]&amp;" "&amp;Master[[#This Row],[Accession Number -Assigned]]&amp;" **"</f>
        <v xml:space="preserve">  **</v>
      </c>
      <c r="D183" s="76" t="str">
        <f>IF(Master[[#This Row],[Accession Name Category (Identifier 3) -Lookup Picker]]="","",Master[[#This Row],[Accession Name Category (Identifier 3) -Lookup Picker]])</f>
        <v/>
      </c>
      <c r="E183" s="76" t="str">
        <f>IF(Master[[#This Row],[Accession Name (Identifier 3)]]="","",Master[[#This Row],[Accession Name (Identifier 3)]])</f>
        <v/>
      </c>
      <c r="F183" s="45" t="str">
        <f>IF(Master[[#This Row],[Accession Name Cooperator (Identifier 3) -name, organization]]="","",Master[[#This Row],[Accession Name Cooperator (Identifier 3) -name, organization]])</f>
        <v/>
      </c>
      <c r="G183" s="141" t="str">
        <f t="shared" si="2"/>
        <v>Y</v>
      </c>
    </row>
    <row r="184" spans="2:7" x14ac:dyDescent="0.35">
      <c r="B184" s="141" t="str">
        <f>Master[[#This Row],[Accession Prefix (NPGS)]]&amp;" "&amp;Master[[#This Row],[Accession Number -Assigned]]</f>
        <v xml:space="preserve"> </v>
      </c>
      <c r="C184" s="141" t="str">
        <f>Master[[#This Row],[Accession Prefix (NPGS)]]&amp;" "&amp;Master[[#This Row],[Accession Number -Assigned]]&amp;" **"</f>
        <v xml:space="preserve">  **</v>
      </c>
      <c r="D184" s="76" t="str">
        <f>IF(Master[[#This Row],[Accession Name Category (Identifier 3) -Lookup Picker]]="","",Master[[#This Row],[Accession Name Category (Identifier 3) -Lookup Picker]])</f>
        <v/>
      </c>
      <c r="E184" s="76" t="str">
        <f>IF(Master[[#This Row],[Accession Name (Identifier 3)]]="","",Master[[#This Row],[Accession Name (Identifier 3)]])</f>
        <v/>
      </c>
      <c r="F184" s="45" t="str">
        <f>IF(Master[[#This Row],[Accession Name Cooperator (Identifier 3) -name, organization]]="","",Master[[#This Row],[Accession Name Cooperator (Identifier 3) -name, organization]])</f>
        <v/>
      </c>
      <c r="G184" s="141" t="str">
        <f t="shared" si="2"/>
        <v>Y</v>
      </c>
    </row>
    <row r="185" spans="2:7" x14ac:dyDescent="0.35">
      <c r="B185" s="141" t="str">
        <f>Master[[#This Row],[Accession Prefix (NPGS)]]&amp;" "&amp;Master[[#This Row],[Accession Number -Assigned]]</f>
        <v xml:space="preserve"> </v>
      </c>
      <c r="C185" s="141" t="str">
        <f>Master[[#This Row],[Accession Prefix (NPGS)]]&amp;" "&amp;Master[[#This Row],[Accession Number -Assigned]]&amp;" **"</f>
        <v xml:space="preserve">  **</v>
      </c>
      <c r="D185" s="76" t="str">
        <f>IF(Master[[#This Row],[Accession Name Category (Identifier 3) -Lookup Picker]]="","",Master[[#This Row],[Accession Name Category (Identifier 3) -Lookup Picker]])</f>
        <v/>
      </c>
      <c r="E185" s="76" t="str">
        <f>IF(Master[[#This Row],[Accession Name (Identifier 3)]]="","",Master[[#This Row],[Accession Name (Identifier 3)]])</f>
        <v/>
      </c>
      <c r="F185" s="45" t="str">
        <f>IF(Master[[#This Row],[Accession Name Cooperator (Identifier 3) -name, organization]]="","",Master[[#This Row],[Accession Name Cooperator (Identifier 3) -name, organization]])</f>
        <v/>
      </c>
      <c r="G185" s="141" t="str">
        <f t="shared" si="2"/>
        <v>Y</v>
      </c>
    </row>
    <row r="186" spans="2:7" x14ac:dyDescent="0.35">
      <c r="B186" s="141" t="str">
        <f>Master[[#This Row],[Accession Prefix (NPGS)]]&amp;" "&amp;Master[[#This Row],[Accession Number -Assigned]]</f>
        <v xml:space="preserve"> </v>
      </c>
      <c r="C186" s="141" t="str">
        <f>Master[[#This Row],[Accession Prefix (NPGS)]]&amp;" "&amp;Master[[#This Row],[Accession Number -Assigned]]&amp;" **"</f>
        <v xml:space="preserve">  **</v>
      </c>
      <c r="D186" s="76" t="str">
        <f>IF(Master[[#This Row],[Accession Name Category (Identifier 3) -Lookup Picker]]="","",Master[[#This Row],[Accession Name Category (Identifier 3) -Lookup Picker]])</f>
        <v/>
      </c>
      <c r="E186" s="76" t="str">
        <f>IF(Master[[#This Row],[Accession Name (Identifier 3)]]="","",Master[[#This Row],[Accession Name (Identifier 3)]])</f>
        <v/>
      </c>
      <c r="F186" s="45" t="str">
        <f>IF(Master[[#This Row],[Accession Name Cooperator (Identifier 3) -name, organization]]="","",Master[[#This Row],[Accession Name Cooperator (Identifier 3) -name, organization]])</f>
        <v/>
      </c>
      <c r="G186" s="141" t="str">
        <f t="shared" si="2"/>
        <v>Y</v>
      </c>
    </row>
    <row r="187" spans="2:7" x14ac:dyDescent="0.35">
      <c r="B187" s="141" t="str">
        <f>Master[[#This Row],[Accession Prefix (NPGS)]]&amp;" "&amp;Master[[#This Row],[Accession Number -Assigned]]</f>
        <v xml:space="preserve"> </v>
      </c>
      <c r="C187" s="141" t="str">
        <f>Master[[#This Row],[Accession Prefix (NPGS)]]&amp;" "&amp;Master[[#This Row],[Accession Number -Assigned]]&amp;" **"</f>
        <v xml:space="preserve">  **</v>
      </c>
      <c r="D187" s="76" t="str">
        <f>IF(Master[[#This Row],[Accession Name Category (Identifier 3) -Lookup Picker]]="","",Master[[#This Row],[Accession Name Category (Identifier 3) -Lookup Picker]])</f>
        <v/>
      </c>
      <c r="E187" s="76" t="str">
        <f>IF(Master[[#This Row],[Accession Name (Identifier 3)]]="","",Master[[#This Row],[Accession Name (Identifier 3)]])</f>
        <v/>
      </c>
      <c r="F187" s="45" t="str">
        <f>IF(Master[[#This Row],[Accession Name Cooperator (Identifier 3) -name, organization]]="","",Master[[#This Row],[Accession Name Cooperator (Identifier 3) -name, organization]])</f>
        <v/>
      </c>
      <c r="G187" s="141" t="str">
        <f t="shared" si="2"/>
        <v>Y</v>
      </c>
    </row>
    <row r="188" spans="2:7" x14ac:dyDescent="0.35">
      <c r="B188" s="141" t="str">
        <f>Master[[#This Row],[Accession Prefix (NPGS)]]&amp;" "&amp;Master[[#This Row],[Accession Number -Assigned]]</f>
        <v xml:space="preserve"> </v>
      </c>
      <c r="C188" s="141" t="str">
        <f>Master[[#This Row],[Accession Prefix (NPGS)]]&amp;" "&amp;Master[[#This Row],[Accession Number -Assigned]]&amp;" **"</f>
        <v xml:space="preserve">  **</v>
      </c>
      <c r="D188" s="76" t="str">
        <f>IF(Master[[#This Row],[Accession Name Category (Identifier 3) -Lookup Picker]]="","",Master[[#This Row],[Accession Name Category (Identifier 3) -Lookup Picker]])</f>
        <v/>
      </c>
      <c r="E188" s="76" t="str">
        <f>IF(Master[[#This Row],[Accession Name (Identifier 3)]]="","",Master[[#This Row],[Accession Name (Identifier 3)]])</f>
        <v/>
      </c>
      <c r="F188" s="45" t="str">
        <f>IF(Master[[#This Row],[Accession Name Cooperator (Identifier 3) -name, organization]]="","",Master[[#This Row],[Accession Name Cooperator (Identifier 3) -name, organization]])</f>
        <v/>
      </c>
      <c r="G188" s="141" t="str">
        <f t="shared" si="2"/>
        <v>Y</v>
      </c>
    </row>
    <row r="189" spans="2:7" x14ac:dyDescent="0.35">
      <c r="B189" s="141" t="str">
        <f>Master[[#This Row],[Accession Prefix (NPGS)]]&amp;" "&amp;Master[[#This Row],[Accession Number -Assigned]]</f>
        <v xml:space="preserve"> </v>
      </c>
      <c r="C189" s="141" t="str">
        <f>Master[[#This Row],[Accession Prefix (NPGS)]]&amp;" "&amp;Master[[#This Row],[Accession Number -Assigned]]&amp;" **"</f>
        <v xml:space="preserve">  **</v>
      </c>
      <c r="D189" s="76" t="str">
        <f>IF(Master[[#This Row],[Accession Name Category (Identifier 3) -Lookup Picker]]="","",Master[[#This Row],[Accession Name Category (Identifier 3) -Lookup Picker]])</f>
        <v/>
      </c>
      <c r="E189" s="76" t="str">
        <f>IF(Master[[#This Row],[Accession Name (Identifier 3)]]="","",Master[[#This Row],[Accession Name (Identifier 3)]])</f>
        <v/>
      </c>
      <c r="F189" s="45" t="str">
        <f>IF(Master[[#This Row],[Accession Name Cooperator (Identifier 3) -name, organization]]="","",Master[[#This Row],[Accession Name Cooperator (Identifier 3) -name, organization]])</f>
        <v/>
      </c>
      <c r="G189" s="141" t="str">
        <f t="shared" si="2"/>
        <v>Y</v>
      </c>
    </row>
    <row r="190" spans="2:7" x14ac:dyDescent="0.35">
      <c r="B190" s="141" t="str">
        <f>Master[[#This Row],[Accession Prefix (NPGS)]]&amp;" "&amp;Master[[#This Row],[Accession Number -Assigned]]</f>
        <v xml:space="preserve"> </v>
      </c>
      <c r="C190" s="141" t="str">
        <f>Master[[#This Row],[Accession Prefix (NPGS)]]&amp;" "&amp;Master[[#This Row],[Accession Number -Assigned]]&amp;" **"</f>
        <v xml:space="preserve">  **</v>
      </c>
      <c r="D190" s="76" t="str">
        <f>IF(Master[[#This Row],[Accession Name Category (Identifier 3) -Lookup Picker]]="","",Master[[#This Row],[Accession Name Category (Identifier 3) -Lookup Picker]])</f>
        <v/>
      </c>
      <c r="E190" s="76" t="str">
        <f>IF(Master[[#This Row],[Accession Name (Identifier 3)]]="","",Master[[#This Row],[Accession Name (Identifier 3)]])</f>
        <v/>
      </c>
      <c r="F190" s="45" t="str">
        <f>IF(Master[[#This Row],[Accession Name Cooperator (Identifier 3) -name, organization]]="","",Master[[#This Row],[Accession Name Cooperator (Identifier 3) -name, organization]])</f>
        <v/>
      </c>
      <c r="G190" s="141" t="str">
        <f t="shared" si="2"/>
        <v>Y</v>
      </c>
    </row>
    <row r="191" spans="2:7" x14ac:dyDescent="0.35">
      <c r="B191" s="141" t="str">
        <f>Master[[#This Row],[Accession Prefix (NPGS)]]&amp;" "&amp;Master[[#This Row],[Accession Number -Assigned]]</f>
        <v xml:space="preserve"> </v>
      </c>
      <c r="C191" s="141" t="str">
        <f>Master[[#This Row],[Accession Prefix (NPGS)]]&amp;" "&amp;Master[[#This Row],[Accession Number -Assigned]]&amp;" **"</f>
        <v xml:space="preserve">  **</v>
      </c>
      <c r="D191" s="76" t="str">
        <f>IF(Master[[#This Row],[Accession Name Category (Identifier 3) -Lookup Picker]]="","",Master[[#This Row],[Accession Name Category (Identifier 3) -Lookup Picker]])</f>
        <v/>
      </c>
      <c r="E191" s="76" t="str">
        <f>IF(Master[[#This Row],[Accession Name (Identifier 3)]]="","",Master[[#This Row],[Accession Name (Identifier 3)]])</f>
        <v/>
      </c>
      <c r="F191" s="45" t="str">
        <f>IF(Master[[#This Row],[Accession Name Cooperator (Identifier 3) -name, organization]]="","",Master[[#This Row],[Accession Name Cooperator (Identifier 3) -name, organization]])</f>
        <v/>
      </c>
      <c r="G191" s="141" t="str">
        <f t="shared" si="2"/>
        <v>Y</v>
      </c>
    </row>
    <row r="192" spans="2:7" x14ac:dyDescent="0.35">
      <c r="B192" s="141" t="str">
        <f>Master[[#This Row],[Accession Prefix (NPGS)]]&amp;" "&amp;Master[[#This Row],[Accession Number -Assigned]]</f>
        <v xml:space="preserve"> </v>
      </c>
      <c r="C192" s="141" t="str">
        <f>Master[[#This Row],[Accession Prefix (NPGS)]]&amp;" "&amp;Master[[#This Row],[Accession Number -Assigned]]&amp;" **"</f>
        <v xml:space="preserve">  **</v>
      </c>
      <c r="D192" s="76" t="str">
        <f>IF(Master[[#This Row],[Accession Name Category (Identifier 3) -Lookup Picker]]="","",Master[[#This Row],[Accession Name Category (Identifier 3) -Lookup Picker]])</f>
        <v/>
      </c>
      <c r="E192" s="76" t="str">
        <f>IF(Master[[#This Row],[Accession Name (Identifier 3)]]="","",Master[[#This Row],[Accession Name (Identifier 3)]])</f>
        <v/>
      </c>
      <c r="F192" s="45" t="str">
        <f>IF(Master[[#This Row],[Accession Name Cooperator (Identifier 3) -name, organization]]="","",Master[[#This Row],[Accession Name Cooperator (Identifier 3) -name, organization]])</f>
        <v/>
      </c>
      <c r="G192" s="141" t="str">
        <f t="shared" si="2"/>
        <v>Y</v>
      </c>
    </row>
    <row r="193" spans="2:7" x14ac:dyDescent="0.35">
      <c r="B193" s="141" t="str">
        <f>Master[[#This Row],[Accession Prefix (NPGS)]]&amp;" "&amp;Master[[#This Row],[Accession Number -Assigned]]</f>
        <v xml:space="preserve"> </v>
      </c>
      <c r="C193" s="141" t="str">
        <f>Master[[#This Row],[Accession Prefix (NPGS)]]&amp;" "&amp;Master[[#This Row],[Accession Number -Assigned]]&amp;" **"</f>
        <v xml:space="preserve">  **</v>
      </c>
      <c r="D193" s="76" t="str">
        <f>IF(Master[[#This Row],[Accession Name Category (Identifier 3) -Lookup Picker]]="","",Master[[#This Row],[Accession Name Category (Identifier 3) -Lookup Picker]])</f>
        <v/>
      </c>
      <c r="E193" s="76" t="str">
        <f>IF(Master[[#This Row],[Accession Name (Identifier 3)]]="","",Master[[#This Row],[Accession Name (Identifier 3)]])</f>
        <v/>
      </c>
      <c r="F193" s="45" t="str">
        <f>IF(Master[[#This Row],[Accession Name Cooperator (Identifier 3) -name, organization]]="","",Master[[#This Row],[Accession Name Cooperator (Identifier 3) -name, organization]])</f>
        <v/>
      </c>
      <c r="G193" s="141" t="str">
        <f t="shared" si="2"/>
        <v>Y</v>
      </c>
    </row>
    <row r="194" spans="2:7" x14ac:dyDescent="0.35">
      <c r="B194" s="141" t="str">
        <f>Master[[#This Row],[Accession Prefix (NPGS)]]&amp;" "&amp;Master[[#This Row],[Accession Number -Assigned]]</f>
        <v xml:space="preserve"> </v>
      </c>
      <c r="C194" s="141" t="str">
        <f>Master[[#This Row],[Accession Prefix (NPGS)]]&amp;" "&amp;Master[[#This Row],[Accession Number -Assigned]]&amp;" **"</f>
        <v xml:space="preserve">  **</v>
      </c>
      <c r="D194" s="76" t="str">
        <f>IF(Master[[#This Row],[Accession Name Category (Identifier 3) -Lookup Picker]]="","",Master[[#This Row],[Accession Name Category (Identifier 3) -Lookup Picker]])</f>
        <v/>
      </c>
      <c r="E194" s="76" t="str">
        <f>IF(Master[[#This Row],[Accession Name (Identifier 3)]]="","",Master[[#This Row],[Accession Name (Identifier 3)]])</f>
        <v/>
      </c>
      <c r="F194" s="45" t="str">
        <f>IF(Master[[#This Row],[Accession Name Cooperator (Identifier 3) -name, organization]]="","",Master[[#This Row],[Accession Name Cooperator (Identifier 3) -name, organization]])</f>
        <v/>
      </c>
      <c r="G194" s="141" t="str">
        <f t="shared" si="2"/>
        <v>Y</v>
      </c>
    </row>
    <row r="195" spans="2:7" x14ac:dyDescent="0.35">
      <c r="B195" s="141" t="str">
        <f>Master[[#This Row],[Accession Prefix (NPGS)]]&amp;" "&amp;Master[[#This Row],[Accession Number -Assigned]]</f>
        <v xml:space="preserve"> </v>
      </c>
      <c r="C195" s="141" t="str">
        <f>Master[[#This Row],[Accession Prefix (NPGS)]]&amp;" "&amp;Master[[#This Row],[Accession Number -Assigned]]&amp;" **"</f>
        <v xml:space="preserve">  **</v>
      </c>
      <c r="D195" s="76" t="str">
        <f>IF(Master[[#This Row],[Accession Name Category (Identifier 3) -Lookup Picker]]="","",Master[[#This Row],[Accession Name Category (Identifier 3) -Lookup Picker]])</f>
        <v/>
      </c>
      <c r="E195" s="76" t="str">
        <f>IF(Master[[#This Row],[Accession Name (Identifier 3)]]="","",Master[[#This Row],[Accession Name (Identifier 3)]])</f>
        <v/>
      </c>
      <c r="F195" s="45" t="str">
        <f>IF(Master[[#This Row],[Accession Name Cooperator (Identifier 3) -name, organization]]="","",Master[[#This Row],[Accession Name Cooperator (Identifier 3) -name, organization]])</f>
        <v/>
      </c>
      <c r="G195" s="141" t="str">
        <f t="shared" ref="G195:G201" si="3">"Y"</f>
        <v>Y</v>
      </c>
    </row>
    <row r="196" spans="2:7" x14ac:dyDescent="0.35">
      <c r="B196" s="141" t="str">
        <f>Master[[#This Row],[Accession Prefix (NPGS)]]&amp;" "&amp;Master[[#This Row],[Accession Number -Assigned]]</f>
        <v xml:space="preserve"> </v>
      </c>
      <c r="C196" s="141" t="str">
        <f>Master[[#This Row],[Accession Prefix (NPGS)]]&amp;" "&amp;Master[[#This Row],[Accession Number -Assigned]]&amp;" **"</f>
        <v xml:space="preserve">  **</v>
      </c>
      <c r="D196" s="76" t="str">
        <f>IF(Master[[#This Row],[Accession Name Category (Identifier 3) -Lookup Picker]]="","",Master[[#This Row],[Accession Name Category (Identifier 3) -Lookup Picker]])</f>
        <v/>
      </c>
      <c r="E196" s="76" t="str">
        <f>IF(Master[[#This Row],[Accession Name (Identifier 3)]]="","",Master[[#This Row],[Accession Name (Identifier 3)]])</f>
        <v/>
      </c>
      <c r="F196" s="45" t="str">
        <f>IF(Master[[#This Row],[Accession Name Cooperator (Identifier 3) -name, organization]]="","",Master[[#This Row],[Accession Name Cooperator (Identifier 3) -name, organization]])</f>
        <v/>
      </c>
      <c r="G196" s="141" t="str">
        <f t="shared" si="3"/>
        <v>Y</v>
      </c>
    </row>
    <row r="197" spans="2:7" x14ac:dyDescent="0.35">
      <c r="B197" s="141" t="str">
        <f>Master[[#This Row],[Accession Prefix (NPGS)]]&amp;" "&amp;Master[[#This Row],[Accession Number -Assigned]]</f>
        <v xml:space="preserve"> </v>
      </c>
      <c r="C197" s="141" t="str">
        <f>Master[[#This Row],[Accession Prefix (NPGS)]]&amp;" "&amp;Master[[#This Row],[Accession Number -Assigned]]&amp;" **"</f>
        <v xml:space="preserve">  **</v>
      </c>
      <c r="D197" s="76" t="str">
        <f>IF(Master[[#This Row],[Accession Name Category (Identifier 3) -Lookup Picker]]="","",Master[[#This Row],[Accession Name Category (Identifier 3) -Lookup Picker]])</f>
        <v/>
      </c>
      <c r="E197" s="76" t="str">
        <f>IF(Master[[#This Row],[Accession Name (Identifier 3)]]="","",Master[[#This Row],[Accession Name (Identifier 3)]])</f>
        <v/>
      </c>
      <c r="F197" s="45" t="str">
        <f>IF(Master[[#This Row],[Accession Name Cooperator (Identifier 3) -name, organization]]="","",Master[[#This Row],[Accession Name Cooperator (Identifier 3) -name, organization]])</f>
        <v/>
      </c>
      <c r="G197" s="141" t="str">
        <f t="shared" si="3"/>
        <v>Y</v>
      </c>
    </row>
    <row r="198" spans="2:7" x14ac:dyDescent="0.35">
      <c r="B198" s="141" t="str">
        <f>Master[[#This Row],[Accession Prefix (NPGS)]]&amp;" "&amp;Master[[#This Row],[Accession Number -Assigned]]</f>
        <v xml:space="preserve"> </v>
      </c>
      <c r="C198" s="141" t="str">
        <f>Master[[#This Row],[Accession Prefix (NPGS)]]&amp;" "&amp;Master[[#This Row],[Accession Number -Assigned]]&amp;" **"</f>
        <v xml:space="preserve">  **</v>
      </c>
      <c r="D198" s="76" t="str">
        <f>IF(Master[[#This Row],[Accession Name Category (Identifier 3) -Lookup Picker]]="","",Master[[#This Row],[Accession Name Category (Identifier 3) -Lookup Picker]])</f>
        <v/>
      </c>
      <c r="E198" s="76" t="str">
        <f>IF(Master[[#This Row],[Accession Name (Identifier 3)]]="","",Master[[#This Row],[Accession Name (Identifier 3)]])</f>
        <v/>
      </c>
      <c r="F198" s="45" t="str">
        <f>IF(Master[[#This Row],[Accession Name Cooperator (Identifier 3) -name, organization]]="","",Master[[#This Row],[Accession Name Cooperator (Identifier 3) -name, organization]])</f>
        <v/>
      </c>
      <c r="G198" s="141" t="str">
        <f t="shared" si="3"/>
        <v>Y</v>
      </c>
    </row>
    <row r="199" spans="2:7" x14ac:dyDescent="0.35">
      <c r="B199" s="141" t="str">
        <f>Master[[#This Row],[Accession Prefix (NPGS)]]&amp;" "&amp;Master[[#This Row],[Accession Number -Assigned]]</f>
        <v xml:space="preserve"> </v>
      </c>
      <c r="C199" s="141" t="str">
        <f>Master[[#This Row],[Accession Prefix (NPGS)]]&amp;" "&amp;Master[[#This Row],[Accession Number -Assigned]]&amp;" **"</f>
        <v xml:space="preserve">  **</v>
      </c>
      <c r="D199" s="76" t="str">
        <f>IF(Master[[#This Row],[Accession Name Category (Identifier 3) -Lookup Picker]]="","",Master[[#This Row],[Accession Name Category (Identifier 3) -Lookup Picker]])</f>
        <v/>
      </c>
      <c r="E199" s="76" t="str">
        <f>IF(Master[[#This Row],[Accession Name (Identifier 3)]]="","",Master[[#This Row],[Accession Name (Identifier 3)]])</f>
        <v/>
      </c>
      <c r="F199" s="45" t="str">
        <f>IF(Master[[#This Row],[Accession Name Cooperator (Identifier 3) -name, organization]]="","",Master[[#This Row],[Accession Name Cooperator (Identifier 3) -name, organization]])</f>
        <v/>
      </c>
      <c r="G199" s="141" t="str">
        <f t="shared" si="3"/>
        <v>Y</v>
      </c>
    </row>
    <row r="200" spans="2:7" x14ac:dyDescent="0.35">
      <c r="B200" s="141" t="str">
        <f>Master[[#This Row],[Accession Prefix (NPGS)]]&amp;" "&amp;Master[[#This Row],[Accession Number -Assigned]]</f>
        <v xml:space="preserve"> </v>
      </c>
      <c r="C200" s="141" t="str">
        <f>Master[[#This Row],[Accession Prefix (NPGS)]]&amp;" "&amp;Master[[#This Row],[Accession Number -Assigned]]&amp;" **"</f>
        <v xml:space="preserve">  **</v>
      </c>
      <c r="D200" s="76" t="str">
        <f>IF(Master[[#This Row],[Accession Name Category (Identifier 3) -Lookup Picker]]="","",Master[[#This Row],[Accession Name Category (Identifier 3) -Lookup Picker]])</f>
        <v/>
      </c>
      <c r="E200" s="76" t="str">
        <f>IF(Master[[#This Row],[Accession Name (Identifier 3)]]="","",Master[[#This Row],[Accession Name (Identifier 3)]])</f>
        <v/>
      </c>
      <c r="F200" s="45" t="str">
        <f>IF(Master[[#This Row],[Accession Name Cooperator (Identifier 3) -name, organization]]="","",Master[[#This Row],[Accession Name Cooperator (Identifier 3) -name, organization]])</f>
        <v/>
      </c>
      <c r="G200" s="141" t="str">
        <f t="shared" si="3"/>
        <v>Y</v>
      </c>
    </row>
    <row r="201" spans="2:7" x14ac:dyDescent="0.35">
      <c r="B201" s="141" t="str">
        <f>Master[[#This Row],[Accession Prefix (NPGS)]]&amp;" "&amp;Master[[#This Row],[Accession Number -Assigned]]</f>
        <v xml:space="preserve"> </v>
      </c>
      <c r="C201" s="141" t="str">
        <f>Master[[#This Row],[Accession Prefix (NPGS)]]&amp;" "&amp;Master[[#This Row],[Accession Number -Assigned]]&amp;" **"</f>
        <v xml:space="preserve">  **</v>
      </c>
      <c r="D201" s="76" t="str">
        <f>IF(Master[[#This Row],[Accession Name Category (Identifier 3) -Lookup Picker]]="","",Master[[#This Row],[Accession Name Category (Identifier 3) -Lookup Picker]])</f>
        <v/>
      </c>
      <c r="E201" s="76" t="str">
        <f>IF(Master[[#This Row],[Accession Name (Identifier 3)]]="","",Master[[#This Row],[Accession Name (Identifier 3)]])</f>
        <v/>
      </c>
      <c r="F201" s="45" t="str">
        <f>IF(Master[[#This Row],[Accession Name Cooperator (Identifier 3) -name, organization]]="","",Master[[#This Row],[Accession Name Cooperator (Identifier 3) -name, organization]])</f>
        <v/>
      </c>
      <c r="G201" s="141" t="str">
        <f t="shared" si="3"/>
        <v>Y</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3">
    <tabColor theme="0" tint="-0.249977111117893"/>
  </sheetPr>
  <dimension ref="A1:O201"/>
  <sheetViews>
    <sheetView workbookViewId="0">
      <selection activeCell="A2" sqref="A2"/>
    </sheetView>
  </sheetViews>
  <sheetFormatPr defaultRowHeight="14.5" x14ac:dyDescent="0.35"/>
  <cols>
    <col min="1" max="4" width="16.26953125" style="7"/>
    <col min="5" max="5" width="46.7265625" style="7" bestFit="1" customWidth="1"/>
    <col min="6" max="6" width="11.54296875" style="7" customWidth="1"/>
    <col min="7" max="7" width="13.26953125" style="7" customWidth="1"/>
    <col min="8" max="8" width="96.54296875" style="7" bestFit="1" customWidth="1"/>
    <col min="9" max="9" width="16.26953125" style="7"/>
    <col min="10" max="10" width="11.7265625" bestFit="1" customWidth="1"/>
    <col min="11" max="11" width="13.81640625" bestFit="1" customWidth="1"/>
    <col min="12" max="12" width="23.54296875" bestFit="1" customWidth="1"/>
    <col min="13" max="13" width="13.81640625" bestFit="1" customWidth="1"/>
    <col min="14" max="14" width="23.54296875" bestFit="1" customWidth="1"/>
    <col min="15" max="15" width="13.81640625" bestFit="1" customWidth="1"/>
    <col min="16" max="16" width="23.54296875" bestFit="1" customWidth="1"/>
  </cols>
  <sheetData>
    <row r="1" spans="1:15" s="119" customFormat="1" ht="43.5" x14ac:dyDescent="0.35">
      <c r="A1" s="116" t="s">
        <v>75</v>
      </c>
      <c r="B1" s="116" t="s">
        <v>10</v>
      </c>
      <c r="C1" s="118" t="s">
        <v>31</v>
      </c>
      <c r="D1" s="116" t="s">
        <v>76</v>
      </c>
      <c r="E1" s="118" t="s">
        <v>77</v>
      </c>
      <c r="F1" s="116" t="s">
        <v>78</v>
      </c>
      <c r="G1" s="116" t="s">
        <v>44</v>
      </c>
      <c r="H1" s="116" t="s">
        <v>79</v>
      </c>
      <c r="I1" s="116" t="s">
        <v>9</v>
      </c>
    </row>
    <row r="2" spans="1:15" ht="15.5" x14ac:dyDescent="0.35">
      <c r="A2" s="1"/>
      <c r="B2" s="7" t="str">
        <f>Master[[#This Row],[Accession Prefix (NPGS)]]&amp;" "&amp;Master[[#This Row],[Accession Number -Assigned]]</f>
        <v>W6 57036</v>
      </c>
      <c r="C2" s="7" t="str">
        <f>Master[[#This Row],[Accession Prefix (NPGS)]]&amp;" "&amp;Master[[#This Row],[Accession Number -Assigned]]&amp;" "&amp;Master[[#This Row],[Inventory Suffix]]&amp;" "&amp;Master[[#This Row],[Inventory Type - Lookup Picker]]</f>
        <v>W6 57036 2019o SD</v>
      </c>
      <c r="D2" s="7" t="str">
        <f>IF(Master[[#This Row],[Collector Voucher Number]]="","",Master[[#This Row],[Collector Voucher Number]])</f>
        <v/>
      </c>
      <c r="E2" s="17" t="str">
        <f>IF(Master[[#This Row],[Voucher Location (1)]]="","",Master[[#This Row],[Voucher Location (1)]])</f>
        <v/>
      </c>
      <c r="F2" s="7" t="str">
        <f>"mm/dd/yyyy"</f>
        <v>mm/dd/yyyy</v>
      </c>
      <c r="G2" s="2" t="str">
        <f>IF(Master[[#This Row],[Voucher Date]]="","",Master[[#This Row],[Voucher Date]])</f>
        <v/>
      </c>
      <c r="H2" s="17" t="str">
        <f>IF(Master[[#This Row],[Voucher Collector -name, organization]]="","",Master[[#This Row],[Voucher Collector -name, organization]])</f>
        <v/>
      </c>
      <c r="I2" s="7" t="str">
        <f>IF(Master[[#This Row],[Note (Voucher)]]="","",Master[[#This Row],[Note (Voucher)]])</f>
        <v/>
      </c>
      <c r="K2" s="3"/>
      <c r="M2" s="3"/>
      <c r="O2" s="3"/>
    </row>
    <row r="3" spans="1:15" x14ac:dyDescent="0.35">
      <c r="B3" s="7" t="str">
        <f>Master[[#This Row],[Accession Prefix (NPGS)]]&amp;" "&amp;Master[[#This Row],[Accession Number -Assigned]]</f>
        <v xml:space="preserve">W6 </v>
      </c>
      <c r="C3" s="7" t="str">
        <f>Master[[#This Row],[Accession Prefix (NPGS)]]&amp;" "&amp;Master[[#This Row],[Accession Number -Assigned]]&amp;" "&amp;Master[[#This Row],[Inventory Suffix]]&amp;" "&amp;Master[[#This Row],[Inventory Type - Lookup Picker]]</f>
        <v>W6   SD</v>
      </c>
      <c r="D3" s="7" t="str">
        <f>IF(Master[[#This Row],[Collector Voucher Number]]="","",Master[[#This Row],[Collector Voucher Number]])</f>
        <v/>
      </c>
      <c r="E3" s="17" t="str">
        <f>IF(Master[[#This Row],[Voucher Location (1)]]="","",Master[[#This Row],[Voucher Location (1)]])</f>
        <v>Voucher1</v>
      </c>
      <c r="F3" s="7" t="str">
        <f t="shared" ref="F3:F21" si="0">"mm/dd/yyyy"</f>
        <v>mm/dd/yyyy</v>
      </c>
      <c r="G3" s="2" t="str">
        <f>IF(Master[[#This Row],[Voucher Date]]="","",Master[[#This Row],[Voucher Date]])</f>
        <v>USER5</v>
      </c>
      <c r="H3" s="17" t="str">
        <f>IF(Master[[#This Row],[Voucher Collector -name, organization]]="","",Master[[#This Row],[Voucher Collector -name, organization]])</f>
        <v>USER4</v>
      </c>
      <c r="I3" s="7" t="str">
        <f>IF(Master[[#This Row],[Note (Voucher)]]="","",Master[[#This Row],[Note (Voucher)]])</f>
        <v/>
      </c>
      <c r="K3" s="3"/>
      <c r="M3" s="3"/>
      <c r="O3" s="3"/>
    </row>
    <row r="4" spans="1:15" x14ac:dyDescent="0.35">
      <c r="B4" s="7" t="str">
        <f>Master[[#This Row],[Accession Prefix (NPGS)]]&amp;" "&amp;Master[[#This Row],[Accession Number -Assigned]]</f>
        <v xml:space="preserve">W6 </v>
      </c>
      <c r="C4" s="7" t="str">
        <f>Master[[#This Row],[Accession Prefix (NPGS)]]&amp;" "&amp;Master[[#This Row],[Accession Number -Assigned]]&amp;" "&amp;Master[[#This Row],[Inventory Suffix]]&amp;" "&amp;Master[[#This Row],[Inventory Type - Lookup Picker]]</f>
        <v>W6   SD</v>
      </c>
      <c r="D4" s="7" t="str">
        <f>IF(Master[[#This Row],[Collector Voucher Number]]="","",Master[[#This Row],[Collector Voucher Number]])</f>
        <v/>
      </c>
      <c r="E4" s="17" t="str">
        <f>IF(Master[[#This Row],[Voucher Location (1)]]="","",Master[[#This Row],[Voucher Location (1)]])</f>
        <v>Smithsonian (US)</v>
      </c>
      <c r="F4" s="7" t="str">
        <f t="shared" si="0"/>
        <v>mm/dd/yyyy</v>
      </c>
      <c r="G4" s="2">
        <f>IF(Master[[#This Row],[Voucher Date]]="","",Master[[#This Row],[Voucher Date]])</f>
        <v>42276</v>
      </c>
      <c r="H4" s="17" t="str">
        <f>IF(Master[[#This Row],[Voucher Collector -name, organization]]="","",Master[[#This Row],[Voucher Collector -name, organization]])</f>
        <v>Clara Holmes - MARSB:From pressed specimen on another date:20 NOV 2015</v>
      </c>
      <c r="I4" s="7" t="str">
        <f>IF(Master[[#This Row],[Note (Voucher)]]="","",Master[[#This Row],[Note (Voucher)]])</f>
        <v/>
      </c>
      <c r="K4" s="3"/>
      <c r="M4" s="3"/>
      <c r="O4" s="3"/>
    </row>
    <row r="5" spans="1:15" x14ac:dyDescent="0.35">
      <c r="B5" s="7" t="str">
        <f>Master[[#This Row],[Accession Prefix (NPGS)]]&amp;" "&amp;Master[[#This Row],[Accession Number -Assigned]]</f>
        <v xml:space="preserve">W6 </v>
      </c>
      <c r="C5" s="7" t="str">
        <f>Master[[#This Row],[Accession Prefix (NPGS)]]&amp;" "&amp;Master[[#This Row],[Accession Number -Assigned]]&amp;" "&amp;Master[[#This Row],[Inventory Suffix]]&amp;" "&amp;Master[[#This Row],[Inventory Type - Lookup Picker]]</f>
        <v>W6   SD</v>
      </c>
      <c r="D5" s="7" t="str">
        <f>IF(Master[[#This Row],[Collector Voucher Number]]="","",Master[[#This Row],[Collector Voucher Number]])</f>
        <v/>
      </c>
      <c r="E5" s="17" t="str">
        <f>IF(Master[[#This Row],[Voucher Location (1)]]="","",Master[[#This Row],[Voucher Location (1)]])</f>
        <v>Smithsonian (US)</v>
      </c>
      <c r="F5" s="7" t="str">
        <f t="shared" si="0"/>
        <v>mm/dd/yyyy</v>
      </c>
      <c r="G5" s="2">
        <f>IF(Master[[#This Row],[Voucher Date]]="","",Master[[#This Row],[Voucher Date]])</f>
        <v>42212</v>
      </c>
      <c r="H5" s="17" t="str">
        <f>IF(Master[[#This Row],[Voucher Collector -name, organization]]="","",Master[[#This Row],[Voucher Collector -name, organization]])</f>
        <v>::</v>
      </c>
      <c r="I5" s="7" t="str">
        <f>IF(Master[[#This Row],[Note (Voucher)]]="","",Master[[#This Row],[Note (Voucher)]])</f>
        <v/>
      </c>
    </row>
    <row r="6" spans="1:15" x14ac:dyDescent="0.35">
      <c r="B6" s="7" t="str">
        <f>Master[[#This Row],[Accession Prefix (NPGS)]]&amp;" "&amp;Master[[#This Row],[Accession Number -Assigned]]</f>
        <v xml:space="preserve">W6 </v>
      </c>
      <c r="C6" s="7" t="str">
        <f>Master[[#This Row],[Accession Prefix (NPGS)]]&amp;" "&amp;Master[[#This Row],[Accession Number -Assigned]]&amp;" "&amp;Master[[#This Row],[Inventory Suffix]]&amp;" "&amp;Master[[#This Row],[Inventory Type - Lookup Picker]]</f>
        <v>W6   SD</v>
      </c>
      <c r="D6" s="7" t="str">
        <f>IF(Master[[#This Row],[Collector Voucher Number]]="","",Master[[#This Row],[Collector Voucher Number]])</f>
        <v/>
      </c>
      <c r="E6" s="17" t="str">
        <f>IF(Master[[#This Row],[Voucher Location (1)]]="","",Master[[#This Row],[Voucher Location (1)]])</f>
        <v>Smithsonian (US)</v>
      </c>
      <c r="F6" s="7" t="str">
        <f t="shared" si="0"/>
        <v>mm/dd/yyyy</v>
      </c>
      <c r="G6" s="2">
        <f>IF(Master[[#This Row],[Voucher Date]]="","",Master[[#This Row],[Voucher Date]])</f>
        <v>42263</v>
      </c>
      <c r="H6" s="17" t="str">
        <f>IF(Master[[#This Row],[Voucher Collector -name, organization]]="","",Master[[#This Row],[Voucher Collector -name, organization]])</f>
        <v>::</v>
      </c>
      <c r="I6" s="7" t="str">
        <f>IF(Master[[#This Row],[Note (Voucher)]]="","",Master[[#This Row],[Note (Voucher)]])</f>
        <v/>
      </c>
    </row>
    <row r="7" spans="1:15" x14ac:dyDescent="0.35">
      <c r="B7" s="7" t="str">
        <f>Master[[#This Row],[Accession Prefix (NPGS)]]&amp;" "&amp;Master[[#This Row],[Accession Number -Assigned]]</f>
        <v xml:space="preserve">W6 </v>
      </c>
      <c r="C7" s="7" t="str">
        <f>Master[[#This Row],[Accession Prefix (NPGS)]]&amp;" "&amp;Master[[#This Row],[Accession Number -Assigned]]&amp;" "&amp;Master[[#This Row],[Inventory Suffix]]&amp;" "&amp;Master[[#This Row],[Inventory Type - Lookup Picker]]</f>
        <v>W6   SD</v>
      </c>
      <c r="D7" s="7" t="str">
        <f>IF(Master[[#This Row],[Collector Voucher Number]]="","",Master[[#This Row],[Collector Voucher Number]])</f>
        <v/>
      </c>
      <c r="E7" s="17" t="str">
        <f>IF(Master[[#This Row],[Voucher Location (1)]]="","",Master[[#This Row],[Voucher Location (1)]])</f>
        <v>Smithsonian (US)</v>
      </c>
      <c r="F7" s="7" t="str">
        <f t="shared" si="0"/>
        <v>mm/dd/yyyy</v>
      </c>
      <c r="G7" s="2">
        <f>IF(Master[[#This Row],[Voucher Date]]="","",Master[[#This Row],[Voucher Date]])</f>
        <v>42298</v>
      </c>
      <c r="H7" s="17" t="str">
        <f>IF(Master[[#This Row],[Voucher Collector -name, organization]]="","",Master[[#This Row],[Voucher Collector -name, organization]])</f>
        <v>::</v>
      </c>
      <c r="I7" s="7" t="str">
        <f>IF(Master[[#This Row],[Note (Voucher)]]="","",Master[[#This Row],[Note (Voucher)]])</f>
        <v/>
      </c>
    </row>
    <row r="8" spans="1:15" x14ac:dyDescent="0.35">
      <c r="B8" s="7" t="str">
        <f>Master[[#This Row],[Accession Prefix (NPGS)]]&amp;" "&amp;Master[[#This Row],[Accession Number -Assigned]]</f>
        <v xml:space="preserve">W6 </v>
      </c>
      <c r="C8" s="7" t="str">
        <f>Master[[#This Row],[Accession Prefix (NPGS)]]&amp;" "&amp;Master[[#This Row],[Accession Number -Assigned]]&amp;" "&amp;Master[[#This Row],[Inventory Suffix]]&amp;" "&amp;Master[[#This Row],[Inventory Type - Lookup Picker]]</f>
        <v>W6   SD</v>
      </c>
      <c r="D8" s="7" t="str">
        <f>IF(Master[[#This Row],[Collector Voucher Number]]="","",Master[[#This Row],[Collector Voucher Number]])</f>
        <v/>
      </c>
      <c r="E8" s="17" t="str">
        <f>IF(Master[[#This Row],[Voucher Location (1)]]="","",Master[[#This Row],[Voucher Location (1)]])</f>
        <v>Smithsonian (US)</v>
      </c>
      <c r="F8" s="7" t="str">
        <f t="shared" si="0"/>
        <v>mm/dd/yyyy</v>
      </c>
      <c r="G8" s="2">
        <f>IF(Master[[#This Row],[Voucher Date]]="","",Master[[#This Row],[Voucher Date]])</f>
        <v>42283</v>
      </c>
      <c r="H8" s="17" t="str">
        <f>IF(Master[[#This Row],[Voucher Collector -name, organization]]="","",Master[[#This Row],[Voucher Collector -name, organization]])</f>
        <v>::</v>
      </c>
      <c r="I8" s="7" t="str">
        <f>IF(Master[[#This Row],[Note (Voucher)]]="","",Master[[#This Row],[Note (Voucher)]])</f>
        <v/>
      </c>
    </row>
    <row r="9" spans="1:15" x14ac:dyDescent="0.35">
      <c r="B9" s="7" t="str">
        <f>Master[[#This Row],[Accession Prefix (NPGS)]]&amp;" "&amp;Master[[#This Row],[Accession Number -Assigned]]</f>
        <v xml:space="preserve">W6 </v>
      </c>
      <c r="C9" s="7" t="str">
        <f>Master[[#This Row],[Accession Prefix (NPGS)]]&amp;" "&amp;Master[[#This Row],[Accession Number -Assigned]]&amp;" "&amp;Master[[#This Row],[Inventory Suffix]]&amp;" "&amp;Master[[#This Row],[Inventory Type - Lookup Picker]]</f>
        <v>W6   SD</v>
      </c>
      <c r="D9" s="7" t="str">
        <f>IF(Master[[#This Row],[Collector Voucher Number]]="","",Master[[#This Row],[Collector Voucher Number]])</f>
        <v/>
      </c>
      <c r="E9" s="17" t="str">
        <f>IF(Master[[#This Row],[Voucher Location (1)]]="","",Master[[#This Row],[Voucher Location (1)]])</f>
        <v>Smithsonian (US)</v>
      </c>
      <c r="F9" s="7" t="str">
        <f t="shared" si="0"/>
        <v>mm/dd/yyyy</v>
      </c>
      <c r="G9" s="2">
        <f>IF(Master[[#This Row],[Voucher Date]]="","",Master[[#This Row],[Voucher Date]])</f>
        <v>42297</v>
      </c>
      <c r="H9" s="17" t="str">
        <f>IF(Master[[#This Row],[Voucher Collector -name, organization]]="","",Master[[#This Row],[Voucher Collector -name, organization]])</f>
        <v>::</v>
      </c>
      <c r="I9" s="7" t="str">
        <f>IF(Master[[#This Row],[Note (Voucher)]]="","",Master[[#This Row],[Note (Voucher)]])</f>
        <v/>
      </c>
    </row>
    <row r="10" spans="1:15" x14ac:dyDescent="0.35">
      <c r="B10" s="7" t="str">
        <f>Master[[#This Row],[Accession Prefix (NPGS)]]&amp;" "&amp;Master[[#This Row],[Accession Number -Assigned]]</f>
        <v xml:space="preserve">W6 </v>
      </c>
      <c r="C10" s="7" t="str">
        <f>Master[[#This Row],[Accession Prefix (NPGS)]]&amp;" "&amp;Master[[#This Row],[Accession Number -Assigned]]&amp;" "&amp;Master[[#This Row],[Inventory Suffix]]&amp;" "&amp;Master[[#This Row],[Inventory Type - Lookup Picker]]</f>
        <v>W6   SD</v>
      </c>
      <c r="D10" s="7" t="str">
        <f>IF(Master[[#This Row],[Collector Voucher Number]]="","",Master[[#This Row],[Collector Voucher Number]])</f>
        <v/>
      </c>
      <c r="E10" s="17" t="str">
        <f>IF(Master[[#This Row],[Voucher Location (1)]]="","",Master[[#This Row],[Voucher Location (1)]])</f>
        <v>Smithsonian (US)</v>
      </c>
      <c r="F10" s="7" t="str">
        <f t="shared" si="0"/>
        <v>mm/dd/yyyy</v>
      </c>
      <c r="G10" s="2">
        <f>IF(Master[[#This Row],[Voucher Date]]="","",Master[[#This Row],[Voucher Date]])</f>
        <v>42311</v>
      </c>
      <c r="H10" s="17" t="str">
        <f>IF(Master[[#This Row],[Voucher Collector -name, organization]]="","",Master[[#This Row],[Voucher Collector -name, organization]])</f>
        <v>::</v>
      </c>
      <c r="I10" s="7" t="str">
        <f>IF(Master[[#This Row],[Note (Voucher)]]="","",Master[[#This Row],[Note (Voucher)]])</f>
        <v/>
      </c>
    </row>
    <row r="11" spans="1:15" x14ac:dyDescent="0.35">
      <c r="B11" s="7" t="str">
        <f>Master[[#This Row],[Accession Prefix (NPGS)]]&amp;" "&amp;Master[[#This Row],[Accession Number -Assigned]]</f>
        <v xml:space="preserve">W6 </v>
      </c>
      <c r="C11" s="7" t="str">
        <f>Master[[#This Row],[Accession Prefix (NPGS)]]&amp;" "&amp;Master[[#This Row],[Accession Number -Assigned]]&amp;" "&amp;Master[[#This Row],[Inventory Suffix]]&amp;" "&amp;Master[[#This Row],[Inventory Type - Lookup Picker]]</f>
        <v>W6   SD</v>
      </c>
      <c r="D11" s="7" t="str">
        <f>IF(Master[[#This Row],[Collector Voucher Number]]="","",Master[[#This Row],[Collector Voucher Number]])</f>
        <v/>
      </c>
      <c r="E11" s="17" t="str">
        <f>IF(Master[[#This Row],[Voucher Location (1)]]="","",Master[[#This Row],[Voucher Location (1)]])</f>
        <v>Smithsonian (US)</v>
      </c>
      <c r="F11" s="7" t="str">
        <f t="shared" si="0"/>
        <v>mm/dd/yyyy</v>
      </c>
      <c r="G11" s="2">
        <f>IF(Master[[#This Row],[Voucher Date]]="","",Master[[#This Row],[Voucher Date]])</f>
        <v>42297</v>
      </c>
      <c r="H11" s="17" t="str">
        <f>IF(Master[[#This Row],[Voucher Collector -name, organization]]="","",Master[[#This Row],[Voucher Collector -name, organization]])</f>
        <v>::</v>
      </c>
      <c r="I11" s="7" t="str">
        <f>IF(Master[[#This Row],[Note (Voucher)]]="","",Master[[#This Row],[Note (Voucher)]])</f>
        <v/>
      </c>
    </row>
    <row r="12" spans="1:15" x14ac:dyDescent="0.35">
      <c r="B12" s="7" t="str">
        <f>Master[[#This Row],[Accession Prefix (NPGS)]]&amp;" "&amp;Master[[#This Row],[Accession Number -Assigned]]</f>
        <v xml:space="preserve">W6 </v>
      </c>
      <c r="C12" s="7" t="str">
        <f>Master[[#This Row],[Accession Prefix (NPGS)]]&amp;" "&amp;Master[[#This Row],[Accession Number -Assigned]]&amp;" "&amp;Master[[#This Row],[Inventory Suffix]]&amp;" "&amp;Master[[#This Row],[Inventory Type - Lookup Picker]]</f>
        <v>W6   SD</v>
      </c>
      <c r="D12" s="7" t="str">
        <f>IF(Master[[#This Row],[Collector Voucher Number]]="","",Master[[#This Row],[Collector Voucher Number]])</f>
        <v/>
      </c>
      <c r="E12" s="17" t="str">
        <f>IF(Master[[#This Row],[Voucher Location (1)]]="","",Master[[#This Row],[Voucher Location (1)]])</f>
        <v>Smithsonian (US)</v>
      </c>
      <c r="F12" s="7" t="str">
        <f t="shared" si="0"/>
        <v>mm/dd/yyyy</v>
      </c>
      <c r="G12" s="2">
        <f>IF(Master[[#This Row],[Voucher Date]]="","",Master[[#This Row],[Voucher Date]])</f>
        <v>42298</v>
      </c>
      <c r="H12" s="17" t="str">
        <f>IF(Master[[#This Row],[Voucher Collector -name, organization]]="","",Master[[#This Row],[Voucher Collector -name, organization]])</f>
        <v>::</v>
      </c>
      <c r="I12" s="7" t="str">
        <f>IF(Master[[#This Row],[Note (Voucher)]]="","",Master[[#This Row],[Note (Voucher)]])</f>
        <v/>
      </c>
    </row>
    <row r="13" spans="1:15" x14ac:dyDescent="0.35">
      <c r="B13" s="7" t="str">
        <f>Master[[#This Row],[Accession Prefix (NPGS)]]&amp;" "&amp;Master[[#This Row],[Accession Number -Assigned]]</f>
        <v xml:space="preserve">W6 </v>
      </c>
      <c r="C13" s="7" t="str">
        <f>Master[[#This Row],[Accession Prefix (NPGS)]]&amp;" "&amp;Master[[#This Row],[Accession Number -Assigned]]&amp;" "&amp;Master[[#This Row],[Inventory Suffix]]&amp;" "&amp;Master[[#This Row],[Inventory Type - Lookup Picker]]</f>
        <v>W6   SD</v>
      </c>
      <c r="D13" s="7" t="str">
        <f>IF(Master[[#This Row],[Collector Voucher Number]]="","",Master[[#This Row],[Collector Voucher Number]])</f>
        <v/>
      </c>
      <c r="E13" s="17" t="str">
        <f>IF(Master[[#This Row],[Voucher Location (1)]]="","",Master[[#This Row],[Voucher Location (1)]])</f>
        <v>Smithsonian (US)</v>
      </c>
      <c r="F13" s="7" t="str">
        <f t="shared" si="0"/>
        <v>mm/dd/yyyy</v>
      </c>
      <c r="G13" s="2">
        <f>IF(Master[[#This Row],[Voucher Date]]="","",Master[[#This Row],[Voucher Date]])</f>
        <v>42299</v>
      </c>
      <c r="H13" s="17" t="str">
        <f>IF(Master[[#This Row],[Voucher Collector -name, organization]]="","",Master[[#This Row],[Voucher Collector -name, organization]])</f>
        <v>::</v>
      </c>
      <c r="I13" s="7" t="str">
        <f>IF(Master[[#This Row],[Note (Voucher)]]="","",Master[[#This Row],[Note (Voucher)]])</f>
        <v/>
      </c>
    </row>
    <row r="14" spans="1:15" x14ac:dyDescent="0.35">
      <c r="B14" s="7" t="str">
        <f>Master[[#This Row],[Accession Prefix (NPGS)]]&amp;" "&amp;Master[[#This Row],[Accession Number -Assigned]]</f>
        <v xml:space="preserve">W6 </v>
      </c>
      <c r="C14" s="7" t="str">
        <f>Master[[#This Row],[Accession Prefix (NPGS)]]&amp;" "&amp;Master[[#This Row],[Accession Number -Assigned]]&amp;" "&amp;Master[[#This Row],[Inventory Suffix]]&amp;" "&amp;Master[[#This Row],[Inventory Type - Lookup Picker]]</f>
        <v>W6   SD</v>
      </c>
      <c r="D14" s="7" t="str">
        <f>IF(Master[[#This Row],[Collector Voucher Number]]="","",Master[[#This Row],[Collector Voucher Number]])</f>
        <v/>
      </c>
      <c r="E14" s="17" t="str">
        <f>IF(Master[[#This Row],[Voucher Location (1)]]="","",Master[[#This Row],[Voucher Location (1)]])</f>
        <v>Smithsonian (US)</v>
      </c>
      <c r="F14" s="7" t="str">
        <f t="shared" si="0"/>
        <v>mm/dd/yyyy</v>
      </c>
      <c r="G14" s="2">
        <f>IF(Master[[#This Row],[Voucher Date]]="","",Master[[#This Row],[Voucher Date]])</f>
        <v>42305</v>
      </c>
      <c r="H14" s="17" t="str">
        <f>IF(Master[[#This Row],[Voucher Collector -name, organization]]="","",Master[[#This Row],[Voucher Collector -name, organization]])</f>
        <v>::</v>
      </c>
      <c r="I14" s="7" t="str">
        <f>IF(Master[[#This Row],[Note (Voucher)]]="","",Master[[#This Row],[Note (Voucher)]])</f>
        <v/>
      </c>
    </row>
    <row r="15" spans="1:15" x14ac:dyDescent="0.35">
      <c r="B15" s="7" t="str">
        <f>Master[[#This Row],[Accession Prefix (NPGS)]]&amp;" "&amp;Master[[#This Row],[Accession Number -Assigned]]</f>
        <v xml:space="preserve">W6 </v>
      </c>
      <c r="C15" s="7" t="str">
        <f>Master[[#This Row],[Accession Prefix (NPGS)]]&amp;" "&amp;Master[[#This Row],[Accession Number -Assigned]]&amp;" "&amp;Master[[#This Row],[Inventory Suffix]]&amp;" "&amp;Master[[#This Row],[Inventory Type - Lookup Picker]]</f>
        <v>W6   SD</v>
      </c>
      <c r="D15" s="7" t="str">
        <f>IF(Master[[#This Row],[Collector Voucher Number]]="","",Master[[#This Row],[Collector Voucher Number]])</f>
        <v/>
      </c>
      <c r="E15" s="17" t="str">
        <f>IF(Master[[#This Row],[Voucher Location (1)]]="","",Master[[#This Row],[Voucher Location (1)]])</f>
        <v>Smithsonian (US)</v>
      </c>
      <c r="F15" s="7" t="str">
        <f t="shared" si="0"/>
        <v>mm/dd/yyyy</v>
      </c>
      <c r="G15" s="2">
        <f>IF(Master[[#This Row],[Voucher Date]]="","",Master[[#This Row],[Voucher Date]])</f>
        <v>42306</v>
      </c>
      <c r="H15" s="17" t="str">
        <f>IF(Master[[#This Row],[Voucher Collector -name, organization]]="","",Master[[#This Row],[Voucher Collector -name, organization]])</f>
        <v>::</v>
      </c>
      <c r="I15" s="7" t="str">
        <f>IF(Master[[#This Row],[Note (Voucher)]]="","",Master[[#This Row],[Note (Voucher)]])</f>
        <v/>
      </c>
    </row>
    <row r="16" spans="1:15" x14ac:dyDescent="0.35">
      <c r="B16" s="7" t="str">
        <f>Master[[#This Row],[Accession Prefix (NPGS)]]&amp;" "&amp;Master[[#This Row],[Accession Number -Assigned]]</f>
        <v xml:space="preserve">W6 </v>
      </c>
      <c r="C16" s="7" t="str">
        <f>Master[[#This Row],[Accession Prefix (NPGS)]]&amp;" "&amp;Master[[#This Row],[Accession Number -Assigned]]&amp;" "&amp;Master[[#This Row],[Inventory Suffix]]&amp;" "&amp;Master[[#This Row],[Inventory Type - Lookup Picker]]</f>
        <v>W6   SD</v>
      </c>
      <c r="D16" s="7" t="str">
        <f>IF(Master[[#This Row],[Collector Voucher Number]]="","",Master[[#This Row],[Collector Voucher Number]])</f>
        <v/>
      </c>
      <c r="E16" s="17" t="str">
        <f>IF(Master[[#This Row],[Voucher Location (1)]]="","",Master[[#This Row],[Voucher Location (1)]])</f>
        <v>Smithsonian (US)</v>
      </c>
      <c r="F16" s="7" t="str">
        <f t="shared" si="0"/>
        <v>mm/dd/yyyy</v>
      </c>
      <c r="G16" s="2">
        <f>IF(Master[[#This Row],[Voucher Date]]="","",Master[[#This Row],[Voucher Date]])</f>
        <v>42306</v>
      </c>
      <c r="H16" s="17" t="str">
        <f>IF(Master[[#This Row],[Voucher Collector -name, organization]]="","",Master[[#This Row],[Voucher Collector -name, organization]])</f>
        <v>::</v>
      </c>
      <c r="I16" s="7" t="str">
        <f>IF(Master[[#This Row],[Note (Voucher)]]="","",Master[[#This Row],[Note (Voucher)]])</f>
        <v/>
      </c>
    </row>
    <row r="17" spans="2:9" x14ac:dyDescent="0.35">
      <c r="B17" s="7" t="str">
        <f>Master[[#This Row],[Accession Prefix (NPGS)]]&amp;" "&amp;Master[[#This Row],[Accession Number -Assigned]]</f>
        <v xml:space="preserve">W6 </v>
      </c>
      <c r="C17" s="7" t="str">
        <f>Master[[#This Row],[Accession Prefix (NPGS)]]&amp;" "&amp;Master[[#This Row],[Accession Number -Assigned]]&amp;" "&amp;Master[[#This Row],[Inventory Suffix]]&amp;" "&amp;Master[[#This Row],[Inventory Type - Lookup Picker]]</f>
        <v>W6   SD</v>
      </c>
      <c r="D17" s="7" t="str">
        <f>IF(Master[[#This Row],[Collector Voucher Number]]="","",Master[[#This Row],[Collector Voucher Number]])</f>
        <v/>
      </c>
      <c r="E17" s="17" t="str">
        <f>IF(Master[[#This Row],[Voucher Location (1)]]="","",Master[[#This Row],[Voucher Location (1)]])</f>
        <v>Smithsonian (US)</v>
      </c>
      <c r="F17" s="7" t="str">
        <f t="shared" si="0"/>
        <v>mm/dd/yyyy</v>
      </c>
      <c r="G17" s="2">
        <f>IF(Master[[#This Row],[Voucher Date]]="","",Master[[#This Row],[Voucher Date]])</f>
        <v>42305</v>
      </c>
      <c r="H17" s="17" t="str">
        <f>IF(Master[[#This Row],[Voucher Collector -name, organization]]="","",Master[[#This Row],[Voucher Collector -name, organization]])</f>
        <v>::</v>
      </c>
      <c r="I17" s="7" t="str">
        <f>IF(Master[[#This Row],[Note (Voucher)]]="","",Master[[#This Row],[Note (Voucher)]])</f>
        <v/>
      </c>
    </row>
    <row r="18" spans="2:9" x14ac:dyDescent="0.35">
      <c r="B18" s="7" t="str">
        <f>Master[[#This Row],[Accession Prefix (NPGS)]]&amp;" "&amp;Master[[#This Row],[Accession Number -Assigned]]</f>
        <v xml:space="preserve">W6 </v>
      </c>
      <c r="C18" s="7" t="str">
        <f>Master[[#This Row],[Accession Prefix (NPGS)]]&amp;" "&amp;Master[[#This Row],[Accession Number -Assigned]]&amp;" "&amp;Master[[#This Row],[Inventory Suffix]]&amp;" "&amp;Master[[#This Row],[Inventory Type - Lookup Picker]]</f>
        <v>W6   SD</v>
      </c>
      <c r="D18" s="7" t="str">
        <f>IF(Master[[#This Row],[Collector Voucher Number]]="","",Master[[#This Row],[Collector Voucher Number]])</f>
        <v/>
      </c>
      <c r="E18" s="17" t="str">
        <f>IF(Master[[#This Row],[Voucher Location (1)]]="","",Master[[#This Row],[Voucher Location (1)]])</f>
        <v>Smithsonian (US)</v>
      </c>
      <c r="F18" s="7" t="str">
        <f t="shared" si="0"/>
        <v>mm/dd/yyyy</v>
      </c>
      <c r="G18" s="2">
        <f>IF(Master[[#This Row],[Voucher Date]]="","",Master[[#This Row],[Voucher Date]])</f>
        <v>42307</v>
      </c>
      <c r="H18" s="17" t="str">
        <f>IF(Master[[#This Row],[Voucher Collector -name, organization]]="","",Master[[#This Row],[Voucher Collector -name, organization]])</f>
        <v>::</v>
      </c>
      <c r="I18" s="7" t="str">
        <f>IF(Master[[#This Row],[Note (Voucher)]]="","",Master[[#This Row],[Note (Voucher)]])</f>
        <v/>
      </c>
    </row>
    <row r="19" spans="2:9" x14ac:dyDescent="0.35">
      <c r="B19" s="7" t="str">
        <f>Master[[#This Row],[Accession Prefix (NPGS)]]&amp;" "&amp;Master[[#This Row],[Accession Number -Assigned]]</f>
        <v xml:space="preserve">W6 </v>
      </c>
      <c r="C19" s="7" t="str">
        <f>Master[[#This Row],[Accession Prefix (NPGS)]]&amp;" "&amp;Master[[#This Row],[Accession Number -Assigned]]&amp;" "&amp;Master[[#This Row],[Inventory Suffix]]&amp;" "&amp;Master[[#This Row],[Inventory Type - Lookup Picker]]</f>
        <v>W6   SD</v>
      </c>
      <c r="D19" s="7" t="str">
        <f>IF(Master[[#This Row],[Collector Voucher Number]]="","",Master[[#This Row],[Collector Voucher Number]])</f>
        <v/>
      </c>
      <c r="E19" s="17" t="str">
        <f>IF(Master[[#This Row],[Voucher Location (1)]]="","",Master[[#This Row],[Voucher Location (1)]])</f>
        <v>Smithsonian (US)</v>
      </c>
      <c r="F19" s="7" t="str">
        <f t="shared" si="0"/>
        <v>mm/dd/yyyy</v>
      </c>
      <c r="G19" s="2">
        <f>IF(Master[[#This Row],[Voucher Date]]="","",Master[[#This Row],[Voucher Date]])</f>
        <v>42306</v>
      </c>
      <c r="H19" s="17" t="str">
        <f>IF(Master[[#This Row],[Voucher Collector -name, organization]]="","",Master[[#This Row],[Voucher Collector -name, organization]])</f>
        <v>::</v>
      </c>
      <c r="I19" s="7" t="str">
        <f>IF(Master[[#This Row],[Note (Voucher)]]="","",Master[[#This Row],[Note (Voucher)]])</f>
        <v/>
      </c>
    </row>
    <row r="20" spans="2:9" x14ac:dyDescent="0.35">
      <c r="B20" s="7" t="str">
        <f>Master[[#This Row],[Accession Prefix (NPGS)]]&amp;" "&amp;Master[[#This Row],[Accession Number -Assigned]]</f>
        <v xml:space="preserve">W6 </v>
      </c>
      <c r="C20" s="7" t="str">
        <f>Master[[#This Row],[Accession Prefix (NPGS)]]&amp;" "&amp;Master[[#This Row],[Accession Number -Assigned]]&amp;" "&amp;Master[[#This Row],[Inventory Suffix]]&amp;" "&amp;Master[[#This Row],[Inventory Type - Lookup Picker]]</f>
        <v>W6   SD</v>
      </c>
      <c r="D20" s="7" t="str">
        <f>IF(Master[[#This Row],[Collector Voucher Number]]="","",Master[[#This Row],[Collector Voucher Number]])</f>
        <v/>
      </c>
      <c r="E20" s="17" t="str">
        <f>IF(Master[[#This Row],[Voucher Location (1)]]="","",Master[[#This Row],[Voucher Location (1)]])</f>
        <v>Smithsonian (US)</v>
      </c>
      <c r="F20" s="7" t="str">
        <f t="shared" si="0"/>
        <v>mm/dd/yyyy</v>
      </c>
      <c r="G20" s="2">
        <f>IF(Master[[#This Row],[Voucher Date]]="","",Master[[#This Row],[Voucher Date]])</f>
        <v>42536</v>
      </c>
      <c r="H20" s="17" t="str">
        <f>IF(Master[[#This Row],[Voucher Collector -name, organization]]="","",Master[[#This Row],[Voucher Collector -name, organization]])</f>
        <v>Clara Holm:In Field:17 MAY 2016</v>
      </c>
      <c r="I20" s="7" t="str">
        <f>IF(Master[[#This Row],[Note (Voucher)]]="","",Master[[#This Row],[Note (Voucher)]])</f>
        <v/>
      </c>
    </row>
    <row r="21" spans="2:9" x14ac:dyDescent="0.35">
      <c r="B21" s="7" t="str">
        <f>Master[[#This Row],[Accession Prefix (NPGS)]]&amp;" "&amp;Master[[#This Row],[Accession Number -Assigned]]</f>
        <v xml:space="preserve">W6 </v>
      </c>
      <c r="C21" s="7" t="str">
        <f>Master[[#This Row],[Accession Prefix (NPGS)]]&amp;" "&amp;Master[[#This Row],[Accession Number -Assigned]]&amp;" "&amp;Master[[#This Row],[Inventory Suffix]]&amp;" "&amp;Master[[#This Row],[Inventory Type - Lookup Picker]]</f>
        <v>W6   SD</v>
      </c>
      <c r="D21" s="7" t="str">
        <f>IF(Master[[#This Row],[Collector Voucher Number]]="","",Master[[#This Row],[Collector Voucher Number]])</f>
        <v/>
      </c>
      <c r="E21" s="17" t="str">
        <f>IF(Master[[#This Row],[Voucher Location (1)]]="","",Master[[#This Row],[Voucher Location (1)]])</f>
        <v>Smithsonian (US)</v>
      </c>
      <c r="F21" s="7" t="str">
        <f t="shared" si="0"/>
        <v>mm/dd/yyyy</v>
      </c>
      <c r="G21" s="2">
        <f>IF(Master[[#This Row],[Voucher Date]]="","",Master[[#This Row],[Voucher Date]])</f>
        <v>42540</v>
      </c>
      <c r="H21" s="17" t="str">
        <f>IF(Master[[#This Row],[Voucher Collector -name, organization]]="","",Master[[#This Row],[Voucher Collector -name, organization]])</f>
        <v>Clara Holmes:In Field:19 JUN 2016</v>
      </c>
      <c r="I21" s="7" t="str">
        <f>IF(Master[[#This Row],[Note (Voucher)]]="","",Master[[#This Row],[Note (Voucher)]])</f>
        <v/>
      </c>
    </row>
    <row r="22" spans="2:9" x14ac:dyDescent="0.35">
      <c r="B22" s="7" t="str">
        <f>Master[[#This Row],[Accession Prefix (NPGS)]]&amp;" "&amp;Master[[#This Row],[Accession Number -Assigned]]</f>
        <v xml:space="preserve">W6 </v>
      </c>
      <c r="C22" s="7" t="str">
        <f>Master[[#This Row],[Accession Prefix (NPGS)]]&amp;" "&amp;Master[[#This Row],[Accession Number -Assigned]]&amp;" "&amp;Master[[#This Row],[Inventory Suffix]]&amp;" "&amp;Master[[#This Row],[Inventory Type - Lookup Picker]]</f>
        <v>W6   SD</v>
      </c>
      <c r="D22" s="7" t="str">
        <f>IF(Master[[#This Row],[Collector Voucher Number]]="","",Master[[#This Row],[Collector Voucher Number]])</f>
        <v/>
      </c>
      <c r="E22" s="76" t="str">
        <f>IF(Master[[#This Row],[Voucher Location (1)]]="","",Master[[#This Row],[Voucher Location (1)]])</f>
        <v>Smithsonian (US)</v>
      </c>
      <c r="F22" s="7" t="str">
        <f t="shared" ref="F22:F53" si="1">"mm/dd/yyyy"</f>
        <v>mm/dd/yyyy</v>
      </c>
      <c r="G22" s="2">
        <f>IF(Master[[#This Row],[Voucher Date]]="","",Master[[#This Row],[Voucher Date]])</f>
        <v>42541</v>
      </c>
      <c r="H22" s="17" t="str">
        <f>IF(Master[[#This Row],[Voucher Collector -name, organization]]="","",Master[[#This Row],[Voucher Collector -name, organization]])</f>
        <v>Heather Liljengren:In Field:20 JUN 2016</v>
      </c>
      <c r="I22" s="7" t="str">
        <f>IF(Master[[#This Row],[Note (Voucher)]]="","",Master[[#This Row],[Note (Voucher)]])</f>
        <v/>
      </c>
    </row>
    <row r="23" spans="2:9" x14ac:dyDescent="0.35">
      <c r="B23" s="7" t="str">
        <f>Master[[#This Row],[Accession Prefix (NPGS)]]&amp;" "&amp;Master[[#This Row],[Accession Number -Assigned]]</f>
        <v xml:space="preserve">W6 </v>
      </c>
      <c r="C23" s="7" t="str">
        <f>Master[[#This Row],[Accession Prefix (NPGS)]]&amp;" "&amp;Master[[#This Row],[Accession Number -Assigned]]&amp;" "&amp;Master[[#This Row],[Inventory Suffix]]&amp;" "&amp;Master[[#This Row],[Inventory Type - Lookup Picker]]</f>
        <v>W6   SD</v>
      </c>
      <c r="D23" s="7" t="str">
        <f>IF(Master[[#This Row],[Collector Voucher Number]]="","",Master[[#This Row],[Collector Voucher Number]])</f>
        <v/>
      </c>
      <c r="E23" s="76" t="str">
        <f>IF(Master[[#This Row],[Voucher Location (1)]]="","",Master[[#This Row],[Voucher Location (1)]])</f>
        <v>Smithsonian (US)</v>
      </c>
      <c r="F23" s="7" t="str">
        <f t="shared" si="1"/>
        <v>mm/dd/yyyy</v>
      </c>
      <c r="G23" s="2">
        <f>IF(Master[[#This Row],[Voucher Date]]="","",Master[[#This Row],[Voucher Date]])</f>
        <v>42543</v>
      </c>
      <c r="H23" s="17" t="str">
        <f>IF(Master[[#This Row],[Voucher Collector -name, organization]]="","",Master[[#This Row],[Voucher Collector -name, organization]])</f>
        <v>Clara Holmes:In Field:22 JUN 2016</v>
      </c>
      <c r="I23" s="7" t="str">
        <f>IF(Master[[#This Row],[Note (Voucher)]]="","",Master[[#This Row],[Note (Voucher)]])</f>
        <v/>
      </c>
    </row>
    <row r="24" spans="2:9" x14ac:dyDescent="0.35">
      <c r="B24" s="7" t="str">
        <f>Master[[#This Row],[Accession Prefix (NPGS)]]&amp;" "&amp;Master[[#This Row],[Accession Number -Assigned]]</f>
        <v xml:space="preserve">W6 </v>
      </c>
      <c r="C24" s="7" t="str">
        <f>Master[[#This Row],[Accession Prefix (NPGS)]]&amp;" "&amp;Master[[#This Row],[Accession Number -Assigned]]&amp;" "&amp;Master[[#This Row],[Inventory Suffix]]&amp;" "&amp;Master[[#This Row],[Inventory Type - Lookup Picker]]</f>
        <v>W6   SD</v>
      </c>
      <c r="D24" s="7" t="str">
        <f>IF(Master[[#This Row],[Collector Voucher Number]]="","",Master[[#This Row],[Collector Voucher Number]])</f>
        <v/>
      </c>
      <c r="E24" s="76" t="str">
        <f>IF(Master[[#This Row],[Voucher Location (1)]]="","",Master[[#This Row],[Voucher Location (1)]])</f>
        <v>Smithsonian (US)</v>
      </c>
      <c r="F24" s="7" t="str">
        <f t="shared" si="1"/>
        <v>mm/dd/yyyy</v>
      </c>
      <c r="G24" s="2">
        <f>IF(Master[[#This Row],[Voucher Date]]="","",Master[[#This Row],[Voucher Date]])</f>
        <v>42548</v>
      </c>
      <c r="H24" s="17" t="str">
        <f>IF(Master[[#This Row],[Voucher Collector -name, organization]]="","",Master[[#This Row],[Voucher Collector -name, organization]])</f>
        <v>Clara Holmes:In Field:17 JUN 2016</v>
      </c>
      <c r="I24" s="7" t="str">
        <f>IF(Master[[#This Row],[Note (Voucher)]]="","",Master[[#This Row],[Note (Voucher)]])</f>
        <v/>
      </c>
    </row>
    <row r="25" spans="2:9" x14ac:dyDescent="0.35">
      <c r="B25" s="7" t="str">
        <f>Master[[#This Row],[Accession Prefix (NPGS)]]&amp;" "&amp;Master[[#This Row],[Accession Number -Assigned]]</f>
        <v xml:space="preserve">W6 </v>
      </c>
      <c r="C25" s="7" t="str">
        <f>Master[[#This Row],[Accession Prefix (NPGS)]]&amp;" "&amp;Master[[#This Row],[Accession Number -Assigned]]&amp;" "&amp;Master[[#This Row],[Inventory Suffix]]&amp;" "&amp;Master[[#This Row],[Inventory Type - Lookup Picker]]</f>
        <v>W6   SD</v>
      </c>
      <c r="D25" s="7" t="str">
        <f>IF(Master[[#This Row],[Collector Voucher Number]]="","",Master[[#This Row],[Collector Voucher Number]])</f>
        <v/>
      </c>
      <c r="E25" s="76" t="str">
        <f>IF(Master[[#This Row],[Voucher Location (1)]]="","",Master[[#This Row],[Voucher Location (1)]])</f>
        <v>Smithsonian (US)</v>
      </c>
      <c r="F25" s="7" t="str">
        <f t="shared" si="1"/>
        <v>mm/dd/yyyy</v>
      </c>
      <c r="G25" s="2">
        <f>IF(Master[[#This Row],[Voucher Date]]="","",Master[[#This Row],[Voucher Date]])</f>
        <v>42559</v>
      </c>
      <c r="H25" s="17" t="str">
        <f>IF(Master[[#This Row],[Voucher Collector -name, organization]]="","",Master[[#This Row],[Voucher Collector -name, organization]])</f>
        <v>Clara Holmes:In Field:16 JUN 2016</v>
      </c>
      <c r="I25" s="7" t="str">
        <f>IF(Master[[#This Row],[Note (Voucher)]]="","",Master[[#This Row],[Note (Voucher)]])</f>
        <v/>
      </c>
    </row>
    <row r="26" spans="2:9" x14ac:dyDescent="0.35">
      <c r="B26" s="7" t="str">
        <f>Master[[#This Row],[Accession Prefix (NPGS)]]&amp;" "&amp;Master[[#This Row],[Accession Number -Assigned]]</f>
        <v xml:space="preserve">W6 </v>
      </c>
      <c r="C26" s="7" t="str">
        <f>Master[[#This Row],[Accession Prefix (NPGS)]]&amp;" "&amp;Master[[#This Row],[Accession Number -Assigned]]&amp;" "&amp;Master[[#This Row],[Inventory Suffix]]&amp;" "&amp;Master[[#This Row],[Inventory Type - Lookup Picker]]</f>
        <v>W6   SD</v>
      </c>
      <c r="D26" s="7" t="str">
        <f>IF(Master[[#This Row],[Collector Voucher Number]]="","",Master[[#This Row],[Collector Voucher Number]])</f>
        <v/>
      </c>
      <c r="E26" s="76" t="str">
        <f>IF(Master[[#This Row],[Voucher Location (1)]]="","",Master[[#This Row],[Voucher Location (1)]])</f>
        <v>Smithsonian (US)</v>
      </c>
      <c r="F26" s="7" t="str">
        <f t="shared" si="1"/>
        <v>mm/dd/yyyy</v>
      </c>
      <c r="G26" s="2">
        <f>IF(Master[[#This Row],[Voucher Date]]="","",Master[[#This Row],[Voucher Date]])</f>
        <v>42564</v>
      </c>
      <c r="H26" s="17" t="str">
        <f>IF(Master[[#This Row],[Voucher Collector -name, organization]]="","",Master[[#This Row],[Voucher Collector -name, organization]])</f>
        <v>Clara Holmes:From pressed specimen on another date:18 JUL 2016</v>
      </c>
      <c r="I26" s="7" t="str">
        <f>IF(Master[[#This Row],[Note (Voucher)]]="","",Master[[#This Row],[Note (Voucher)]])</f>
        <v/>
      </c>
    </row>
    <row r="27" spans="2:9" x14ac:dyDescent="0.35">
      <c r="B27" s="7" t="str">
        <f>Master[[#This Row],[Accession Prefix (NPGS)]]&amp;" "&amp;Master[[#This Row],[Accession Number -Assigned]]</f>
        <v xml:space="preserve">W6 </v>
      </c>
      <c r="C27" s="7" t="str">
        <f>Master[[#This Row],[Accession Prefix (NPGS)]]&amp;" "&amp;Master[[#This Row],[Accession Number -Assigned]]&amp;" "&amp;Master[[#This Row],[Inventory Suffix]]&amp;" "&amp;Master[[#This Row],[Inventory Type - Lookup Picker]]</f>
        <v>W6   SD</v>
      </c>
      <c r="D27" s="7" t="str">
        <f>IF(Master[[#This Row],[Collector Voucher Number]]="","",Master[[#This Row],[Collector Voucher Number]])</f>
        <v/>
      </c>
      <c r="E27" s="76" t="str">
        <f>IF(Master[[#This Row],[Voucher Location (1)]]="","",Master[[#This Row],[Voucher Location (1)]])</f>
        <v>Smithsonian (US)</v>
      </c>
      <c r="F27" s="7" t="str">
        <f t="shared" si="1"/>
        <v>mm/dd/yyyy</v>
      </c>
      <c r="G27" s="2">
        <f>IF(Master[[#This Row],[Voucher Date]]="","",Master[[#This Row],[Voucher Date]])</f>
        <v>42591</v>
      </c>
      <c r="H27" s="17" t="str">
        <f>IF(Master[[#This Row],[Voucher Collector -name, organization]]="","",Master[[#This Row],[Voucher Collector -name, organization]])</f>
        <v>Clara Holmes:From pressed specimen on another date:15 AUG 2016</v>
      </c>
      <c r="I27" s="7" t="str">
        <f>IF(Master[[#This Row],[Note (Voucher)]]="","",Master[[#This Row],[Note (Voucher)]])</f>
        <v/>
      </c>
    </row>
    <row r="28" spans="2:9" x14ac:dyDescent="0.35">
      <c r="B28" s="7" t="str">
        <f>Master[[#This Row],[Accession Prefix (NPGS)]]&amp;" "&amp;Master[[#This Row],[Accession Number -Assigned]]</f>
        <v xml:space="preserve">W6 </v>
      </c>
      <c r="C28" s="7" t="str">
        <f>Master[[#This Row],[Accession Prefix (NPGS)]]&amp;" "&amp;Master[[#This Row],[Accession Number -Assigned]]&amp;" "&amp;Master[[#This Row],[Inventory Suffix]]&amp;" "&amp;Master[[#This Row],[Inventory Type - Lookup Picker]]</f>
        <v>W6   SD</v>
      </c>
      <c r="D28" s="7" t="str">
        <f>IF(Master[[#This Row],[Collector Voucher Number]]="","",Master[[#This Row],[Collector Voucher Number]])</f>
        <v/>
      </c>
      <c r="E28" s="76" t="str">
        <f>IF(Master[[#This Row],[Voucher Location (1)]]="","",Master[[#This Row],[Voucher Location (1)]])</f>
        <v>Smithsonian (US)</v>
      </c>
      <c r="F28" s="7" t="str">
        <f t="shared" si="1"/>
        <v>mm/dd/yyyy</v>
      </c>
      <c r="G28" s="2">
        <f>IF(Master[[#This Row],[Voucher Date]]="","",Master[[#This Row],[Voucher Date]])</f>
        <v>42572</v>
      </c>
      <c r="H28" s="17" t="str">
        <f>IF(Master[[#This Row],[Voucher Collector -name, organization]]="","",Master[[#This Row],[Voucher Collector -name, organization]])</f>
        <v>Clara Holmes:From photograph:21 JUL 2016</v>
      </c>
      <c r="I28" s="7" t="str">
        <f>IF(Master[[#This Row],[Note (Voucher)]]="","",Master[[#This Row],[Note (Voucher)]])</f>
        <v/>
      </c>
    </row>
    <row r="29" spans="2:9" x14ac:dyDescent="0.35">
      <c r="B29" s="7" t="str">
        <f>Master[[#This Row],[Accession Prefix (NPGS)]]&amp;" "&amp;Master[[#This Row],[Accession Number -Assigned]]</f>
        <v xml:space="preserve">W6 </v>
      </c>
      <c r="C29" s="7" t="str">
        <f>Master[[#This Row],[Accession Prefix (NPGS)]]&amp;" "&amp;Master[[#This Row],[Accession Number -Assigned]]&amp;" "&amp;Master[[#This Row],[Inventory Suffix]]&amp;" "&amp;Master[[#This Row],[Inventory Type - Lookup Picker]]</f>
        <v>W6   SD</v>
      </c>
      <c r="D29" s="7" t="str">
        <f>IF(Master[[#This Row],[Collector Voucher Number]]="","",Master[[#This Row],[Collector Voucher Number]])</f>
        <v/>
      </c>
      <c r="E29" s="76" t="str">
        <f>IF(Master[[#This Row],[Voucher Location (1)]]="","",Master[[#This Row],[Voucher Location (1)]])</f>
        <v>Smithsonian (US)</v>
      </c>
      <c r="F29" s="7" t="str">
        <f t="shared" si="1"/>
        <v>mm/dd/yyyy</v>
      </c>
      <c r="G29" s="2">
        <f>IF(Master[[#This Row],[Voucher Date]]="","",Master[[#This Row],[Voucher Date]])</f>
        <v>42599</v>
      </c>
      <c r="H29" s="17" t="str">
        <f>IF(Master[[#This Row],[Voucher Collector -name, organization]]="","",Master[[#This Row],[Voucher Collector -name, organization]])</f>
        <v>Clara Holmes:In Field:17 AUG 2016</v>
      </c>
      <c r="I29" s="7" t="str">
        <f>IF(Master[[#This Row],[Note (Voucher)]]="","",Master[[#This Row],[Note (Voucher)]])</f>
        <v/>
      </c>
    </row>
    <row r="30" spans="2:9" x14ac:dyDescent="0.35">
      <c r="B30" s="7" t="str">
        <f>Master[[#This Row],[Accession Prefix (NPGS)]]&amp;" "&amp;Master[[#This Row],[Accession Number -Assigned]]</f>
        <v xml:space="preserve">W6 </v>
      </c>
      <c r="C30" s="7" t="str">
        <f>Master[[#This Row],[Accession Prefix (NPGS)]]&amp;" "&amp;Master[[#This Row],[Accession Number -Assigned]]&amp;" "&amp;Master[[#This Row],[Inventory Suffix]]&amp;" "&amp;Master[[#This Row],[Inventory Type - Lookup Picker]]</f>
        <v>W6   SD</v>
      </c>
      <c r="D30" s="7" t="str">
        <f>IF(Master[[#This Row],[Collector Voucher Number]]="","",Master[[#This Row],[Collector Voucher Number]])</f>
        <v/>
      </c>
      <c r="E30" s="76" t="str">
        <f>IF(Master[[#This Row],[Voucher Location (1)]]="","",Master[[#This Row],[Voucher Location (1)]])</f>
        <v>Smithsonian (US)</v>
      </c>
      <c r="F30" s="7" t="str">
        <f t="shared" si="1"/>
        <v>mm/dd/yyyy</v>
      </c>
      <c r="G30" s="2">
        <f>IF(Master[[#This Row],[Voucher Date]]="","",Master[[#This Row],[Voucher Date]])</f>
        <v>42600</v>
      </c>
      <c r="H30" s="17" t="str">
        <f>IF(Master[[#This Row],[Voucher Collector -name, organization]]="","",Master[[#This Row],[Voucher Collector -name, organization]])</f>
        <v>Clara Holmes:In Field:18 AUG 2016</v>
      </c>
      <c r="I30" s="7" t="str">
        <f>IF(Master[[#This Row],[Note (Voucher)]]="","",Master[[#This Row],[Note (Voucher)]])</f>
        <v/>
      </c>
    </row>
    <row r="31" spans="2:9" x14ac:dyDescent="0.35">
      <c r="B31" s="7" t="str">
        <f>Master[[#This Row],[Accession Prefix (NPGS)]]&amp;" "&amp;Master[[#This Row],[Accession Number -Assigned]]</f>
        <v xml:space="preserve">W6 </v>
      </c>
      <c r="C31" s="7" t="str">
        <f>Master[[#This Row],[Accession Prefix (NPGS)]]&amp;" "&amp;Master[[#This Row],[Accession Number -Assigned]]&amp;" "&amp;Master[[#This Row],[Inventory Suffix]]&amp;" "&amp;Master[[#This Row],[Inventory Type - Lookup Picker]]</f>
        <v>W6   SD</v>
      </c>
      <c r="D31" s="7" t="str">
        <f>IF(Master[[#This Row],[Collector Voucher Number]]="","",Master[[#This Row],[Collector Voucher Number]])</f>
        <v/>
      </c>
      <c r="E31" s="76" t="str">
        <f>IF(Master[[#This Row],[Voucher Location (1)]]="","",Master[[#This Row],[Voucher Location (1)]])</f>
        <v>Smithsonian (US)</v>
      </c>
      <c r="F31" s="7" t="str">
        <f t="shared" si="1"/>
        <v>mm/dd/yyyy</v>
      </c>
      <c r="G31" s="2">
        <f>IF(Master[[#This Row],[Voucher Date]]="","",Master[[#This Row],[Voucher Date]])</f>
        <v>42607</v>
      </c>
      <c r="H31" s="17" t="str">
        <f>IF(Master[[#This Row],[Voucher Collector -name, organization]]="","",Master[[#This Row],[Voucher Collector -name, organization]])</f>
        <v>CLara Holmes:In Field:18 AUG 2016</v>
      </c>
      <c r="I31" s="7" t="str">
        <f>IF(Master[[#This Row],[Note (Voucher)]]="","",Master[[#This Row],[Note (Voucher)]])</f>
        <v/>
      </c>
    </row>
    <row r="32" spans="2:9" x14ac:dyDescent="0.35">
      <c r="B32" s="7" t="str">
        <f>Master[[#This Row],[Accession Prefix (NPGS)]]&amp;" "&amp;Master[[#This Row],[Accession Number -Assigned]]</f>
        <v xml:space="preserve">W6 </v>
      </c>
      <c r="C32" s="7" t="str">
        <f>Master[[#This Row],[Accession Prefix (NPGS)]]&amp;" "&amp;Master[[#This Row],[Accession Number -Assigned]]&amp;" "&amp;Master[[#This Row],[Inventory Suffix]]&amp;" "&amp;Master[[#This Row],[Inventory Type - Lookup Picker]]</f>
        <v>W6   SD</v>
      </c>
      <c r="D32" s="7" t="str">
        <f>IF(Master[[#This Row],[Collector Voucher Number]]="","",Master[[#This Row],[Collector Voucher Number]])</f>
        <v/>
      </c>
      <c r="E32" s="76" t="str">
        <f>IF(Master[[#This Row],[Voucher Location (1)]]="","",Master[[#This Row],[Voucher Location (1)]])</f>
        <v>Smithsonian (US)</v>
      </c>
      <c r="F32" s="7" t="str">
        <f t="shared" si="1"/>
        <v>mm/dd/yyyy</v>
      </c>
      <c r="G32" s="2">
        <f>IF(Master[[#This Row],[Voucher Date]]="","",Master[[#This Row],[Voucher Date]])</f>
        <v>42613</v>
      </c>
      <c r="H32" s="17" t="str">
        <f>IF(Master[[#This Row],[Voucher Collector -name, organization]]="","",Master[[#This Row],[Voucher Collector -name, organization]])</f>
        <v>Clara Holmes:From photograph:31 AUG 2016</v>
      </c>
      <c r="I32" s="7" t="str">
        <f>IF(Master[[#This Row],[Note (Voucher)]]="","",Master[[#This Row],[Note (Voucher)]])</f>
        <v/>
      </c>
    </row>
    <row r="33" spans="2:9" x14ac:dyDescent="0.35">
      <c r="B33" s="7" t="str">
        <f>Master[[#This Row],[Accession Prefix (NPGS)]]&amp;" "&amp;Master[[#This Row],[Accession Number -Assigned]]</f>
        <v xml:space="preserve">W6 </v>
      </c>
      <c r="C33" s="7" t="str">
        <f>Master[[#This Row],[Accession Prefix (NPGS)]]&amp;" "&amp;Master[[#This Row],[Accession Number -Assigned]]&amp;" "&amp;Master[[#This Row],[Inventory Suffix]]&amp;" "&amp;Master[[#This Row],[Inventory Type - Lookup Picker]]</f>
        <v>W6   SD</v>
      </c>
      <c r="D33" s="7" t="str">
        <f>IF(Master[[#This Row],[Collector Voucher Number]]="","",Master[[#This Row],[Collector Voucher Number]])</f>
        <v/>
      </c>
      <c r="E33" s="76" t="str">
        <f>IF(Master[[#This Row],[Voucher Location (1)]]="","",Master[[#This Row],[Voucher Location (1)]])</f>
        <v>Smithsonian (US)</v>
      </c>
      <c r="F33" s="7" t="str">
        <f t="shared" si="1"/>
        <v>mm/dd/yyyy</v>
      </c>
      <c r="G33" s="2">
        <f>IF(Master[[#This Row],[Voucher Date]]="","",Master[[#This Row],[Voucher Date]])</f>
        <v>42626</v>
      </c>
      <c r="H33" s="17" t="str">
        <f>IF(Master[[#This Row],[Voucher Collector -name, organization]]="","",Master[[#This Row],[Voucher Collector -name, organization]])</f>
        <v>Clara Holmes:From pressed specimen on another date:19 SEP 2016</v>
      </c>
      <c r="I33" s="7" t="str">
        <f>IF(Master[[#This Row],[Note (Voucher)]]="","",Master[[#This Row],[Note (Voucher)]])</f>
        <v/>
      </c>
    </row>
    <row r="34" spans="2:9" x14ac:dyDescent="0.35">
      <c r="B34" s="7" t="str">
        <f>Master[[#This Row],[Accession Prefix (NPGS)]]&amp;" "&amp;Master[[#This Row],[Accession Number -Assigned]]</f>
        <v xml:space="preserve">W6 </v>
      </c>
      <c r="C34" s="7" t="str">
        <f>Master[[#This Row],[Accession Prefix (NPGS)]]&amp;" "&amp;Master[[#This Row],[Accession Number -Assigned]]&amp;" "&amp;Master[[#This Row],[Inventory Suffix]]&amp;" "&amp;Master[[#This Row],[Inventory Type - Lookup Picker]]</f>
        <v>W6   SD</v>
      </c>
      <c r="D34" s="7" t="str">
        <f>IF(Master[[#This Row],[Collector Voucher Number]]="","",Master[[#This Row],[Collector Voucher Number]])</f>
        <v/>
      </c>
      <c r="E34" s="76" t="str">
        <f>IF(Master[[#This Row],[Voucher Location (1)]]="","",Master[[#This Row],[Voucher Location (1)]])</f>
        <v>Smithsonian (US)</v>
      </c>
      <c r="F34" s="7" t="str">
        <f t="shared" si="1"/>
        <v>mm/dd/yyyy</v>
      </c>
      <c r="G34" s="2">
        <f>IF(Master[[#This Row],[Voucher Date]]="","",Master[[#This Row],[Voucher Date]])</f>
        <v>42627</v>
      </c>
      <c r="H34" s="17" t="str">
        <f>IF(Master[[#This Row],[Voucher Collector -name, organization]]="","",Master[[#This Row],[Voucher Collector -name, organization]])</f>
        <v>Clara Holmes:From pressed specimen on another date:19 SEP 2016</v>
      </c>
      <c r="I34" s="7" t="str">
        <f>IF(Master[[#This Row],[Note (Voucher)]]="","",Master[[#This Row],[Note (Voucher)]])</f>
        <v/>
      </c>
    </row>
    <row r="35" spans="2:9" x14ac:dyDescent="0.35">
      <c r="B35" s="7" t="str">
        <f>Master[[#This Row],[Accession Prefix (NPGS)]]&amp;" "&amp;Master[[#This Row],[Accession Number -Assigned]]</f>
        <v xml:space="preserve">W6 </v>
      </c>
      <c r="C35" s="7" t="str">
        <f>Master[[#This Row],[Accession Prefix (NPGS)]]&amp;" "&amp;Master[[#This Row],[Accession Number -Assigned]]&amp;" "&amp;Master[[#This Row],[Inventory Suffix]]&amp;" "&amp;Master[[#This Row],[Inventory Type - Lookup Picker]]</f>
        <v>W6   SD</v>
      </c>
      <c r="D35" s="7" t="str">
        <f>IF(Master[[#This Row],[Collector Voucher Number]]="","",Master[[#This Row],[Collector Voucher Number]])</f>
        <v/>
      </c>
      <c r="E35" s="76" t="str">
        <f>IF(Master[[#This Row],[Voucher Location (1)]]="","",Master[[#This Row],[Voucher Location (1)]])</f>
        <v>Smithsonian (US)</v>
      </c>
      <c r="F35" s="7" t="str">
        <f t="shared" si="1"/>
        <v>mm/dd/yyyy</v>
      </c>
      <c r="G35" s="2">
        <f>IF(Master[[#This Row],[Voucher Date]]="","",Master[[#This Row],[Voucher Date]])</f>
        <v>42627</v>
      </c>
      <c r="H35" s="17" t="str">
        <f>IF(Master[[#This Row],[Voucher Collector -name, organization]]="","",Master[[#This Row],[Voucher Collector -name, organization]])</f>
        <v>Clara Holmes:From pressed specimen on another date:19 SEP 2016</v>
      </c>
      <c r="I35" s="7" t="str">
        <f>IF(Master[[#This Row],[Note (Voucher)]]="","",Master[[#This Row],[Note (Voucher)]])</f>
        <v/>
      </c>
    </row>
    <row r="36" spans="2:9" x14ac:dyDescent="0.35">
      <c r="B36" s="7" t="str">
        <f>Master[[#This Row],[Accession Prefix (NPGS)]]&amp;" "&amp;Master[[#This Row],[Accession Number -Assigned]]</f>
        <v xml:space="preserve">W6 </v>
      </c>
      <c r="C36" s="7" t="str">
        <f>Master[[#This Row],[Accession Prefix (NPGS)]]&amp;" "&amp;Master[[#This Row],[Accession Number -Assigned]]&amp;" "&amp;Master[[#This Row],[Inventory Suffix]]&amp;" "&amp;Master[[#This Row],[Inventory Type - Lookup Picker]]</f>
        <v>W6   SD</v>
      </c>
      <c r="D36" s="7" t="str">
        <f>IF(Master[[#This Row],[Collector Voucher Number]]="","",Master[[#This Row],[Collector Voucher Number]])</f>
        <v/>
      </c>
      <c r="E36" s="76" t="str">
        <f>IF(Master[[#This Row],[Voucher Location (1)]]="","",Master[[#This Row],[Voucher Location (1)]])</f>
        <v>Smithsonian (US)</v>
      </c>
      <c r="F36" s="7" t="str">
        <f t="shared" si="1"/>
        <v>mm/dd/yyyy</v>
      </c>
      <c r="G36" s="2">
        <f>IF(Master[[#This Row],[Voucher Date]]="","",Master[[#This Row],[Voucher Date]])</f>
        <v>42629</v>
      </c>
      <c r="H36" s="17" t="str">
        <f>IF(Master[[#This Row],[Voucher Collector -name, organization]]="","",Master[[#This Row],[Voucher Collector -name, organization]])</f>
        <v>Clara Holmes:From pressed specimen on another date:19 SEP 2016</v>
      </c>
      <c r="I36" s="7" t="str">
        <f>IF(Master[[#This Row],[Note (Voucher)]]="","",Master[[#This Row],[Note (Voucher)]])</f>
        <v/>
      </c>
    </row>
    <row r="37" spans="2:9" x14ac:dyDescent="0.35">
      <c r="B37" s="7" t="str">
        <f>Master[[#This Row],[Accession Prefix (NPGS)]]&amp;" "&amp;Master[[#This Row],[Accession Number -Assigned]]</f>
        <v xml:space="preserve">W6 </v>
      </c>
      <c r="C37" s="7" t="str">
        <f>Master[[#This Row],[Accession Prefix (NPGS)]]&amp;" "&amp;Master[[#This Row],[Accession Number -Assigned]]&amp;" "&amp;Master[[#This Row],[Inventory Suffix]]&amp;" "&amp;Master[[#This Row],[Inventory Type - Lookup Picker]]</f>
        <v>W6   SD</v>
      </c>
      <c r="D37" s="7" t="str">
        <f>IF(Master[[#This Row],[Collector Voucher Number]]="","",Master[[#This Row],[Collector Voucher Number]])</f>
        <v/>
      </c>
      <c r="E37" s="76" t="str">
        <f>IF(Master[[#This Row],[Voucher Location (1)]]="","",Master[[#This Row],[Voucher Location (1)]])</f>
        <v>Smithsonian (US)</v>
      </c>
      <c r="F37" s="7" t="str">
        <f t="shared" si="1"/>
        <v>mm/dd/yyyy</v>
      </c>
      <c r="G37" s="2">
        <f>IF(Master[[#This Row],[Voucher Date]]="","",Master[[#This Row],[Voucher Date]])</f>
        <v>42629</v>
      </c>
      <c r="H37" s="17" t="str">
        <f>IF(Master[[#This Row],[Voucher Collector -name, organization]]="","",Master[[#This Row],[Voucher Collector -name, organization]])</f>
        <v>Clara Holmes:From pressed specimen on another date:19 SEP 2016</v>
      </c>
      <c r="I37" s="7" t="str">
        <f>IF(Master[[#This Row],[Note (Voucher)]]="","",Master[[#This Row],[Note (Voucher)]])</f>
        <v/>
      </c>
    </row>
    <row r="38" spans="2:9" x14ac:dyDescent="0.35">
      <c r="B38" s="7" t="str">
        <f>Master[[#This Row],[Accession Prefix (NPGS)]]&amp;" "&amp;Master[[#This Row],[Accession Number -Assigned]]</f>
        <v xml:space="preserve">W6 </v>
      </c>
      <c r="C38" s="7" t="str">
        <f>Master[[#This Row],[Accession Prefix (NPGS)]]&amp;" "&amp;Master[[#This Row],[Accession Number -Assigned]]&amp;" "&amp;Master[[#This Row],[Inventory Suffix]]&amp;" "&amp;Master[[#This Row],[Inventory Type - Lookup Picker]]</f>
        <v>W6   SD</v>
      </c>
      <c r="D38" s="7" t="str">
        <f>IF(Master[[#This Row],[Collector Voucher Number]]="","",Master[[#This Row],[Collector Voucher Number]])</f>
        <v/>
      </c>
      <c r="E38" s="76" t="str">
        <f>IF(Master[[#This Row],[Voucher Location (1)]]="","",Master[[#This Row],[Voucher Location (1)]])</f>
        <v>Smithsonian (US)</v>
      </c>
      <c r="F38" s="7" t="str">
        <f t="shared" si="1"/>
        <v>mm/dd/yyyy</v>
      </c>
      <c r="G38" s="2">
        <f>IF(Master[[#This Row],[Voucher Date]]="","",Master[[#This Row],[Voucher Date]])</f>
        <v>42635</v>
      </c>
      <c r="H38" s="17" t="str">
        <f>IF(Master[[#This Row],[Voucher Collector -name, organization]]="","",Master[[#This Row],[Voucher Collector -name, organization]])</f>
        <v>Clara Holmes:From pressed specimen on another date:26 SEP 2016</v>
      </c>
      <c r="I38" s="7" t="str">
        <f>IF(Master[[#This Row],[Note (Voucher)]]="","",Master[[#This Row],[Note (Voucher)]])</f>
        <v/>
      </c>
    </row>
    <row r="39" spans="2:9" x14ac:dyDescent="0.35">
      <c r="B39" s="7" t="str">
        <f>Master[[#This Row],[Accession Prefix (NPGS)]]&amp;" "&amp;Master[[#This Row],[Accession Number -Assigned]]</f>
        <v xml:space="preserve">W6 </v>
      </c>
      <c r="C39" s="7" t="str">
        <f>Master[[#This Row],[Accession Prefix (NPGS)]]&amp;" "&amp;Master[[#This Row],[Accession Number -Assigned]]&amp;" "&amp;Master[[#This Row],[Inventory Suffix]]&amp;" "&amp;Master[[#This Row],[Inventory Type - Lookup Picker]]</f>
        <v>W6   SD</v>
      </c>
      <c r="D39" s="7" t="str">
        <f>IF(Master[[#This Row],[Collector Voucher Number]]="","",Master[[#This Row],[Collector Voucher Number]])</f>
        <v/>
      </c>
      <c r="E39" s="76" t="str">
        <f>IF(Master[[#This Row],[Voucher Location (1)]]="","",Master[[#This Row],[Voucher Location (1)]])</f>
        <v>Smithsonian (US)</v>
      </c>
      <c r="F39" s="7" t="str">
        <f t="shared" si="1"/>
        <v>mm/dd/yyyy</v>
      </c>
      <c r="G39" s="2">
        <f>IF(Master[[#This Row],[Voucher Date]]="","",Master[[#This Row],[Voucher Date]])</f>
        <v>42633</v>
      </c>
      <c r="H39" s="17" t="str">
        <f>IF(Master[[#This Row],[Voucher Collector -name, organization]]="","",Master[[#This Row],[Voucher Collector -name, organization]])</f>
        <v>Clara Holmes:From pressed specimen on another date:26 SEP 2016</v>
      </c>
      <c r="I39" s="7" t="str">
        <f>IF(Master[[#This Row],[Note (Voucher)]]="","",Master[[#This Row],[Note (Voucher)]])</f>
        <v/>
      </c>
    </row>
    <row r="40" spans="2:9" x14ac:dyDescent="0.35">
      <c r="B40" s="7" t="str">
        <f>Master[[#This Row],[Accession Prefix (NPGS)]]&amp;" "&amp;Master[[#This Row],[Accession Number -Assigned]]</f>
        <v xml:space="preserve">W6 </v>
      </c>
      <c r="C40" s="7" t="str">
        <f>Master[[#This Row],[Accession Prefix (NPGS)]]&amp;" "&amp;Master[[#This Row],[Accession Number -Assigned]]&amp;" "&amp;Master[[#This Row],[Inventory Suffix]]&amp;" "&amp;Master[[#This Row],[Inventory Type - Lookup Picker]]</f>
        <v>W6   SD</v>
      </c>
      <c r="D40" s="7" t="str">
        <f>IF(Master[[#This Row],[Collector Voucher Number]]="","",Master[[#This Row],[Collector Voucher Number]])</f>
        <v/>
      </c>
      <c r="E40" s="76" t="str">
        <f>IF(Master[[#This Row],[Voucher Location (1)]]="","",Master[[#This Row],[Voucher Location (1)]])</f>
        <v>Smithsonian (US)</v>
      </c>
      <c r="F40" s="7" t="str">
        <f t="shared" si="1"/>
        <v>mm/dd/yyyy</v>
      </c>
      <c r="G40" s="2">
        <f>IF(Master[[#This Row],[Voucher Date]]="","",Master[[#This Row],[Voucher Date]])</f>
        <v>42640</v>
      </c>
      <c r="H40" s="17" t="str">
        <f>IF(Master[[#This Row],[Voucher Collector -name, organization]]="","",Master[[#This Row],[Voucher Collector -name, organization]])</f>
        <v>Clara Holmes:From pressed specimen on another date:03 OCT 2016</v>
      </c>
      <c r="I40" s="7" t="str">
        <f>IF(Master[[#This Row],[Note (Voucher)]]="","",Master[[#This Row],[Note (Voucher)]])</f>
        <v/>
      </c>
    </row>
    <row r="41" spans="2:9" x14ac:dyDescent="0.35">
      <c r="B41" s="7" t="str">
        <f>Master[[#This Row],[Accession Prefix (NPGS)]]&amp;" "&amp;Master[[#This Row],[Accession Number -Assigned]]</f>
        <v xml:space="preserve">W6 </v>
      </c>
      <c r="C41" s="7" t="str">
        <f>Master[[#This Row],[Accession Prefix (NPGS)]]&amp;" "&amp;Master[[#This Row],[Accession Number -Assigned]]&amp;" "&amp;Master[[#This Row],[Inventory Suffix]]&amp;" "&amp;Master[[#This Row],[Inventory Type - Lookup Picker]]</f>
        <v>W6   SD</v>
      </c>
      <c r="D41" s="7" t="str">
        <f>IF(Master[[#This Row],[Collector Voucher Number]]="","",Master[[#This Row],[Collector Voucher Number]])</f>
        <v/>
      </c>
      <c r="E41" s="76" t="str">
        <f>IF(Master[[#This Row],[Voucher Location (1)]]="","",Master[[#This Row],[Voucher Location (1)]])</f>
        <v>Smithsonian (US)</v>
      </c>
      <c r="F41" s="7" t="str">
        <f t="shared" si="1"/>
        <v>mm/dd/yyyy</v>
      </c>
      <c r="G41" s="2">
        <f>IF(Master[[#This Row],[Voucher Date]]="","",Master[[#This Row],[Voucher Date]])</f>
        <v>42642</v>
      </c>
      <c r="H41" s="17" t="str">
        <f>IF(Master[[#This Row],[Voucher Collector -name, organization]]="","",Master[[#This Row],[Voucher Collector -name, organization]])</f>
        <v>Clara Holmes:From pressed specimen on another date:03 OCT 2016</v>
      </c>
      <c r="I41" s="7" t="str">
        <f>IF(Master[[#This Row],[Note (Voucher)]]="","",Master[[#This Row],[Note (Voucher)]])</f>
        <v/>
      </c>
    </row>
    <row r="42" spans="2:9" x14ac:dyDescent="0.35">
      <c r="B42" s="7" t="str">
        <f>Master[[#This Row],[Accession Prefix (NPGS)]]&amp;" "&amp;Master[[#This Row],[Accession Number -Assigned]]</f>
        <v xml:space="preserve">W6 </v>
      </c>
      <c r="C42" s="7" t="str">
        <f>Master[[#This Row],[Accession Prefix (NPGS)]]&amp;" "&amp;Master[[#This Row],[Accession Number -Assigned]]&amp;" "&amp;Master[[#This Row],[Inventory Suffix]]&amp;" "&amp;Master[[#This Row],[Inventory Type - Lookup Picker]]</f>
        <v>W6   SD</v>
      </c>
      <c r="D42" s="7" t="str">
        <f>IF(Master[[#This Row],[Collector Voucher Number]]="","",Master[[#This Row],[Collector Voucher Number]])</f>
        <v/>
      </c>
      <c r="E42" s="76" t="str">
        <f>IF(Master[[#This Row],[Voucher Location (1)]]="","",Master[[#This Row],[Voucher Location (1)]])</f>
        <v>Smithsonian (US)</v>
      </c>
      <c r="F42" s="7" t="str">
        <f t="shared" si="1"/>
        <v>mm/dd/yyyy</v>
      </c>
      <c r="G42" s="2">
        <f>IF(Master[[#This Row],[Voucher Date]]="","",Master[[#This Row],[Voucher Date]])</f>
        <v>42682</v>
      </c>
      <c r="H42" s="17" t="str">
        <f>IF(Master[[#This Row],[Voucher Collector -name, organization]]="","",Master[[#This Row],[Voucher Collector -name, organization]])</f>
        <v>Clara Holmes:From pressed specimen on another date:14 NOV 2016</v>
      </c>
      <c r="I42" s="7" t="str">
        <f>IF(Master[[#This Row],[Note (Voucher)]]="","",Master[[#This Row],[Note (Voucher)]])</f>
        <v/>
      </c>
    </row>
    <row r="43" spans="2:9" x14ac:dyDescent="0.35">
      <c r="B43" s="7" t="str">
        <f>Master[[#This Row],[Accession Prefix (NPGS)]]&amp;" "&amp;Master[[#This Row],[Accession Number -Assigned]]</f>
        <v xml:space="preserve">W6 </v>
      </c>
      <c r="C43" s="7" t="str">
        <f>Master[[#This Row],[Accession Prefix (NPGS)]]&amp;" "&amp;Master[[#This Row],[Accession Number -Assigned]]&amp;" "&amp;Master[[#This Row],[Inventory Suffix]]&amp;" "&amp;Master[[#This Row],[Inventory Type - Lookup Picker]]</f>
        <v>W6   SD</v>
      </c>
      <c r="D43" s="7" t="str">
        <f>IF(Master[[#This Row],[Collector Voucher Number]]="","",Master[[#This Row],[Collector Voucher Number]])</f>
        <v/>
      </c>
      <c r="E43" s="76" t="str">
        <f>IF(Master[[#This Row],[Voucher Location (1)]]="","",Master[[#This Row],[Voucher Location (1)]])</f>
        <v>Smithsonian (US)</v>
      </c>
      <c r="F43" s="7" t="str">
        <f t="shared" si="1"/>
        <v>mm/dd/yyyy</v>
      </c>
      <c r="G43" s="2">
        <f>IF(Master[[#This Row],[Voucher Date]]="","",Master[[#This Row],[Voucher Date]])</f>
        <v>42642</v>
      </c>
      <c r="H43" s="17" t="str">
        <f>IF(Master[[#This Row],[Voucher Collector -name, organization]]="","",Master[[#This Row],[Voucher Collector -name, organization]])</f>
        <v>Clara Holmes:From pressed specimen on another date:03 OCT 2016</v>
      </c>
      <c r="I43" s="7" t="str">
        <f>IF(Master[[#This Row],[Note (Voucher)]]="","",Master[[#This Row],[Note (Voucher)]])</f>
        <v/>
      </c>
    </row>
    <row r="44" spans="2:9" x14ac:dyDescent="0.35">
      <c r="B44" s="7" t="str">
        <f>Master[[#This Row],[Accession Prefix (NPGS)]]&amp;" "&amp;Master[[#This Row],[Accession Number -Assigned]]</f>
        <v xml:space="preserve">W6 </v>
      </c>
      <c r="C44" s="7" t="str">
        <f>Master[[#This Row],[Accession Prefix (NPGS)]]&amp;" "&amp;Master[[#This Row],[Accession Number -Assigned]]&amp;" "&amp;Master[[#This Row],[Inventory Suffix]]&amp;" "&amp;Master[[#This Row],[Inventory Type - Lookup Picker]]</f>
        <v>W6   SD</v>
      </c>
      <c r="D44" s="7" t="str">
        <f>IF(Master[[#This Row],[Collector Voucher Number]]="","",Master[[#This Row],[Collector Voucher Number]])</f>
        <v/>
      </c>
      <c r="E44" s="76" t="str">
        <f>IF(Master[[#This Row],[Voucher Location (1)]]="","",Master[[#This Row],[Voucher Location (1)]])</f>
        <v>Smithsonian (US)</v>
      </c>
      <c r="F44" s="7" t="str">
        <f t="shared" si="1"/>
        <v>mm/dd/yyyy</v>
      </c>
      <c r="G44" s="2">
        <f>IF(Master[[#This Row],[Voucher Date]]="","",Master[[#This Row],[Voucher Date]])</f>
        <v>42648</v>
      </c>
      <c r="H44" s="17" t="str">
        <f>IF(Master[[#This Row],[Voucher Collector -name, organization]]="","",Master[[#This Row],[Voucher Collector -name, organization]])</f>
        <v>Clara Holmes:From pressed specimen on another date:16 NOV 2016</v>
      </c>
      <c r="I44" s="7" t="str">
        <f>IF(Master[[#This Row],[Note (Voucher)]]="","",Master[[#This Row],[Note (Voucher)]])</f>
        <v/>
      </c>
    </row>
    <row r="45" spans="2:9" x14ac:dyDescent="0.35">
      <c r="B45" s="7" t="str">
        <f>Master[[#This Row],[Accession Prefix (NPGS)]]&amp;" "&amp;Master[[#This Row],[Accession Number -Assigned]]</f>
        <v xml:space="preserve">W6 </v>
      </c>
      <c r="C45" s="7" t="str">
        <f>Master[[#This Row],[Accession Prefix (NPGS)]]&amp;" "&amp;Master[[#This Row],[Accession Number -Assigned]]&amp;" "&amp;Master[[#This Row],[Inventory Suffix]]&amp;" "&amp;Master[[#This Row],[Inventory Type - Lookup Picker]]</f>
        <v>W6   SD</v>
      </c>
      <c r="D45" s="7" t="str">
        <f>IF(Master[[#This Row],[Collector Voucher Number]]="","",Master[[#This Row],[Collector Voucher Number]])</f>
        <v/>
      </c>
      <c r="E45" s="76" t="str">
        <f>IF(Master[[#This Row],[Voucher Location (1)]]="","",Master[[#This Row],[Voucher Location (1)]])</f>
        <v>Smithsonian (US)</v>
      </c>
      <c r="F45" s="7" t="str">
        <f t="shared" si="1"/>
        <v>mm/dd/yyyy</v>
      </c>
      <c r="G45" s="2">
        <f>IF(Master[[#This Row],[Voucher Date]]="","",Master[[#This Row],[Voucher Date]])</f>
        <v>42648</v>
      </c>
      <c r="H45" s="17" t="str">
        <f>IF(Master[[#This Row],[Voucher Collector -name, organization]]="","",Master[[#This Row],[Voucher Collector -name, organization]])</f>
        <v>Clara Holmes:In Field:23 JUN 2016</v>
      </c>
      <c r="I45" s="7" t="str">
        <f>IF(Master[[#This Row],[Note (Voucher)]]="","",Master[[#This Row],[Note (Voucher)]])</f>
        <v/>
      </c>
    </row>
    <row r="46" spans="2:9" x14ac:dyDescent="0.35">
      <c r="B46" s="7" t="str">
        <f>Master[[#This Row],[Accession Prefix (NPGS)]]&amp;" "&amp;Master[[#This Row],[Accession Number -Assigned]]</f>
        <v xml:space="preserve">W6 </v>
      </c>
      <c r="C46" s="7" t="str">
        <f>Master[[#This Row],[Accession Prefix (NPGS)]]&amp;" "&amp;Master[[#This Row],[Accession Number -Assigned]]&amp;" "&amp;Master[[#This Row],[Inventory Suffix]]&amp;" "&amp;Master[[#This Row],[Inventory Type - Lookup Picker]]</f>
        <v>W6   SD</v>
      </c>
      <c r="D46" s="7" t="str">
        <f>IF(Master[[#This Row],[Collector Voucher Number]]="","",Master[[#This Row],[Collector Voucher Number]])</f>
        <v/>
      </c>
      <c r="E46" s="76" t="str">
        <f>IF(Master[[#This Row],[Voucher Location (1)]]="","",Master[[#This Row],[Voucher Location (1)]])</f>
        <v>Smithsonian (US)</v>
      </c>
      <c r="F46" s="7" t="str">
        <f t="shared" si="1"/>
        <v>mm/dd/yyyy</v>
      </c>
      <c r="G46" s="2">
        <f>IF(Master[[#This Row],[Voucher Date]]="","",Master[[#This Row],[Voucher Date]])</f>
        <v>42649</v>
      </c>
      <c r="H46" s="17" t="str">
        <f>IF(Master[[#This Row],[Voucher Collector -name, organization]]="","",Master[[#This Row],[Voucher Collector -name, organization]])</f>
        <v>Clara Holmes:From pressed specimen on another date:16 NOV 2016</v>
      </c>
      <c r="I46" s="7" t="str">
        <f>IF(Master[[#This Row],[Note (Voucher)]]="","",Master[[#This Row],[Note (Voucher)]])</f>
        <v/>
      </c>
    </row>
    <row r="47" spans="2:9" x14ac:dyDescent="0.35">
      <c r="B47" s="7" t="str">
        <f>Master[[#This Row],[Accession Prefix (NPGS)]]&amp;" "&amp;Master[[#This Row],[Accession Number -Assigned]]</f>
        <v xml:space="preserve">W6 </v>
      </c>
      <c r="C47" s="7" t="str">
        <f>Master[[#This Row],[Accession Prefix (NPGS)]]&amp;" "&amp;Master[[#This Row],[Accession Number -Assigned]]&amp;" "&amp;Master[[#This Row],[Inventory Suffix]]&amp;" "&amp;Master[[#This Row],[Inventory Type - Lookup Picker]]</f>
        <v>W6   SD</v>
      </c>
      <c r="D47" s="7" t="str">
        <f>IF(Master[[#This Row],[Collector Voucher Number]]="","",Master[[#This Row],[Collector Voucher Number]])</f>
        <v/>
      </c>
      <c r="E47" s="76" t="str">
        <f>IF(Master[[#This Row],[Voucher Location (1)]]="","",Master[[#This Row],[Voucher Location (1)]])</f>
        <v>Smithsonian (US)</v>
      </c>
      <c r="F47" s="7" t="str">
        <f t="shared" si="1"/>
        <v>mm/dd/yyyy</v>
      </c>
      <c r="G47" s="2">
        <f>IF(Master[[#This Row],[Voucher Date]]="","",Master[[#This Row],[Voucher Date]])</f>
        <v>42662</v>
      </c>
      <c r="H47" s="17" t="str">
        <f>IF(Master[[#This Row],[Voucher Collector -name, organization]]="","",Master[[#This Row],[Voucher Collector -name, organization]])</f>
        <v>Clara Holmes:From pressed specimen on another date:16 NOV 2016</v>
      </c>
      <c r="I47" s="7" t="str">
        <f>IF(Master[[#This Row],[Note (Voucher)]]="","",Master[[#This Row],[Note (Voucher)]])</f>
        <v/>
      </c>
    </row>
    <row r="48" spans="2:9" x14ac:dyDescent="0.35">
      <c r="B48" s="7" t="str">
        <f>Master[[#This Row],[Accession Prefix (NPGS)]]&amp;" "&amp;Master[[#This Row],[Accession Number -Assigned]]</f>
        <v xml:space="preserve">W6 </v>
      </c>
      <c r="C48" s="7" t="str">
        <f>Master[[#This Row],[Accession Prefix (NPGS)]]&amp;" "&amp;Master[[#This Row],[Accession Number -Assigned]]&amp;" "&amp;Master[[#This Row],[Inventory Suffix]]&amp;" "&amp;Master[[#This Row],[Inventory Type - Lookup Picker]]</f>
        <v>W6   SD</v>
      </c>
      <c r="D48" s="7" t="str">
        <f>IF(Master[[#This Row],[Collector Voucher Number]]="","",Master[[#This Row],[Collector Voucher Number]])</f>
        <v/>
      </c>
      <c r="E48" s="76" t="str">
        <f>IF(Master[[#This Row],[Voucher Location (1)]]="","",Master[[#This Row],[Voucher Location (1)]])</f>
        <v>Smithsonian (US)</v>
      </c>
      <c r="F48" s="7" t="str">
        <f t="shared" si="1"/>
        <v>mm/dd/yyyy</v>
      </c>
      <c r="G48" s="2">
        <f>IF(Master[[#This Row],[Voucher Date]]="","",Master[[#This Row],[Voucher Date]])</f>
        <v>42664</v>
      </c>
      <c r="H48" s="17" t="str">
        <f>IF(Master[[#This Row],[Voucher Collector -name, organization]]="","",Master[[#This Row],[Voucher Collector -name, organization]])</f>
        <v>Clara Holmes:From pressed specimen on another date:16 NOV 2016</v>
      </c>
      <c r="I48" s="7" t="str">
        <f>IF(Master[[#This Row],[Note (Voucher)]]="","",Master[[#This Row],[Note (Voucher)]])</f>
        <v/>
      </c>
    </row>
    <row r="49" spans="2:9" x14ac:dyDescent="0.35">
      <c r="B49" s="7" t="str">
        <f>Master[[#This Row],[Accession Prefix (NPGS)]]&amp;" "&amp;Master[[#This Row],[Accession Number -Assigned]]</f>
        <v xml:space="preserve">W6 </v>
      </c>
      <c r="C49" s="7" t="str">
        <f>Master[[#This Row],[Accession Prefix (NPGS)]]&amp;" "&amp;Master[[#This Row],[Accession Number -Assigned]]&amp;" "&amp;Master[[#This Row],[Inventory Suffix]]&amp;" "&amp;Master[[#This Row],[Inventory Type - Lookup Picker]]</f>
        <v>W6   SD</v>
      </c>
      <c r="D49" s="7" t="str">
        <f>IF(Master[[#This Row],[Collector Voucher Number]]="","",Master[[#This Row],[Collector Voucher Number]])</f>
        <v/>
      </c>
      <c r="E49" s="76" t="str">
        <f>IF(Master[[#This Row],[Voucher Location (1)]]="","",Master[[#This Row],[Voucher Location (1)]])</f>
        <v>Smithsonian (US)</v>
      </c>
      <c r="F49" s="7" t="str">
        <f t="shared" si="1"/>
        <v>mm/dd/yyyy</v>
      </c>
      <c r="G49" s="2">
        <f>IF(Master[[#This Row],[Voucher Date]]="","",Master[[#This Row],[Voucher Date]])</f>
        <v>42675</v>
      </c>
      <c r="H49" s="17" t="str">
        <f>IF(Master[[#This Row],[Voucher Collector -name, organization]]="","",Master[[#This Row],[Voucher Collector -name, organization]])</f>
        <v>Clara Holmes:From pressed specimen on another date:16 NOV 2016</v>
      </c>
      <c r="I49" s="7" t="str">
        <f>IF(Master[[#This Row],[Note (Voucher)]]="","",Master[[#This Row],[Note (Voucher)]])</f>
        <v/>
      </c>
    </row>
    <row r="50" spans="2:9" x14ac:dyDescent="0.35">
      <c r="B50" s="7" t="str">
        <f>Master[[#This Row],[Accession Prefix (NPGS)]]&amp;" "&amp;Master[[#This Row],[Accession Number -Assigned]]</f>
        <v xml:space="preserve">W6 </v>
      </c>
      <c r="C50" s="7" t="str">
        <f>Master[[#This Row],[Accession Prefix (NPGS)]]&amp;" "&amp;Master[[#This Row],[Accession Number -Assigned]]&amp;" "&amp;Master[[#This Row],[Inventory Suffix]]&amp;" "&amp;Master[[#This Row],[Inventory Type - Lookup Picker]]</f>
        <v>W6   SD</v>
      </c>
      <c r="D50" s="7" t="str">
        <f>IF(Master[[#This Row],[Collector Voucher Number]]="","",Master[[#This Row],[Collector Voucher Number]])</f>
        <v/>
      </c>
      <c r="E50" s="76" t="str">
        <f>IF(Master[[#This Row],[Voucher Location (1)]]="","",Master[[#This Row],[Voucher Location (1)]])</f>
        <v>Smithsonian (US)</v>
      </c>
      <c r="F50" s="7" t="str">
        <f t="shared" si="1"/>
        <v>mm/dd/yyyy</v>
      </c>
      <c r="G50" s="2">
        <f>IF(Master[[#This Row],[Voucher Date]]="","",Master[[#This Row],[Voucher Date]])</f>
        <v>42675</v>
      </c>
      <c r="H50" s="17" t="str">
        <f>IF(Master[[#This Row],[Voucher Collector -name, organization]]="","",Master[[#This Row],[Voucher Collector -name, organization]])</f>
        <v>Clara Holmes:From pressed specimen on another date:16 NOV 2016</v>
      </c>
      <c r="I50" s="7" t="str">
        <f>IF(Master[[#This Row],[Note (Voucher)]]="","",Master[[#This Row],[Note (Voucher)]])</f>
        <v/>
      </c>
    </row>
    <row r="51" spans="2:9" x14ac:dyDescent="0.35">
      <c r="B51" s="7" t="str">
        <f>Master[[#This Row],[Accession Prefix (NPGS)]]&amp;" "&amp;Master[[#This Row],[Accession Number -Assigned]]</f>
        <v xml:space="preserve">W6 </v>
      </c>
      <c r="C51" s="7" t="str">
        <f>Master[[#This Row],[Accession Prefix (NPGS)]]&amp;" "&amp;Master[[#This Row],[Accession Number -Assigned]]&amp;" "&amp;Master[[#This Row],[Inventory Suffix]]&amp;" "&amp;Master[[#This Row],[Inventory Type - Lookup Picker]]</f>
        <v>W6   SD</v>
      </c>
      <c r="D51" s="7" t="str">
        <f>IF(Master[[#This Row],[Collector Voucher Number]]="","",Master[[#This Row],[Collector Voucher Number]])</f>
        <v/>
      </c>
      <c r="E51" s="76" t="str">
        <f>IF(Master[[#This Row],[Voucher Location (1)]]="","",Master[[#This Row],[Voucher Location (1)]])</f>
        <v>Smithsonian (US)</v>
      </c>
      <c r="F51" s="7" t="str">
        <f t="shared" si="1"/>
        <v>mm/dd/yyyy</v>
      </c>
      <c r="G51" s="2">
        <f>IF(Master[[#This Row],[Voucher Date]]="","",Master[[#This Row],[Voucher Date]])</f>
        <v>42675</v>
      </c>
      <c r="H51" s="17" t="str">
        <f>IF(Master[[#This Row],[Voucher Collector -name, organization]]="","",Master[[#This Row],[Voucher Collector -name, organization]])</f>
        <v>Clara Holmes:From pressed specimen on another date:16 NOV 2016</v>
      </c>
      <c r="I51" s="7" t="str">
        <f>IF(Master[[#This Row],[Note (Voucher)]]="","",Master[[#This Row],[Note (Voucher)]])</f>
        <v/>
      </c>
    </row>
    <row r="52" spans="2:9" x14ac:dyDescent="0.35">
      <c r="B52" s="7" t="str">
        <f>Master[[#This Row],[Accession Prefix (NPGS)]]&amp;" "&amp;Master[[#This Row],[Accession Number -Assigned]]</f>
        <v xml:space="preserve">W6 </v>
      </c>
      <c r="C52" s="7" t="str">
        <f>Master[[#This Row],[Accession Prefix (NPGS)]]&amp;" "&amp;Master[[#This Row],[Accession Number -Assigned]]&amp;" "&amp;Master[[#This Row],[Inventory Suffix]]&amp;" "&amp;Master[[#This Row],[Inventory Type - Lookup Picker]]</f>
        <v>W6   SD</v>
      </c>
      <c r="D52" s="7" t="str">
        <f>IF(Master[[#This Row],[Collector Voucher Number]]="","",Master[[#This Row],[Collector Voucher Number]])</f>
        <v/>
      </c>
      <c r="E52" s="76" t="str">
        <f>IF(Master[[#This Row],[Voucher Location (1)]]="","",Master[[#This Row],[Voucher Location (1)]])</f>
        <v>Smithsonian (US)</v>
      </c>
      <c r="F52" s="7" t="str">
        <f t="shared" si="1"/>
        <v>mm/dd/yyyy</v>
      </c>
      <c r="G52" s="2">
        <f>IF(Master[[#This Row],[Voucher Date]]="","",Master[[#This Row],[Voucher Date]])</f>
        <v>42675</v>
      </c>
      <c r="H52" s="17" t="str">
        <f>IF(Master[[#This Row],[Voucher Collector -name, organization]]="","",Master[[#This Row],[Voucher Collector -name, organization]])</f>
        <v>Clara Holmes:From pressed specimen on another date:16 NOV 2016</v>
      </c>
      <c r="I52" s="7" t="str">
        <f>IF(Master[[#This Row],[Note (Voucher)]]="","",Master[[#This Row],[Note (Voucher)]])</f>
        <v/>
      </c>
    </row>
    <row r="53" spans="2:9" x14ac:dyDescent="0.35">
      <c r="B53" s="7" t="str">
        <f>Master[[#This Row],[Accession Prefix (NPGS)]]&amp;" "&amp;Master[[#This Row],[Accession Number -Assigned]]</f>
        <v xml:space="preserve">W6 </v>
      </c>
      <c r="C53" s="7" t="str">
        <f>Master[[#This Row],[Accession Prefix (NPGS)]]&amp;" "&amp;Master[[#This Row],[Accession Number -Assigned]]&amp;" "&amp;Master[[#This Row],[Inventory Suffix]]&amp;" "&amp;Master[[#This Row],[Inventory Type - Lookup Picker]]</f>
        <v>W6   SD</v>
      </c>
      <c r="D53" s="7" t="str">
        <f>IF(Master[[#This Row],[Collector Voucher Number]]="","",Master[[#This Row],[Collector Voucher Number]])</f>
        <v/>
      </c>
      <c r="E53" s="76" t="str">
        <f>IF(Master[[#This Row],[Voucher Location (1)]]="","",Master[[#This Row],[Voucher Location (1)]])</f>
        <v>Smithsonian (US)</v>
      </c>
      <c r="F53" s="7" t="str">
        <f t="shared" si="1"/>
        <v>mm/dd/yyyy</v>
      </c>
      <c r="G53" s="2">
        <f>IF(Master[[#This Row],[Voucher Date]]="","",Master[[#This Row],[Voucher Date]])</f>
        <v>42676</v>
      </c>
      <c r="H53" s="17" t="str">
        <f>IF(Master[[#This Row],[Voucher Collector -name, organization]]="","",Master[[#This Row],[Voucher Collector -name, organization]])</f>
        <v>Clara Holmes:From pressed specimen on another date:16 NOV 2016</v>
      </c>
      <c r="I53" s="7" t="str">
        <f>IF(Master[[#This Row],[Note (Voucher)]]="","",Master[[#This Row],[Note (Voucher)]])</f>
        <v/>
      </c>
    </row>
    <row r="54" spans="2:9" x14ac:dyDescent="0.35">
      <c r="B54" s="7" t="str">
        <f>Master[[#This Row],[Accession Prefix (NPGS)]]&amp;" "&amp;Master[[#This Row],[Accession Number -Assigned]]</f>
        <v xml:space="preserve">W6 </v>
      </c>
      <c r="C54" s="7" t="str">
        <f>Master[[#This Row],[Accession Prefix (NPGS)]]&amp;" "&amp;Master[[#This Row],[Accession Number -Assigned]]&amp;" "&amp;Master[[#This Row],[Inventory Suffix]]&amp;" "&amp;Master[[#This Row],[Inventory Type - Lookup Picker]]</f>
        <v>W6   SD</v>
      </c>
      <c r="D54" s="7" t="str">
        <f>IF(Master[[#This Row],[Collector Voucher Number]]="","",Master[[#This Row],[Collector Voucher Number]])</f>
        <v/>
      </c>
      <c r="E54" s="76" t="str">
        <f>IF(Master[[#This Row],[Voucher Location (1)]]="","",Master[[#This Row],[Voucher Location (1)]])</f>
        <v>Smithsonian (US)</v>
      </c>
      <c r="F54" s="7" t="str">
        <f t="shared" ref="F54:F85" si="2">"mm/dd/yyyy"</f>
        <v>mm/dd/yyyy</v>
      </c>
      <c r="G54" s="2">
        <f>IF(Master[[#This Row],[Voucher Date]]="","",Master[[#This Row],[Voucher Date]])</f>
        <v>42676</v>
      </c>
      <c r="H54" s="17" t="str">
        <f>IF(Master[[#This Row],[Voucher Collector -name, organization]]="","",Master[[#This Row],[Voucher Collector -name, organization]])</f>
        <v>Clara Holmes:From pressed specimen on another date:16 NOV 2016</v>
      </c>
      <c r="I54" s="7" t="str">
        <f>IF(Master[[#This Row],[Note (Voucher)]]="","",Master[[#This Row],[Note (Voucher)]])</f>
        <v/>
      </c>
    </row>
    <row r="55" spans="2:9" x14ac:dyDescent="0.35">
      <c r="B55" s="7" t="str">
        <f>Master[[#This Row],[Accession Prefix (NPGS)]]&amp;" "&amp;Master[[#This Row],[Accession Number -Assigned]]</f>
        <v xml:space="preserve">W6 </v>
      </c>
      <c r="C55" s="7" t="str">
        <f>Master[[#This Row],[Accession Prefix (NPGS)]]&amp;" "&amp;Master[[#This Row],[Accession Number -Assigned]]&amp;" "&amp;Master[[#This Row],[Inventory Suffix]]&amp;" "&amp;Master[[#This Row],[Inventory Type - Lookup Picker]]</f>
        <v>W6   SD</v>
      </c>
      <c r="D55" s="7" t="str">
        <f>IF(Master[[#This Row],[Collector Voucher Number]]="","",Master[[#This Row],[Collector Voucher Number]])</f>
        <v/>
      </c>
      <c r="E55" s="76" t="str">
        <f>IF(Master[[#This Row],[Voucher Location (1)]]="","",Master[[#This Row],[Voucher Location (1)]])</f>
        <v>Smithsonian (US)</v>
      </c>
      <c r="F55" s="7" t="str">
        <f t="shared" si="2"/>
        <v>mm/dd/yyyy</v>
      </c>
      <c r="G55" s="2">
        <f>IF(Master[[#This Row],[Voucher Date]]="","",Master[[#This Row],[Voucher Date]])</f>
        <v>42676</v>
      </c>
      <c r="H55" s="17" t="str">
        <f>IF(Master[[#This Row],[Voucher Collector -name, organization]]="","",Master[[#This Row],[Voucher Collector -name, organization]])</f>
        <v>clara Holmes:From pressed specimen on another date:16 NOV 2016</v>
      </c>
      <c r="I55" s="7" t="str">
        <f>IF(Master[[#This Row],[Note (Voucher)]]="","",Master[[#This Row],[Note (Voucher)]])</f>
        <v/>
      </c>
    </row>
    <row r="56" spans="2:9" x14ac:dyDescent="0.35">
      <c r="B56" s="7" t="str">
        <f>Master[[#This Row],[Accession Prefix (NPGS)]]&amp;" "&amp;Master[[#This Row],[Accession Number -Assigned]]</f>
        <v xml:space="preserve">W6 </v>
      </c>
      <c r="C56" s="7" t="str">
        <f>Master[[#This Row],[Accession Prefix (NPGS)]]&amp;" "&amp;Master[[#This Row],[Accession Number -Assigned]]&amp;" "&amp;Master[[#This Row],[Inventory Suffix]]&amp;" "&amp;Master[[#This Row],[Inventory Type - Lookup Picker]]</f>
        <v>W6   SD</v>
      </c>
      <c r="D56" s="7" t="str">
        <f>IF(Master[[#This Row],[Collector Voucher Number]]="","",Master[[#This Row],[Collector Voucher Number]])</f>
        <v/>
      </c>
      <c r="E56" s="76" t="str">
        <f>IF(Master[[#This Row],[Voucher Location (1)]]="","",Master[[#This Row],[Voucher Location (1)]])</f>
        <v>Smithsonian (US)</v>
      </c>
      <c r="F56" s="7" t="str">
        <f t="shared" si="2"/>
        <v>mm/dd/yyyy</v>
      </c>
      <c r="G56" s="2">
        <f>IF(Master[[#This Row],[Voucher Date]]="","",Master[[#This Row],[Voucher Date]])</f>
        <v>42678</v>
      </c>
      <c r="H56" s="17" t="str">
        <f>IF(Master[[#This Row],[Voucher Collector -name, organization]]="","",Master[[#This Row],[Voucher Collector -name, organization]])</f>
        <v>Clara Holmes:From pressed specimen on another date:16 NOV 2016</v>
      </c>
      <c r="I56" s="7" t="str">
        <f>IF(Master[[#This Row],[Note (Voucher)]]="","",Master[[#This Row],[Note (Voucher)]])</f>
        <v/>
      </c>
    </row>
    <row r="57" spans="2:9" x14ac:dyDescent="0.35">
      <c r="B57" s="7" t="str">
        <f>Master[[#This Row],[Accession Prefix (NPGS)]]&amp;" "&amp;Master[[#This Row],[Accession Number -Assigned]]</f>
        <v xml:space="preserve">W6 </v>
      </c>
      <c r="C57" s="7" t="str">
        <f>Master[[#This Row],[Accession Prefix (NPGS)]]&amp;" "&amp;Master[[#This Row],[Accession Number -Assigned]]&amp;" "&amp;Master[[#This Row],[Inventory Suffix]]&amp;" "&amp;Master[[#This Row],[Inventory Type - Lookup Picker]]</f>
        <v>W6   SD</v>
      </c>
      <c r="D57" s="7" t="str">
        <f>IF(Master[[#This Row],[Collector Voucher Number]]="","",Master[[#This Row],[Collector Voucher Number]])</f>
        <v/>
      </c>
      <c r="E57" s="76" t="str">
        <f>IF(Master[[#This Row],[Voucher Location (1)]]="","",Master[[#This Row],[Voucher Location (1)]])</f>
        <v>Smithsonian (US)</v>
      </c>
      <c r="F57" s="7" t="str">
        <f t="shared" si="2"/>
        <v>mm/dd/yyyy</v>
      </c>
      <c r="G57" s="2">
        <f>IF(Master[[#This Row],[Voucher Date]]="","",Master[[#This Row],[Voucher Date]])</f>
        <v>42684</v>
      </c>
      <c r="H57" s="17" t="str">
        <f>IF(Master[[#This Row],[Voucher Collector -name, organization]]="","",Master[[#This Row],[Voucher Collector -name, organization]])</f>
        <v>Clara Holmes:From pressed specimen on another date:16 NOV 2016</v>
      </c>
      <c r="I57" s="7" t="str">
        <f>IF(Master[[#This Row],[Note (Voucher)]]="","",Master[[#This Row],[Note (Voucher)]])</f>
        <v/>
      </c>
    </row>
    <row r="58" spans="2:9" x14ac:dyDescent="0.35">
      <c r="B58" s="7" t="str">
        <f>Master[[#This Row],[Accession Prefix (NPGS)]]&amp;" "&amp;Master[[#This Row],[Accession Number -Assigned]]</f>
        <v xml:space="preserve">W6 </v>
      </c>
      <c r="C58" s="7" t="str">
        <f>Master[[#This Row],[Accession Prefix (NPGS)]]&amp;" "&amp;Master[[#This Row],[Accession Number -Assigned]]&amp;" "&amp;Master[[#This Row],[Inventory Suffix]]&amp;" "&amp;Master[[#This Row],[Inventory Type - Lookup Picker]]</f>
        <v>W6   SD</v>
      </c>
      <c r="D58" s="7" t="str">
        <f>IF(Master[[#This Row],[Collector Voucher Number]]="","",Master[[#This Row],[Collector Voucher Number]])</f>
        <v/>
      </c>
      <c r="E58" s="76" t="str">
        <f>IF(Master[[#This Row],[Voucher Location (1)]]="","",Master[[#This Row],[Voucher Location (1)]])</f>
        <v>Smithsonian (US)</v>
      </c>
      <c r="F58" s="7" t="str">
        <f t="shared" si="2"/>
        <v>mm/dd/yyyy</v>
      </c>
      <c r="G58" s="2">
        <f>IF(Master[[#This Row],[Voucher Date]]="","",Master[[#This Row],[Voucher Date]])</f>
        <v>42559</v>
      </c>
      <c r="H58" s="17" t="str">
        <f>IF(Master[[#This Row],[Voucher Collector -name, organization]]="","",Master[[#This Row],[Voucher Collector -name, organization]])</f>
        <v>Clara Holmes:From pressed specimen on another date:15 NOV 2016</v>
      </c>
      <c r="I58" s="7" t="str">
        <f>IF(Master[[#This Row],[Note (Voucher)]]="","",Master[[#This Row],[Note (Voucher)]])</f>
        <v/>
      </c>
    </row>
    <row r="59" spans="2:9" x14ac:dyDescent="0.35">
      <c r="B59" s="7" t="str">
        <f>Master[[#This Row],[Accession Prefix (NPGS)]]&amp;" "&amp;Master[[#This Row],[Accession Number -Assigned]]</f>
        <v xml:space="preserve">W6 </v>
      </c>
      <c r="C59" s="7" t="str">
        <f>Master[[#This Row],[Accession Prefix (NPGS)]]&amp;" "&amp;Master[[#This Row],[Accession Number -Assigned]]&amp;" "&amp;Master[[#This Row],[Inventory Suffix]]&amp;" "&amp;Master[[#This Row],[Inventory Type - Lookup Picker]]</f>
        <v>W6   SD</v>
      </c>
      <c r="D59" s="7" t="str">
        <f>IF(Master[[#This Row],[Collector Voucher Number]]="","",Master[[#This Row],[Collector Voucher Number]])</f>
        <v/>
      </c>
      <c r="E59" s="76" t="str">
        <f>IF(Master[[#This Row],[Voucher Location (1)]]="","",Master[[#This Row],[Voucher Location (1)]])</f>
        <v>Smithsonian (US)</v>
      </c>
      <c r="F59" s="7" t="str">
        <f t="shared" si="2"/>
        <v>mm/dd/yyyy</v>
      </c>
      <c r="G59" s="2">
        <f>IF(Master[[#This Row],[Voucher Date]]="","",Master[[#This Row],[Voucher Date]])</f>
        <v>42559</v>
      </c>
      <c r="H59" s="17" t="str">
        <f>IF(Master[[#This Row],[Voucher Collector -name, organization]]="","",Master[[#This Row],[Voucher Collector -name, organization]])</f>
        <v>Clara Holmes:From pressed specimen on another date:15 NOV 2016</v>
      </c>
      <c r="I59" s="7" t="str">
        <f>IF(Master[[#This Row],[Note (Voucher)]]="","",Master[[#This Row],[Note (Voucher)]])</f>
        <v/>
      </c>
    </row>
    <row r="60" spans="2:9" x14ac:dyDescent="0.35">
      <c r="B60" s="7" t="str">
        <f>Master[[#This Row],[Accession Prefix (NPGS)]]&amp;" "&amp;Master[[#This Row],[Accession Number -Assigned]]</f>
        <v xml:space="preserve">W6 </v>
      </c>
      <c r="C60" s="7" t="str">
        <f>Master[[#This Row],[Accession Prefix (NPGS)]]&amp;" "&amp;Master[[#This Row],[Accession Number -Assigned]]&amp;" "&amp;Master[[#This Row],[Inventory Suffix]]&amp;" "&amp;Master[[#This Row],[Inventory Type - Lookup Picker]]</f>
        <v>W6   SD</v>
      </c>
      <c r="D60" s="7" t="str">
        <f>IF(Master[[#This Row],[Collector Voucher Number]]="","",Master[[#This Row],[Collector Voucher Number]])</f>
        <v/>
      </c>
      <c r="E60" s="76" t="str">
        <f>IF(Master[[#This Row],[Voucher Location (1)]]="","",Master[[#This Row],[Voucher Location (1)]])</f>
        <v>Smithsonian (US)</v>
      </c>
      <c r="F60" s="7" t="str">
        <f t="shared" si="2"/>
        <v>mm/dd/yyyy</v>
      </c>
      <c r="G60" s="2">
        <f>IF(Master[[#This Row],[Voucher Date]]="","",Master[[#This Row],[Voucher Date]])</f>
        <v>42579</v>
      </c>
      <c r="H60" s="17" t="str">
        <f>IF(Master[[#This Row],[Voucher Collector -name, organization]]="","",Master[[#This Row],[Voucher Collector -name, organization]])</f>
        <v>Clara Holmes:From pressed specimen on another date:15 NOV 2016</v>
      </c>
      <c r="I60" s="7" t="str">
        <f>IF(Master[[#This Row],[Note (Voucher)]]="","",Master[[#This Row],[Note (Voucher)]])</f>
        <v/>
      </c>
    </row>
    <row r="61" spans="2:9" x14ac:dyDescent="0.35">
      <c r="B61" s="7" t="str">
        <f>Master[[#This Row],[Accession Prefix (NPGS)]]&amp;" "&amp;Master[[#This Row],[Accession Number -Assigned]]</f>
        <v xml:space="preserve">W6 </v>
      </c>
      <c r="C61" s="7" t="str">
        <f>Master[[#This Row],[Accession Prefix (NPGS)]]&amp;" "&amp;Master[[#This Row],[Accession Number -Assigned]]&amp;" "&amp;Master[[#This Row],[Inventory Suffix]]&amp;" "&amp;Master[[#This Row],[Inventory Type - Lookup Picker]]</f>
        <v>W6   SD</v>
      </c>
      <c r="D61" s="7" t="str">
        <f>IF(Master[[#This Row],[Collector Voucher Number]]="","",Master[[#This Row],[Collector Voucher Number]])</f>
        <v/>
      </c>
      <c r="E61" s="76" t="str">
        <f>IF(Master[[#This Row],[Voucher Location (1)]]="","",Master[[#This Row],[Voucher Location (1)]])</f>
        <v>Smithsonian (US)</v>
      </c>
      <c r="F61" s="7" t="str">
        <f t="shared" si="2"/>
        <v>mm/dd/yyyy</v>
      </c>
      <c r="G61" s="2">
        <f>IF(Master[[#This Row],[Voucher Date]]="","",Master[[#This Row],[Voucher Date]])</f>
        <v>42620</v>
      </c>
      <c r="H61" s="17" t="str">
        <f>IF(Master[[#This Row],[Voucher Collector -name, organization]]="","",Master[[#This Row],[Voucher Collector -name, organization]])</f>
        <v>Clara Holmes:From pressed specimen on another date:15 NOV 2016</v>
      </c>
      <c r="I61" s="7" t="str">
        <f>IF(Master[[#This Row],[Note (Voucher)]]="","",Master[[#This Row],[Note (Voucher)]])</f>
        <v/>
      </c>
    </row>
    <row r="62" spans="2:9" x14ac:dyDescent="0.35">
      <c r="B62" s="7" t="str">
        <f>Master[[#This Row],[Accession Prefix (NPGS)]]&amp;" "&amp;Master[[#This Row],[Accession Number -Assigned]]</f>
        <v xml:space="preserve">W6 </v>
      </c>
      <c r="C62" s="7" t="str">
        <f>Master[[#This Row],[Accession Prefix (NPGS)]]&amp;" "&amp;Master[[#This Row],[Accession Number -Assigned]]&amp;" "&amp;Master[[#This Row],[Inventory Suffix]]&amp;" "&amp;Master[[#This Row],[Inventory Type - Lookup Picker]]</f>
        <v>W6   SD</v>
      </c>
      <c r="D62" s="7" t="str">
        <f>IF(Master[[#This Row],[Collector Voucher Number]]="","",Master[[#This Row],[Collector Voucher Number]])</f>
        <v/>
      </c>
      <c r="E62" s="76" t="str">
        <f>IF(Master[[#This Row],[Voucher Location (1)]]="","",Master[[#This Row],[Voucher Location (1)]])</f>
        <v>Smithsonian (US)</v>
      </c>
      <c r="F62" s="7" t="str">
        <f t="shared" si="2"/>
        <v>mm/dd/yyyy</v>
      </c>
      <c r="G62" s="2">
        <f>IF(Master[[#This Row],[Voucher Date]]="","",Master[[#This Row],[Voucher Date]])</f>
        <v>42586</v>
      </c>
      <c r="H62" s="17" t="str">
        <f>IF(Master[[#This Row],[Voucher Collector -name, organization]]="","",Master[[#This Row],[Voucher Collector -name, organization]])</f>
        <v>Clara Holmes:From pressed specimen on another date:15 NOV 2016</v>
      </c>
      <c r="I62" s="7" t="str">
        <f>IF(Master[[#This Row],[Note (Voucher)]]="","",Master[[#This Row],[Note (Voucher)]])</f>
        <v/>
      </c>
    </row>
    <row r="63" spans="2:9" x14ac:dyDescent="0.35">
      <c r="B63" s="7" t="str">
        <f>Master[[#This Row],[Accession Prefix (NPGS)]]&amp;" "&amp;Master[[#This Row],[Accession Number -Assigned]]</f>
        <v xml:space="preserve">W6 </v>
      </c>
      <c r="C63" s="7" t="str">
        <f>Master[[#This Row],[Accession Prefix (NPGS)]]&amp;" "&amp;Master[[#This Row],[Accession Number -Assigned]]&amp;" "&amp;Master[[#This Row],[Inventory Suffix]]&amp;" "&amp;Master[[#This Row],[Inventory Type - Lookup Picker]]</f>
        <v>W6   SD</v>
      </c>
      <c r="D63" s="7" t="str">
        <f>IF(Master[[#This Row],[Collector Voucher Number]]="","",Master[[#This Row],[Collector Voucher Number]])</f>
        <v/>
      </c>
      <c r="E63" s="76" t="str">
        <f>IF(Master[[#This Row],[Voucher Location (1)]]="","",Master[[#This Row],[Voucher Location (1)]])</f>
        <v>Smithsonian (US)</v>
      </c>
      <c r="F63" s="7" t="str">
        <f t="shared" si="2"/>
        <v>mm/dd/yyyy</v>
      </c>
      <c r="G63" s="2">
        <f>IF(Master[[#This Row],[Voucher Date]]="","",Master[[#This Row],[Voucher Date]])</f>
        <v>42622</v>
      </c>
      <c r="H63" s="17" t="str">
        <f>IF(Master[[#This Row],[Voucher Collector -name, organization]]="","",Master[[#This Row],[Voucher Collector -name, organization]])</f>
        <v>::</v>
      </c>
      <c r="I63" s="7" t="str">
        <f>IF(Master[[#This Row],[Note (Voucher)]]="","",Master[[#This Row],[Note (Voucher)]])</f>
        <v/>
      </c>
    </row>
    <row r="64" spans="2:9" x14ac:dyDescent="0.35">
      <c r="B64" s="7" t="str">
        <f>Master[[#This Row],[Accession Prefix (NPGS)]]&amp;" "&amp;Master[[#This Row],[Accession Number -Assigned]]</f>
        <v xml:space="preserve">W6 </v>
      </c>
      <c r="C64" s="7" t="str">
        <f>Master[[#This Row],[Accession Prefix (NPGS)]]&amp;" "&amp;Master[[#This Row],[Accession Number -Assigned]]&amp;" "&amp;Master[[#This Row],[Inventory Suffix]]&amp;" "&amp;Master[[#This Row],[Inventory Type - Lookup Picker]]</f>
        <v>W6   SD</v>
      </c>
      <c r="D64" s="7" t="str">
        <f>IF(Master[[#This Row],[Collector Voucher Number]]="","",Master[[#This Row],[Collector Voucher Number]])</f>
        <v/>
      </c>
      <c r="E64" s="76" t="str">
        <f>IF(Master[[#This Row],[Voucher Location (1)]]="","",Master[[#This Row],[Voucher Location (1)]])</f>
        <v>Smithsonian (US)</v>
      </c>
      <c r="F64" s="7" t="str">
        <f t="shared" si="2"/>
        <v>mm/dd/yyyy</v>
      </c>
      <c r="G64" s="2">
        <f>IF(Master[[#This Row],[Voucher Date]]="","",Master[[#This Row],[Voucher Date]])</f>
        <v>42586</v>
      </c>
      <c r="H64" s="17" t="str">
        <f>IF(Master[[#This Row],[Voucher Collector -name, organization]]="","",Master[[#This Row],[Voucher Collector -name, organization]])</f>
        <v>Clara Holmes:From pressed specimen on another date:15 NOV 2016</v>
      </c>
      <c r="I64" s="7" t="str">
        <f>IF(Master[[#This Row],[Note (Voucher)]]="","",Master[[#This Row],[Note (Voucher)]])</f>
        <v/>
      </c>
    </row>
    <row r="65" spans="2:9" x14ac:dyDescent="0.35">
      <c r="B65" s="7" t="str">
        <f>Master[[#This Row],[Accession Prefix (NPGS)]]&amp;" "&amp;Master[[#This Row],[Accession Number -Assigned]]</f>
        <v xml:space="preserve">W6 </v>
      </c>
      <c r="C65" s="7" t="str">
        <f>Master[[#This Row],[Accession Prefix (NPGS)]]&amp;" "&amp;Master[[#This Row],[Accession Number -Assigned]]&amp;" "&amp;Master[[#This Row],[Inventory Suffix]]&amp;" "&amp;Master[[#This Row],[Inventory Type - Lookup Picker]]</f>
        <v>W6   SD</v>
      </c>
      <c r="D65" s="7" t="str">
        <f>IF(Master[[#This Row],[Collector Voucher Number]]="","",Master[[#This Row],[Collector Voucher Number]])</f>
        <v/>
      </c>
      <c r="E65" s="76" t="str">
        <f>IF(Master[[#This Row],[Voucher Location (1)]]="","",Master[[#This Row],[Voucher Location (1)]])</f>
        <v>Smithsonian (US)</v>
      </c>
      <c r="F65" s="7" t="str">
        <f t="shared" si="2"/>
        <v>mm/dd/yyyy</v>
      </c>
      <c r="G65" s="2">
        <f>IF(Master[[#This Row],[Voucher Date]]="","",Master[[#This Row],[Voucher Date]])</f>
        <v>42564</v>
      </c>
      <c r="H65" s="17" t="str">
        <f>IF(Master[[#This Row],[Voucher Collector -name, organization]]="","",Master[[#This Row],[Voucher Collector -name, organization]])</f>
        <v>Clara Holmes:From pressed specimen on another date:15 NOV 2016</v>
      </c>
      <c r="I65" s="7" t="str">
        <f>IF(Master[[#This Row],[Note (Voucher)]]="","",Master[[#This Row],[Note (Voucher)]])</f>
        <v/>
      </c>
    </row>
    <row r="66" spans="2:9" x14ac:dyDescent="0.35">
      <c r="B66" s="7" t="str">
        <f>Master[[#This Row],[Accession Prefix (NPGS)]]&amp;" "&amp;Master[[#This Row],[Accession Number -Assigned]]</f>
        <v xml:space="preserve">W6 </v>
      </c>
      <c r="C66" s="7" t="str">
        <f>Master[[#This Row],[Accession Prefix (NPGS)]]&amp;" "&amp;Master[[#This Row],[Accession Number -Assigned]]&amp;" "&amp;Master[[#This Row],[Inventory Suffix]]&amp;" "&amp;Master[[#This Row],[Inventory Type - Lookup Picker]]</f>
        <v>W6   SD</v>
      </c>
      <c r="D66" s="7" t="str">
        <f>IF(Master[[#This Row],[Collector Voucher Number]]="","",Master[[#This Row],[Collector Voucher Number]])</f>
        <v/>
      </c>
      <c r="E66" s="76" t="str">
        <f>IF(Master[[#This Row],[Voucher Location (1)]]="","",Master[[#This Row],[Voucher Location (1)]])</f>
        <v>Smithsonian (US)</v>
      </c>
      <c r="F66" s="7" t="str">
        <f t="shared" si="2"/>
        <v>mm/dd/yyyy</v>
      </c>
      <c r="G66" s="2">
        <f>IF(Master[[#This Row],[Voucher Date]]="","",Master[[#This Row],[Voucher Date]])</f>
        <v>42634</v>
      </c>
      <c r="H66" s="17" t="str">
        <f>IF(Master[[#This Row],[Voucher Collector -name, organization]]="","",Master[[#This Row],[Voucher Collector -name, organization]])</f>
        <v>Clara Holmes:From pressed specimen on another date:15 NOV 2016</v>
      </c>
      <c r="I66" s="7" t="str">
        <f>IF(Master[[#This Row],[Note (Voucher)]]="","",Master[[#This Row],[Note (Voucher)]])</f>
        <v/>
      </c>
    </row>
    <row r="67" spans="2:9" x14ac:dyDescent="0.35">
      <c r="B67" s="7" t="str">
        <f>Master[[#This Row],[Accession Prefix (NPGS)]]&amp;" "&amp;Master[[#This Row],[Accession Number -Assigned]]</f>
        <v xml:space="preserve">W6 </v>
      </c>
      <c r="C67" s="7" t="str">
        <f>Master[[#This Row],[Accession Prefix (NPGS)]]&amp;" "&amp;Master[[#This Row],[Accession Number -Assigned]]&amp;" "&amp;Master[[#This Row],[Inventory Suffix]]&amp;" "&amp;Master[[#This Row],[Inventory Type - Lookup Picker]]</f>
        <v>W6   SD</v>
      </c>
      <c r="D67" s="7" t="str">
        <f>IF(Master[[#This Row],[Collector Voucher Number]]="","",Master[[#This Row],[Collector Voucher Number]])</f>
        <v/>
      </c>
      <c r="E67" s="76" t="str">
        <f>IF(Master[[#This Row],[Voucher Location (1)]]="","",Master[[#This Row],[Voucher Location (1)]])</f>
        <v>Smithsonian (US)</v>
      </c>
      <c r="F67" s="7" t="str">
        <f t="shared" si="2"/>
        <v>mm/dd/yyyy</v>
      </c>
      <c r="G67" s="2">
        <f>IF(Master[[#This Row],[Voucher Date]]="","",Master[[#This Row],[Voucher Date]])</f>
        <v>42635</v>
      </c>
      <c r="H67" s="17" t="str">
        <f>IF(Master[[#This Row],[Voucher Collector -name, organization]]="","",Master[[#This Row],[Voucher Collector -name, organization]])</f>
        <v>Clara Holmes:From pressed specimen on another date:15 NOV 2016</v>
      </c>
      <c r="I67" s="7" t="str">
        <f>IF(Master[[#This Row],[Note (Voucher)]]="","",Master[[#This Row],[Note (Voucher)]])</f>
        <v/>
      </c>
    </row>
    <row r="68" spans="2:9" x14ac:dyDescent="0.35">
      <c r="B68" s="7" t="str">
        <f>Master[[#This Row],[Accession Prefix (NPGS)]]&amp;" "&amp;Master[[#This Row],[Accession Number -Assigned]]</f>
        <v xml:space="preserve">W6 </v>
      </c>
      <c r="C68" s="7" t="str">
        <f>Master[[#This Row],[Accession Prefix (NPGS)]]&amp;" "&amp;Master[[#This Row],[Accession Number -Assigned]]&amp;" "&amp;Master[[#This Row],[Inventory Suffix]]&amp;" "&amp;Master[[#This Row],[Inventory Type - Lookup Picker]]</f>
        <v>W6   SD</v>
      </c>
      <c r="D68" s="7" t="str">
        <f>IF(Master[[#This Row],[Collector Voucher Number]]="","",Master[[#This Row],[Collector Voucher Number]])</f>
        <v/>
      </c>
      <c r="E68" s="76" t="str">
        <f>IF(Master[[#This Row],[Voucher Location (1)]]="","",Master[[#This Row],[Voucher Location (1)]])</f>
        <v>Smithsonian (US)</v>
      </c>
      <c r="F68" s="7" t="str">
        <f t="shared" si="2"/>
        <v>mm/dd/yyyy</v>
      </c>
      <c r="G68" s="2">
        <f>IF(Master[[#This Row],[Voucher Date]]="","",Master[[#This Row],[Voucher Date]])</f>
        <v>42639</v>
      </c>
      <c r="H68" s="17" t="str">
        <f>IF(Master[[#This Row],[Voucher Collector -name, organization]]="","",Master[[#This Row],[Voucher Collector -name, organization]])</f>
        <v>Clara Holmes:From pressed specimen on another date:15 NOV 2016</v>
      </c>
      <c r="I68" s="7" t="str">
        <f>IF(Master[[#This Row],[Note (Voucher)]]="","",Master[[#This Row],[Note (Voucher)]])</f>
        <v/>
      </c>
    </row>
    <row r="69" spans="2:9" x14ac:dyDescent="0.35">
      <c r="B69" s="7" t="str">
        <f>Master[[#This Row],[Accession Prefix (NPGS)]]&amp;" "&amp;Master[[#This Row],[Accession Number -Assigned]]</f>
        <v xml:space="preserve">W6 </v>
      </c>
      <c r="C69" s="7" t="str">
        <f>Master[[#This Row],[Accession Prefix (NPGS)]]&amp;" "&amp;Master[[#This Row],[Accession Number -Assigned]]&amp;" "&amp;Master[[#This Row],[Inventory Suffix]]&amp;" "&amp;Master[[#This Row],[Inventory Type - Lookup Picker]]</f>
        <v>W6   SD</v>
      </c>
      <c r="D69" s="7" t="str">
        <f>IF(Master[[#This Row],[Collector Voucher Number]]="","",Master[[#This Row],[Collector Voucher Number]])</f>
        <v/>
      </c>
      <c r="E69" s="76" t="str">
        <f>IF(Master[[#This Row],[Voucher Location (1)]]="","",Master[[#This Row],[Voucher Location (1)]])</f>
        <v>Smithsonian (US)</v>
      </c>
      <c r="F69" s="7" t="str">
        <f t="shared" si="2"/>
        <v>mm/dd/yyyy</v>
      </c>
      <c r="G69" s="2">
        <f>IF(Master[[#This Row],[Voucher Date]]="","",Master[[#This Row],[Voucher Date]])</f>
        <v>42640</v>
      </c>
      <c r="H69" s="17" t="str">
        <f>IF(Master[[#This Row],[Voucher Collector -name, organization]]="","",Master[[#This Row],[Voucher Collector -name, organization]])</f>
        <v>Clara Holmes:From pressed specimen on another date:15 NOV 2016</v>
      </c>
      <c r="I69" s="7" t="str">
        <f>IF(Master[[#This Row],[Note (Voucher)]]="","",Master[[#This Row],[Note (Voucher)]])</f>
        <v/>
      </c>
    </row>
    <row r="70" spans="2:9" x14ac:dyDescent="0.35">
      <c r="B70" s="7" t="str">
        <f>Master[[#This Row],[Accession Prefix (NPGS)]]&amp;" "&amp;Master[[#This Row],[Accession Number -Assigned]]</f>
        <v xml:space="preserve">W6 </v>
      </c>
      <c r="C70" s="7" t="str">
        <f>Master[[#This Row],[Accession Prefix (NPGS)]]&amp;" "&amp;Master[[#This Row],[Accession Number -Assigned]]&amp;" "&amp;Master[[#This Row],[Inventory Suffix]]&amp;" "&amp;Master[[#This Row],[Inventory Type - Lookup Picker]]</f>
        <v>W6   SD</v>
      </c>
      <c r="D70" s="7" t="str">
        <f>IF(Master[[#This Row],[Collector Voucher Number]]="","",Master[[#This Row],[Collector Voucher Number]])</f>
        <v/>
      </c>
      <c r="E70" s="76" t="str">
        <f>IF(Master[[#This Row],[Voucher Location (1)]]="","",Master[[#This Row],[Voucher Location (1)]])</f>
        <v>Smithsonian (US)</v>
      </c>
      <c r="F70" s="7" t="str">
        <f t="shared" si="2"/>
        <v>mm/dd/yyyy</v>
      </c>
      <c r="G70" s="2">
        <f>IF(Master[[#This Row],[Voucher Date]]="","",Master[[#This Row],[Voucher Date]])</f>
        <v>42641</v>
      </c>
      <c r="H70" s="17" t="str">
        <f>IF(Master[[#This Row],[Voucher Collector -name, organization]]="","",Master[[#This Row],[Voucher Collector -name, organization]])</f>
        <v>Clara Holmes:From pressed specimen on another date:15 NOV 2016</v>
      </c>
      <c r="I70" s="7" t="str">
        <f>IF(Master[[#This Row],[Note (Voucher)]]="","",Master[[#This Row],[Note (Voucher)]])</f>
        <v/>
      </c>
    </row>
    <row r="71" spans="2:9" x14ac:dyDescent="0.35">
      <c r="B71" s="7" t="str">
        <f>Master[[#This Row],[Accession Prefix (NPGS)]]&amp;" "&amp;Master[[#This Row],[Accession Number -Assigned]]</f>
        <v xml:space="preserve">W6 </v>
      </c>
      <c r="C71" s="7" t="str">
        <f>Master[[#This Row],[Accession Prefix (NPGS)]]&amp;" "&amp;Master[[#This Row],[Accession Number -Assigned]]&amp;" "&amp;Master[[#This Row],[Inventory Suffix]]&amp;" "&amp;Master[[#This Row],[Inventory Type - Lookup Picker]]</f>
        <v>W6   SD</v>
      </c>
      <c r="D71" s="7" t="str">
        <f>IF(Master[[#This Row],[Collector Voucher Number]]="","",Master[[#This Row],[Collector Voucher Number]])</f>
        <v/>
      </c>
      <c r="E71" s="76" t="str">
        <f>IF(Master[[#This Row],[Voucher Location (1)]]="","",Master[[#This Row],[Voucher Location (1)]])</f>
        <v>Smithsonian (US)</v>
      </c>
      <c r="F71" s="7" t="str">
        <f t="shared" si="2"/>
        <v>mm/dd/yyyy</v>
      </c>
      <c r="G71" s="2">
        <f>IF(Master[[#This Row],[Voucher Date]]="","",Master[[#This Row],[Voucher Date]])</f>
        <v>42641</v>
      </c>
      <c r="H71" s="17" t="str">
        <f>IF(Master[[#This Row],[Voucher Collector -name, organization]]="","",Master[[#This Row],[Voucher Collector -name, organization]])</f>
        <v>Clara Holmes:From pressed specimen on another date:15 NOV 2016</v>
      </c>
      <c r="I71" s="7" t="str">
        <f>IF(Master[[#This Row],[Note (Voucher)]]="","",Master[[#This Row],[Note (Voucher)]])</f>
        <v/>
      </c>
    </row>
    <row r="72" spans="2:9" x14ac:dyDescent="0.35">
      <c r="B72" s="7" t="str">
        <f>Master[[#This Row],[Accession Prefix (NPGS)]]&amp;" "&amp;Master[[#This Row],[Accession Number -Assigned]]</f>
        <v xml:space="preserve">W6 </v>
      </c>
      <c r="C72" s="7" t="str">
        <f>Master[[#This Row],[Accession Prefix (NPGS)]]&amp;" "&amp;Master[[#This Row],[Accession Number -Assigned]]&amp;" "&amp;Master[[#This Row],[Inventory Suffix]]&amp;" "&amp;Master[[#This Row],[Inventory Type - Lookup Picker]]</f>
        <v>W6   SD</v>
      </c>
      <c r="D72" s="7" t="str">
        <f>IF(Master[[#This Row],[Collector Voucher Number]]="","",Master[[#This Row],[Collector Voucher Number]])</f>
        <v/>
      </c>
      <c r="E72" s="76" t="str">
        <f>IF(Master[[#This Row],[Voucher Location (1)]]="","",Master[[#This Row],[Voucher Location (1)]])</f>
        <v>Smithsonian (US)</v>
      </c>
      <c r="F72" s="7" t="str">
        <f t="shared" si="2"/>
        <v>mm/dd/yyyy</v>
      </c>
      <c r="G72" s="2">
        <f>IF(Master[[#This Row],[Voucher Date]]="","",Master[[#This Row],[Voucher Date]])</f>
        <v>42662</v>
      </c>
      <c r="H72" s="17" t="str">
        <f>IF(Master[[#This Row],[Voucher Collector -name, organization]]="","",Master[[#This Row],[Voucher Collector -name, organization]])</f>
        <v>Clara Holmes:From pressed specimen on another date:15 NOV 2016</v>
      </c>
      <c r="I72" s="7" t="str">
        <f>IF(Master[[#This Row],[Note (Voucher)]]="","",Master[[#This Row],[Note (Voucher)]])</f>
        <v/>
      </c>
    </row>
    <row r="73" spans="2:9" x14ac:dyDescent="0.35">
      <c r="B73" s="7" t="str">
        <f>Master[[#This Row],[Accession Prefix (NPGS)]]&amp;" "&amp;Master[[#This Row],[Accession Number -Assigned]]</f>
        <v xml:space="preserve">W6 </v>
      </c>
      <c r="C73" s="7" t="str">
        <f>Master[[#This Row],[Accession Prefix (NPGS)]]&amp;" "&amp;Master[[#This Row],[Accession Number -Assigned]]&amp;" "&amp;Master[[#This Row],[Inventory Suffix]]&amp;" "&amp;Master[[#This Row],[Inventory Type - Lookup Picker]]</f>
        <v>W6   SD</v>
      </c>
      <c r="D73" s="7" t="str">
        <f>IF(Master[[#This Row],[Collector Voucher Number]]="","",Master[[#This Row],[Collector Voucher Number]])</f>
        <v/>
      </c>
      <c r="E73" s="76" t="str">
        <f>IF(Master[[#This Row],[Voucher Location (1)]]="","",Master[[#This Row],[Voucher Location (1)]])</f>
        <v>Smithsonian (US)</v>
      </c>
      <c r="F73" s="7" t="str">
        <f t="shared" si="2"/>
        <v>mm/dd/yyyy</v>
      </c>
      <c r="G73" s="2">
        <f>IF(Master[[#This Row],[Voucher Date]]="","",Master[[#This Row],[Voucher Date]])</f>
        <v>42663</v>
      </c>
      <c r="H73" s="17" t="str">
        <f>IF(Master[[#This Row],[Voucher Collector -name, organization]]="","",Master[[#This Row],[Voucher Collector -name, organization]])</f>
        <v>Clara Holmes:From pressed specimen on another date:15 NOV 2016</v>
      </c>
      <c r="I73" s="7" t="str">
        <f>IF(Master[[#This Row],[Note (Voucher)]]="","",Master[[#This Row],[Note (Voucher)]])</f>
        <v/>
      </c>
    </row>
    <row r="74" spans="2:9" x14ac:dyDescent="0.35">
      <c r="B74" s="7" t="str">
        <f>Master[[#This Row],[Accession Prefix (NPGS)]]&amp;" "&amp;Master[[#This Row],[Accession Number -Assigned]]</f>
        <v xml:space="preserve">W6 </v>
      </c>
      <c r="C74" s="7" t="str">
        <f>Master[[#This Row],[Accession Prefix (NPGS)]]&amp;" "&amp;Master[[#This Row],[Accession Number -Assigned]]&amp;" "&amp;Master[[#This Row],[Inventory Suffix]]&amp;" "&amp;Master[[#This Row],[Inventory Type - Lookup Picker]]</f>
        <v>W6   SD</v>
      </c>
      <c r="D74" s="7" t="str">
        <f>IF(Master[[#This Row],[Collector Voucher Number]]="","",Master[[#This Row],[Collector Voucher Number]])</f>
        <v/>
      </c>
      <c r="E74" s="76" t="str">
        <f>IF(Master[[#This Row],[Voucher Location (1)]]="","",Master[[#This Row],[Voucher Location (1)]])</f>
        <v>Smithsonian (US)</v>
      </c>
      <c r="F74" s="7" t="str">
        <f t="shared" si="2"/>
        <v>mm/dd/yyyy</v>
      </c>
      <c r="G74" s="2">
        <f>IF(Master[[#This Row],[Voucher Date]]="","",Master[[#This Row],[Voucher Date]])</f>
        <v>42567</v>
      </c>
      <c r="H74" s="17" t="str">
        <f>IF(Master[[#This Row],[Voucher Collector -name, organization]]="","",Master[[#This Row],[Voucher Collector -name, organization]])</f>
        <v>Clara Holmes: MARSB:From pressed specimen on another date:15 NOV 2016</v>
      </c>
      <c r="I74" s="7" t="str">
        <f>IF(Master[[#This Row],[Note (Voucher)]]="","",Master[[#This Row],[Note (Voucher)]])</f>
        <v/>
      </c>
    </row>
    <row r="75" spans="2:9" x14ac:dyDescent="0.35">
      <c r="B75" s="7" t="str">
        <f>Master[[#This Row],[Accession Prefix (NPGS)]]&amp;" "&amp;Master[[#This Row],[Accession Number -Assigned]]</f>
        <v xml:space="preserve">W6 </v>
      </c>
      <c r="C75" s="7" t="str">
        <f>Master[[#This Row],[Accession Prefix (NPGS)]]&amp;" "&amp;Master[[#This Row],[Accession Number -Assigned]]&amp;" "&amp;Master[[#This Row],[Inventory Suffix]]&amp;" "&amp;Master[[#This Row],[Inventory Type - Lookup Picker]]</f>
        <v>W6   SD</v>
      </c>
      <c r="D75" s="7" t="str">
        <f>IF(Master[[#This Row],[Collector Voucher Number]]="","",Master[[#This Row],[Collector Voucher Number]])</f>
        <v/>
      </c>
      <c r="E75" s="76" t="str">
        <f>IF(Master[[#This Row],[Voucher Location (1)]]="","",Master[[#This Row],[Voucher Location (1)]])</f>
        <v>Smithsonian (US)</v>
      </c>
      <c r="F75" s="7" t="str">
        <f t="shared" si="2"/>
        <v>mm/dd/yyyy</v>
      </c>
      <c r="G75" s="2">
        <f>IF(Master[[#This Row],[Voucher Date]]="","",Master[[#This Row],[Voucher Date]])</f>
        <v>42585</v>
      </c>
      <c r="H75" s="17" t="str">
        <f>IF(Master[[#This Row],[Voucher Collector -name, organization]]="","",Master[[#This Row],[Voucher Collector -name, organization]])</f>
        <v>Clara Holmes: MARSB:From pressed specimen on another date:15 NOV 2016</v>
      </c>
      <c r="I75" s="7" t="str">
        <f>IF(Master[[#This Row],[Note (Voucher)]]="","",Master[[#This Row],[Note (Voucher)]])</f>
        <v/>
      </c>
    </row>
    <row r="76" spans="2:9" x14ac:dyDescent="0.35">
      <c r="B76" s="7" t="str">
        <f>Master[[#This Row],[Accession Prefix (NPGS)]]&amp;" "&amp;Master[[#This Row],[Accession Number -Assigned]]</f>
        <v xml:space="preserve">W6 </v>
      </c>
      <c r="C76" s="7" t="str">
        <f>Master[[#This Row],[Accession Prefix (NPGS)]]&amp;" "&amp;Master[[#This Row],[Accession Number -Assigned]]&amp;" "&amp;Master[[#This Row],[Inventory Suffix]]&amp;" "&amp;Master[[#This Row],[Inventory Type - Lookup Picker]]</f>
        <v>W6   SD</v>
      </c>
      <c r="D76" s="7" t="str">
        <f>IF(Master[[#This Row],[Collector Voucher Number]]="","",Master[[#This Row],[Collector Voucher Number]])</f>
        <v/>
      </c>
      <c r="E76" s="76" t="str">
        <f>IF(Master[[#This Row],[Voucher Location (1)]]="","",Master[[#This Row],[Voucher Location (1)]])</f>
        <v>Smithsonian (US)</v>
      </c>
      <c r="F76" s="7" t="str">
        <f t="shared" si="2"/>
        <v>mm/dd/yyyy</v>
      </c>
      <c r="G76" s="2">
        <f>IF(Master[[#This Row],[Voucher Date]]="","",Master[[#This Row],[Voucher Date]])</f>
        <v>42593</v>
      </c>
      <c r="H76" s="17" t="str">
        <f>IF(Master[[#This Row],[Voucher Collector -name, organization]]="","",Master[[#This Row],[Voucher Collector -name, organization]])</f>
        <v>Clara Holmes: MARSB:From pressed specimen on another date:15 NOV 2016</v>
      </c>
      <c r="I76" s="7" t="str">
        <f>IF(Master[[#This Row],[Note (Voucher)]]="","",Master[[#This Row],[Note (Voucher)]])</f>
        <v/>
      </c>
    </row>
    <row r="77" spans="2:9" x14ac:dyDescent="0.35">
      <c r="B77" s="7" t="str">
        <f>Master[[#This Row],[Accession Prefix (NPGS)]]&amp;" "&amp;Master[[#This Row],[Accession Number -Assigned]]</f>
        <v xml:space="preserve">W6 </v>
      </c>
      <c r="C77" s="7" t="str">
        <f>Master[[#This Row],[Accession Prefix (NPGS)]]&amp;" "&amp;Master[[#This Row],[Accession Number -Assigned]]&amp;" "&amp;Master[[#This Row],[Inventory Suffix]]&amp;" "&amp;Master[[#This Row],[Inventory Type - Lookup Picker]]</f>
        <v>W6   SD</v>
      </c>
      <c r="D77" s="7" t="str">
        <f>IF(Master[[#This Row],[Collector Voucher Number]]="","",Master[[#This Row],[Collector Voucher Number]])</f>
        <v/>
      </c>
      <c r="E77" s="76" t="str">
        <f>IF(Master[[#This Row],[Voucher Location (1)]]="","",Master[[#This Row],[Voucher Location (1)]])</f>
        <v>Smithsonian (US)</v>
      </c>
      <c r="F77" s="7" t="str">
        <f t="shared" si="2"/>
        <v>mm/dd/yyyy</v>
      </c>
      <c r="G77" s="2">
        <f>IF(Master[[#This Row],[Voucher Date]]="","",Master[[#This Row],[Voucher Date]])</f>
        <v>42599</v>
      </c>
      <c r="H77" s="17" t="str">
        <f>IF(Master[[#This Row],[Voucher Collector -name, organization]]="","",Master[[#This Row],[Voucher Collector -name, organization]])</f>
        <v>Clara Holmes: MARSB:From pressed specimen on another date:15 NOV 2016</v>
      </c>
      <c r="I77" s="7" t="str">
        <f>IF(Master[[#This Row],[Note (Voucher)]]="","",Master[[#This Row],[Note (Voucher)]])</f>
        <v/>
      </c>
    </row>
    <row r="78" spans="2:9" x14ac:dyDescent="0.35">
      <c r="B78" s="7" t="str">
        <f>Master[[#This Row],[Accession Prefix (NPGS)]]&amp;" "&amp;Master[[#This Row],[Accession Number -Assigned]]</f>
        <v xml:space="preserve">W6 </v>
      </c>
      <c r="C78" s="7" t="str">
        <f>Master[[#This Row],[Accession Prefix (NPGS)]]&amp;" "&amp;Master[[#This Row],[Accession Number -Assigned]]&amp;" "&amp;Master[[#This Row],[Inventory Suffix]]&amp;" "&amp;Master[[#This Row],[Inventory Type - Lookup Picker]]</f>
        <v>W6   SD</v>
      </c>
      <c r="D78" s="7" t="str">
        <f>IF(Master[[#This Row],[Collector Voucher Number]]="","",Master[[#This Row],[Collector Voucher Number]])</f>
        <v/>
      </c>
      <c r="E78" s="76" t="str">
        <f>IF(Master[[#This Row],[Voucher Location (1)]]="","",Master[[#This Row],[Voucher Location (1)]])</f>
        <v>Smithsonian (US)</v>
      </c>
      <c r="F78" s="7" t="str">
        <f t="shared" si="2"/>
        <v>mm/dd/yyyy</v>
      </c>
      <c r="G78" s="2">
        <f>IF(Master[[#This Row],[Voucher Date]]="","",Master[[#This Row],[Voucher Date]])</f>
        <v>42600</v>
      </c>
      <c r="H78" s="17" t="str">
        <f>IF(Master[[#This Row],[Voucher Collector -name, organization]]="","",Master[[#This Row],[Voucher Collector -name, organization]])</f>
        <v>Clara Holmes: MARSB:From pressed specimen on another date:15 NOV 2016</v>
      </c>
      <c r="I78" s="7" t="str">
        <f>IF(Master[[#This Row],[Note (Voucher)]]="","",Master[[#This Row],[Note (Voucher)]])</f>
        <v/>
      </c>
    </row>
    <row r="79" spans="2:9" x14ac:dyDescent="0.35">
      <c r="B79" s="7" t="str">
        <f>Master[[#This Row],[Accession Prefix (NPGS)]]&amp;" "&amp;Master[[#This Row],[Accession Number -Assigned]]</f>
        <v xml:space="preserve">W6 </v>
      </c>
      <c r="C79" s="7" t="str">
        <f>Master[[#This Row],[Accession Prefix (NPGS)]]&amp;" "&amp;Master[[#This Row],[Accession Number -Assigned]]&amp;" "&amp;Master[[#This Row],[Inventory Suffix]]&amp;" "&amp;Master[[#This Row],[Inventory Type - Lookup Picker]]</f>
        <v>W6   SD</v>
      </c>
      <c r="D79" s="7" t="str">
        <f>IF(Master[[#This Row],[Collector Voucher Number]]="","",Master[[#This Row],[Collector Voucher Number]])</f>
        <v/>
      </c>
      <c r="E79" s="76" t="str">
        <f>IF(Master[[#This Row],[Voucher Location (1)]]="","",Master[[#This Row],[Voucher Location (1)]])</f>
        <v>Smithsonian (US)</v>
      </c>
      <c r="F79" s="7" t="str">
        <f t="shared" si="2"/>
        <v>mm/dd/yyyy</v>
      </c>
      <c r="G79" s="2">
        <f>IF(Master[[#This Row],[Voucher Date]]="","",Master[[#This Row],[Voucher Date]])</f>
        <v>42606</v>
      </c>
      <c r="H79" s="17" t="str">
        <f>IF(Master[[#This Row],[Voucher Collector -name, organization]]="","",Master[[#This Row],[Voucher Collector -name, organization]])</f>
        <v>Clara Holmes: MARSB:From pressed specimen on another date:15 NOV 2016</v>
      </c>
      <c r="I79" s="7" t="str">
        <f>IF(Master[[#This Row],[Note (Voucher)]]="","",Master[[#This Row],[Note (Voucher)]])</f>
        <v/>
      </c>
    </row>
    <row r="80" spans="2:9" x14ac:dyDescent="0.35">
      <c r="B80" s="7" t="str">
        <f>Master[[#This Row],[Accession Prefix (NPGS)]]&amp;" "&amp;Master[[#This Row],[Accession Number -Assigned]]</f>
        <v xml:space="preserve">W6 </v>
      </c>
      <c r="C80" s="7" t="str">
        <f>Master[[#This Row],[Accession Prefix (NPGS)]]&amp;" "&amp;Master[[#This Row],[Accession Number -Assigned]]&amp;" "&amp;Master[[#This Row],[Inventory Suffix]]&amp;" "&amp;Master[[#This Row],[Inventory Type - Lookup Picker]]</f>
        <v>W6   SD</v>
      </c>
      <c r="D80" s="7" t="str">
        <f>IF(Master[[#This Row],[Collector Voucher Number]]="","",Master[[#This Row],[Collector Voucher Number]])</f>
        <v/>
      </c>
      <c r="E80" s="76" t="str">
        <f>IF(Master[[#This Row],[Voucher Location (1)]]="","",Master[[#This Row],[Voucher Location (1)]])</f>
        <v>Smithsonian (US)</v>
      </c>
      <c r="F80" s="7" t="str">
        <f t="shared" si="2"/>
        <v>mm/dd/yyyy</v>
      </c>
      <c r="G80" s="2">
        <f>IF(Master[[#This Row],[Voucher Date]]="","",Master[[#This Row],[Voucher Date]])</f>
        <v>42634</v>
      </c>
      <c r="H80" s="17" t="str">
        <f>IF(Master[[#This Row],[Voucher Collector -name, organization]]="","",Master[[#This Row],[Voucher Collector -name, organization]])</f>
        <v>Clara Holmes: MARSB:From pressed specimen on another date:15 NOV 2016</v>
      </c>
      <c r="I80" s="7" t="str">
        <f>IF(Master[[#This Row],[Note (Voucher)]]="","",Master[[#This Row],[Note (Voucher)]])</f>
        <v/>
      </c>
    </row>
    <row r="81" spans="2:9" x14ac:dyDescent="0.35">
      <c r="B81" s="7" t="str">
        <f>Master[[#This Row],[Accession Prefix (NPGS)]]&amp;" "&amp;Master[[#This Row],[Accession Number -Assigned]]</f>
        <v xml:space="preserve">W6 </v>
      </c>
      <c r="C81" s="7" t="str">
        <f>Master[[#This Row],[Accession Prefix (NPGS)]]&amp;" "&amp;Master[[#This Row],[Accession Number -Assigned]]&amp;" "&amp;Master[[#This Row],[Inventory Suffix]]&amp;" "&amp;Master[[#This Row],[Inventory Type - Lookup Picker]]</f>
        <v>W6   SD</v>
      </c>
      <c r="D81" s="7" t="str">
        <f>IF(Master[[#This Row],[Collector Voucher Number]]="","",Master[[#This Row],[Collector Voucher Number]])</f>
        <v/>
      </c>
      <c r="E81" s="76" t="str">
        <f>IF(Master[[#This Row],[Voucher Location (1)]]="","",Master[[#This Row],[Voucher Location (1)]])</f>
        <v>Smithsonian (US)</v>
      </c>
      <c r="F81" s="7" t="str">
        <f t="shared" si="2"/>
        <v>mm/dd/yyyy</v>
      </c>
      <c r="G81" s="2">
        <f>IF(Master[[#This Row],[Voucher Date]]="","",Master[[#This Row],[Voucher Date]])</f>
        <v>42634</v>
      </c>
      <c r="H81" s="17" t="str">
        <f>IF(Master[[#This Row],[Voucher Collector -name, organization]]="","",Master[[#This Row],[Voucher Collector -name, organization]])</f>
        <v>Clara Holmes: MARSB:From pressed specimen on another date:15 NOV 2016</v>
      </c>
      <c r="I81" s="7" t="str">
        <f>IF(Master[[#This Row],[Note (Voucher)]]="","",Master[[#This Row],[Note (Voucher)]])</f>
        <v/>
      </c>
    </row>
    <row r="82" spans="2:9" x14ac:dyDescent="0.35">
      <c r="B82" s="7" t="str">
        <f>Master[[#This Row],[Accession Prefix (NPGS)]]&amp;" "&amp;Master[[#This Row],[Accession Number -Assigned]]</f>
        <v xml:space="preserve">W6 </v>
      </c>
      <c r="C82" s="7" t="str">
        <f>Master[[#This Row],[Accession Prefix (NPGS)]]&amp;" "&amp;Master[[#This Row],[Accession Number -Assigned]]&amp;" "&amp;Master[[#This Row],[Inventory Suffix]]&amp;" "&amp;Master[[#This Row],[Inventory Type - Lookup Picker]]</f>
        <v>W6   SD</v>
      </c>
      <c r="D82" s="7" t="str">
        <f>IF(Master[[#This Row],[Collector Voucher Number]]="","",Master[[#This Row],[Collector Voucher Number]])</f>
        <v/>
      </c>
      <c r="E82" s="76" t="str">
        <f>IF(Master[[#This Row],[Voucher Location (1)]]="","",Master[[#This Row],[Voucher Location (1)]])</f>
        <v>Smithsonian (US)</v>
      </c>
      <c r="F82" s="7" t="str">
        <f t="shared" si="2"/>
        <v>mm/dd/yyyy</v>
      </c>
      <c r="G82" s="2">
        <f>IF(Master[[#This Row],[Voucher Date]]="","",Master[[#This Row],[Voucher Date]])</f>
        <v>42641</v>
      </c>
      <c r="H82" s="17" t="str">
        <f>IF(Master[[#This Row],[Voucher Collector -name, organization]]="","",Master[[#This Row],[Voucher Collector -name, organization]])</f>
        <v>Clara Holmes: MARSB:From pressed specimen on another date:15 NOV 2016</v>
      </c>
      <c r="I82" s="7" t="str">
        <f>IF(Master[[#This Row],[Note (Voucher)]]="","",Master[[#This Row],[Note (Voucher)]])</f>
        <v/>
      </c>
    </row>
    <row r="83" spans="2:9" x14ac:dyDescent="0.35">
      <c r="B83" s="7" t="str">
        <f>Master[[#This Row],[Accession Prefix (NPGS)]]&amp;" "&amp;Master[[#This Row],[Accession Number -Assigned]]</f>
        <v xml:space="preserve">W6 </v>
      </c>
      <c r="C83" s="7" t="str">
        <f>Master[[#This Row],[Accession Prefix (NPGS)]]&amp;" "&amp;Master[[#This Row],[Accession Number -Assigned]]&amp;" "&amp;Master[[#This Row],[Inventory Suffix]]&amp;" "&amp;Master[[#This Row],[Inventory Type - Lookup Picker]]</f>
        <v>W6   SD</v>
      </c>
      <c r="D83" s="7" t="str">
        <f>IF(Master[[#This Row],[Collector Voucher Number]]="","",Master[[#This Row],[Collector Voucher Number]])</f>
        <v/>
      </c>
      <c r="E83" s="76" t="str">
        <f>IF(Master[[#This Row],[Voucher Location (1)]]="","",Master[[#This Row],[Voucher Location (1)]])</f>
        <v>Smithsonian (US)</v>
      </c>
      <c r="F83" s="7" t="str">
        <f t="shared" si="2"/>
        <v>mm/dd/yyyy</v>
      </c>
      <c r="G83" s="2">
        <f>IF(Master[[#This Row],[Voucher Date]]="","",Master[[#This Row],[Voucher Date]])</f>
        <v>42641</v>
      </c>
      <c r="H83" s="17" t="str">
        <f>IF(Master[[#This Row],[Voucher Collector -name, organization]]="","",Master[[#This Row],[Voucher Collector -name, organization]])</f>
        <v>Clara Holmes: MARSB:From pressed specimen on another date:15 NOV 2016</v>
      </c>
      <c r="I83" s="7" t="str">
        <f>IF(Master[[#This Row],[Note (Voucher)]]="","",Master[[#This Row],[Note (Voucher)]])</f>
        <v/>
      </c>
    </row>
    <row r="84" spans="2:9" x14ac:dyDescent="0.35">
      <c r="B84" s="7" t="str">
        <f>Master[[#This Row],[Accession Prefix (NPGS)]]&amp;" "&amp;Master[[#This Row],[Accession Number -Assigned]]</f>
        <v xml:space="preserve">W6 </v>
      </c>
      <c r="C84" s="7" t="str">
        <f>Master[[#This Row],[Accession Prefix (NPGS)]]&amp;" "&amp;Master[[#This Row],[Accession Number -Assigned]]&amp;" "&amp;Master[[#This Row],[Inventory Suffix]]&amp;" "&amp;Master[[#This Row],[Inventory Type - Lookup Picker]]</f>
        <v>W6   SD</v>
      </c>
      <c r="D84" s="7" t="str">
        <f>IF(Master[[#This Row],[Collector Voucher Number]]="","",Master[[#This Row],[Collector Voucher Number]])</f>
        <v/>
      </c>
      <c r="E84" s="76" t="str">
        <f>IF(Master[[#This Row],[Voucher Location (1)]]="","",Master[[#This Row],[Voucher Location (1)]])</f>
        <v>Smithsonian (US)</v>
      </c>
      <c r="F84" s="7" t="str">
        <f t="shared" si="2"/>
        <v>mm/dd/yyyy</v>
      </c>
      <c r="G84" s="2">
        <f>IF(Master[[#This Row],[Voucher Date]]="","",Master[[#This Row],[Voucher Date]])</f>
        <v>42645</v>
      </c>
      <c r="H84" s="17" t="str">
        <f>IF(Master[[#This Row],[Voucher Collector -name, organization]]="","",Master[[#This Row],[Voucher Collector -name, organization]])</f>
        <v>Clara Holmes: MARSB:From pressed specimen on another date:15 NOV 2016</v>
      </c>
      <c r="I84" s="7" t="str">
        <f>IF(Master[[#This Row],[Note (Voucher)]]="","",Master[[#This Row],[Note (Voucher)]])</f>
        <v/>
      </c>
    </row>
    <row r="85" spans="2:9" x14ac:dyDescent="0.35">
      <c r="B85" s="7" t="str">
        <f>Master[[#This Row],[Accession Prefix (NPGS)]]&amp;" "&amp;Master[[#This Row],[Accession Number -Assigned]]</f>
        <v xml:space="preserve">W6 </v>
      </c>
      <c r="C85" s="7" t="str">
        <f>Master[[#This Row],[Accession Prefix (NPGS)]]&amp;" "&amp;Master[[#This Row],[Accession Number -Assigned]]&amp;" "&amp;Master[[#This Row],[Inventory Suffix]]&amp;" "&amp;Master[[#This Row],[Inventory Type - Lookup Picker]]</f>
        <v>W6   SD</v>
      </c>
      <c r="D85" s="7" t="str">
        <f>IF(Master[[#This Row],[Collector Voucher Number]]="","",Master[[#This Row],[Collector Voucher Number]])</f>
        <v/>
      </c>
      <c r="E85" s="76" t="str">
        <f>IF(Master[[#This Row],[Voucher Location (1)]]="","",Master[[#This Row],[Voucher Location (1)]])</f>
        <v>Smithsonian (US)</v>
      </c>
      <c r="F85" s="7" t="str">
        <f t="shared" si="2"/>
        <v>mm/dd/yyyy</v>
      </c>
      <c r="G85" s="2">
        <f>IF(Master[[#This Row],[Voucher Date]]="","",Master[[#This Row],[Voucher Date]])</f>
        <v>42659</v>
      </c>
      <c r="H85" s="17" t="str">
        <f>IF(Master[[#This Row],[Voucher Collector -name, organization]]="","",Master[[#This Row],[Voucher Collector -name, organization]])</f>
        <v>Clara Holmes: MARSB:From pressed specimen on another date:15 NOV 2016</v>
      </c>
      <c r="I85" s="7" t="str">
        <f>IF(Master[[#This Row],[Note (Voucher)]]="","",Master[[#This Row],[Note (Voucher)]])</f>
        <v/>
      </c>
    </row>
    <row r="86" spans="2:9" x14ac:dyDescent="0.35">
      <c r="B86" s="7" t="str">
        <f>Master[[#This Row],[Accession Prefix (NPGS)]]&amp;" "&amp;Master[[#This Row],[Accession Number -Assigned]]</f>
        <v xml:space="preserve">W6 </v>
      </c>
      <c r="C86" s="7" t="str">
        <f>Master[[#This Row],[Accession Prefix (NPGS)]]&amp;" "&amp;Master[[#This Row],[Accession Number -Assigned]]&amp;" "&amp;Master[[#This Row],[Inventory Suffix]]&amp;" "&amp;Master[[#This Row],[Inventory Type - Lookup Picker]]</f>
        <v>W6   SD</v>
      </c>
      <c r="D86" s="7" t="str">
        <f>IF(Master[[#This Row],[Collector Voucher Number]]="","",Master[[#This Row],[Collector Voucher Number]])</f>
        <v/>
      </c>
      <c r="E86" s="76" t="str">
        <f>IF(Master[[#This Row],[Voucher Location (1)]]="","",Master[[#This Row],[Voucher Location (1)]])</f>
        <v>Smithsonian (US)</v>
      </c>
      <c r="F86" s="7" t="str">
        <f t="shared" ref="F86:F117" si="3">"mm/dd/yyyy"</f>
        <v>mm/dd/yyyy</v>
      </c>
      <c r="G86" s="2">
        <f>IF(Master[[#This Row],[Voucher Date]]="","",Master[[#This Row],[Voucher Date]])</f>
        <v>42659</v>
      </c>
      <c r="H86" s="17" t="str">
        <f>IF(Master[[#This Row],[Voucher Collector -name, organization]]="","",Master[[#This Row],[Voucher Collector -name, organization]])</f>
        <v>::</v>
      </c>
      <c r="I86" s="7" t="str">
        <f>IF(Master[[#This Row],[Note (Voucher)]]="","",Master[[#This Row],[Note (Voucher)]])</f>
        <v/>
      </c>
    </row>
    <row r="87" spans="2:9" x14ac:dyDescent="0.35">
      <c r="B87" s="7" t="str">
        <f>Master[[#This Row],[Accession Prefix (NPGS)]]&amp;" "&amp;Master[[#This Row],[Accession Number -Assigned]]</f>
        <v xml:space="preserve">W6 </v>
      </c>
      <c r="C87" s="7" t="str">
        <f>Master[[#This Row],[Accession Prefix (NPGS)]]&amp;" "&amp;Master[[#This Row],[Accession Number -Assigned]]&amp;" "&amp;Master[[#This Row],[Inventory Suffix]]&amp;" "&amp;Master[[#This Row],[Inventory Type - Lookup Picker]]</f>
        <v>W6   SD</v>
      </c>
      <c r="D87" s="7" t="str">
        <f>IF(Master[[#This Row],[Collector Voucher Number]]="","",Master[[#This Row],[Collector Voucher Number]])</f>
        <v/>
      </c>
      <c r="E87" s="76" t="str">
        <f>IF(Master[[#This Row],[Voucher Location (1)]]="","",Master[[#This Row],[Voucher Location (1)]])</f>
        <v>Smithsonian (US)</v>
      </c>
      <c r="F87" s="7" t="str">
        <f t="shared" si="3"/>
        <v>mm/dd/yyyy</v>
      </c>
      <c r="G87" s="2">
        <f>IF(Master[[#This Row],[Voucher Date]]="","",Master[[#This Row],[Voucher Date]])</f>
        <v>42659</v>
      </c>
      <c r="H87" s="17" t="str">
        <f>IF(Master[[#This Row],[Voucher Collector -name, organization]]="","",Master[[#This Row],[Voucher Collector -name, organization]])</f>
        <v>Clara Holmes: MARSB:From pressed specimen on another date:15 NOV 2016</v>
      </c>
      <c r="I87" s="7" t="str">
        <f>IF(Master[[#This Row],[Note (Voucher)]]="","",Master[[#This Row],[Note (Voucher)]])</f>
        <v/>
      </c>
    </row>
    <row r="88" spans="2:9" x14ac:dyDescent="0.35">
      <c r="B88" s="7" t="str">
        <f>Master[[#This Row],[Accession Prefix (NPGS)]]&amp;" "&amp;Master[[#This Row],[Accession Number -Assigned]]</f>
        <v xml:space="preserve">W6 </v>
      </c>
      <c r="C88" s="7" t="str">
        <f>Master[[#This Row],[Accession Prefix (NPGS)]]&amp;" "&amp;Master[[#This Row],[Accession Number -Assigned]]&amp;" "&amp;Master[[#This Row],[Inventory Suffix]]&amp;" "&amp;Master[[#This Row],[Inventory Type - Lookup Picker]]</f>
        <v>W6   SD</v>
      </c>
      <c r="D88" s="7" t="str">
        <f>IF(Master[[#This Row],[Collector Voucher Number]]="","",Master[[#This Row],[Collector Voucher Number]])</f>
        <v/>
      </c>
      <c r="E88" s="76" t="str">
        <f>IF(Master[[#This Row],[Voucher Location (1)]]="","",Master[[#This Row],[Voucher Location (1)]])</f>
        <v>Smithsonian (US)</v>
      </c>
      <c r="F88" s="7" t="str">
        <f t="shared" si="3"/>
        <v>mm/dd/yyyy</v>
      </c>
      <c r="G88" s="2">
        <f>IF(Master[[#This Row],[Voucher Date]]="","",Master[[#This Row],[Voucher Date]])</f>
        <v>42661</v>
      </c>
      <c r="H88" s="17" t="str">
        <f>IF(Master[[#This Row],[Voucher Collector -name, organization]]="","",Master[[#This Row],[Voucher Collector -name, organization]])</f>
        <v>Clara Holmes: MARSB:From pressed specimen on another date:15 NOV 2016</v>
      </c>
      <c r="I88" s="7" t="str">
        <f>IF(Master[[#This Row],[Note (Voucher)]]="","",Master[[#This Row],[Note (Voucher)]])</f>
        <v/>
      </c>
    </row>
    <row r="89" spans="2:9" x14ac:dyDescent="0.35">
      <c r="B89" s="7" t="str">
        <f>Master[[#This Row],[Accession Prefix (NPGS)]]&amp;" "&amp;Master[[#This Row],[Accession Number -Assigned]]</f>
        <v xml:space="preserve">W6 </v>
      </c>
      <c r="C89" s="7" t="str">
        <f>Master[[#This Row],[Accession Prefix (NPGS)]]&amp;" "&amp;Master[[#This Row],[Accession Number -Assigned]]&amp;" "&amp;Master[[#This Row],[Inventory Suffix]]&amp;" "&amp;Master[[#This Row],[Inventory Type - Lookup Picker]]</f>
        <v>W6   SD</v>
      </c>
      <c r="D89" s="7" t="str">
        <f>IF(Master[[#This Row],[Collector Voucher Number]]="","",Master[[#This Row],[Collector Voucher Number]])</f>
        <v/>
      </c>
      <c r="E89" s="76" t="str">
        <f>IF(Master[[#This Row],[Voucher Location (1)]]="","",Master[[#This Row],[Voucher Location (1)]])</f>
        <v>Smithsonian (US)</v>
      </c>
      <c r="F89" s="7" t="str">
        <f t="shared" si="3"/>
        <v>mm/dd/yyyy</v>
      </c>
      <c r="G89" s="2">
        <f>IF(Master[[#This Row],[Voucher Date]]="","",Master[[#This Row],[Voucher Date]])</f>
        <v>42665</v>
      </c>
      <c r="H89" s="17" t="str">
        <f>IF(Master[[#This Row],[Voucher Collector -name, organization]]="","",Master[[#This Row],[Voucher Collector -name, organization]])</f>
        <v>Clara Holmes: MARSB:From pressed specimen on another date:15 NOV 2016</v>
      </c>
      <c r="I89" s="7" t="str">
        <f>IF(Master[[#This Row],[Note (Voucher)]]="","",Master[[#This Row],[Note (Voucher)]])</f>
        <v/>
      </c>
    </row>
    <row r="90" spans="2:9" x14ac:dyDescent="0.35">
      <c r="B90" s="7" t="str">
        <f>Master[[#This Row],[Accession Prefix (NPGS)]]&amp;" "&amp;Master[[#This Row],[Accession Number -Assigned]]</f>
        <v xml:space="preserve">W6 </v>
      </c>
      <c r="C90" s="7" t="str">
        <f>Master[[#This Row],[Accession Prefix (NPGS)]]&amp;" "&amp;Master[[#This Row],[Accession Number -Assigned]]&amp;" "&amp;Master[[#This Row],[Inventory Suffix]]&amp;" "&amp;Master[[#This Row],[Inventory Type - Lookup Picker]]</f>
        <v>W6   SD</v>
      </c>
      <c r="D90" s="7" t="str">
        <f>IF(Master[[#This Row],[Collector Voucher Number]]="","",Master[[#This Row],[Collector Voucher Number]])</f>
        <v/>
      </c>
      <c r="E90" s="76" t="str">
        <f>IF(Master[[#This Row],[Voucher Location (1)]]="","",Master[[#This Row],[Voucher Location (1)]])</f>
        <v>Smithsonian (US)</v>
      </c>
      <c r="F90" s="7" t="str">
        <f t="shared" si="3"/>
        <v>mm/dd/yyyy</v>
      </c>
      <c r="G90" s="2">
        <f>IF(Master[[#This Row],[Voucher Date]]="","",Master[[#This Row],[Voucher Date]])</f>
        <v>42665</v>
      </c>
      <c r="H90" s="17" t="str">
        <f>IF(Master[[#This Row],[Voucher Collector -name, organization]]="","",Master[[#This Row],[Voucher Collector -name, organization]])</f>
        <v>Clara Holmes: MARSB:From pressed specimen on another date:15 NOV 2016</v>
      </c>
      <c r="I90" s="7" t="str">
        <f>IF(Master[[#This Row],[Note (Voucher)]]="","",Master[[#This Row],[Note (Voucher)]])</f>
        <v/>
      </c>
    </row>
    <row r="91" spans="2:9" x14ac:dyDescent="0.35">
      <c r="B91" s="7" t="str">
        <f>Master[[#This Row],[Accession Prefix (NPGS)]]&amp;" "&amp;Master[[#This Row],[Accession Number -Assigned]]</f>
        <v xml:space="preserve">W6 </v>
      </c>
      <c r="C91" s="7" t="str">
        <f>Master[[#This Row],[Accession Prefix (NPGS)]]&amp;" "&amp;Master[[#This Row],[Accession Number -Assigned]]&amp;" "&amp;Master[[#This Row],[Inventory Suffix]]&amp;" "&amp;Master[[#This Row],[Inventory Type - Lookup Picker]]</f>
        <v>W6   SD</v>
      </c>
      <c r="D91" s="7" t="str">
        <f>IF(Master[[#This Row],[Collector Voucher Number]]="","",Master[[#This Row],[Collector Voucher Number]])</f>
        <v/>
      </c>
      <c r="E91" s="76" t="str">
        <f>IF(Master[[#This Row],[Voucher Location (1)]]="","",Master[[#This Row],[Voucher Location (1)]])</f>
        <v>Smithsonian (US)</v>
      </c>
      <c r="F91" s="7" t="str">
        <f t="shared" si="3"/>
        <v>mm/dd/yyyy</v>
      </c>
      <c r="G91" s="2">
        <f>IF(Master[[#This Row],[Voucher Date]]="","",Master[[#This Row],[Voucher Date]])</f>
        <v>42667</v>
      </c>
      <c r="H91" s="17" t="str">
        <f>IF(Master[[#This Row],[Voucher Collector -name, organization]]="","",Master[[#This Row],[Voucher Collector -name, organization]])</f>
        <v>Clara Holmes: MARSB:From pressed specimen on another date:15 NOV 2016</v>
      </c>
      <c r="I91" s="7" t="str">
        <f>IF(Master[[#This Row],[Note (Voucher)]]="","",Master[[#This Row],[Note (Voucher)]])</f>
        <v/>
      </c>
    </row>
    <row r="92" spans="2:9" x14ac:dyDescent="0.35">
      <c r="B92" s="7" t="str">
        <f>Master[[#This Row],[Accession Prefix (NPGS)]]&amp;" "&amp;Master[[#This Row],[Accession Number -Assigned]]</f>
        <v xml:space="preserve">W6 </v>
      </c>
      <c r="C92" s="7" t="str">
        <f>Master[[#This Row],[Accession Prefix (NPGS)]]&amp;" "&amp;Master[[#This Row],[Accession Number -Assigned]]&amp;" "&amp;Master[[#This Row],[Inventory Suffix]]&amp;" "&amp;Master[[#This Row],[Inventory Type - Lookup Picker]]</f>
        <v>W6   SD</v>
      </c>
      <c r="D92" s="7" t="str">
        <f>IF(Master[[#This Row],[Collector Voucher Number]]="","",Master[[#This Row],[Collector Voucher Number]])</f>
        <v/>
      </c>
      <c r="E92" s="76" t="str">
        <f>IF(Master[[#This Row],[Voucher Location (1)]]="","",Master[[#This Row],[Voucher Location (1)]])</f>
        <v>Smithsonian (US)</v>
      </c>
      <c r="F92" s="7" t="str">
        <f t="shared" si="3"/>
        <v>mm/dd/yyyy</v>
      </c>
      <c r="G92" s="2">
        <f>IF(Master[[#This Row],[Voucher Date]]="","",Master[[#This Row],[Voucher Date]])</f>
        <v>42668</v>
      </c>
      <c r="H92" s="17" t="str">
        <f>IF(Master[[#This Row],[Voucher Collector -name, organization]]="","",Master[[#This Row],[Voucher Collector -name, organization]])</f>
        <v>Clara Holmes: MARSB:From pressed specimen on another date:15 NOV 2016</v>
      </c>
      <c r="I92" s="7" t="str">
        <f>IF(Master[[#This Row],[Note (Voucher)]]="","",Master[[#This Row],[Note (Voucher)]])</f>
        <v/>
      </c>
    </row>
    <row r="93" spans="2:9" x14ac:dyDescent="0.35">
      <c r="B93" s="7" t="str">
        <f>Master[[#This Row],[Accession Prefix (NPGS)]]&amp;" "&amp;Master[[#This Row],[Accession Number -Assigned]]</f>
        <v xml:space="preserve">W6 </v>
      </c>
      <c r="C93" s="7" t="str">
        <f>Master[[#This Row],[Accession Prefix (NPGS)]]&amp;" "&amp;Master[[#This Row],[Accession Number -Assigned]]&amp;" "&amp;Master[[#This Row],[Inventory Suffix]]&amp;" "&amp;Master[[#This Row],[Inventory Type - Lookup Picker]]</f>
        <v>W6   SD</v>
      </c>
      <c r="D93" s="7" t="str">
        <f>IF(Master[[#This Row],[Collector Voucher Number]]="","",Master[[#This Row],[Collector Voucher Number]])</f>
        <v/>
      </c>
      <c r="E93" s="76" t="str">
        <f>IF(Master[[#This Row],[Voucher Location (1)]]="","",Master[[#This Row],[Voucher Location (1)]])</f>
        <v>Smithsonian (US)</v>
      </c>
      <c r="F93" s="7" t="str">
        <f t="shared" si="3"/>
        <v>mm/dd/yyyy</v>
      </c>
      <c r="G93" s="2">
        <f>IF(Master[[#This Row],[Voucher Date]]="","",Master[[#This Row],[Voucher Date]])</f>
        <v>42557</v>
      </c>
      <c r="H93" s="17" t="str">
        <f>IF(Master[[#This Row],[Voucher Collector -name, organization]]="","",Master[[#This Row],[Voucher Collector -name, organization]])</f>
        <v>C. Holmes:In Field:06 JUL 2016</v>
      </c>
      <c r="I93" s="7" t="str">
        <f>IF(Master[[#This Row],[Note (Voucher)]]="","",Master[[#This Row],[Note (Voucher)]])</f>
        <v/>
      </c>
    </row>
    <row r="94" spans="2:9" x14ac:dyDescent="0.35">
      <c r="B94" s="7" t="str">
        <f>Master[[#This Row],[Accession Prefix (NPGS)]]&amp;" "&amp;Master[[#This Row],[Accession Number -Assigned]]</f>
        <v xml:space="preserve">W6 </v>
      </c>
      <c r="C94" s="7" t="str">
        <f>Master[[#This Row],[Accession Prefix (NPGS)]]&amp;" "&amp;Master[[#This Row],[Accession Number -Assigned]]&amp;" "&amp;Master[[#This Row],[Inventory Suffix]]&amp;" "&amp;Master[[#This Row],[Inventory Type - Lookup Picker]]</f>
        <v>W6   SD</v>
      </c>
      <c r="D94" s="7" t="str">
        <f>IF(Master[[#This Row],[Collector Voucher Number]]="","",Master[[#This Row],[Collector Voucher Number]])</f>
        <v/>
      </c>
      <c r="E94" s="76" t="str">
        <f>IF(Master[[#This Row],[Voucher Location (1)]]="","",Master[[#This Row],[Voucher Location (1)]])</f>
        <v/>
      </c>
      <c r="F94" s="7" t="str">
        <f t="shared" si="3"/>
        <v>mm/dd/yyyy</v>
      </c>
      <c r="G94" s="2" t="str">
        <f>IF(Master[[#This Row],[Voucher Date]]="","",Master[[#This Row],[Voucher Date]])</f>
        <v/>
      </c>
      <c r="H94" s="17" t="str">
        <f>IF(Master[[#This Row],[Voucher Collector -name, organization]]="","",Master[[#This Row],[Voucher Collector -name, organization]])</f>
        <v>::</v>
      </c>
      <c r="I94" s="7" t="str">
        <f>IF(Master[[#This Row],[Note (Voucher)]]="","",Master[[#This Row],[Note (Voucher)]])</f>
        <v/>
      </c>
    </row>
    <row r="95" spans="2:9" x14ac:dyDescent="0.35">
      <c r="B95" s="7" t="str">
        <f>Master[[#This Row],[Accession Prefix (NPGS)]]&amp;" "&amp;Master[[#This Row],[Accession Number -Assigned]]</f>
        <v xml:space="preserve">W6 </v>
      </c>
      <c r="C95" s="7" t="str">
        <f>Master[[#This Row],[Accession Prefix (NPGS)]]&amp;" "&amp;Master[[#This Row],[Accession Number -Assigned]]&amp;" "&amp;Master[[#This Row],[Inventory Suffix]]&amp;" "&amp;Master[[#This Row],[Inventory Type - Lookup Picker]]</f>
        <v>W6   SD</v>
      </c>
      <c r="D95" s="7" t="str">
        <f>IF(Master[[#This Row],[Collector Voucher Number]]="","",Master[[#This Row],[Collector Voucher Number]])</f>
        <v/>
      </c>
      <c r="E95" s="76" t="str">
        <f>IF(Master[[#This Row],[Voucher Location (1)]]="","",Master[[#This Row],[Voucher Location (1)]])</f>
        <v>Smithsonian (US)</v>
      </c>
      <c r="F95" s="7" t="str">
        <f t="shared" si="3"/>
        <v>mm/dd/yyyy</v>
      </c>
      <c r="G95" s="2">
        <f>IF(Master[[#This Row],[Voucher Date]]="","",Master[[#This Row],[Voucher Date]])</f>
        <v>42634</v>
      </c>
      <c r="H95" s="17" t="str">
        <f>IF(Master[[#This Row],[Voucher Collector -name, organization]]="","",Master[[#This Row],[Voucher Collector -name, organization]])</f>
        <v>H. Liljengren:In Field:19 JUN 2016</v>
      </c>
      <c r="I95" s="7" t="str">
        <f>IF(Master[[#This Row],[Note (Voucher)]]="","",Master[[#This Row],[Note (Voucher)]])</f>
        <v/>
      </c>
    </row>
    <row r="96" spans="2:9" x14ac:dyDescent="0.35">
      <c r="B96" s="7" t="str">
        <f>Master[[#This Row],[Accession Prefix (NPGS)]]&amp;" "&amp;Master[[#This Row],[Accession Number -Assigned]]</f>
        <v xml:space="preserve">W6 </v>
      </c>
      <c r="C96" s="7" t="str">
        <f>Master[[#This Row],[Accession Prefix (NPGS)]]&amp;" "&amp;Master[[#This Row],[Accession Number -Assigned]]&amp;" "&amp;Master[[#This Row],[Inventory Suffix]]&amp;" "&amp;Master[[#This Row],[Inventory Type - Lookup Picker]]</f>
        <v>W6   SD</v>
      </c>
      <c r="D96" s="7" t="str">
        <f>IF(Master[[#This Row],[Collector Voucher Number]]="","",Master[[#This Row],[Collector Voucher Number]])</f>
        <v/>
      </c>
      <c r="E96" s="76" t="str">
        <f>IF(Master[[#This Row],[Voucher Location (1)]]="","",Master[[#This Row],[Voucher Location (1)]])</f>
        <v>Smithsonian (US)</v>
      </c>
      <c r="F96" s="7" t="str">
        <f t="shared" si="3"/>
        <v>mm/dd/yyyy</v>
      </c>
      <c r="G96" s="2">
        <f>IF(Master[[#This Row],[Voucher Date]]="","",Master[[#This Row],[Voucher Date]])</f>
        <v>42639</v>
      </c>
      <c r="H96" s="17" t="str">
        <f>IF(Master[[#This Row],[Voucher Collector -name, organization]]="","",Master[[#This Row],[Voucher Collector -name, organization]])</f>
        <v>C. Holmes:In Field:26 SEP 2016</v>
      </c>
      <c r="I96" s="7" t="str">
        <f>IF(Master[[#This Row],[Note (Voucher)]]="","",Master[[#This Row],[Note (Voucher)]])</f>
        <v/>
      </c>
    </row>
    <row r="97" spans="2:9" x14ac:dyDescent="0.35">
      <c r="B97" s="7" t="str">
        <f>Master[[#This Row],[Accession Prefix (NPGS)]]&amp;" "&amp;Master[[#This Row],[Accession Number -Assigned]]</f>
        <v xml:space="preserve">W6 </v>
      </c>
      <c r="C97" s="7" t="str">
        <f>Master[[#This Row],[Accession Prefix (NPGS)]]&amp;" "&amp;Master[[#This Row],[Accession Number -Assigned]]&amp;" "&amp;Master[[#This Row],[Inventory Suffix]]&amp;" "&amp;Master[[#This Row],[Inventory Type - Lookup Picker]]</f>
        <v>W6   SD</v>
      </c>
      <c r="D97" s="7" t="str">
        <f>IF(Master[[#This Row],[Collector Voucher Number]]="","",Master[[#This Row],[Collector Voucher Number]])</f>
        <v/>
      </c>
      <c r="E97" s="76" t="str">
        <f>IF(Master[[#This Row],[Voucher Location (1)]]="","",Master[[#This Row],[Voucher Location (1)]])</f>
        <v>Smithsonian (US)</v>
      </c>
      <c r="F97" s="7" t="str">
        <f t="shared" si="3"/>
        <v>mm/dd/yyyy</v>
      </c>
      <c r="G97" s="2">
        <f>IF(Master[[#This Row],[Voucher Date]]="","",Master[[#This Row],[Voucher Date]])</f>
        <v>42668</v>
      </c>
      <c r="H97" s="17" t="str">
        <f>IF(Master[[#This Row],[Voucher Collector -name, organization]]="","",Master[[#This Row],[Voucher Collector -name, organization]])</f>
        <v>C. Holmes:In Field:25 OCT 2016</v>
      </c>
      <c r="I97" s="7" t="str">
        <f>IF(Master[[#This Row],[Note (Voucher)]]="","",Master[[#This Row],[Note (Voucher)]])</f>
        <v/>
      </c>
    </row>
    <row r="98" spans="2:9" x14ac:dyDescent="0.35">
      <c r="B98" s="7" t="str">
        <f>Master[[#This Row],[Accession Prefix (NPGS)]]&amp;" "&amp;Master[[#This Row],[Accession Number -Assigned]]</f>
        <v xml:space="preserve">W6 </v>
      </c>
      <c r="C98" s="7" t="str">
        <f>Master[[#This Row],[Accession Prefix (NPGS)]]&amp;" "&amp;Master[[#This Row],[Accession Number -Assigned]]&amp;" "&amp;Master[[#This Row],[Inventory Suffix]]&amp;" "&amp;Master[[#This Row],[Inventory Type - Lookup Picker]]</f>
        <v>W6   SD</v>
      </c>
      <c r="D98" s="7" t="str">
        <f>IF(Master[[#This Row],[Collector Voucher Number]]="","",Master[[#This Row],[Collector Voucher Number]])</f>
        <v/>
      </c>
      <c r="E98" s="76" t="str">
        <f>IF(Master[[#This Row],[Voucher Location (1)]]="","",Master[[#This Row],[Voucher Location (1)]])</f>
        <v>Smithsonian (US)</v>
      </c>
      <c r="F98" s="7" t="str">
        <f t="shared" si="3"/>
        <v>mm/dd/yyyy</v>
      </c>
      <c r="G98" s="2">
        <f>IF(Master[[#This Row],[Voucher Date]]="","",Master[[#This Row],[Voucher Date]])</f>
        <v>42674</v>
      </c>
      <c r="H98" s="17" t="str">
        <f>IF(Master[[#This Row],[Voucher Collector -name, organization]]="","",Master[[#This Row],[Voucher Collector -name, organization]])</f>
        <v>Clara Holmes:From pressed specimen on another date:15 NOV 2016</v>
      </c>
      <c r="I98" s="7" t="str">
        <f>IF(Master[[#This Row],[Note (Voucher)]]="","",Master[[#This Row],[Note (Voucher)]])</f>
        <v/>
      </c>
    </row>
    <row r="99" spans="2:9" x14ac:dyDescent="0.35">
      <c r="B99" s="7" t="str">
        <f>Master[[#This Row],[Accession Prefix (NPGS)]]&amp;" "&amp;Master[[#This Row],[Accession Number -Assigned]]</f>
        <v xml:space="preserve">W6 </v>
      </c>
      <c r="C99" s="7" t="str">
        <f>Master[[#This Row],[Accession Prefix (NPGS)]]&amp;" "&amp;Master[[#This Row],[Accession Number -Assigned]]&amp;" "&amp;Master[[#This Row],[Inventory Suffix]]&amp;" "&amp;Master[[#This Row],[Inventory Type - Lookup Picker]]</f>
        <v>W6   SD</v>
      </c>
      <c r="D99" s="7" t="str">
        <f>IF(Master[[#This Row],[Collector Voucher Number]]="","",Master[[#This Row],[Collector Voucher Number]])</f>
        <v/>
      </c>
      <c r="E99" s="76" t="str">
        <f>IF(Master[[#This Row],[Voucher Location (1)]]="","",Master[[#This Row],[Voucher Location (1)]])</f>
        <v>Smithsonian (US)</v>
      </c>
      <c r="F99" s="7" t="str">
        <f t="shared" si="3"/>
        <v>mm/dd/yyyy</v>
      </c>
      <c r="G99" s="2">
        <f>IF(Master[[#This Row],[Voucher Date]]="","",Master[[#This Row],[Voucher Date]])</f>
        <v>42677</v>
      </c>
      <c r="H99" s="17" t="str">
        <f>IF(Master[[#This Row],[Voucher Collector -name, organization]]="","",Master[[#This Row],[Voucher Collector -name, organization]])</f>
        <v>Clara Holmes:From pressed specimen on another date:15 NOV 2016</v>
      </c>
      <c r="I99" s="7" t="str">
        <f>IF(Master[[#This Row],[Note (Voucher)]]="","",Master[[#This Row],[Note (Voucher)]])</f>
        <v/>
      </c>
    </row>
    <row r="100" spans="2:9" x14ac:dyDescent="0.35">
      <c r="B100" s="7" t="str">
        <f>Master[[#This Row],[Accession Prefix (NPGS)]]&amp;" "&amp;Master[[#This Row],[Accession Number -Assigned]]</f>
        <v xml:space="preserve">W6 </v>
      </c>
      <c r="C100" s="7" t="str">
        <f>Master[[#This Row],[Accession Prefix (NPGS)]]&amp;" "&amp;Master[[#This Row],[Accession Number -Assigned]]&amp;" "&amp;Master[[#This Row],[Inventory Suffix]]&amp;" "&amp;Master[[#This Row],[Inventory Type - Lookup Picker]]</f>
        <v>W6   SD</v>
      </c>
      <c r="D100" s="7" t="str">
        <f>IF(Master[[#This Row],[Collector Voucher Number]]="","",Master[[#This Row],[Collector Voucher Number]])</f>
        <v/>
      </c>
      <c r="E100" s="76" t="str">
        <f>IF(Master[[#This Row],[Voucher Location (1)]]="","",Master[[#This Row],[Voucher Location (1)]])</f>
        <v>Smithsonian (US)</v>
      </c>
      <c r="F100" s="7" t="str">
        <f t="shared" si="3"/>
        <v>mm/dd/yyyy</v>
      </c>
      <c r="G100" s="2">
        <f>IF(Master[[#This Row],[Voucher Date]]="","",Master[[#This Row],[Voucher Date]])</f>
        <v>42677</v>
      </c>
      <c r="H100" s="17" t="str">
        <f>IF(Master[[#This Row],[Voucher Collector -name, organization]]="","",Master[[#This Row],[Voucher Collector -name, organization]])</f>
        <v>Clara Holmes:From pressed specimen on another date:15 NOV 2016</v>
      </c>
      <c r="I100" s="7" t="str">
        <f>IF(Master[[#This Row],[Note (Voucher)]]="","",Master[[#This Row],[Note (Voucher)]])</f>
        <v/>
      </c>
    </row>
    <row r="101" spans="2:9" x14ac:dyDescent="0.35">
      <c r="B101" s="7" t="str">
        <f>Master[[#This Row],[Accession Prefix (NPGS)]]&amp;" "&amp;Master[[#This Row],[Accession Number -Assigned]]</f>
        <v xml:space="preserve">W6 </v>
      </c>
      <c r="C101" s="7" t="str">
        <f>Master[[#This Row],[Accession Prefix (NPGS)]]&amp;" "&amp;Master[[#This Row],[Accession Number -Assigned]]&amp;" "&amp;Master[[#This Row],[Inventory Suffix]]&amp;" "&amp;Master[[#This Row],[Inventory Type - Lookup Picker]]</f>
        <v>W6   SD</v>
      </c>
      <c r="D101" s="7" t="str">
        <f>IF(Master[[#This Row],[Collector Voucher Number]]="","",Master[[#This Row],[Collector Voucher Number]])</f>
        <v/>
      </c>
      <c r="E101" s="76" t="str">
        <f>IF(Master[[#This Row],[Voucher Location (1)]]="","",Master[[#This Row],[Voucher Location (1)]])</f>
        <v>Smithsonian (US)</v>
      </c>
      <c r="F101" s="7" t="str">
        <f t="shared" si="3"/>
        <v>mm/dd/yyyy</v>
      </c>
      <c r="G101" s="2">
        <f>IF(Master[[#This Row],[Voucher Date]]="","",Master[[#This Row],[Voucher Date]])</f>
        <v>42682</v>
      </c>
      <c r="H101" s="17" t="str">
        <f>IF(Master[[#This Row],[Voucher Collector -name, organization]]="","",Master[[#This Row],[Voucher Collector -name, organization]])</f>
        <v>Clara Holmes:From pressed specimen on another date:15 NOV 2016</v>
      </c>
      <c r="I101" s="7" t="str">
        <f>IF(Master[[#This Row],[Note (Voucher)]]="","",Master[[#This Row],[Note (Voucher)]])</f>
        <v/>
      </c>
    </row>
    <row r="102" spans="2:9" x14ac:dyDescent="0.35">
      <c r="B102" s="7" t="str">
        <f>Master[[#This Row],[Accession Prefix (NPGS)]]&amp;" "&amp;Master[[#This Row],[Accession Number -Assigned]]</f>
        <v xml:space="preserve">W6 </v>
      </c>
      <c r="C102" s="7" t="str">
        <f>Master[[#This Row],[Accession Prefix (NPGS)]]&amp;" "&amp;Master[[#This Row],[Accession Number -Assigned]]&amp;" "&amp;Master[[#This Row],[Inventory Suffix]]&amp;" "&amp;Master[[#This Row],[Inventory Type - Lookup Picker]]</f>
        <v>W6   SD</v>
      </c>
      <c r="D102" s="7" t="str">
        <f>IF(Master[[#This Row],[Collector Voucher Number]]="","",Master[[#This Row],[Collector Voucher Number]])</f>
        <v/>
      </c>
      <c r="E102" s="76" t="str">
        <f>IF(Master[[#This Row],[Voucher Location (1)]]="","",Master[[#This Row],[Voucher Location (1)]])</f>
        <v>Smithsonian (US)</v>
      </c>
      <c r="F102" s="7" t="str">
        <f t="shared" si="3"/>
        <v>mm/dd/yyyy</v>
      </c>
      <c r="G102" s="2">
        <f>IF(Master[[#This Row],[Voucher Date]]="","",Master[[#This Row],[Voucher Date]])</f>
        <v>42682</v>
      </c>
      <c r="H102" s="17" t="str">
        <f>IF(Master[[#This Row],[Voucher Collector -name, organization]]="","",Master[[#This Row],[Voucher Collector -name, organization]])</f>
        <v/>
      </c>
      <c r="I102" s="7" t="str">
        <f>IF(Master[[#This Row],[Note (Voucher)]]="","",Master[[#This Row],[Note (Voucher)]])</f>
        <v/>
      </c>
    </row>
    <row r="103" spans="2:9" x14ac:dyDescent="0.35">
      <c r="B103" s="7" t="str">
        <f>Master[[#This Row],[Accession Prefix (NPGS)]]&amp;" "&amp;Master[[#This Row],[Accession Number -Assigned]]</f>
        <v xml:space="preserve">W6 </v>
      </c>
      <c r="C103" s="7" t="str">
        <f>Master[[#This Row],[Accession Prefix (NPGS)]]&amp;" "&amp;Master[[#This Row],[Accession Number -Assigned]]&amp;" "&amp;Master[[#This Row],[Inventory Suffix]]&amp;" "&amp;Master[[#This Row],[Inventory Type - Lookup Picker]]</f>
        <v>W6   SD</v>
      </c>
      <c r="D103" s="7" t="str">
        <f>IF(Master[[#This Row],[Collector Voucher Number]]="","",Master[[#This Row],[Collector Voucher Number]])</f>
        <v/>
      </c>
      <c r="E103" s="76" t="str">
        <f>IF(Master[[#This Row],[Voucher Location (1)]]="","",Master[[#This Row],[Voucher Location (1)]])</f>
        <v>Smithsonian (US)</v>
      </c>
      <c r="F103" s="7" t="str">
        <f t="shared" si="3"/>
        <v>mm/dd/yyyy</v>
      </c>
      <c r="G103" s="2">
        <f>IF(Master[[#This Row],[Voucher Date]]="","",Master[[#This Row],[Voucher Date]])</f>
        <v>42682</v>
      </c>
      <c r="H103" s="17" t="str">
        <f>IF(Master[[#This Row],[Voucher Collector -name, organization]]="","",Master[[#This Row],[Voucher Collector -name, organization]])</f>
        <v>Clara Holmes:From pressed specimen on another date:15 NOV 2016</v>
      </c>
      <c r="I103" s="7" t="str">
        <f>IF(Master[[#This Row],[Note (Voucher)]]="","",Master[[#This Row],[Note (Voucher)]])</f>
        <v/>
      </c>
    </row>
    <row r="104" spans="2:9" x14ac:dyDescent="0.35">
      <c r="B104" s="7" t="str">
        <f>Master[[#This Row],[Accession Prefix (NPGS)]]&amp;" "&amp;Master[[#This Row],[Accession Number -Assigned]]</f>
        <v xml:space="preserve">W6 </v>
      </c>
      <c r="C104" s="7" t="str">
        <f>Master[[#This Row],[Accession Prefix (NPGS)]]&amp;" "&amp;Master[[#This Row],[Accession Number -Assigned]]&amp;" "&amp;Master[[#This Row],[Inventory Suffix]]&amp;" "&amp;Master[[#This Row],[Inventory Type - Lookup Picker]]</f>
        <v>W6   SD</v>
      </c>
      <c r="D104" s="7" t="str">
        <f>IF(Master[[#This Row],[Collector Voucher Number]]="","",Master[[#This Row],[Collector Voucher Number]])</f>
        <v/>
      </c>
      <c r="E104" s="76" t="str">
        <f>IF(Master[[#This Row],[Voucher Location (1)]]="","",Master[[#This Row],[Voucher Location (1)]])</f>
        <v>Smithsonian (US)</v>
      </c>
      <c r="F104" s="7" t="str">
        <f t="shared" si="3"/>
        <v>mm/dd/yyyy</v>
      </c>
      <c r="G104" s="2">
        <f>IF(Master[[#This Row],[Voucher Date]]="","",Master[[#This Row],[Voucher Date]])</f>
        <v>42684</v>
      </c>
      <c r="H104" s="17" t="str">
        <f>IF(Master[[#This Row],[Voucher Collector -name, organization]]="","",Master[[#This Row],[Voucher Collector -name, organization]])</f>
        <v>Clara Holmes:From pressed specimen on another date:15 NOV 2016</v>
      </c>
      <c r="I104" s="7" t="str">
        <f>IF(Master[[#This Row],[Note (Voucher)]]="","",Master[[#This Row],[Note (Voucher)]])</f>
        <v/>
      </c>
    </row>
    <row r="105" spans="2:9" x14ac:dyDescent="0.35">
      <c r="B105" s="7" t="str">
        <f>Master[[#This Row],[Accession Prefix (NPGS)]]&amp;" "&amp;Master[[#This Row],[Accession Number -Assigned]]</f>
        <v xml:space="preserve">W6 </v>
      </c>
      <c r="C105" s="7" t="str">
        <f>Master[[#This Row],[Accession Prefix (NPGS)]]&amp;" "&amp;Master[[#This Row],[Accession Number -Assigned]]&amp;" "&amp;Master[[#This Row],[Inventory Suffix]]&amp;" "&amp;Master[[#This Row],[Inventory Type - Lookup Picker]]</f>
        <v>W6   SD</v>
      </c>
      <c r="D105" s="7" t="str">
        <f>IF(Master[[#This Row],[Collector Voucher Number]]="","",Master[[#This Row],[Collector Voucher Number]])</f>
        <v/>
      </c>
      <c r="E105" s="76" t="str">
        <f>IF(Master[[#This Row],[Voucher Location (1)]]="","",Master[[#This Row],[Voucher Location (1)]])</f>
        <v>Smithsonian (US)</v>
      </c>
      <c r="F105" s="7" t="str">
        <f t="shared" si="3"/>
        <v>mm/dd/yyyy</v>
      </c>
      <c r="G105" s="2">
        <f>IF(Master[[#This Row],[Voucher Date]]="","",Master[[#This Row],[Voucher Date]])</f>
        <v>42684</v>
      </c>
      <c r="H105" s="17" t="str">
        <f>IF(Master[[#This Row],[Voucher Collector -name, organization]]="","",Master[[#This Row],[Voucher Collector -name, organization]])</f>
        <v>Clara Holmes:From pressed specimen on another date:15 NOV 2016</v>
      </c>
      <c r="I105" s="7" t="str">
        <f>IF(Master[[#This Row],[Note (Voucher)]]="","",Master[[#This Row],[Note (Voucher)]])</f>
        <v/>
      </c>
    </row>
    <row r="106" spans="2:9" x14ac:dyDescent="0.35">
      <c r="B106" s="7" t="str">
        <f>Master[[#This Row],[Accession Prefix (NPGS)]]&amp;" "&amp;Master[[#This Row],[Accession Number -Assigned]]</f>
        <v xml:space="preserve">W6 </v>
      </c>
      <c r="C106" s="7" t="str">
        <f>Master[[#This Row],[Accession Prefix (NPGS)]]&amp;" "&amp;Master[[#This Row],[Accession Number -Assigned]]&amp;" "&amp;Master[[#This Row],[Inventory Suffix]]&amp;" "&amp;Master[[#This Row],[Inventory Type - Lookup Picker]]</f>
        <v>W6   SD</v>
      </c>
      <c r="D106" s="7" t="str">
        <f>IF(Master[[#This Row],[Collector Voucher Number]]="","",Master[[#This Row],[Collector Voucher Number]])</f>
        <v/>
      </c>
      <c r="E106" s="76" t="str">
        <f>IF(Master[[#This Row],[Voucher Location (1)]]="","",Master[[#This Row],[Voucher Location (1)]])</f>
        <v>Smithsonian (US)</v>
      </c>
      <c r="F106" s="7" t="str">
        <f t="shared" si="3"/>
        <v>mm/dd/yyyy</v>
      </c>
      <c r="G106" s="2">
        <f>IF(Master[[#This Row],[Voucher Date]]="","",Master[[#This Row],[Voucher Date]])</f>
        <v>42678</v>
      </c>
      <c r="H106" s="17" t="str">
        <f>IF(Master[[#This Row],[Voucher Collector -name, organization]]="","",Master[[#This Row],[Voucher Collector -name, organization]])</f>
        <v>Clara Holmes:From pressed specimen on another date:15 NOV 2016</v>
      </c>
      <c r="I106" s="7" t="str">
        <f>IF(Master[[#This Row],[Note (Voucher)]]="","",Master[[#This Row],[Note (Voucher)]])</f>
        <v/>
      </c>
    </row>
    <row r="107" spans="2:9" x14ac:dyDescent="0.35">
      <c r="B107" s="7" t="str">
        <f>Master[[#This Row],[Accession Prefix (NPGS)]]&amp;" "&amp;Master[[#This Row],[Accession Number -Assigned]]</f>
        <v xml:space="preserve">W6 </v>
      </c>
      <c r="C107" s="7" t="str">
        <f>Master[[#This Row],[Accession Prefix (NPGS)]]&amp;" "&amp;Master[[#This Row],[Accession Number -Assigned]]&amp;" "&amp;Master[[#This Row],[Inventory Suffix]]&amp;" "&amp;Master[[#This Row],[Inventory Type - Lookup Picker]]</f>
        <v>W6   SD</v>
      </c>
      <c r="D107" s="7" t="str">
        <f>IF(Master[[#This Row],[Collector Voucher Number]]="","",Master[[#This Row],[Collector Voucher Number]])</f>
        <v/>
      </c>
      <c r="E107" s="76" t="str">
        <f>IF(Master[[#This Row],[Voucher Location (1)]]="","",Master[[#This Row],[Voucher Location (1)]])</f>
        <v>Smithsonian (US)</v>
      </c>
      <c r="F107" s="7" t="str">
        <f t="shared" si="3"/>
        <v>mm/dd/yyyy</v>
      </c>
      <c r="G107" s="2">
        <f>IF(Master[[#This Row],[Voucher Date]]="","",Master[[#This Row],[Voucher Date]])</f>
        <v>42679</v>
      </c>
      <c r="H107" s="17" t="str">
        <f>IF(Master[[#This Row],[Voucher Collector -name, organization]]="","",Master[[#This Row],[Voucher Collector -name, organization]])</f>
        <v>Clara Holmes: MARSB:From pressed specimen on another date:15 NOV 2016</v>
      </c>
      <c r="I107" s="7" t="str">
        <f>IF(Master[[#This Row],[Note (Voucher)]]="","",Master[[#This Row],[Note (Voucher)]])</f>
        <v/>
      </c>
    </row>
    <row r="108" spans="2:9" x14ac:dyDescent="0.35">
      <c r="B108" s="7" t="str">
        <f>Master[[#This Row],[Accession Prefix (NPGS)]]&amp;" "&amp;Master[[#This Row],[Accession Number -Assigned]]</f>
        <v xml:space="preserve">W6 </v>
      </c>
      <c r="C108" s="7" t="str">
        <f>Master[[#This Row],[Accession Prefix (NPGS)]]&amp;" "&amp;Master[[#This Row],[Accession Number -Assigned]]&amp;" "&amp;Master[[#This Row],[Inventory Suffix]]&amp;" "&amp;Master[[#This Row],[Inventory Type - Lookup Picker]]</f>
        <v>W6   SD</v>
      </c>
      <c r="D108" s="7" t="str">
        <f>IF(Master[[#This Row],[Collector Voucher Number]]="","",Master[[#This Row],[Collector Voucher Number]])</f>
        <v/>
      </c>
      <c r="E108" s="76" t="str">
        <f>IF(Master[[#This Row],[Voucher Location (1)]]="","",Master[[#This Row],[Voucher Location (1)]])</f>
        <v>Smithsonian (US)</v>
      </c>
      <c r="F108" s="7" t="str">
        <f t="shared" si="3"/>
        <v>mm/dd/yyyy</v>
      </c>
      <c r="G108" s="2">
        <f>IF(Master[[#This Row],[Voucher Date]]="","",Master[[#This Row],[Voucher Date]])</f>
        <v>42682</v>
      </c>
      <c r="H108" s="17" t="str">
        <f>IF(Master[[#This Row],[Voucher Collector -name, organization]]="","",Master[[#This Row],[Voucher Collector -name, organization]])</f>
        <v>Clara Holmes:From pressed specimen on another date:16 NOV 2016</v>
      </c>
      <c r="I108" s="7" t="str">
        <f>IF(Master[[#This Row],[Note (Voucher)]]="","",Master[[#This Row],[Note (Voucher)]])</f>
        <v/>
      </c>
    </row>
    <row r="109" spans="2:9" x14ac:dyDescent="0.35">
      <c r="B109" s="7" t="str">
        <f>Master[[#This Row],[Accession Prefix (NPGS)]]&amp;" "&amp;Master[[#This Row],[Accession Number -Assigned]]</f>
        <v xml:space="preserve">W6 </v>
      </c>
      <c r="C109" s="7" t="str">
        <f>Master[[#This Row],[Accession Prefix (NPGS)]]&amp;" "&amp;Master[[#This Row],[Accession Number -Assigned]]&amp;" "&amp;Master[[#This Row],[Inventory Suffix]]&amp;" "&amp;Master[[#This Row],[Inventory Type - Lookup Picker]]</f>
        <v>W6   SD</v>
      </c>
      <c r="D109" s="7" t="str">
        <f>IF(Master[[#This Row],[Collector Voucher Number]]="","",Master[[#This Row],[Collector Voucher Number]])</f>
        <v/>
      </c>
      <c r="E109" s="76" t="str">
        <f>IF(Master[[#This Row],[Voucher Location (1)]]="","",Master[[#This Row],[Voucher Location (1)]])</f>
        <v>Smithsonian (US)</v>
      </c>
      <c r="F109" s="7" t="str">
        <f t="shared" si="3"/>
        <v>mm/dd/yyyy</v>
      </c>
      <c r="G109" s="2">
        <f>IF(Master[[#This Row],[Voucher Date]]="","",Master[[#This Row],[Voucher Date]])</f>
        <v>42683</v>
      </c>
      <c r="H109" s="17" t="str">
        <f>IF(Master[[#This Row],[Voucher Collector -name, organization]]="","",Master[[#This Row],[Voucher Collector -name, organization]])</f>
        <v>Clara Holmes:From pressed specimen on another date:16 NOV 2016</v>
      </c>
      <c r="I109" s="7" t="str">
        <f>IF(Master[[#This Row],[Note (Voucher)]]="","",Master[[#This Row],[Note (Voucher)]])</f>
        <v/>
      </c>
    </row>
    <row r="110" spans="2:9" x14ac:dyDescent="0.35">
      <c r="B110" s="7" t="str">
        <f>Master[[#This Row],[Accession Prefix (NPGS)]]&amp;" "&amp;Master[[#This Row],[Accession Number -Assigned]]</f>
        <v xml:space="preserve">W6 </v>
      </c>
      <c r="C110" s="7" t="str">
        <f>Master[[#This Row],[Accession Prefix (NPGS)]]&amp;" "&amp;Master[[#This Row],[Accession Number -Assigned]]&amp;" "&amp;Master[[#This Row],[Inventory Suffix]]&amp;" "&amp;Master[[#This Row],[Inventory Type - Lookup Picker]]</f>
        <v>W6   SD</v>
      </c>
      <c r="D110" s="7" t="str">
        <f>IF(Master[[#This Row],[Collector Voucher Number]]="","",Master[[#This Row],[Collector Voucher Number]])</f>
        <v/>
      </c>
      <c r="E110" s="76" t="str">
        <f>IF(Master[[#This Row],[Voucher Location (1)]]="","",Master[[#This Row],[Voucher Location (1)]])</f>
        <v>Smithsonian (US)</v>
      </c>
      <c r="F110" s="7" t="str">
        <f t="shared" si="3"/>
        <v>mm/dd/yyyy</v>
      </c>
      <c r="G110" s="2">
        <f>IF(Master[[#This Row],[Voucher Date]]="","",Master[[#This Row],[Voucher Date]])</f>
        <v>42683</v>
      </c>
      <c r="H110" s="17" t="str">
        <f>IF(Master[[#This Row],[Voucher Collector -name, organization]]="","",Master[[#This Row],[Voucher Collector -name, organization]])</f>
        <v>Clara Holmes:From photograph:09 NOV 2016</v>
      </c>
      <c r="I110" s="7" t="str">
        <f>IF(Master[[#This Row],[Note (Voucher)]]="","",Master[[#This Row],[Note (Voucher)]])</f>
        <v/>
      </c>
    </row>
    <row r="111" spans="2:9" x14ac:dyDescent="0.35">
      <c r="B111" s="7" t="str">
        <f>Master[[#This Row],[Accession Prefix (NPGS)]]&amp;" "&amp;Master[[#This Row],[Accession Number -Assigned]]</f>
        <v xml:space="preserve">W6 </v>
      </c>
      <c r="C111" s="7" t="str">
        <f>Master[[#This Row],[Accession Prefix (NPGS)]]&amp;" "&amp;Master[[#This Row],[Accession Number -Assigned]]&amp;" "&amp;Master[[#This Row],[Inventory Suffix]]&amp;" "&amp;Master[[#This Row],[Inventory Type - Lookup Picker]]</f>
        <v>W6   SD</v>
      </c>
      <c r="D111" s="7" t="str">
        <f>IF(Master[[#This Row],[Collector Voucher Number]]="","",Master[[#This Row],[Collector Voucher Number]])</f>
        <v/>
      </c>
      <c r="E111" s="76" t="str">
        <f>IF(Master[[#This Row],[Voucher Location (1)]]="","",Master[[#This Row],[Voucher Location (1)]])</f>
        <v>Smithsonian (US)</v>
      </c>
      <c r="F111" s="7" t="str">
        <f t="shared" si="3"/>
        <v>mm/dd/yyyy</v>
      </c>
      <c r="G111" s="2">
        <f>IF(Master[[#This Row],[Voucher Date]]="","",Master[[#This Row],[Voucher Date]])</f>
        <v>42683</v>
      </c>
      <c r="H111" s="17" t="str">
        <f>IF(Master[[#This Row],[Voucher Collector -name, organization]]="","",Master[[#This Row],[Voucher Collector -name, organization]])</f>
        <v>Clara Holmes:From pressed specimen on another date:16 NOV 2016</v>
      </c>
      <c r="I111" s="7" t="str">
        <f>IF(Master[[#This Row],[Note (Voucher)]]="","",Master[[#This Row],[Note (Voucher)]])</f>
        <v/>
      </c>
    </row>
    <row r="112" spans="2:9" x14ac:dyDescent="0.35">
      <c r="B112" s="7" t="str">
        <f>Master[[#This Row],[Accession Prefix (NPGS)]]&amp;" "&amp;Master[[#This Row],[Accession Number -Assigned]]</f>
        <v xml:space="preserve">W6 </v>
      </c>
      <c r="C112" s="7" t="str">
        <f>Master[[#This Row],[Accession Prefix (NPGS)]]&amp;" "&amp;Master[[#This Row],[Accession Number -Assigned]]&amp;" "&amp;Master[[#This Row],[Inventory Suffix]]&amp;" "&amp;Master[[#This Row],[Inventory Type - Lookup Picker]]</f>
        <v>W6   SD</v>
      </c>
      <c r="D112" s="7" t="str">
        <f>IF(Master[[#This Row],[Collector Voucher Number]]="","",Master[[#This Row],[Collector Voucher Number]])</f>
        <v/>
      </c>
      <c r="E112" s="76" t="str">
        <f>IF(Master[[#This Row],[Voucher Location (1)]]="","",Master[[#This Row],[Voucher Location (1)]])</f>
        <v>Smithsonian (US)</v>
      </c>
      <c r="F112" s="7" t="str">
        <f t="shared" si="3"/>
        <v>mm/dd/yyyy</v>
      </c>
      <c r="G112" s="2">
        <f>IF(Master[[#This Row],[Voucher Date]]="","",Master[[#This Row],[Voucher Date]])</f>
        <v>42683</v>
      </c>
      <c r="H112" s="17" t="str">
        <f>IF(Master[[#This Row],[Voucher Collector -name, organization]]="","",Master[[#This Row],[Voucher Collector -name, organization]])</f>
        <v>Clara Holmes:From pressed specimen on another date:16 NOV 2016</v>
      </c>
      <c r="I112" s="7" t="str">
        <f>IF(Master[[#This Row],[Note (Voucher)]]="","",Master[[#This Row],[Note (Voucher)]])</f>
        <v/>
      </c>
    </row>
    <row r="113" spans="2:9" x14ac:dyDescent="0.35">
      <c r="B113" s="7" t="str">
        <f>Master[[#This Row],[Accession Prefix (NPGS)]]&amp;" "&amp;Master[[#This Row],[Accession Number -Assigned]]</f>
        <v xml:space="preserve">W6 </v>
      </c>
      <c r="C113" s="7" t="str">
        <f>Master[[#This Row],[Accession Prefix (NPGS)]]&amp;" "&amp;Master[[#This Row],[Accession Number -Assigned]]&amp;" "&amp;Master[[#This Row],[Inventory Suffix]]&amp;" "&amp;Master[[#This Row],[Inventory Type - Lookup Picker]]</f>
        <v>W6   SD</v>
      </c>
      <c r="D113" s="7" t="str">
        <f>IF(Master[[#This Row],[Collector Voucher Number]]="","",Master[[#This Row],[Collector Voucher Number]])</f>
        <v/>
      </c>
      <c r="E113" s="76" t="str">
        <f>IF(Master[[#This Row],[Voucher Location (1)]]="","",Master[[#This Row],[Voucher Location (1)]])</f>
        <v>Smithsonian (US)</v>
      </c>
      <c r="F113" s="7" t="str">
        <f t="shared" si="3"/>
        <v>mm/dd/yyyy</v>
      </c>
      <c r="G113" s="2">
        <f>IF(Master[[#This Row],[Voucher Date]]="","",Master[[#This Row],[Voucher Date]])</f>
        <v>42684</v>
      </c>
      <c r="H113" s="17" t="str">
        <f>IF(Master[[#This Row],[Voucher Collector -name, organization]]="","",Master[[#This Row],[Voucher Collector -name, organization]])</f>
        <v>Clara Holmes:From pressed specimen on another date:16 NOV 2016</v>
      </c>
      <c r="I113" s="7" t="str">
        <f>IF(Master[[#This Row],[Note (Voucher)]]="","",Master[[#This Row],[Note (Voucher)]])</f>
        <v/>
      </c>
    </row>
    <row r="114" spans="2:9" x14ac:dyDescent="0.35">
      <c r="B114" s="7" t="str">
        <f>Master[[#This Row],[Accession Prefix (NPGS)]]&amp;" "&amp;Master[[#This Row],[Accession Number -Assigned]]</f>
        <v xml:space="preserve">W6 </v>
      </c>
      <c r="C114" s="7" t="str">
        <f>Master[[#This Row],[Accession Prefix (NPGS)]]&amp;" "&amp;Master[[#This Row],[Accession Number -Assigned]]&amp;" "&amp;Master[[#This Row],[Inventory Suffix]]&amp;" "&amp;Master[[#This Row],[Inventory Type - Lookup Picker]]</f>
        <v>W6   SD</v>
      </c>
      <c r="D114" s="7" t="str">
        <f>IF(Master[[#This Row],[Collector Voucher Number]]="","",Master[[#This Row],[Collector Voucher Number]])</f>
        <v/>
      </c>
      <c r="E114" s="76" t="str">
        <f>IF(Master[[#This Row],[Voucher Location (1)]]="","",Master[[#This Row],[Voucher Location (1)]])</f>
        <v>Smithsonian (US)</v>
      </c>
      <c r="F114" s="7" t="str">
        <f t="shared" si="3"/>
        <v>mm/dd/yyyy</v>
      </c>
      <c r="G114" s="2">
        <f>IF(Master[[#This Row],[Voucher Date]]="","",Master[[#This Row],[Voucher Date]])</f>
        <v>42957</v>
      </c>
      <c r="H114" s="17" t="str">
        <f>IF(Master[[#This Row],[Voucher Collector -name, organization]]="","",Master[[#This Row],[Voucher Collector -name, organization]])</f>
        <v>Clara Holmes:From pressed specimen on another date:16 NOV 2017</v>
      </c>
      <c r="I114" s="7" t="str">
        <f>IF(Master[[#This Row],[Note (Voucher)]]="","",Master[[#This Row],[Note (Voucher)]])</f>
        <v/>
      </c>
    </row>
    <row r="115" spans="2:9" x14ac:dyDescent="0.35">
      <c r="B115" s="7" t="str">
        <f>Master[[#This Row],[Accession Prefix (NPGS)]]&amp;" "&amp;Master[[#This Row],[Accession Number -Assigned]]</f>
        <v xml:space="preserve">W6 </v>
      </c>
      <c r="C115" s="7" t="str">
        <f>Master[[#This Row],[Accession Prefix (NPGS)]]&amp;" "&amp;Master[[#This Row],[Accession Number -Assigned]]&amp;" "&amp;Master[[#This Row],[Inventory Suffix]]&amp;" "&amp;Master[[#This Row],[Inventory Type - Lookup Picker]]</f>
        <v>W6   SD</v>
      </c>
      <c r="D115" s="7" t="str">
        <f>IF(Master[[#This Row],[Collector Voucher Number]]="","",Master[[#This Row],[Collector Voucher Number]])</f>
        <v/>
      </c>
      <c r="E115" s="76" t="str">
        <f>IF(Master[[#This Row],[Voucher Location (1)]]="","",Master[[#This Row],[Voucher Location (1)]])</f>
        <v/>
      </c>
      <c r="F115" s="7" t="str">
        <f t="shared" si="3"/>
        <v>mm/dd/yyyy</v>
      </c>
      <c r="G115" s="2" t="str">
        <f>IF(Master[[#This Row],[Voucher Date]]="","",Master[[#This Row],[Voucher Date]])</f>
        <v/>
      </c>
      <c r="H115" s="17" t="str">
        <f>IF(Master[[#This Row],[Voucher Collector -name, organization]]="","",Master[[#This Row],[Voucher Collector -name, organization]])</f>
        <v>C. Holmes :In Field:12 SEP 2017</v>
      </c>
      <c r="I115" s="7" t="str">
        <f>IF(Master[[#This Row],[Note (Voucher)]]="","",Master[[#This Row],[Note (Voucher)]])</f>
        <v/>
      </c>
    </row>
    <row r="116" spans="2:9" x14ac:dyDescent="0.35">
      <c r="B116" s="7" t="str">
        <f>Master[[#This Row],[Accession Prefix (NPGS)]]&amp;" "&amp;Master[[#This Row],[Accession Number -Assigned]]</f>
        <v xml:space="preserve">W6 </v>
      </c>
      <c r="C116" s="7" t="str">
        <f>Master[[#This Row],[Accession Prefix (NPGS)]]&amp;" "&amp;Master[[#This Row],[Accession Number -Assigned]]&amp;" "&amp;Master[[#This Row],[Inventory Suffix]]&amp;" "&amp;Master[[#This Row],[Inventory Type - Lookup Picker]]</f>
        <v>W6   SD</v>
      </c>
      <c r="D116" s="7" t="str">
        <f>IF(Master[[#This Row],[Collector Voucher Number]]="","",Master[[#This Row],[Collector Voucher Number]])</f>
        <v/>
      </c>
      <c r="E116" s="76" t="str">
        <f>IF(Master[[#This Row],[Voucher Location (1)]]="","",Master[[#This Row],[Voucher Location (1)]])</f>
        <v>Smithsonian (US)</v>
      </c>
      <c r="F116" s="7" t="str">
        <f t="shared" si="3"/>
        <v>mm/dd/yyyy</v>
      </c>
      <c r="G116" s="2">
        <f>IF(Master[[#This Row],[Voucher Date]]="","",Master[[#This Row],[Voucher Date]])</f>
        <v>43042</v>
      </c>
      <c r="H116" s="17" t="str">
        <f>IF(Master[[#This Row],[Voucher Collector -name, organization]]="","",Master[[#This Row],[Voucher Collector -name, organization]])</f>
        <v>C. Holmes:From pressed specimen on another date:15 NOV 2017</v>
      </c>
      <c r="I116" s="7" t="str">
        <f>IF(Master[[#This Row],[Note (Voucher)]]="","",Master[[#This Row],[Note (Voucher)]])</f>
        <v/>
      </c>
    </row>
    <row r="117" spans="2:9" x14ac:dyDescent="0.35">
      <c r="B117" s="7" t="str">
        <f>Master[[#This Row],[Accession Prefix (NPGS)]]&amp;" "&amp;Master[[#This Row],[Accession Number -Assigned]]</f>
        <v xml:space="preserve">W6 </v>
      </c>
      <c r="C117" s="7" t="str">
        <f>Master[[#This Row],[Accession Prefix (NPGS)]]&amp;" "&amp;Master[[#This Row],[Accession Number -Assigned]]&amp;" "&amp;Master[[#This Row],[Inventory Suffix]]&amp;" "&amp;Master[[#This Row],[Inventory Type - Lookup Picker]]</f>
        <v>W6   SD</v>
      </c>
      <c r="D117" s="7" t="str">
        <f>IF(Master[[#This Row],[Collector Voucher Number]]="","",Master[[#This Row],[Collector Voucher Number]])</f>
        <v/>
      </c>
      <c r="E117" s="76" t="str">
        <f>IF(Master[[#This Row],[Voucher Location (1)]]="","",Master[[#This Row],[Voucher Location (1)]])</f>
        <v>Smithsonian (US)</v>
      </c>
      <c r="F117" s="7" t="str">
        <f t="shared" si="3"/>
        <v>mm/dd/yyyy</v>
      </c>
      <c r="G117" s="2">
        <f>IF(Master[[#This Row],[Voucher Date]]="","",Master[[#This Row],[Voucher Date]])</f>
        <v>43049</v>
      </c>
      <c r="H117" s="17" t="str">
        <f>IF(Master[[#This Row],[Voucher Collector -name, organization]]="","",Master[[#This Row],[Voucher Collector -name, organization]])</f>
        <v>Clara Holmes:From pressed specimen on another date:</v>
      </c>
      <c r="I117" s="7" t="str">
        <f>IF(Master[[#This Row],[Note (Voucher)]]="","",Master[[#This Row],[Note (Voucher)]])</f>
        <v/>
      </c>
    </row>
    <row r="118" spans="2:9" x14ac:dyDescent="0.35">
      <c r="B118" s="7" t="str">
        <f>Master[[#This Row],[Accession Prefix (NPGS)]]&amp;" "&amp;Master[[#This Row],[Accession Number -Assigned]]</f>
        <v xml:space="preserve"> </v>
      </c>
      <c r="C118" s="7" t="str">
        <f>Master[[#This Row],[Accession Prefix (NPGS)]]&amp;" "&amp;Master[[#This Row],[Accession Number -Assigned]]&amp;" "&amp;Master[[#This Row],[Inventory Suffix]]&amp;" "&amp;Master[[#This Row],[Inventory Type - Lookup Picker]]</f>
        <v xml:space="preserve">   </v>
      </c>
      <c r="D118" s="7" t="str">
        <f>IF(Master[[#This Row],[Collector Voucher Number]]="","",Master[[#This Row],[Collector Voucher Number]])</f>
        <v/>
      </c>
      <c r="E118" s="76" t="str">
        <f>IF(Master[[#This Row],[Voucher Location (1)]]="","",Master[[#This Row],[Voucher Location (1)]])</f>
        <v/>
      </c>
      <c r="F118" s="7" t="str">
        <f t="shared" ref="F118:F149" si="4">"mm/dd/yyyy"</f>
        <v>mm/dd/yyyy</v>
      </c>
      <c r="G118" s="2" t="str">
        <f>IF(Master[[#This Row],[Voucher Date]]="","",Master[[#This Row],[Voucher Date]])</f>
        <v/>
      </c>
      <c r="H118" s="17" t="str">
        <f>IF(Master[[#This Row],[Voucher Collector -name, organization]]="","",Master[[#This Row],[Voucher Collector -name, organization]])</f>
        <v/>
      </c>
      <c r="I118" s="7" t="str">
        <f>IF(Master[[#This Row],[Note (Voucher)]]="","",Master[[#This Row],[Note (Voucher)]])</f>
        <v/>
      </c>
    </row>
    <row r="119" spans="2:9" x14ac:dyDescent="0.35">
      <c r="B119" s="7" t="str">
        <f>Master[[#This Row],[Accession Prefix (NPGS)]]&amp;" "&amp;Master[[#This Row],[Accession Number -Assigned]]</f>
        <v xml:space="preserve"> </v>
      </c>
      <c r="C119" s="7" t="str">
        <f>Master[[#This Row],[Accession Prefix (NPGS)]]&amp;" "&amp;Master[[#This Row],[Accession Number -Assigned]]&amp;" "&amp;Master[[#This Row],[Inventory Suffix]]&amp;" "&amp;Master[[#This Row],[Inventory Type - Lookup Picker]]</f>
        <v xml:space="preserve">   </v>
      </c>
      <c r="D119" s="7" t="str">
        <f>IF(Master[[#This Row],[Collector Voucher Number]]="","",Master[[#This Row],[Collector Voucher Number]])</f>
        <v/>
      </c>
      <c r="E119" s="76" t="str">
        <f>IF(Master[[#This Row],[Voucher Location (1)]]="","",Master[[#This Row],[Voucher Location (1)]])</f>
        <v/>
      </c>
      <c r="F119" s="7" t="str">
        <f t="shared" si="4"/>
        <v>mm/dd/yyyy</v>
      </c>
      <c r="G119" s="2" t="str">
        <f>IF(Master[[#This Row],[Voucher Date]]="","",Master[[#This Row],[Voucher Date]])</f>
        <v/>
      </c>
      <c r="H119" s="17" t="str">
        <f>IF(Master[[#This Row],[Voucher Collector -name, organization]]="","",Master[[#This Row],[Voucher Collector -name, organization]])</f>
        <v/>
      </c>
      <c r="I119" s="7" t="str">
        <f>IF(Master[[#This Row],[Note (Voucher)]]="","",Master[[#This Row],[Note (Voucher)]])</f>
        <v/>
      </c>
    </row>
    <row r="120" spans="2:9" x14ac:dyDescent="0.35">
      <c r="B120" s="7" t="str">
        <f>Master[[#This Row],[Accession Prefix (NPGS)]]&amp;" "&amp;Master[[#This Row],[Accession Number -Assigned]]</f>
        <v xml:space="preserve"> </v>
      </c>
      <c r="C120" s="7" t="str">
        <f>Master[[#This Row],[Accession Prefix (NPGS)]]&amp;" "&amp;Master[[#This Row],[Accession Number -Assigned]]&amp;" "&amp;Master[[#This Row],[Inventory Suffix]]&amp;" "&amp;Master[[#This Row],[Inventory Type - Lookup Picker]]</f>
        <v xml:space="preserve">   </v>
      </c>
      <c r="D120" s="7" t="str">
        <f>IF(Master[[#This Row],[Collector Voucher Number]]="","",Master[[#This Row],[Collector Voucher Number]])</f>
        <v/>
      </c>
      <c r="E120" s="76" t="str">
        <f>IF(Master[[#This Row],[Voucher Location (1)]]="","",Master[[#This Row],[Voucher Location (1)]])</f>
        <v/>
      </c>
      <c r="F120" s="7" t="str">
        <f t="shared" si="4"/>
        <v>mm/dd/yyyy</v>
      </c>
      <c r="G120" s="2" t="str">
        <f>IF(Master[[#This Row],[Voucher Date]]="","",Master[[#This Row],[Voucher Date]])</f>
        <v/>
      </c>
      <c r="H120" s="17" t="str">
        <f>IF(Master[[#This Row],[Voucher Collector -name, organization]]="","",Master[[#This Row],[Voucher Collector -name, organization]])</f>
        <v/>
      </c>
      <c r="I120" s="7" t="str">
        <f>IF(Master[[#This Row],[Note (Voucher)]]="","",Master[[#This Row],[Note (Voucher)]])</f>
        <v/>
      </c>
    </row>
    <row r="121" spans="2:9" x14ac:dyDescent="0.35">
      <c r="B121" s="7" t="str">
        <f>Master[[#This Row],[Accession Prefix (NPGS)]]&amp;" "&amp;Master[[#This Row],[Accession Number -Assigned]]</f>
        <v xml:space="preserve"> </v>
      </c>
      <c r="C121" s="7" t="str">
        <f>Master[[#This Row],[Accession Prefix (NPGS)]]&amp;" "&amp;Master[[#This Row],[Accession Number -Assigned]]&amp;" "&amp;Master[[#This Row],[Inventory Suffix]]&amp;" "&amp;Master[[#This Row],[Inventory Type - Lookup Picker]]</f>
        <v xml:space="preserve">   </v>
      </c>
      <c r="D121" s="7" t="str">
        <f>IF(Master[[#This Row],[Collector Voucher Number]]="","",Master[[#This Row],[Collector Voucher Number]])</f>
        <v/>
      </c>
      <c r="E121" s="76" t="str">
        <f>IF(Master[[#This Row],[Voucher Location (1)]]="","",Master[[#This Row],[Voucher Location (1)]])</f>
        <v/>
      </c>
      <c r="F121" s="7" t="str">
        <f t="shared" si="4"/>
        <v>mm/dd/yyyy</v>
      </c>
      <c r="G121" s="2" t="str">
        <f>IF(Master[[#This Row],[Voucher Date]]="","",Master[[#This Row],[Voucher Date]])</f>
        <v/>
      </c>
      <c r="H121" s="17" t="str">
        <f>IF(Master[[#This Row],[Voucher Collector -name, organization]]="","",Master[[#This Row],[Voucher Collector -name, organization]])</f>
        <v/>
      </c>
      <c r="I121" s="7" t="str">
        <f>IF(Master[[#This Row],[Note (Voucher)]]="","",Master[[#This Row],[Note (Voucher)]])</f>
        <v/>
      </c>
    </row>
    <row r="122" spans="2:9" x14ac:dyDescent="0.35">
      <c r="B122" s="7" t="str">
        <f>Master[[#This Row],[Accession Prefix (NPGS)]]&amp;" "&amp;Master[[#This Row],[Accession Number -Assigned]]</f>
        <v xml:space="preserve"> </v>
      </c>
      <c r="C122" s="7" t="str">
        <f>Master[[#This Row],[Accession Prefix (NPGS)]]&amp;" "&amp;Master[[#This Row],[Accession Number -Assigned]]&amp;" "&amp;Master[[#This Row],[Inventory Suffix]]&amp;" "&amp;Master[[#This Row],[Inventory Type - Lookup Picker]]</f>
        <v xml:space="preserve">   </v>
      </c>
      <c r="D122" s="7" t="str">
        <f>IF(Master[[#This Row],[Collector Voucher Number]]="","",Master[[#This Row],[Collector Voucher Number]])</f>
        <v/>
      </c>
      <c r="E122" s="76" t="str">
        <f>IF(Master[[#This Row],[Voucher Location (1)]]="","",Master[[#This Row],[Voucher Location (1)]])</f>
        <v/>
      </c>
      <c r="F122" s="7" t="str">
        <f t="shared" si="4"/>
        <v>mm/dd/yyyy</v>
      </c>
      <c r="G122" s="2" t="str">
        <f>IF(Master[[#This Row],[Voucher Date]]="","",Master[[#This Row],[Voucher Date]])</f>
        <v/>
      </c>
      <c r="H122" s="17" t="str">
        <f>IF(Master[[#This Row],[Voucher Collector -name, organization]]="","",Master[[#This Row],[Voucher Collector -name, organization]])</f>
        <v/>
      </c>
      <c r="I122" s="7" t="str">
        <f>IF(Master[[#This Row],[Note (Voucher)]]="","",Master[[#This Row],[Note (Voucher)]])</f>
        <v/>
      </c>
    </row>
    <row r="123" spans="2:9" x14ac:dyDescent="0.35">
      <c r="B123" s="7" t="str">
        <f>Master[[#This Row],[Accession Prefix (NPGS)]]&amp;" "&amp;Master[[#This Row],[Accession Number -Assigned]]</f>
        <v xml:space="preserve"> </v>
      </c>
      <c r="C123" s="7" t="str">
        <f>Master[[#This Row],[Accession Prefix (NPGS)]]&amp;" "&amp;Master[[#This Row],[Accession Number -Assigned]]&amp;" "&amp;Master[[#This Row],[Inventory Suffix]]&amp;" "&amp;Master[[#This Row],[Inventory Type - Lookup Picker]]</f>
        <v xml:space="preserve">   </v>
      </c>
      <c r="D123" s="7" t="str">
        <f>IF(Master[[#This Row],[Collector Voucher Number]]="","",Master[[#This Row],[Collector Voucher Number]])</f>
        <v/>
      </c>
      <c r="E123" s="76" t="str">
        <f>IF(Master[[#This Row],[Voucher Location (1)]]="","",Master[[#This Row],[Voucher Location (1)]])</f>
        <v/>
      </c>
      <c r="F123" s="7" t="str">
        <f t="shared" si="4"/>
        <v>mm/dd/yyyy</v>
      </c>
      <c r="G123" s="2" t="str">
        <f>IF(Master[[#This Row],[Voucher Date]]="","",Master[[#This Row],[Voucher Date]])</f>
        <v/>
      </c>
      <c r="H123" s="17" t="str">
        <f>IF(Master[[#This Row],[Voucher Collector -name, organization]]="","",Master[[#This Row],[Voucher Collector -name, organization]])</f>
        <v/>
      </c>
      <c r="I123" s="7" t="str">
        <f>IF(Master[[#This Row],[Note (Voucher)]]="","",Master[[#This Row],[Note (Voucher)]])</f>
        <v/>
      </c>
    </row>
    <row r="124" spans="2:9" x14ac:dyDescent="0.35">
      <c r="B124" s="7" t="str">
        <f>Master[[#This Row],[Accession Prefix (NPGS)]]&amp;" "&amp;Master[[#This Row],[Accession Number -Assigned]]</f>
        <v xml:space="preserve"> </v>
      </c>
      <c r="C124" s="7" t="str">
        <f>Master[[#This Row],[Accession Prefix (NPGS)]]&amp;" "&amp;Master[[#This Row],[Accession Number -Assigned]]&amp;" "&amp;Master[[#This Row],[Inventory Suffix]]&amp;" "&amp;Master[[#This Row],[Inventory Type - Lookup Picker]]</f>
        <v xml:space="preserve">   </v>
      </c>
      <c r="D124" s="7" t="str">
        <f>IF(Master[[#This Row],[Collector Voucher Number]]="","",Master[[#This Row],[Collector Voucher Number]])</f>
        <v/>
      </c>
      <c r="E124" s="76" t="str">
        <f>IF(Master[[#This Row],[Voucher Location (1)]]="","",Master[[#This Row],[Voucher Location (1)]])</f>
        <v/>
      </c>
      <c r="F124" s="7" t="str">
        <f t="shared" si="4"/>
        <v>mm/dd/yyyy</v>
      </c>
      <c r="G124" s="2" t="str">
        <f>IF(Master[[#This Row],[Voucher Date]]="","",Master[[#This Row],[Voucher Date]])</f>
        <v/>
      </c>
      <c r="H124" s="17" t="str">
        <f>IF(Master[[#This Row],[Voucher Collector -name, organization]]="","",Master[[#This Row],[Voucher Collector -name, organization]])</f>
        <v/>
      </c>
      <c r="I124" s="7" t="str">
        <f>IF(Master[[#This Row],[Note (Voucher)]]="","",Master[[#This Row],[Note (Voucher)]])</f>
        <v/>
      </c>
    </row>
    <row r="125" spans="2:9" x14ac:dyDescent="0.35">
      <c r="B125" s="7" t="str">
        <f>Master[[#This Row],[Accession Prefix (NPGS)]]&amp;" "&amp;Master[[#This Row],[Accession Number -Assigned]]</f>
        <v xml:space="preserve"> </v>
      </c>
      <c r="C125" s="7" t="str">
        <f>Master[[#This Row],[Accession Prefix (NPGS)]]&amp;" "&amp;Master[[#This Row],[Accession Number -Assigned]]&amp;" "&amp;Master[[#This Row],[Inventory Suffix]]&amp;" "&amp;Master[[#This Row],[Inventory Type - Lookup Picker]]</f>
        <v xml:space="preserve">   </v>
      </c>
      <c r="D125" s="7" t="str">
        <f>IF(Master[[#This Row],[Collector Voucher Number]]="","",Master[[#This Row],[Collector Voucher Number]])</f>
        <v/>
      </c>
      <c r="E125" s="76" t="str">
        <f>IF(Master[[#This Row],[Voucher Location (1)]]="","",Master[[#This Row],[Voucher Location (1)]])</f>
        <v/>
      </c>
      <c r="F125" s="7" t="str">
        <f t="shared" si="4"/>
        <v>mm/dd/yyyy</v>
      </c>
      <c r="G125" s="2" t="str">
        <f>IF(Master[[#This Row],[Voucher Date]]="","",Master[[#This Row],[Voucher Date]])</f>
        <v/>
      </c>
      <c r="H125" s="17" t="str">
        <f>IF(Master[[#This Row],[Voucher Collector -name, organization]]="","",Master[[#This Row],[Voucher Collector -name, organization]])</f>
        <v/>
      </c>
      <c r="I125" s="7" t="str">
        <f>IF(Master[[#This Row],[Note (Voucher)]]="","",Master[[#This Row],[Note (Voucher)]])</f>
        <v/>
      </c>
    </row>
    <row r="126" spans="2:9" x14ac:dyDescent="0.35">
      <c r="B126" s="7" t="str">
        <f>Master[[#This Row],[Accession Prefix (NPGS)]]&amp;" "&amp;Master[[#This Row],[Accession Number -Assigned]]</f>
        <v xml:space="preserve"> </v>
      </c>
      <c r="C126" s="7" t="str">
        <f>Master[[#This Row],[Accession Prefix (NPGS)]]&amp;" "&amp;Master[[#This Row],[Accession Number -Assigned]]&amp;" "&amp;Master[[#This Row],[Inventory Suffix]]&amp;" "&amp;Master[[#This Row],[Inventory Type - Lookup Picker]]</f>
        <v xml:space="preserve">   </v>
      </c>
      <c r="D126" s="7" t="str">
        <f>IF(Master[[#This Row],[Collector Voucher Number]]="","",Master[[#This Row],[Collector Voucher Number]])</f>
        <v/>
      </c>
      <c r="E126" s="76" t="str">
        <f>IF(Master[[#This Row],[Voucher Location (1)]]="","",Master[[#This Row],[Voucher Location (1)]])</f>
        <v/>
      </c>
      <c r="F126" s="7" t="str">
        <f t="shared" si="4"/>
        <v>mm/dd/yyyy</v>
      </c>
      <c r="G126" s="2" t="str">
        <f>IF(Master[[#This Row],[Voucher Date]]="","",Master[[#This Row],[Voucher Date]])</f>
        <v/>
      </c>
      <c r="H126" s="17" t="str">
        <f>IF(Master[[#This Row],[Voucher Collector -name, organization]]="","",Master[[#This Row],[Voucher Collector -name, organization]])</f>
        <v/>
      </c>
      <c r="I126" s="7" t="str">
        <f>IF(Master[[#This Row],[Note (Voucher)]]="","",Master[[#This Row],[Note (Voucher)]])</f>
        <v/>
      </c>
    </row>
    <row r="127" spans="2:9" x14ac:dyDescent="0.35">
      <c r="B127" s="7" t="str">
        <f>Master[[#This Row],[Accession Prefix (NPGS)]]&amp;" "&amp;Master[[#This Row],[Accession Number -Assigned]]</f>
        <v xml:space="preserve"> </v>
      </c>
      <c r="C127" s="7" t="str">
        <f>Master[[#This Row],[Accession Prefix (NPGS)]]&amp;" "&amp;Master[[#This Row],[Accession Number -Assigned]]&amp;" "&amp;Master[[#This Row],[Inventory Suffix]]&amp;" "&amp;Master[[#This Row],[Inventory Type - Lookup Picker]]</f>
        <v xml:space="preserve">   </v>
      </c>
      <c r="D127" s="7" t="str">
        <f>IF(Master[[#This Row],[Collector Voucher Number]]="","",Master[[#This Row],[Collector Voucher Number]])</f>
        <v/>
      </c>
      <c r="E127" s="76" t="str">
        <f>IF(Master[[#This Row],[Voucher Location (1)]]="","",Master[[#This Row],[Voucher Location (1)]])</f>
        <v/>
      </c>
      <c r="F127" s="7" t="str">
        <f t="shared" si="4"/>
        <v>mm/dd/yyyy</v>
      </c>
      <c r="G127" s="2" t="str">
        <f>IF(Master[[#This Row],[Voucher Date]]="","",Master[[#This Row],[Voucher Date]])</f>
        <v/>
      </c>
      <c r="H127" s="17" t="str">
        <f>IF(Master[[#This Row],[Voucher Collector -name, organization]]="","",Master[[#This Row],[Voucher Collector -name, organization]])</f>
        <v/>
      </c>
      <c r="I127" s="7" t="str">
        <f>IF(Master[[#This Row],[Note (Voucher)]]="","",Master[[#This Row],[Note (Voucher)]])</f>
        <v/>
      </c>
    </row>
    <row r="128" spans="2:9" x14ac:dyDescent="0.35">
      <c r="B128" s="7" t="str">
        <f>Master[[#This Row],[Accession Prefix (NPGS)]]&amp;" "&amp;Master[[#This Row],[Accession Number -Assigned]]</f>
        <v xml:space="preserve"> </v>
      </c>
      <c r="C128" s="7" t="str">
        <f>Master[[#This Row],[Accession Prefix (NPGS)]]&amp;" "&amp;Master[[#This Row],[Accession Number -Assigned]]&amp;" "&amp;Master[[#This Row],[Inventory Suffix]]&amp;" "&amp;Master[[#This Row],[Inventory Type - Lookup Picker]]</f>
        <v xml:space="preserve">   </v>
      </c>
      <c r="D128" s="7" t="str">
        <f>IF(Master[[#This Row],[Collector Voucher Number]]="","",Master[[#This Row],[Collector Voucher Number]])</f>
        <v/>
      </c>
      <c r="E128" s="76" t="str">
        <f>IF(Master[[#This Row],[Voucher Location (1)]]="","",Master[[#This Row],[Voucher Location (1)]])</f>
        <v/>
      </c>
      <c r="F128" s="7" t="str">
        <f t="shared" si="4"/>
        <v>mm/dd/yyyy</v>
      </c>
      <c r="G128" s="2" t="str">
        <f>IF(Master[[#This Row],[Voucher Date]]="","",Master[[#This Row],[Voucher Date]])</f>
        <v/>
      </c>
      <c r="H128" s="17" t="str">
        <f>IF(Master[[#This Row],[Voucher Collector -name, organization]]="","",Master[[#This Row],[Voucher Collector -name, organization]])</f>
        <v/>
      </c>
      <c r="I128" s="7" t="str">
        <f>IF(Master[[#This Row],[Note (Voucher)]]="","",Master[[#This Row],[Note (Voucher)]])</f>
        <v/>
      </c>
    </row>
    <row r="129" spans="2:9" x14ac:dyDescent="0.35">
      <c r="B129" s="7" t="str">
        <f>Master[[#This Row],[Accession Prefix (NPGS)]]&amp;" "&amp;Master[[#This Row],[Accession Number -Assigned]]</f>
        <v xml:space="preserve"> </v>
      </c>
      <c r="C129" s="7" t="str">
        <f>Master[[#This Row],[Accession Prefix (NPGS)]]&amp;" "&amp;Master[[#This Row],[Accession Number -Assigned]]&amp;" "&amp;Master[[#This Row],[Inventory Suffix]]&amp;" "&amp;Master[[#This Row],[Inventory Type - Lookup Picker]]</f>
        <v xml:space="preserve">   </v>
      </c>
      <c r="D129" s="7" t="str">
        <f>IF(Master[[#This Row],[Collector Voucher Number]]="","",Master[[#This Row],[Collector Voucher Number]])</f>
        <v/>
      </c>
      <c r="E129" s="76" t="str">
        <f>IF(Master[[#This Row],[Voucher Location (1)]]="","",Master[[#This Row],[Voucher Location (1)]])</f>
        <v/>
      </c>
      <c r="F129" s="7" t="str">
        <f t="shared" si="4"/>
        <v>mm/dd/yyyy</v>
      </c>
      <c r="G129" s="2" t="str">
        <f>IF(Master[[#This Row],[Voucher Date]]="","",Master[[#This Row],[Voucher Date]])</f>
        <v/>
      </c>
      <c r="H129" s="17" t="str">
        <f>IF(Master[[#This Row],[Voucher Collector -name, organization]]="","",Master[[#This Row],[Voucher Collector -name, organization]])</f>
        <v/>
      </c>
      <c r="I129" s="7" t="str">
        <f>IF(Master[[#This Row],[Note (Voucher)]]="","",Master[[#This Row],[Note (Voucher)]])</f>
        <v/>
      </c>
    </row>
    <row r="130" spans="2:9" x14ac:dyDescent="0.35">
      <c r="B130" s="7" t="str">
        <f>Master[[#This Row],[Accession Prefix (NPGS)]]&amp;" "&amp;Master[[#This Row],[Accession Number -Assigned]]</f>
        <v xml:space="preserve"> </v>
      </c>
      <c r="C130" s="7" t="str">
        <f>Master[[#This Row],[Accession Prefix (NPGS)]]&amp;" "&amp;Master[[#This Row],[Accession Number -Assigned]]&amp;" "&amp;Master[[#This Row],[Inventory Suffix]]&amp;" "&amp;Master[[#This Row],[Inventory Type - Lookup Picker]]</f>
        <v xml:space="preserve">   </v>
      </c>
      <c r="D130" s="7" t="str">
        <f>IF(Master[[#This Row],[Collector Voucher Number]]="","",Master[[#This Row],[Collector Voucher Number]])</f>
        <v/>
      </c>
      <c r="E130" s="76" t="str">
        <f>IF(Master[[#This Row],[Voucher Location (1)]]="","",Master[[#This Row],[Voucher Location (1)]])</f>
        <v/>
      </c>
      <c r="F130" s="7" t="str">
        <f t="shared" si="4"/>
        <v>mm/dd/yyyy</v>
      </c>
      <c r="G130" s="2" t="str">
        <f>IF(Master[[#This Row],[Voucher Date]]="","",Master[[#This Row],[Voucher Date]])</f>
        <v/>
      </c>
      <c r="H130" s="17" t="str">
        <f>IF(Master[[#This Row],[Voucher Collector -name, organization]]="","",Master[[#This Row],[Voucher Collector -name, organization]])</f>
        <v/>
      </c>
      <c r="I130" s="7" t="str">
        <f>IF(Master[[#This Row],[Note (Voucher)]]="","",Master[[#This Row],[Note (Voucher)]])</f>
        <v/>
      </c>
    </row>
    <row r="131" spans="2:9" x14ac:dyDescent="0.35">
      <c r="B131" s="7" t="str">
        <f>Master[[#This Row],[Accession Prefix (NPGS)]]&amp;" "&amp;Master[[#This Row],[Accession Number -Assigned]]</f>
        <v xml:space="preserve"> </v>
      </c>
      <c r="C131" s="7" t="str">
        <f>Master[[#This Row],[Accession Prefix (NPGS)]]&amp;" "&amp;Master[[#This Row],[Accession Number -Assigned]]&amp;" "&amp;Master[[#This Row],[Inventory Suffix]]&amp;" "&amp;Master[[#This Row],[Inventory Type - Lookup Picker]]</f>
        <v xml:space="preserve">   </v>
      </c>
      <c r="D131" s="7" t="str">
        <f>IF(Master[[#This Row],[Collector Voucher Number]]="","",Master[[#This Row],[Collector Voucher Number]])</f>
        <v/>
      </c>
      <c r="E131" s="76" t="str">
        <f>IF(Master[[#This Row],[Voucher Location (1)]]="","",Master[[#This Row],[Voucher Location (1)]])</f>
        <v/>
      </c>
      <c r="F131" s="7" t="str">
        <f t="shared" si="4"/>
        <v>mm/dd/yyyy</v>
      </c>
      <c r="G131" s="2" t="str">
        <f>IF(Master[[#This Row],[Voucher Date]]="","",Master[[#This Row],[Voucher Date]])</f>
        <v/>
      </c>
      <c r="H131" s="17" t="str">
        <f>IF(Master[[#This Row],[Voucher Collector -name, organization]]="","",Master[[#This Row],[Voucher Collector -name, organization]])</f>
        <v/>
      </c>
      <c r="I131" s="7" t="str">
        <f>IF(Master[[#This Row],[Note (Voucher)]]="","",Master[[#This Row],[Note (Voucher)]])</f>
        <v/>
      </c>
    </row>
    <row r="132" spans="2:9" x14ac:dyDescent="0.35">
      <c r="B132" s="7" t="str">
        <f>Master[[#This Row],[Accession Prefix (NPGS)]]&amp;" "&amp;Master[[#This Row],[Accession Number -Assigned]]</f>
        <v xml:space="preserve"> </v>
      </c>
      <c r="C132" s="7" t="str">
        <f>Master[[#This Row],[Accession Prefix (NPGS)]]&amp;" "&amp;Master[[#This Row],[Accession Number -Assigned]]&amp;" "&amp;Master[[#This Row],[Inventory Suffix]]&amp;" "&amp;Master[[#This Row],[Inventory Type - Lookup Picker]]</f>
        <v xml:space="preserve">   </v>
      </c>
      <c r="D132" s="7" t="str">
        <f>IF(Master[[#This Row],[Collector Voucher Number]]="","",Master[[#This Row],[Collector Voucher Number]])</f>
        <v/>
      </c>
      <c r="E132" s="76" t="str">
        <f>IF(Master[[#This Row],[Voucher Location (1)]]="","",Master[[#This Row],[Voucher Location (1)]])</f>
        <v/>
      </c>
      <c r="F132" s="7" t="str">
        <f t="shared" si="4"/>
        <v>mm/dd/yyyy</v>
      </c>
      <c r="G132" s="2" t="str">
        <f>IF(Master[[#This Row],[Voucher Date]]="","",Master[[#This Row],[Voucher Date]])</f>
        <v/>
      </c>
      <c r="H132" s="17" t="str">
        <f>IF(Master[[#This Row],[Voucher Collector -name, organization]]="","",Master[[#This Row],[Voucher Collector -name, organization]])</f>
        <v/>
      </c>
      <c r="I132" s="7" t="str">
        <f>IF(Master[[#This Row],[Note (Voucher)]]="","",Master[[#This Row],[Note (Voucher)]])</f>
        <v/>
      </c>
    </row>
    <row r="133" spans="2:9" x14ac:dyDescent="0.35">
      <c r="B133" s="7" t="str">
        <f>Master[[#This Row],[Accession Prefix (NPGS)]]&amp;" "&amp;Master[[#This Row],[Accession Number -Assigned]]</f>
        <v xml:space="preserve"> </v>
      </c>
      <c r="C133" s="7" t="str">
        <f>Master[[#This Row],[Accession Prefix (NPGS)]]&amp;" "&amp;Master[[#This Row],[Accession Number -Assigned]]&amp;" "&amp;Master[[#This Row],[Inventory Suffix]]&amp;" "&amp;Master[[#This Row],[Inventory Type - Lookup Picker]]</f>
        <v xml:space="preserve">   </v>
      </c>
      <c r="D133" s="7" t="str">
        <f>IF(Master[[#This Row],[Collector Voucher Number]]="","",Master[[#This Row],[Collector Voucher Number]])</f>
        <v/>
      </c>
      <c r="E133" s="76" t="str">
        <f>IF(Master[[#This Row],[Voucher Location (1)]]="","",Master[[#This Row],[Voucher Location (1)]])</f>
        <v/>
      </c>
      <c r="F133" s="7" t="str">
        <f t="shared" si="4"/>
        <v>mm/dd/yyyy</v>
      </c>
      <c r="G133" s="2" t="str">
        <f>IF(Master[[#This Row],[Voucher Date]]="","",Master[[#This Row],[Voucher Date]])</f>
        <v/>
      </c>
      <c r="H133" s="17" t="str">
        <f>IF(Master[[#This Row],[Voucher Collector -name, organization]]="","",Master[[#This Row],[Voucher Collector -name, organization]])</f>
        <v/>
      </c>
      <c r="I133" s="7" t="str">
        <f>IF(Master[[#This Row],[Note (Voucher)]]="","",Master[[#This Row],[Note (Voucher)]])</f>
        <v/>
      </c>
    </row>
    <row r="134" spans="2:9" x14ac:dyDescent="0.35">
      <c r="B134" s="7" t="str">
        <f>Master[[#This Row],[Accession Prefix (NPGS)]]&amp;" "&amp;Master[[#This Row],[Accession Number -Assigned]]</f>
        <v xml:space="preserve"> </v>
      </c>
      <c r="C134" s="7" t="str">
        <f>Master[[#This Row],[Accession Prefix (NPGS)]]&amp;" "&amp;Master[[#This Row],[Accession Number -Assigned]]&amp;" "&amp;Master[[#This Row],[Inventory Suffix]]&amp;" "&amp;Master[[#This Row],[Inventory Type - Lookup Picker]]</f>
        <v xml:space="preserve">   </v>
      </c>
      <c r="D134" s="7" t="str">
        <f>IF(Master[[#This Row],[Collector Voucher Number]]="","",Master[[#This Row],[Collector Voucher Number]])</f>
        <v/>
      </c>
      <c r="E134" s="76" t="str">
        <f>IF(Master[[#This Row],[Voucher Location (1)]]="","",Master[[#This Row],[Voucher Location (1)]])</f>
        <v/>
      </c>
      <c r="F134" s="7" t="str">
        <f t="shared" si="4"/>
        <v>mm/dd/yyyy</v>
      </c>
      <c r="G134" s="2" t="str">
        <f>IF(Master[[#This Row],[Voucher Date]]="","",Master[[#This Row],[Voucher Date]])</f>
        <v/>
      </c>
      <c r="H134" s="17" t="str">
        <f>IF(Master[[#This Row],[Voucher Collector -name, organization]]="","",Master[[#This Row],[Voucher Collector -name, organization]])</f>
        <v/>
      </c>
      <c r="I134" s="7" t="str">
        <f>IF(Master[[#This Row],[Note (Voucher)]]="","",Master[[#This Row],[Note (Voucher)]])</f>
        <v/>
      </c>
    </row>
    <row r="135" spans="2:9" x14ac:dyDescent="0.35">
      <c r="B135" s="7" t="str">
        <f>Master[[#This Row],[Accession Prefix (NPGS)]]&amp;" "&amp;Master[[#This Row],[Accession Number -Assigned]]</f>
        <v xml:space="preserve"> </v>
      </c>
      <c r="C135" s="7" t="str">
        <f>Master[[#This Row],[Accession Prefix (NPGS)]]&amp;" "&amp;Master[[#This Row],[Accession Number -Assigned]]&amp;" "&amp;Master[[#This Row],[Inventory Suffix]]&amp;" "&amp;Master[[#This Row],[Inventory Type - Lookup Picker]]</f>
        <v xml:space="preserve">   </v>
      </c>
      <c r="D135" s="7" t="str">
        <f>IF(Master[[#This Row],[Collector Voucher Number]]="","",Master[[#This Row],[Collector Voucher Number]])</f>
        <v/>
      </c>
      <c r="E135" s="76" t="str">
        <f>IF(Master[[#This Row],[Voucher Location (1)]]="","",Master[[#This Row],[Voucher Location (1)]])</f>
        <v/>
      </c>
      <c r="F135" s="7" t="str">
        <f t="shared" si="4"/>
        <v>mm/dd/yyyy</v>
      </c>
      <c r="G135" s="2" t="str">
        <f>IF(Master[[#This Row],[Voucher Date]]="","",Master[[#This Row],[Voucher Date]])</f>
        <v/>
      </c>
      <c r="H135" s="17" t="str">
        <f>IF(Master[[#This Row],[Voucher Collector -name, organization]]="","",Master[[#This Row],[Voucher Collector -name, organization]])</f>
        <v/>
      </c>
      <c r="I135" s="7" t="str">
        <f>IF(Master[[#This Row],[Note (Voucher)]]="","",Master[[#This Row],[Note (Voucher)]])</f>
        <v/>
      </c>
    </row>
    <row r="136" spans="2:9" x14ac:dyDescent="0.35">
      <c r="B136" s="7" t="str">
        <f>Master[[#This Row],[Accession Prefix (NPGS)]]&amp;" "&amp;Master[[#This Row],[Accession Number -Assigned]]</f>
        <v xml:space="preserve"> </v>
      </c>
      <c r="C136" s="7" t="str">
        <f>Master[[#This Row],[Accession Prefix (NPGS)]]&amp;" "&amp;Master[[#This Row],[Accession Number -Assigned]]&amp;" "&amp;Master[[#This Row],[Inventory Suffix]]&amp;" "&amp;Master[[#This Row],[Inventory Type - Lookup Picker]]</f>
        <v xml:space="preserve">   </v>
      </c>
      <c r="D136" s="7" t="str">
        <f>IF(Master[[#This Row],[Collector Voucher Number]]="","",Master[[#This Row],[Collector Voucher Number]])</f>
        <v/>
      </c>
      <c r="E136" s="76" t="str">
        <f>IF(Master[[#This Row],[Voucher Location (1)]]="","",Master[[#This Row],[Voucher Location (1)]])</f>
        <v/>
      </c>
      <c r="F136" s="7" t="str">
        <f t="shared" si="4"/>
        <v>mm/dd/yyyy</v>
      </c>
      <c r="G136" s="2" t="str">
        <f>IF(Master[[#This Row],[Voucher Date]]="","",Master[[#This Row],[Voucher Date]])</f>
        <v/>
      </c>
      <c r="H136" s="17" t="str">
        <f>IF(Master[[#This Row],[Voucher Collector -name, organization]]="","",Master[[#This Row],[Voucher Collector -name, organization]])</f>
        <v/>
      </c>
      <c r="I136" s="7" t="str">
        <f>IF(Master[[#This Row],[Note (Voucher)]]="","",Master[[#This Row],[Note (Voucher)]])</f>
        <v/>
      </c>
    </row>
    <row r="137" spans="2:9" x14ac:dyDescent="0.35">
      <c r="B137" s="7" t="str">
        <f>Master[[#This Row],[Accession Prefix (NPGS)]]&amp;" "&amp;Master[[#This Row],[Accession Number -Assigned]]</f>
        <v xml:space="preserve"> </v>
      </c>
      <c r="C137" s="7" t="str">
        <f>Master[[#This Row],[Accession Prefix (NPGS)]]&amp;" "&amp;Master[[#This Row],[Accession Number -Assigned]]&amp;" "&amp;Master[[#This Row],[Inventory Suffix]]&amp;" "&amp;Master[[#This Row],[Inventory Type - Lookup Picker]]</f>
        <v xml:space="preserve">   </v>
      </c>
      <c r="D137" s="7" t="str">
        <f>IF(Master[[#This Row],[Collector Voucher Number]]="","",Master[[#This Row],[Collector Voucher Number]])</f>
        <v/>
      </c>
      <c r="E137" s="76" t="str">
        <f>IF(Master[[#This Row],[Voucher Location (1)]]="","",Master[[#This Row],[Voucher Location (1)]])</f>
        <v/>
      </c>
      <c r="F137" s="7" t="str">
        <f t="shared" si="4"/>
        <v>mm/dd/yyyy</v>
      </c>
      <c r="G137" s="2" t="str">
        <f>IF(Master[[#This Row],[Voucher Date]]="","",Master[[#This Row],[Voucher Date]])</f>
        <v/>
      </c>
      <c r="H137" s="17" t="str">
        <f>IF(Master[[#This Row],[Voucher Collector -name, organization]]="","",Master[[#This Row],[Voucher Collector -name, organization]])</f>
        <v/>
      </c>
      <c r="I137" s="7" t="str">
        <f>IF(Master[[#This Row],[Note (Voucher)]]="","",Master[[#This Row],[Note (Voucher)]])</f>
        <v/>
      </c>
    </row>
    <row r="138" spans="2:9" x14ac:dyDescent="0.35">
      <c r="B138" s="7" t="str">
        <f>Master[[#This Row],[Accession Prefix (NPGS)]]&amp;" "&amp;Master[[#This Row],[Accession Number -Assigned]]</f>
        <v xml:space="preserve"> </v>
      </c>
      <c r="C138" s="7" t="str">
        <f>Master[[#This Row],[Accession Prefix (NPGS)]]&amp;" "&amp;Master[[#This Row],[Accession Number -Assigned]]&amp;" "&amp;Master[[#This Row],[Inventory Suffix]]&amp;" "&amp;Master[[#This Row],[Inventory Type - Lookup Picker]]</f>
        <v xml:space="preserve">   </v>
      </c>
      <c r="D138" s="7" t="str">
        <f>IF(Master[[#This Row],[Collector Voucher Number]]="","",Master[[#This Row],[Collector Voucher Number]])</f>
        <v/>
      </c>
      <c r="E138" s="76" t="str">
        <f>IF(Master[[#This Row],[Voucher Location (1)]]="","",Master[[#This Row],[Voucher Location (1)]])</f>
        <v/>
      </c>
      <c r="F138" s="7" t="str">
        <f t="shared" si="4"/>
        <v>mm/dd/yyyy</v>
      </c>
      <c r="G138" s="2" t="str">
        <f>IF(Master[[#This Row],[Voucher Date]]="","",Master[[#This Row],[Voucher Date]])</f>
        <v/>
      </c>
      <c r="H138" s="17" t="str">
        <f>IF(Master[[#This Row],[Voucher Collector -name, organization]]="","",Master[[#This Row],[Voucher Collector -name, organization]])</f>
        <v/>
      </c>
      <c r="I138" s="7" t="str">
        <f>IF(Master[[#This Row],[Note (Voucher)]]="","",Master[[#This Row],[Note (Voucher)]])</f>
        <v/>
      </c>
    </row>
    <row r="139" spans="2:9" x14ac:dyDescent="0.35">
      <c r="B139" s="7" t="str">
        <f>Master[[#This Row],[Accession Prefix (NPGS)]]&amp;" "&amp;Master[[#This Row],[Accession Number -Assigned]]</f>
        <v xml:space="preserve"> </v>
      </c>
      <c r="C139" s="7" t="str">
        <f>Master[[#This Row],[Accession Prefix (NPGS)]]&amp;" "&amp;Master[[#This Row],[Accession Number -Assigned]]&amp;" "&amp;Master[[#This Row],[Inventory Suffix]]&amp;" "&amp;Master[[#This Row],[Inventory Type - Lookup Picker]]</f>
        <v xml:space="preserve">   </v>
      </c>
      <c r="D139" s="7" t="str">
        <f>IF(Master[[#This Row],[Collector Voucher Number]]="","",Master[[#This Row],[Collector Voucher Number]])</f>
        <v/>
      </c>
      <c r="E139" s="76" t="str">
        <f>IF(Master[[#This Row],[Voucher Location (1)]]="","",Master[[#This Row],[Voucher Location (1)]])</f>
        <v/>
      </c>
      <c r="F139" s="7" t="str">
        <f t="shared" si="4"/>
        <v>mm/dd/yyyy</v>
      </c>
      <c r="G139" s="2" t="str">
        <f>IF(Master[[#This Row],[Voucher Date]]="","",Master[[#This Row],[Voucher Date]])</f>
        <v/>
      </c>
      <c r="H139" s="17" t="str">
        <f>IF(Master[[#This Row],[Voucher Collector -name, organization]]="","",Master[[#This Row],[Voucher Collector -name, organization]])</f>
        <v/>
      </c>
      <c r="I139" s="7" t="str">
        <f>IF(Master[[#This Row],[Note (Voucher)]]="","",Master[[#This Row],[Note (Voucher)]])</f>
        <v/>
      </c>
    </row>
    <row r="140" spans="2:9" x14ac:dyDescent="0.35">
      <c r="B140" s="7" t="str">
        <f>Master[[#This Row],[Accession Prefix (NPGS)]]&amp;" "&amp;Master[[#This Row],[Accession Number -Assigned]]</f>
        <v xml:space="preserve"> </v>
      </c>
      <c r="C140" s="7" t="str">
        <f>Master[[#This Row],[Accession Prefix (NPGS)]]&amp;" "&amp;Master[[#This Row],[Accession Number -Assigned]]&amp;" "&amp;Master[[#This Row],[Inventory Suffix]]&amp;" "&amp;Master[[#This Row],[Inventory Type - Lookup Picker]]</f>
        <v xml:space="preserve">   </v>
      </c>
      <c r="D140" s="7" t="str">
        <f>IF(Master[[#This Row],[Collector Voucher Number]]="","",Master[[#This Row],[Collector Voucher Number]])</f>
        <v/>
      </c>
      <c r="E140" s="76" t="str">
        <f>IF(Master[[#This Row],[Voucher Location (1)]]="","",Master[[#This Row],[Voucher Location (1)]])</f>
        <v/>
      </c>
      <c r="F140" s="7" t="str">
        <f t="shared" si="4"/>
        <v>mm/dd/yyyy</v>
      </c>
      <c r="G140" s="2" t="str">
        <f>IF(Master[[#This Row],[Voucher Date]]="","",Master[[#This Row],[Voucher Date]])</f>
        <v/>
      </c>
      <c r="H140" s="17" t="str">
        <f>IF(Master[[#This Row],[Voucher Collector -name, organization]]="","",Master[[#This Row],[Voucher Collector -name, organization]])</f>
        <v/>
      </c>
      <c r="I140" s="7" t="str">
        <f>IF(Master[[#This Row],[Note (Voucher)]]="","",Master[[#This Row],[Note (Voucher)]])</f>
        <v/>
      </c>
    </row>
    <row r="141" spans="2:9" x14ac:dyDescent="0.35">
      <c r="B141" s="7" t="str">
        <f>Master[[#This Row],[Accession Prefix (NPGS)]]&amp;" "&amp;Master[[#This Row],[Accession Number -Assigned]]</f>
        <v xml:space="preserve"> </v>
      </c>
      <c r="C141" s="7" t="str">
        <f>Master[[#This Row],[Accession Prefix (NPGS)]]&amp;" "&amp;Master[[#This Row],[Accession Number -Assigned]]&amp;" "&amp;Master[[#This Row],[Inventory Suffix]]&amp;" "&amp;Master[[#This Row],[Inventory Type - Lookup Picker]]</f>
        <v xml:space="preserve">   </v>
      </c>
      <c r="D141" s="7" t="str">
        <f>IF(Master[[#This Row],[Collector Voucher Number]]="","",Master[[#This Row],[Collector Voucher Number]])</f>
        <v/>
      </c>
      <c r="E141" s="76" t="str">
        <f>IF(Master[[#This Row],[Voucher Location (1)]]="","",Master[[#This Row],[Voucher Location (1)]])</f>
        <v/>
      </c>
      <c r="F141" s="7" t="str">
        <f t="shared" si="4"/>
        <v>mm/dd/yyyy</v>
      </c>
      <c r="G141" s="2" t="str">
        <f>IF(Master[[#This Row],[Voucher Date]]="","",Master[[#This Row],[Voucher Date]])</f>
        <v/>
      </c>
      <c r="H141" s="17" t="str">
        <f>IF(Master[[#This Row],[Voucher Collector -name, organization]]="","",Master[[#This Row],[Voucher Collector -name, organization]])</f>
        <v/>
      </c>
      <c r="I141" s="7" t="str">
        <f>IF(Master[[#This Row],[Note (Voucher)]]="","",Master[[#This Row],[Note (Voucher)]])</f>
        <v/>
      </c>
    </row>
    <row r="142" spans="2:9" x14ac:dyDescent="0.35">
      <c r="B142" s="7" t="str">
        <f>Master[[#This Row],[Accession Prefix (NPGS)]]&amp;" "&amp;Master[[#This Row],[Accession Number -Assigned]]</f>
        <v xml:space="preserve"> </v>
      </c>
      <c r="C142" s="7" t="str">
        <f>Master[[#This Row],[Accession Prefix (NPGS)]]&amp;" "&amp;Master[[#This Row],[Accession Number -Assigned]]&amp;" "&amp;Master[[#This Row],[Inventory Suffix]]&amp;" "&amp;Master[[#This Row],[Inventory Type - Lookup Picker]]</f>
        <v xml:space="preserve">   </v>
      </c>
      <c r="D142" s="7" t="str">
        <f>IF(Master[[#This Row],[Collector Voucher Number]]="","",Master[[#This Row],[Collector Voucher Number]])</f>
        <v/>
      </c>
      <c r="E142" s="76" t="str">
        <f>IF(Master[[#This Row],[Voucher Location (1)]]="","",Master[[#This Row],[Voucher Location (1)]])</f>
        <v/>
      </c>
      <c r="F142" s="7" t="str">
        <f t="shared" si="4"/>
        <v>mm/dd/yyyy</v>
      </c>
      <c r="G142" s="2" t="str">
        <f>IF(Master[[#This Row],[Voucher Date]]="","",Master[[#This Row],[Voucher Date]])</f>
        <v/>
      </c>
      <c r="H142" s="17" t="str">
        <f>IF(Master[[#This Row],[Voucher Collector -name, organization]]="","",Master[[#This Row],[Voucher Collector -name, organization]])</f>
        <v/>
      </c>
      <c r="I142" s="7" t="str">
        <f>IF(Master[[#This Row],[Note (Voucher)]]="","",Master[[#This Row],[Note (Voucher)]])</f>
        <v/>
      </c>
    </row>
    <row r="143" spans="2:9" x14ac:dyDescent="0.35">
      <c r="B143" s="7" t="str">
        <f>Master[[#This Row],[Accession Prefix (NPGS)]]&amp;" "&amp;Master[[#This Row],[Accession Number -Assigned]]</f>
        <v xml:space="preserve"> </v>
      </c>
      <c r="C143" s="7" t="str">
        <f>Master[[#This Row],[Accession Prefix (NPGS)]]&amp;" "&amp;Master[[#This Row],[Accession Number -Assigned]]&amp;" "&amp;Master[[#This Row],[Inventory Suffix]]&amp;" "&amp;Master[[#This Row],[Inventory Type - Lookup Picker]]</f>
        <v xml:space="preserve">   </v>
      </c>
      <c r="D143" s="7" t="str">
        <f>IF(Master[[#This Row],[Collector Voucher Number]]="","",Master[[#This Row],[Collector Voucher Number]])</f>
        <v/>
      </c>
      <c r="E143" s="76" t="str">
        <f>IF(Master[[#This Row],[Voucher Location (1)]]="","",Master[[#This Row],[Voucher Location (1)]])</f>
        <v/>
      </c>
      <c r="F143" s="7" t="str">
        <f t="shared" si="4"/>
        <v>mm/dd/yyyy</v>
      </c>
      <c r="G143" s="2" t="str">
        <f>IF(Master[[#This Row],[Voucher Date]]="","",Master[[#This Row],[Voucher Date]])</f>
        <v/>
      </c>
      <c r="H143" s="17" t="str">
        <f>IF(Master[[#This Row],[Voucher Collector -name, organization]]="","",Master[[#This Row],[Voucher Collector -name, organization]])</f>
        <v/>
      </c>
      <c r="I143" s="7" t="str">
        <f>IF(Master[[#This Row],[Note (Voucher)]]="","",Master[[#This Row],[Note (Voucher)]])</f>
        <v/>
      </c>
    </row>
    <row r="144" spans="2:9" x14ac:dyDescent="0.35">
      <c r="B144" s="7" t="str">
        <f>Master[[#This Row],[Accession Prefix (NPGS)]]&amp;" "&amp;Master[[#This Row],[Accession Number -Assigned]]</f>
        <v xml:space="preserve"> </v>
      </c>
      <c r="C144" s="7" t="str">
        <f>Master[[#This Row],[Accession Prefix (NPGS)]]&amp;" "&amp;Master[[#This Row],[Accession Number -Assigned]]&amp;" "&amp;Master[[#This Row],[Inventory Suffix]]&amp;" "&amp;Master[[#This Row],[Inventory Type - Lookup Picker]]</f>
        <v xml:space="preserve">   </v>
      </c>
      <c r="D144" s="7" t="str">
        <f>IF(Master[[#This Row],[Collector Voucher Number]]="","",Master[[#This Row],[Collector Voucher Number]])</f>
        <v/>
      </c>
      <c r="E144" s="76" t="str">
        <f>IF(Master[[#This Row],[Voucher Location (1)]]="","",Master[[#This Row],[Voucher Location (1)]])</f>
        <v/>
      </c>
      <c r="F144" s="7" t="str">
        <f t="shared" si="4"/>
        <v>mm/dd/yyyy</v>
      </c>
      <c r="G144" s="2" t="str">
        <f>IF(Master[[#This Row],[Voucher Date]]="","",Master[[#This Row],[Voucher Date]])</f>
        <v/>
      </c>
      <c r="H144" s="17" t="str">
        <f>IF(Master[[#This Row],[Voucher Collector -name, organization]]="","",Master[[#This Row],[Voucher Collector -name, organization]])</f>
        <v/>
      </c>
      <c r="I144" s="7" t="str">
        <f>IF(Master[[#This Row],[Note (Voucher)]]="","",Master[[#This Row],[Note (Voucher)]])</f>
        <v/>
      </c>
    </row>
    <row r="145" spans="2:9" x14ac:dyDescent="0.35">
      <c r="B145" s="7" t="str">
        <f>Master[[#This Row],[Accession Prefix (NPGS)]]&amp;" "&amp;Master[[#This Row],[Accession Number -Assigned]]</f>
        <v xml:space="preserve"> </v>
      </c>
      <c r="C145" s="7" t="str">
        <f>Master[[#This Row],[Accession Prefix (NPGS)]]&amp;" "&amp;Master[[#This Row],[Accession Number -Assigned]]&amp;" "&amp;Master[[#This Row],[Inventory Suffix]]&amp;" "&amp;Master[[#This Row],[Inventory Type - Lookup Picker]]</f>
        <v xml:space="preserve">   </v>
      </c>
      <c r="D145" s="7" t="str">
        <f>IF(Master[[#This Row],[Collector Voucher Number]]="","",Master[[#This Row],[Collector Voucher Number]])</f>
        <v/>
      </c>
      <c r="E145" s="76" t="str">
        <f>IF(Master[[#This Row],[Voucher Location (1)]]="","",Master[[#This Row],[Voucher Location (1)]])</f>
        <v/>
      </c>
      <c r="F145" s="7" t="str">
        <f t="shared" si="4"/>
        <v>mm/dd/yyyy</v>
      </c>
      <c r="G145" s="2" t="str">
        <f>IF(Master[[#This Row],[Voucher Date]]="","",Master[[#This Row],[Voucher Date]])</f>
        <v/>
      </c>
      <c r="H145" s="17" t="str">
        <f>IF(Master[[#This Row],[Voucher Collector -name, organization]]="","",Master[[#This Row],[Voucher Collector -name, organization]])</f>
        <v/>
      </c>
      <c r="I145" s="7" t="str">
        <f>IF(Master[[#This Row],[Note (Voucher)]]="","",Master[[#This Row],[Note (Voucher)]])</f>
        <v/>
      </c>
    </row>
    <row r="146" spans="2:9" x14ac:dyDescent="0.35">
      <c r="B146" s="7" t="str">
        <f>Master[[#This Row],[Accession Prefix (NPGS)]]&amp;" "&amp;Master[[#This Row],[Accession Number -Assigned]]</f>
        <v xml:space="preserve"> </v>
      </c>
      <c r="C146" s="7" t="str">
        <f>Master[[#This Row],[Accession Prefix (NPGS)]]&amp;" "&amp;Master[[#This Row],[Accession Number -Assigned]]&amp;" "&amp;Master[[#This Row],[Inventory Suffix]]&amp;" "&amp;Master[[#This Row],[Inventory Type - Lookup Picker]]</f>
        <v xml:space="preserve">   </v>
      </c>
      <c r="D146" s="7" t="str">
        <f>IF(Master[[#This Row],[Collector Voucher Number]]="","",Master[[#This Row],[Collector Voucher Number]])</f>
        <v/>
      </c>
      <c r="E146" s="76" t="str">
        <f>IF(Master[[#This Row],[Voucher Location (1)]]="","",Master[[#This Row],[Voucher Location (1)]])</f>
        <v/>
      </c>
      <c r="F146" s="7" t="str">
        <f t="shared" si="4"/>
        <v>mm/dd/yyyy</v>
      </c>
      <c r="G146" s="2" t="str">
        <f>IF(Master[[#This Row],[Voucher Date]]="","",Master[[#This Row],[Voucher Date]])</f>
        <v/>
      </c>
      <c r="H146" s="17" t="str">
        <f>IF(Master[[#This Row],[Voucher Collector -name, organization]]="","",Master[[#This Row],[Voucher Collector -name, organization]])</f>
        <v/>
      </c>
      <c r="I146" s="7" t="str">
        <f>IF(Master[[#This Row],[Note (Voucher)]]="","",Master[[#This Row],[Note (Voucher)]])</f>
        <v/>
      </c>
    </row>
    <row r="147" spans="2:9" x14ac:dyDescent="0.35">
      <c r="B147" s="7" t="str">
        <f>Master[[#This Row],[Accession Prefix (NPGS)]]&amp;" "&amp;Master[[#This Row],[Accession Number -Assigned]]</f>
        <v xml:space="preserve"> </v>
      </c>
      <c r="C147" s="7" t="str">
        <f>Master[[#This Row],[Accession Prefix (NPGS)]]&amp;" "&amp;Master[[#This Row],[Accession Number -Assigned]]&amp;" "&amp;Master[[#This Row],[Inventory Suffix]]&amp;" "&amp;Master[[#This Row],[Inventory Type - Lookup Picker]]</f>
        <v xml:space="preserve">   </v>
      </c>
      <c r="D147" s="7" t="str">
        <f>IF(Master[[#This Row],[Collector Voucher Number]]="","",Master[[#This Row],[Collector Voucher Number]])</f>
        <v/>
      </c>
      <c r="E147" s="76" t="str">
        <f>IF(Master[[#This Row],[Voucher Location (1)]]="","",Master[[#This Row],[Voucher Location (1)]])</f>
        <v/>
      </c>
      <c r="F147" s="7" t="str">
        <f t="shared" si="4"/>
        <v>mm/dd/yyyy</v>
      </c>
      <c r="G147" s="2" t="str">
        <f>IF(Master[[#This Row],[Voucher Date]]="","",Master[[#This Row],[Voucher Date]])</f>
        <v/>
      </c>
      <c r="H147" s="17" t="str">
        <f>IF(Master[[#This Row],[Voucher Collector -name, organization]]="","",Master[[#This Row],[Voucher Collector -name, organization]])</f>
        <v/>
      </c>
      <c r="I147" s="7" t="str">
        <f>IF(Master[[#This Row],[Note (Voucher)]]="","",Master[[#This Row],[Note (Voucher)]])</f>
        <v/>
      </c>
    </row>
    <row r="148" spans="2:9" x14ac:dyDescent="0.35">
      <c r="B148" s="7" t="str">
        <f>Master[[#This Row],[Accession Prefix (NPGS)]]&amp;" "&amp;Master[[#This Row],[Accession Number -Assigned]]</f>
        <v xml:space="preserve"> </v>
      </c>
      <c r="C148" s="7" t="str">
        <f>Master[[#This Row],[Accession Prefix (NPGS)]]&amp;" "&amp;Master[[#This Row],[Accession Number -Assigned]]&amp;" "&amp;Master[[#This Row],[Inventory Suffix]]&amp;" "&amp;Master[[#This Row],[Inventory Type - Lookup Picker]]</f>
        <v xml:space="preserve">   </v>
      </c>
      <c r="D148" s="7" t="str">
        <f>IF(Master[[#This Row],[Collector Voucher Number]]="","",Master[[#This Row],[Collector Voucher Number]])</f>
        <v/>
      </c>
      <c r="E148" s="76" t="str">
        <f>IF(Master[[#This Row],[Voucher Location (1)]]="","",Master[[#This Row],[Voucher Location (1)]])</f>
        <v/>
      </c>
      <c r="F148" s="7" t="str">
        <f t="shared" si="4"/>
        <v>mm/dd/yyyy</v>
      </c>
      <c r="G148" s="2" t="str">
        <f>IF(Master[[#This Row],[Voucher Date]]="","",Master[[#This Row],[Voucher Date]])</f>
        <v/>
      </c>
      <c r="H148" s="17" t="str">
        <f>IF(Master[[#This Row],[Voucher Collector -name, organization]]="","",Master[[#This Row],[Voucher Collector -name, organization]])</f>
        <v/>
      </c>
      <c r="I148" s="7" t="str">
        <f>IF(Master[[#This Row],[Note (Voucher)]]="","",Master[[#This Row],[Note (Voucher)]])</f>
        <v/>
      </c>
    </row>
    <row r="149" spans="2:9" x14ac:dyDescent="0.35">
      <c r="B149" s="7" t="str">
        <f>Master[[#This Row],[Accession Prefix (NPGS)]]&amp;" "&amp;Master[[#This Row],[Accession Number -Assigned]]</f>
        <v xml:space="preserve"> </v>
      </c>
      <c r="C149" s="7" t="str">
        <f>Master[[#This Row],[Accession Prefix (NPGS)]]&amp;" "&amp;Master[[#This Row],[Accession Number -Assigned]]&amp;" "&amp;Master[[#This Row],[Inventory Suffix]]&amp;" "&amp;Master[[#This Row],[Inventory Type - Lookup Picker]]</f>
        <v xml:space="preserve">   </v>
      </c>
      <c r="D149" s="7" t="str">
        <f>IF(Master[[#This Row],[Collector Voucher Number]]="","",Master[[#This Row],[Collector Voucher Number]])</f>
        <v/>
      </c>
      <c r="E149" s="76" t="str">
        <f>IF(Master[[#This Row],[Voucher Location (1)]]="","",Master[[#This Row],[Voucher Location (1)]])</f>
        <v/>
      </c>
      <c r="F149" s="7" t="str">
        <f t="shared" si="4"/>
        <v>mm/dd/yyyy</v>
      </c>
      <c r="G149" s="2" t="str">
        <f>IF(Master[[#This Row],[Voucher Date]]="","",Master[[#This Row],[Voucher Date]])</f>
        <v/>
      </c>
      <c r="H149" s="17" t="str">
        <f>IF(Master[[#This Row],[Voucher Collector -name, organization]]="","",Master[[#This Row],[Voucher Collector -name, organization]])</f>
        <v/>
      </c>
      <c r="I149" s="7" t="str">
        <f>IF(Master[[#This Row],[Note (Voucher)]]="","",Master[[#This Row],[Note (Voucher)]])</f>
        <v/>
      </c>
    </row>
    <row r="150" spans="2:9" x14ac:dyDescent="0.35">
      <c r="B150" s="7" t="str">
        <f>Master[[#This Row],[Accession Prefix (NPGS)]]&amp;" "&amp;Master[[#This Row],[Accession Number -Assigned]]</f>
        <v xml:space="preserve"> </v>
      </c>
      <c r="C150" s="7" t="str">
        <f>Master[[#This Row],[Accession Prefix (NPGS)]]&amp;" "&amp;Master[[#This Row],[Accession Number -Assigned]]&amp;" "&amp;Master[[#This Row],[Inventory Suffix]]&amp;" "&amp;Master[[#This Row],[Inventory Type - Lookup Picker]]</f>
        <v xml:space="preserve">   </v>
      </c>
      <c r="D150" s="7" t="str">
        <f>IF(Master[[#This Row],[Collector Voucher Number]]="","",Master[[#This Row],[Collector Voucher Number]])</f>
        <v/>
      </c>
      <c r="E150" s="76" t="str">
        <f>IF(Master[[#This Row],[Voucher Location (1)]]="","",Master[[#This Row],[Voucher Location (1)]])</f>
        <v/>
      </c>
      <c r="F150" s="7" t="str">
        <f t="shared" ref="F150:F181" si="5">"mm/dd/yyyy"</f>
        <v>mm/dd/yyyy</v>
      </c>
      <c r="G150" s="2" t="str">
        <f>IF(Master[[#This Row],[Voucher Date]]="","",Master[[#This Row],[Voucher Date]])</f>
        <v/>
      </c>
      <c r="H150" s="17" t="str">
        <f>IF(Master[[#This Row],[Voucher Collector -name, organization]]="","",Master[[#This Row],[Voucher Collector -name, organization]])</f>
        <v/>
      </c>
      <c r="I150" s="7" t="str">
        <f>IF(Master[[#This Row],[Note (Voucher)]]="","",Master[[#This Row],[Note (Voucher)]])</f>
        <v/>
      </c>
    </row>
    <row r="151" spans="2:9" x14ac:dyDescent="0.35">
      <c r="B151" s="7" t="str">
        <f>Master[[#This Row],[Accession Prefix (NPGS)]]&amp;" "&amp;Master[[#This Row],[Accession Number -Assigned]]</f>
        <v xml:space="preserve"> </v>
      </c>
      <c r="C151" s="7" t="str">
        <f>Master[[#This Row],[Accession Prefix (NPGS)]]&amp;" "&amp;Master[[#This Row],[Accession Number -Assigned]]&amp;" "&amp;Master[[#This Row],[Inventory Suffix]]&amp;" "&amp;Master[[#This Row],[Inventory Type - Lookup Picker]]</f>
        <v xml:space="preserve">   </v>
      </c>
      <c r="D151" s="7" t="str">
        <f>IF(Master[[#This Row],[Collector Voucher Number]]="","",Master[[#This Row],[Collector Voucher Number]])</f>
        <v/>
      </c>
      <c r="E151" s="76" t="str">
        <f>IF(Master[[#This Row],[Voucher Location (1)]]="","",Master[[#This Row],[Voucher Location (1)]])</f>
        <v/>
      </c>
      <c r="F151" s="7" t="str">
        <f t="shared" si="5"/>
        <v>mm/dd/yyyy</v>
      </c>
      <c r="G151" s="2" t="str">
        <f>IF(Master[[#This Row],[Voucher Date]]="","",Master[[#This Row],[Voucher Date]])</f>
        <v/>
      </c>
      <c r="H151" s="17" t="str">
        <f>IF(Master[[#This Row],[Voucher Collector -name, organization]]="","",Master[[#This Row],[Voucher Collector -name, organization]])</f>
        <v/>
      </c>
      <c r="I151" s="7" t="str">
        <f>IF(Master[[#This Row],[Note (Voucher)]]="","",Master[[#This Row],[Note (Voucher)]])</f>
        <v/>
      </c>
    </row>
    <row r="152" spans="2:9" x14ac:dyDescent="0.35">
      <c r="B152" s="7" t="str">
        <f>Master[[#This Row],[Accession Prefix (NPGS)]]&amp;" "&amp;Master[[#This Row],[Accession Number -Assigned]]</f>
        <v xml:space="preserve"> </v>
      </c>
      <c r="C152" s="7" t="str">
        <f>Master[[#This Row],[Accession Prefix (NPGS)]]&amp;" "&amp;Master[[#This Row],[Accession Number -Assigned]]&amp;" "&amp;Master[[#This Row],[Inventory Suffix]]&amp;" "&amp;Master[[#This Row],[Inventory Type - Lookup Picker]]</f>
        <v xml:space="preserve">   </v>
      </c>
      <c r="D152" s="7" t="str">
        <f>IF(Master[[#This Row],[Collector Voucher Number]]="","",Master[[#This Row],[Collector Voucher Number]])</f>
        <v/>
      </c>
      <c r="E152" s="76" t="str">
        <f>IF(Master[[#This Row],[Voucher Location (1)]]="","",Master[[#This Row],[Voucher Location (1)]])</f>
        <v/>
      </c>
      <c r="F152" s="7" t="str">
        <f t="shared" si="5"/>
        <v>mm/dd/yyyy</v>
      </c>
      <c r="G152" s="2" t="str">
        <f>IF(Master[[#This Row],[Voucher Date]]="","",Master[[#This Row],[Voucher Date]])</f>
        <v/>
      </c>
      <c r="H152" s="17" t="str">
        <f>IF(Master[[#This Row],[Voucher Collector -name, organization]]="","",Master[[#This Row],[Voucher Collector -name, organization]])</f>
        <v/>
      </c>
      <c r="I152" s="7" t="str">
        <f>IF(Master[[#This Row],[Note (Voucher)]]="","",Master[[#This Row],[Note (Voucher)]])</f>
        <v/>
      </c>
    </row>
    <row r="153" spans="2:9" x14ac:dyDescent="0.35">
      <c r="B153" s="7" t="str">
        <f>Master[[#This Row],[Accession Prefix (NPGS)]]&amp;" "&amp;Master[[#This Row],[Accession Number -Assigned]]</f>
        <v xml:space="preserve"> </v>
      </c>
      <c r="C153" s="7" t="str">
        <f>Master[[#This Row],[Accession Prefix (NPGS)]]&amp;" "&amp;Master[[#This Row],[Accession Number -Assigned]]&amp;" "&amp;Master[[#This Row],[Inventory Suffix]]&amp;" "&amp;Master[[#This Row],[Inventory Type - Lookup Picker]]</f>
        <v xml:space="preserve">   </v>
      </c>
      <c r="D153" s="7" t="str">
        <f>IF(Master[[#This Row],[Collector Voucher Number]]="","",Master[[#This Row],[Collector Voucher Number]])</f>
        <v/>
      </c>
      <c r="E153" s="76" t="str">
        <f>IF(Master[[#This Row],[Voucher Location (1)]]="","",Master[[#This Row],[Voucher Location (1)]])</f>
        <v/>
      </c>
      <c r="F153" s="7" t="str">
        <f t="shared" si="5"/>
        <v>mm/dd/yyyy</v>
      </c>
      <c r="G153" s="2" t="str">
        <f>IF(Master[[#This Row],[Voucher Date]]="","",Master[[#This Row],[Voucher Date]])</f>
        <v/>
      </c>
      <c r="H153" s="17" t="str">
        <f>IF(Master[[#This Row],[Voucher Collector -name, organization]]="","",Master[[#This Row],[Voucher Collector -name, organization]])</f>
        <v/>
      </c>
      <c r="I153" s="7" t="str">
        <f>IF(Master[[#This Row],[Note (Voucher)]]="","",Master[[#This Row],[Note (Voucher)]])</f>
        <v/>
      </c>
    </row>
    <row r="154" spans="2:9" x14ac:dyDescent="0.35">
      <c r="B154" s="7" t="str">
        <f>Master[[#This Row],[Accession Prefix (NPGS)]]&amp;" "&amp;Master[[#This Row],[Accession Number -Assigned]]</f>
        <v xml:space="preserve"> </v>
      </c>
      <c r="C154" s="7" t="str">
        <f>Master[[#This Row],[Accession Prefix (NPGS)]]&amp;" "&amp;Master[[#This Row],[Accession Number -Assigned]]&amp;" "&amp;Master[[#This Row],[Inventory Suffix]]&amp;" "&amp;Master[[#This Row],[Inventory Type - Lookup Picker]]</f>
        <v xml:space="preserve">   </v>
      </c>
      <c r="D154" s="7" t="str">
        <f>IF(Master[[#This Row],[Collector Voucher Number]]="","",Master[[#This Row],[Collector Voucher Number]])</f>
        <v/>
      </c>
      <c r="E154" s="76" t="str">
        <f>IF(Master[[#This Row],[Voucher Location (1)]]="","",Master[[#This Row],[Voucher Location (1)]])</f>
        <v/>
      </c>
      <c r="F154" s="7" t="str">
        <f t="shared" si="5"/>
        <v>mm/dd/yyyy</v>
      </c>
      <c r="G154" s="2" t="str">
        <f>IF(Master[[#This Row],[Voucher Date]]="","",Master[[#This Row],[Voucher Date]])</f>
        <v/>
      </c>
      <c r="H154" s="17" t="str">
        <f>IF(Master[[#This Row],[Voucher Collector -name, organization]]="","",Master[[#This Row],[Voucher Collector -name, organization]])</f>
        <v/>
      </c>
      <c r="I154" s="7" t="str">
        <f>IF(Master[[#This Row],[Note (Voucher)]]="","",Master[[#This Row],[Note (Voucher)]])</f>
        <v/>
      </c>
    </row>
    <row r="155" spans="2:9" x14ac:dyDescent="0.35">
      <c r="B155" s="7" t="str">
        <f>Master[[#This Row],[Accession Prefix (NPGS)]]&amp;" "&amp;Master[[#This Row],[Accession Number -Assigned]]</f>
        <v xml:space="preserve"> </v>
      </c>
      <c r="C155" s="7" t="str">
        <f>Master[[#This Row],[Accession Prefix (NPGS)]]&amp;" "&amp;Master[[#This Row],[Accession Number -Assigned]]&amp;" "&amp;Master[[#This Row],[Inventory Suffix]]&amp;" "&amp;Master[[#This Row],[Inventory Type - Lookup Picker]]</f>
        <v xml:space="preserve">   </v>
      </c>
      <c r="D155" s="7" t="str">
        <f>IF(Master[[#This Row],[Collector Voucher Number]]="","",Master[[#This Row],[Collector Voucher Number]])</f>
        <v/>
      </c>
      <c r="E155" s="76" t="str">
        <f>IF(Master[[#This Row],[Voucher Location (1)]]="","",Master[[#This Row],[Voucher Location (1)]])</f>
        <v/>
      </c>
      <c r="F155" s="7" t="str">
        <f t="shared" si="5"/>
        <v>mm/dd/yyyy</v>
      </c>
      <c r="G155" s="2" t="str">
        <f>IF(Master[[#This Row],[Voucher Date]]="","",Master[[#This Row],[Voucher Date]])</f>
        <v/>
      </c>
      <c r="H155" s="17" t="str">
        <f>IF(Master[[#This Row],[Voucher Collector -name, organization]]="","",Master[[#This Row],[Voucher Collector -name, organization]])</f>
        <v/>
      </c>
      <c r="I155" s="7" t="str">
        <f>IF(Master[[#This Row],[Note (Voucher)]]="","",Master[[#This Row],[Note (Voucher)]])</f>
        <v/>
      </c>
    </row>
    <row r="156" spans="2:9" x14ac:dyDescent="0.35">
      <c r="B156" s="7" t="str">
        <f>Master[[#This Row],[Accession Prefix (NPGS)]]&amp;" "&amp;Master[[#This Row],[Accession Number -Assigned]]</f>
        <v xml:space="preserve"> </v>
      </c>
      <c r="C156" s="7" t="str">
        <f>Master[[#This Row],[Accession Prefix (NPGS)]]&amp;" "&amp;Master[[#This Row],[Accession Number -Assigned]]&amp;" "&amp;Master[[#This Row],[Inventory Suffix]]&amp;" "&amp;Master[[#This Row],[Inventory Type - Lookup Picker]]</f>
        <v xml:space="preserve">   </v>
      </c>
      <c r="D156" s="7" t="str">
        <f>IF(Master[[#This Row],[Collector Voucher Number]]="","",Master[[#This Row],[Collector Voucher Number]])</f>
        <v/>
      </c>
      <c r="E156" s="76" t="str">
        <f>IF(Master[[#This Row],[Voucher Location (1)]]="","",Master[[#This Row],[Voucher Location (1)]])</f>
        <v/>
      </c>
      <c r="F156" s="7" t="str">
        <f t="shared" si="5"/>
        <v>mm/dd/yyyy</v>
      </c>
      <c r="G156" s="2" t="str">
        <f>IF(Master[[#This Row],[Voucher Date]]="","",Master[[#This Row],[Voucher Date]])</f>
        <v/>
      </c>
      <c r="H156" s="17" t="str">
        <f>IF(Master[[#This Row],[Voucher Collector -name, organization]]="","",Master[[#This Row],[Voucher Collector -name, organization]])</f>
        <v/>
      </c>
      <c r="I156" s="7" t="str">
        <f>IF(Master[[#This Row],[Note (Voucher)]]="","",Master[[#This Row],[Note (Voucher)]])</f>
        <v/>
      </c>
    </row>
    <row r="157" spans="2:9" x14ac:dyDescent="0.35">
      <c r="B157" s="7" t="str">
        <f>Master[[#This Row],[Accession Prefix (NPGS)]]&amp;" "&amp;Master[[#This Row],[Accession Number -Assigned]]</f>
        <v xml:space="preserve"> </v>
      </c>
      <c r="C157" s="7" t="str">
        <f>Master[[#This Row],[Accession Prefix (NPGS)]]&amp;" "&amp;Master[[#This Row],[Accession Number -Assigned]]&amp;" "&amp;Master[[#This Row],[Inventory Suffix]]&amp;" "&amp;Master[[#This Row],[Inventory Type - Lookup Picker]]</f>
        <v xml:space="preserve">   </v>
      </c>
      <c r="D157" s="7" t="str">
        <f>IF(Master[[#This Row],[Collector Voucher Number]]="","",Master[[#This Row],[Collector Voucher Number]])</f>
        <v/>
      </c>
      <c r="E157" s="76" t="str">
        <f>IF(Master[[#This Row],[Voucher Location (1)]]="","",Master[[#This Row],[Voucher Location (1)]])</f>
        <v/>
      </c>
      <c r="F157" s="7" t="str">
        <f t="shared" si="5"/>
        <v>mm/dd/yyyy</v>
      </c>
      <c r="G157" s="2" t="str">
        <f>IF(Master[[#This Row],[Voucher Date]]="","",Master[[#This Row],[Voucher Date]])</f>
        <v/>
      </c>
      <c r="H157" s="17" t="str">
        <f>IF(Master[[#This Row],[Voucher Collector -name, organization]]="","",Master[[#This Row],[Voucher Collector -name, organization]])</f>
        <v/>
      </c>
      <c r="I157" s="7" t="str">
        <f>IF(Master[[#This Row],[Note (Voucher)]]="","",Master[[#This Row],[Note (Voucher)]])</f>
        <v/>
      </c>
    </row>
    <row r="158" spans="2:9" x14ac:dyDescent="0.35">
      <c r="B158" s="7" t="str">
        <f>Master[[#This Row],[Accession Prefix (NPGS)]]&amp;" "&amp;Master[[#This Row],[Accession Number -Assigned]]</f>
        <v xml:space="preserve"> </v>
      </c>
      <c r="C158" s="7" t="str">
        <f>Master[[#This Row],[Accession Prefix (NPGS)]]&amp;" "&amp;Master[[#This Row],[Accession Number -Assigned]]&amp;" "&amp;Master[[#This Row],[Inventory Suffix]]&amp;" "&amp;Master[[#This Row],[Inventory Type - Lookup Picker]]</f>
        <v xml:space="preserve">   </v>
      </c>
      <c r="D158" s="7" t="str">
        <f>IF(Master[[#This Row],[Collector Voucher Number]]="","",Master[[#This Row],[Collector Voucher Number]])</f>
        <v/>
      </c>
      <c r="E158" s="76" t="str">
        <f>IF(Master[[#This Row],[Voucher Location (1)]]="","",Master[[#This Row],[Voucher Location (1)]])</f>
        <v/>
      </c>
      <c r="F158" s="7" t="str">
        <f t="shared" si="5"/>
        <v>mm/dd/yyyy</v>
      </c>
      <c r="G158" s="2" t="str">
        <f>IF(Master[[#This Row],[Voucher Date]]="","",Master[[#This Row],[Voucher Date]])</f>
        <v/>
      </c>
      <c r="H158" s="17" t="str">
        <f>IF(Master[[#This Row],[Voucher Collector -name, organization]]="","",Master[[#This Row],[Voucher Collector -name, organization]])</f>
        <v/>
      </c>
      <c r="I158" s="7" t="str">
        <f>IF(Master[[#This Row],[Note (Voucher)]]="","",Master[[#This Row],[Note (Voucher)]])</f>
        <v/>
      </c>
    </row>
    <row r="159" spans="2:9" x14ac:dyDescent="0.35">
      <c r="B159" s="7" t="str">
        <f>Master[[#This Row],[Accession Prefix (NPGS)]]&amp;" "&amp;Master[[#This Row],[Accession Number -Assigned]]</f>
        <v xml:space="preserve"> </v>
      </c>
      <c r="C159" s="7" t="str">
        <f>Master[[#This Row],[Accession Prefix (NPGS)]]&amp;" "&amp;Master[[#This Row],[Accession Number -Assigned]]&amp;" "&amp;Master[[#This Row],[Inventory Suffix]]&amp;" "&amp;Master[[#This Row],[Inventory Type - Lookup Picker]]</f>
        <v xml:space="preserve">   </v>
      </c>
      <c r="D159" s="7" t="str">
        <f>IF(Master[[#This Row],[Collector Voucher Number]]="","",Master[[#This Row],[Collector Voucher Number]])</f>
        <v/>
      </c>
      <c r="E159" s="76" t="str">
        <f>IF(Master[[#This Row],[Voucher Location (1)]]="","",Master[[#This Row],[Voucher Location (1)]])</f>
        <v/>
      </c>
      <c r="F159" s="7" t="str">
        <f t="shared" si="5"/>
        <v>mm/dd/yyyy</v>
      </c>
      <c r="G159" s="2" t="str">
        <f>IF(Master[[#This Row],[Voucher Date]]="","",Master[[#This Row],[Voucher Date]])</f>
        <v/>
      </c>
      <c r="H159" s="17" t="str">
        <f>IF(Master[[#This Row],[Voucher Collector -name, organization]]="","",Master[[#This Row],[Voucher Collector -name, organization]])</f>
        <v/>
      </c>
      <c r="I159" s="7" t="str">
        <f>IF(Master[[#This Row],[Note (Voucher)]]="","",Master[[#This Row],[Note (Voucher)]])</f>
        <v/>
      </c>
    </row>
    <row r="160" spans="2:9" x14ac:dyDescent="0.35">
      <c r="B160" s="7" t="str">
        <f>Master[[#This Row],[Accession Prefix (NPGS)]]&amp;" "&amp;Master[[#This Row],[Accession Number -Assigned]]</f>
        <v xml:space="preserve"> </v>
      </c>
      <c r="C160" s="7" t="str">
        <f>Master[[#This Row],[Accession Prefix (NPGS)]]&amp;" "&amp;Master[[#This Row],[Accession Number -Assigned]]&amp;" "&amp;Master[[#This Row],[Inventory Suffix]]&amp;" "&amp;Master[[#This Row],[Inventory Type - Lookup Picker]]</f>
        <v xml:space="preserve">   </v>
      </c>
      <c r="D160" s="7" t="str">
        <f>IF(Master[[#This Row],[Collector Voucher Number]]="","",Master[[#This Row],[Collector Voucher Number]])</f>
        <v/>
      </c>
      <c r="E160" s="76" t="str">
        <f>IF(Master[[#This Row],[Voucher Location (1)]]="","",Master[[#This Row],[Voucher Location (1)]])</f>
        <v/>
      </c>
      <c r="F160" s="7" t="str">
        <f t="shared" si="5"/>
        <v>mm/dd/yyyy</v>
      </c>
      <c r="G160" s="2" t="str">
        <f>IF(Master[[#This Row],[Voucher Date]]="","",Master[[#This Row],[Voucher Date]])</f>
        <v/>
      </c>
      <c r="H160" s="17" t="str">
        <f>IF(Master[[#This Row],[Voucher Collector -name, organization]]="","",Master[[#This Row],[Voucher Collector -name, organization]])</f>
        <v/>
      </c>
      <c r="I160" s="7" t="str">
        <f>IF(Master[[#This Row],[Note (Voucher)]]="","",Master[[#This Row],[Note (Voucher)]])</f>
        <v/>
      </c>
    </row>
    <row r="161" spans="2:9" x14ac:dyDescent="0.35">
      <c r="B161" s="7" t="str">
        <f>Master[[#This Row],[Accession Prefix (NPGS)]]&amp;" "&amp;Master[[#This Row],[Accession Number -Assigned]]</f>
        <v xml:space="preserve"> </v>
      </c>
      <c r="C161" s="7" t="str">
        <f>Master[[#This Row],[Accession Prefix (NPGS)]]&amp;" "&amp;Master[[#This Row],[Accession Number -Assigned]]&amp;" "&amp;Master[[#This Row],[Inventory Suffix]]&amp;" "&amp;Master[[#This Row],[Inventory Type - Lookup Picker]]</f>
        <v xml:space="preserve">   </v>
      </c>
      <c r="D161" s="7" t="str">
        <f>IF(Master[[#This Row],[Collector Voucher Number]]="","",Master[[#This Row],[Collector Voucher Number]])</f>
        <v/>
      </c>
      <c r="E161" s="76" t="str">
        <f>IF(Master[[#This Row],[Voucher Location (1)]]="","",Master[[#This Row],[Voucher Location (1)]])</f>
        <v/>
      </c>
      <c r="F161" s="7" t="str">
        <f t="shared" si="5"/>
        <v>mm/dd/yyyy</v>
      </c>
      <c r="G161" s="2" t="str">
        <f>IF(Master[[#This Row],[Voucher Date]]="","",Master[[#This Row],[Voucher Date]])</f>
        <v/>
      </c>
      <c r="H161" s="17" t="str">
        <f>IF(Master[[#This Row],[Voucher Collector -name, organization]]="","",Master[[#This Row],[Voucher Collector -name, organization]])</f>
        <v/>
      </c>
      <c r="I161" s="7" t="str">
        <f>IF(Master[[#This Row],[Note (Voucher)]]="","",Master[[#This Row],[Note (Voucher)]])</f>
        <v/>
      </c>
    </row>
    <row r="162" spans="2:9" x14ac:dyDescent="0.35">
      <c r="B162" s="7" t="str">
        <f>Master[[#This Row],[Accession Prefix (NPGS)]]&amp;" "&amp;Master[[#This Row],[Accession Number -Assigned]]</f>
        <v xml:space="preserve"> </v>
      </c>
      <c r="C162" s="7" t="str">
        <f>Master[[#This Row],[Accession Prefix (NPGS)]]&amp;" "&amp;Master[[#This Row],[Accession Number -Assigned]]&amp;" "&amp;Master[[#This Row],[Inventory Suffix]]&amp;" "&amp;Master[[#This Row],[Inventory Type - Lookup Picker]]</f>
        <v xml:space="preserve">   </v>
      </c>
      <c r="D162" s="7" t="str">
        <f>IF(Master[[#This Row],[Collector Voucher Number]]="","",Master[[#This Row],[Collector Voucher Number]])</f>
        <v/>
      </c>
      <c r="E162" s="76" t="str">
        <f>IF(Master[[#This Row],[Voucher Location (1)]]="","",Master[[#This Row],[Voucher Location (1)]])</f>
        <v/>
      </c>
      <c r="F162" s="7" t="str">
        <f t="shared" si="5"/>
        <v>mm/dd/yyyy</v>
      </c>
      <c r="G162" s="2" t="str">
        <f>IF(Master[[#This Row],[Voucher Date]]="","",Master[[#This Row],[Voucher Date]])</f>
        <v/>
      </c>
      <c r="H162" s="17" t="str">
        <f>IF(Master[[#This Row],[Voucher Collector -name, organization]]="","",Master[[#This Row],[Voucher Collector -name, organization]])</f>
        <v/>
      </c>
      <c r="I162" s="7" t="str">
        <f>IF(Master[[#This Row],[Note (Voucher)]]="","",Master[[#This Row],[Note (Voucher)]])</f>
        <v/>
      </c>
    </row>
    <row r="163" spans="2:9" x14ac:dyDescent="0.35">
      <c r="B163" s="7" t="str">
        <f>Master[[#This Row],[Accession Prefix (NPGS)]]&amp;" "&amp;Master[[#This Row],[Accession Number -Assigned]]</f>
        <v xml:space="preserve"> </v>
      </c>
      <c r="C163" s="7" t="str">
        <f>Master[[#This Row],[Accession Prefix (NPGS)]]&amp;" "&amp;Master[[#This Row],[Accession Number -Assigned]]&amp;" "&amp;Master[[#This Row],[Inventory Suffix]]&amp;" "&amp;Master[[#This Row],[Inventory Type - Lookup Picker]]</f>
        <v xml:space="preserve">   </v>
      </c>
      <c r="D163" s="7" t="str">
        <f>IF(Master[[#This Row],[Collector Voucher Number]]="","",Master[[#This Row],[Collector Voucher Number]])</f>
        <v/>
      </c>
      <c r="E163" s="76" t="str">
        <f>IF(Master[[#This Row],[Voucher Location (1)]]="","",Master[[#This Row],[Voucher Location (1)]])</f>
        <v/>
      </c>
      <c r="F163" s="7" t="str">
        <f t="shared" si="5"/>
        <v>mm/dd/yyyy</v>
      </c>
      <c r="G163" s="2" t="str">
        <f>IF(Master[[#This Row],[Voucher Date]]="","",Master[[#This Row],[Voucher Date]])</f>
        <v/>
      </c>
      <c r="H163" s="17" t="str">
        <f>IF(Master[[#This Row],[Voucher Collector -name, organization]]="","",Master[[#This Row],[Voucher Collector -name, organization]])</f>
        <v/>
      </c>
      <c r="I163" s="7" t="str">
        <f>IF(Master[[#This Row],[Note (Voucher)]]="","",Master[[#This Row],[Note (Voucher)]])</f>
        <v/>
      </c>
    </row>
    <row r="164" spans="2:9" x14ac:dyDescent="0.35">
      <c r="B164" s="7" t="str">
        <f>Master[[#This Row],[Accession Prefix (NPGS)]]&amp;" "&amp;Master[[#This Row],[Accession Number -Assigned]]</f>
        <v xml:space="preserve"> </v>
      </c>
      <c r="C164" s="7" t="str">
        <f>Master[[#This Row],[Accession Prefix (NPGS)]]&amp;" "&amp;Master[[#This Row],[Accession Number -Assigned]]&amp;" "&amp;Master[[#This Row],[Inventory Suffix]]&amp;" "&amp;Master[[#This Row],[Inventory Type - Lookup Picker]]</f>
        <v xml:space="preserve">   </v>
      </c>
      <c r="D164" s="7" t="str">
        <f>IF(Master[[#This Row],[Collector Voucher Number]]="","",Master[[#This Row],[Collector Voucher Number]])</f>
        <v/>
      </c>
      <c r="E164" s="76" t="str">
        <f>IF(Master[[#This Row],[Voucher Location (1)]]="","",Master[[#This Row],[Voucher Location (1)]])</f>
        <v/>
      </c>
      <c r="F164" s="7" t="str">
        <f t="shared" si="5"/>
        <v>mm/dd/yyyy</v>
      </c>
      <c r="G164" s="2" t="str">
        <f>IF(Master[[#This Row],[Voucher Date]]="","",Master[[#This Row],[Voucher Date]])</f>
        <v/>
      </c>
      <c r="H164" s="17" t="str">
        <f>IF(Master[[#This Row],[Voucher Collector -name, organization]]="","",Master[[#This Row],[Voucher Collector -name, organization]])</f>
        <v/>
      </c>
      <c r="I164" s="7" t="str">
        <f>IF(Master[[#This Row],[Note (Voucher)]]="","",Master[[#This Row],[Note (Voucher)]])</f>
        <v/>
      </c>
    </row>
    <row r="165" spans="2:9" x14ac:dyDescent="0.35">
      <c r="B165" s="7" t="str">
        <f>Master[[#This Row],[Accession Prefix (NPGS)]]&amp;" "&amp;Master[[#This Row],[Accession Number -Assigned]]</f>
        <v xml:space="preserve"> </v>
      </c>
      <c r="C165" s="7" t="str">
        <f>Master[[#This Row],[Accession Prefix (NPGS)]]&amp;" "&amp;Master[[#This Row],[Accession Number -Assigned]]&amp;" "&amp;Master[[#This Row],[Inventory Suffix]]&amp;" "&amp;Master[[#This Row],[Inventory Type - Lookup Picker]]</f>
        <v xml:space="preserve">   </v>
      </c>
      <c r="D165" s="7" t="str">
        <f>IF(Master[[#This Row],[Collector Voucher Number]]="","",Master[[#This Row],[Collector Voucher Number]])</f>
        <v/>
      </c>
      <c r="E165" s="76" t="str">
        <f>IF(Master[[#This Row],[Voucher Location (1)]]="","",Master[[#This Row],[Voucher Location (1)]])</f>
        <v/>
      </c>
      <c r="F165" s="7" t="str">
        <f t="shared" si="5"/>
        <v>mm/dd/yyyy</v>
      </c>
      <c r="G165" s="2" t="str">
        <f>IF(Master[[#This Row],[Voucher Date]]="","",Master[[#This Row],[Voucher Date]])</f>
        <v/>
      </c>
      <c r="H165" s="17" t="str">
        <f>IF(Master[[#This Row],[Voucher Collector -name, organization]]="","",Master[[#This Row],[Voucher Collector -name, organization]])</f>
        <v/>
      </c>
      <c r="I165" s="7" t="str">
        <f>IF(Master[[#This Row],[Note (Voucher)]]="","",Master[[#This Row],[Note (Voucher)]])</f>
        <v/>
      </c>
    </row>
    <row r="166" spans="2:9" x14ac:dyDescent="0.35">
      <c r="B166" s="7" t="str">
        <f>Master[[#This Row],[Accession Prefix (NPGS)]]&amp;" "&amp;Master[[#This Row],[Accession Number -Assigned]]</f>
        <v xml:space="preserve"> </v>
      </c>
      <c r="C166" s="7" t="str">
        <f>Master[[#This Row],[Accession Prefix (NPGS)]]&amp;" "&amp;Master[[#This Row],[Accession Number -Assigned]]&amp;" "&amp;Master[[#This Row],[Inventory Suffix]]&amp;" "&amp;Master[[#This Row],[Inventory Type - Lookup Picker]]</f>
        <v xml:space="preserve">   </v>
      </c>
      <c r="D166" s="7" t="str">
        <f>IF(Master[[#This Row],[Collector Voucher Number]]="","",Master[[#This Row],[Collector Voucher Number]])</f>
        <v/>
      </c>
      <c r="E166" s="76" t="str">
        <f>IF(Master[[#This Row],[Voucher Location (1)]]="","",Master[[#This Row],[Voucher Location (1)]])</f>
        <v/>
      </c>
      <c r="F166" s="7" t="str">
        <f t="shared" si="5"/>
        <v>mm/dd/yyyy</v>
      </c>
      <c r="G166" s="2" t="str">
        <f>IF(Master[[#This Row],[Voucher Date]]="","",Master[[#This Row],[Voucher Date]])</f>
        <v/>
      </c>
      <c r="H166" s="17" t="str">
        <f>IF(Master[[#This Row],[Voucher Collector -name, organization]]="","",Master[[#This Row],[Voucher Collector -name, organization]])</f>
        <v/>
      </c>
      <c r="I166" s="7" t="str">
        <f>IF(Master[[#This Row],[Note (Voucher)]]="","",Master[[#This Row],[Note (Voucher)]])</f>
        <v/>
      </c>
    </row>
    <row r="167" spans="2:9" x14ac:dyDescent="0.35">
      <c r="B167" s="7" t="str">
        <f>Master[[#This Row],[Accession Prefix (NPGS)]]&amp;" "&amp;Master[[#This Row],[Accession Number -Assigned]]</f>
        <v xml:space="preserve"> </v>
      </c>
      <c r="C167" s="7" t="str">
        <f>Master[[#This Row],[Accession Prefix (NPGS)]]&amp;" "&amp;Master[[#This Row],[Accession Number -Assigned]]&amp;" "&amp;Master[[#This Row],[Inventory Suffix]]&amp;" "&amp;Master[[#This Row],[Inventory Type - Lookup Picker]]</f>
        <v xml:space="preserve">   </v>
      </c>
      <c r="D167" s="7" t="str">
        <f>IF(Master[[#This Row],[Collector Voucher Number]]="","",Master[[#This Row],[Collector Voucher Number]])</f>
        <v/>
      </c>
      <c r="E167" s="76" t="str">
        <f>IF(Master[[#This Row],[Voucher Location (1)]]="","",Master[[#This Row],[Voucher Location (1)]])</f>
        <v/>
      </c>
      <c r="F167" s="7" t="str">
        <f t="shared" si="5"/>
        <v>mm/dd/yyyy</v>
      </c>
      <c r="G167" s="2" t="str">
        <f>IF(Master[[#This Row],[Voucher Date]]="","",Master[[#This Row],[Voucher Date]])</f>
        <v/>
      </c>
      <c r="H167" s="17" t="str">
        <f>IF(Master[[#This Row],[Voucher Collector -name, organization]]="","",Master[[#This Row],[Voucher Collector -name, organization]])</f>
        <v/>
      </c>
      <c r="I167" s="7" t="str">
        <f>IF(Master[[#This Row],[Note (Voucher)]]="","",Master[[#This Row],[Note (Voucher)]])</f>
        <v/>
      </c>
    </row>
    <row r="168" spans="2:9" x14ac:dyDescent="0.35">
      <c r="B168" s="7" t="str">
        <f>Master[[#This Row],[Accession Prefix (NPGS)]]&amp;" "&amp;Master[[#This Row],[Accession Number -Assigned]]</f>
        <v xml:space="preserve"> </v>
      </c>
      <c r="C168" s="7" t="str">
        <f>Master[[#This Row],[Accession Prefix (NPGS)]]&amp;" "&amp;Master[[#This Row],[Accession Number -Assigned]]&amp;" "&amp;Master[[#This Row],[Inventory Suffix]]&amp;" "&amp;Master[[#This Row],[Inventory Type - Lookup Picker]]</f>
        <v xml:space="preserve">   </v>
      </c>
      <c r="D168" s="7" t="str">
        <f>IF(Master[[#This Row],[Collector Voucher Number]]="","",Master[[#This Row],[Collector Voucher Number]])</f>
        <v/>
      </c>
      <c r="E168" s="76" t="str">
        <f>IF(Master[[#This Row],[Voucher Location (1)]]="","",Master[[#This Row],[Voucher Location (1)]])</f>
        <v/>
      </c>
      <c r="F168" s="7" t="str">
        <f t="shared" si="5"/>
        <v>mm/dd/yyyy</v>
      </c>
      <c r="G168" s="2" t="str">
        <f>IF(Master[[#This Row],[Voucher Date]]="","",Master[[#This Row],[Voucher Date]])</f>
        <v/>
      </c>
      <c r="H168" s="17" t="str">
        <f>IF(Master[[#This Row],[Voucher Collector -name, organization]]="","",Master[[#This Row],[Voucher Collector -name, organization]])</f>
        <v/>
      </c>
      <c r="I168" s="7" t="str">
        <f>IF(Master[[#This Row],[Note (Voucher)]]="","",Master[[#This Row],[Note (Voucher)]])</f>
        <v/>
      </c>
    </row>
    <row r="169" spans="2:9" x14ac:dyDescent="0.35">
      <c r="B169" s="7" t="str">
        <f>Master[[#This Row],[Accession Prefix (NPGS)]]&amp;" "&amp;Master[[#This Row],[Accession Number -Assigned]]</f>
        <v xml:space="preserve"> </v>
      </c>
      <c r="C169" s="7" t="str">
        <f>Master[[#This Row],[Accession Prefix (NPGS)]]&amp;" "&amp;Master[[#This Row],[Accession Number -Assigned]]&amp;" "&amp;Master[[#This Row],[Inventory Suffix]]&amp;" "&amp;Master[[#This Row],[Inventory Type - Lookup Picker]]</f>
        <v xml:space="preserve">   </v>
      </c>
      <c r="D169" s="7" t="str">
        <f>IF(Master[[#This Row],[Collector Voucher Number]]="","",Master[[#This Row],[Collector Voucher Number]])</f>
        <v/>
      </c>
      <c r="E169" s="76" t="str">
        <f>IF(Master[[#This Row],[Voucher Location (1)]]="","",Master[[#This Row],[Voucher Location (1)]])</f>
        <v/>
      </c>
      <c r="F169" s="7" t="str">
        <f t="shared" si="5"/>
        <v>mm/dd/yyyy</v>
      </c>
      <c r="G169" s="2" t="str">
        <f>IF(Master[[#This Row],[Voucher Date]]="","",Master[[#This Row],[Voucher Date]])</f>
        <v/>
      </c>
      <c r="H169" s="17" t="str">
        <f>IF(Master[[#This Row],[Voucher Collector -name, organization]]="","",Master[[#This Row],[Voucher Collector -name, organization]])</f>
        <v/>
      </c>
      <c r="I169" s="7" t="str">
        <f>IF(Master[[#This Row],[Note (Voucher)]]="","",Master[[#This Row],[Note (Voucher)]])</f>
        <v/>
      </c>
    </row>
    <row r="170" spans="2:9" x14ac:dyDescent="0.35">
      <c r="B170" s="7" t="str">
        <f>Master[[#This Row],[Accession Prefix (NPGS)]]&amp;" "&amp;Master[[#This Row],[Accession Number -Assigned]]</f>
        <v xml:space="preserve"> </v>
      </c>
      <c r="C170" s="7" t="str">
        <f>Master[[#This Row],[Accession Prefix (NPGS)]]&amp;" "&amp;Master[[#This Row],[Accession Number -Assigned]]&amp;" "&amp;Master[[#This Row],[Inventory Suffix]]&amp;" "&amp;Master[[#This Row],[Inventory Type - Lookup Picker]]</f>
        <v xml:space="preserve">   </v>
      </c>
      <c r="D170" s="7" t="str">
        <f>IF(Master[[#This Row],[Collector Voucher Number]]="","",Master[[#This Row],[Collector Voucher Number]])</f>
        <v/>
      </c>
      <c r="E170" s="76" t="str">
        <f>IF(Master[[#This Row],[Voucher Location (1)]]="","",Master[[#This Row],[Voucher Location (1)]])</f>
        <v/>
      </c>
      <c r="F170" s="7" t="str">
        <f t="shared" si="5"/>
        <v>mm/dd/yyyy</v>
      </c>
      <c r="G170" s="2" t="str">
        <f>IF(Master[[#This Row],[Voucher Date]]="","",Master[[#This Row],[Voucher Date]])</f>
        <v/>
      </c>
      <c r="H170" s="17" t="str">
        <f>IF(Master[[#This Row],[Voucher Collector -name, organization]]="","",Master[[#This Row],[Voucher Collector -name, organization]])</f>
        <v/>
      </c>
      <c r="I170" s="7" t="str">
        <f>IF(Master[[#This Row],[Note (Voucher)]]="","",Master[[#This Row],[Note (Voucher)]])</f>
        <v/>
      </c>
    </row>
    <row r="171" spans="2:9" x14ac:dyDescent="0.35">
      <c r="B171" s="7" t="str">
        <f>Master[[#This Row],[Accession Prefix (NPGS)]]&amp;" "&amp;Master[[#This Row],[Accession Number -Assigned]]</f>
        <v xml:space="preserve"> </v>
      </c>
      <c r="C171" s="7" t="str">
        <f>Master[[#This Row],[Accession Prefix (NPGS)]]&amp;" "&amp;Master[[#This Row],[Accession Number -Assigned]]&amp;" "&amp;Master[[#This Row],[Inventory Suffix]]&amp;" "&amp;Master[[#This Row],[Inventory Type - Lookup Picker]]</f>
        <v xml:space="preserve">   </v>
      </c>
      <c r="D171" s="7" t="str">
        <f>IF(Master[[#This Row],[Collector Voucher Number]]="","",Master[[#This Row],[Collector Voucher Number]])</f>
        <v/>
      </c>
      <c r="E171" s="76" t="str">
        <f>IF(Master[[#This Row],[Voucher Location (1)]]="","",Master[[#This Row],[Voucher Location (1)]])</f>
        <v/>
      </c>
      <c r="F171" s="7" t="str">
        <f t="shared" si="5"/>
        <v>mm/dd/yyyy</v>
      </c>
      <c r="G171" s="2" t="str">
        <f>IF(Master[[#This Row],[Voucher Date]]="","",Master[[#This Row],[Voucher Date]])</f>
        <v/>
      </c>
      <c r="H171" s="17" t="str">
        <f>IF(Master[[#This Row],[Voucher Collector -name, organization]]="","",Master[[#This Row],[Voucher Collector -name, organization]])</f>
        <v/>
      </c>
      <c r="I171" s="7" t="str">
        <f>IF(Master[[#This Row],[Note (Voucher)]]="","",Master[[#This Row],[Note (Voucher)]])</f>
        <v/>
      </c>
    </row>
    <row r="172" spans="2:9" x14ac:dyDescent="0.35">
      <c r="B172" s="7" t="str">
        <f>Master[[#This Row],[Accession Prefix (NPGS)]]&amp;" "&amp;Master[[#This Row],[Accession Number -Assigned]]</f>
        <v xml:space="preserve"> </v>
      </c>
      <c r="C172" s="7" t="str">
        <f>Master[[#This Row],[Accession Prefix (NPGS)]]&amp;" "&amp;Master[[#This Row],[Accession Number -Assigned]]&amp;" "&amp;Master[[#This Row],[Inventory Suffix]]&amp;" "&amp;Master[[#This Row],[Inventory Type - Lookup Picker]]</f>
        <v xml:space="preserve">   </v>
      </c>
      <c r="D172" s="7" t="str">
        <f>IF(Master[[#This Row],[Collector Voucher Number]]="","",Master[[#This Row],[Collector Voucher Number]])</f>
        <v/>
      </c>
      <c r="E172" s="76" t="str">
        <f>IF(Master[[#This Row],[Voucher Location (1)]]="","",Master[[#This Row],[Voucher Location (1)]])</f>
        <v/>
      </c>
      <c r="F172" s="7" t="str">
        <f t="shared" si="5"/>
        <v>mm/dd/yyyy</v>
      </c>
      <c r="G172" s="2" t="str">
        <f>IF(Master[[#This Row],[Voucher Date]]="","",Master[[#This Row],[Voucher Date]])</f>
        <v/>
      </c>
      <c r="H172" s="17" t="str">
        <f>IF(Master[[#This Row],[Voucher Collector -name, organization]]="","",Master[[#This Row],[Voucher Collector -name, organization]])</f>
        <v/>
      </c>
      <c r="I172" s="7" t="str">
        <f>IF(Master[[#This Row],[Note (Voucher)]]="","",Master[[#This Row],[Note (Voucher)]])</f>
        <v/>
      </c>
    </row>
    <row r="173" spans="2:9" x14ac:dyDescent="0.35">
      <c r="B173" s="7" t="str">
        <f>Master[[#This Row],[Accession Prefix (NPGS)]]&amp;" "&amp;Master[[#This Row],[Accession Number -Assigned]]</f>
        <v xml:space="preserve"> </v>
      </c>
      <c r="C173" s="7" t="str">
        <f>Master[[#This Row],[Accession Prefix (NPGS)]]&amp;" "&amp;Master[[#This Row],[Accession Number -Assigned]]&amp;" "&amp;Master[[#This Row],[Inventory Suffix]]&amp;" "&amp;Master[[#This Row],[Inventory Type - Lookup Picker]]</f>
        <v xml:space="preserve">   </v>
      </c>
      <c r="D173" s="7" t="str">
        <f>IF(Master[[#This Row],[Collector Voucher Number]]="","",Master[[#This Row],[Collector Voucher Number]])</f>
        <v/>
      </c>
      <c r="E173" s="76" t="str">
        <f>IF(Master[[#This Row],[Voucher Location (1)]]="","",Master[[#This Row],[Voucher Location (1)]])</f>
        <v/>
      </c>
      <c r="F173" s="7" t="str">
        <f t="shared" si="5"/>
        <v>mm/dd/yyyy</v>
      </c>
      <c r="G173" s="2" t="str">
        <f>IF(Master[[#This Row],[Voucher Date]]="","",Master[[#This Row],[Voucher Date]])</f>
        <v/>
      </c>
      <c r="H173" s="17" t="str">
        <f>IF(Master[[#This Row],[Voucher Collector -name, organization]]="","",Master[[#This Row],[Voucher Collector -name, organization]])</f>
        <v/>
      </c>
      <c r="I173" s="7" t="str">
        <f>IF(Master[[#This Row],[Note (Voucher)]]="","",Master[[#This Row],[Note (Voucher)]])</f>
        <v/>
      </c>
    </row>
    <row r="174" spans="2:9" x14ac:dyDescent="0.35">
      <c r="B174" s="7" t="str">
        <f>Master[[#This Row],[Accession Prefix (NPGS)]]&amp;" "&amp;Master[[#This Row],[Accession Number -Assigned]]</f>
        <v xml:space="preserve"> </v>
      </c>
      <c r="C174" s="7" t="str">
        <f>Master[[#This Row],[Accession Prefix (NPGS)]]&amp;" "&amp;Master[[#This Row],[Accession Number -Assigned]]&amp;" "&amp;Master[[#This Row],[Inventory Suffix]]&amp;" "&amp;Master[[#This Row],[Inventory Type - Lookup Picker]]</f>
        <v xml:space="preserve">   </v>
      </c>
      <c r="D174" s="7" t="str">
        <f>IF(Master[[#This Row],[Collector Voucher Number]]="","",Master[[#This Row],[Collector Voucher Number]])</f>
        <v/>
      </c>
      <c r="E174" s="76" t="str">
        <f>IF(Master[[#This Row],[Voucher Location (1)]]="","",Master[[#This Row],[Voucher Location (1)]])</f>
        <v/>
      </c>
      <c r="F174" s="7" t="str">
        <f t="shared" si="5"/>
        <v>mm/dd/yyyy</v>
      </c>
      <c r="G174" s="2" t="str">
        <f>IF(Master[[#This Row],[Voucher Date]]="","",Master[[#This Row],[Voucher Date]])</f>
        <v/>
      </c>
      <c r="H174" s="17" t="str">
        <f>IF(Master[[#This Row],[Voucher Collector -name, organization]]="","",Master[[#This Row],[Voucher Collector -name, organization]])</f>
        <v/>
      </c>
      <c r="I174" s="7" t="str">
        <f>IF(Master[[#This Row],[Note (Voucher)]]="","",Master[[#This Row],[Note (Voucher)]])</f>
        <v/>
      </c>
    </row>
    <row r="175" spans="2:9" x14ac:dyDescent="0.35">
      <c r="B175" s="7" t="str">
        <f>Master[[#This Row],[Accession Prefix (NPGS)]]&amp;" "&amp;Master[[#This Row],[Accession Number -Assigned]]</f>
        <v xml:space="preserve"> </v>
      </c>
      <c r="C175" s="7" t="str">
        <f>Master[[#This Row],[Accession Prefix (NPGS)]]&amp;" "&amp;Master[[#This Row],[Accession Number -Assigned]]&amp;" "&amp;Master[[#This Row],[Inventory Suffix]]&amp;" "&amp;Master[[#This Row],[Inventory Type - Lookup Picker]]</f>
        <v xml:space="preserve">   </v>
      </c>
      <c r="D175" s="7" t="str">
        <f>IF(Master[[#This Row],[Collector Voucher Number]]="","",Master[[#This Row],[Collector Voucher Number]])</f>
        <v/>
      </c>
      <c r="E175" s="76" t="str">
        <f>IF(Master[[#This Row],[Voucher Location (1)]]="","",Master[[#This Row],[Voucher Location (1)]])</f>
        <v/>
      </c>
      <c r="F175" s="7" t="str">
        <f t="shared" si="5"/>
        <v>mm/dd/yyyy</v>
      </c>
      <c r="G175" s="2" t="str">
        <f>IF(Master[[#This Row],[Voucher Date]]="","",Master[[#This Row],[Voucher Date]])</f>
        <v/>
      </c>
      <c r="H175" s="17" t="str">
        <f>IF(Master[[#This Row],[Voucher Collector -name, organization]]="","",Master[[#This Row],[Voucher Collector -name, organization]])</f>
        <v/>
      </c>
      <c r="I175" s="7" t="str">
        <f>IF(Master[[#This Row],[Note (Voucher)]]="","",Master[[#This Row],[Note (Voucher)]])</f>
        <v/>
      </c>
    </row>
    <row r="176" spans="2:9" x14ac:dyDescent="0.35">
      <c r="B176" s="7" t="str">
        <f>Master[[#This Row],[Accession Prefix (NPGS)]]&amp;" "&amp;Master[[#This Row],[Accession Number -Assigned]]</f>
        <v xml:space="preserve"> </v>
      </c>
      <c r="C176" s="7" t="str">
        <f>Master[[#This Row],[Accession Prefix (NPGS)]]&amp;" "&amp;Master[[#This Row],[Accession Number -Assigned]]&amp;" "&amp;Master[[#This Row],[Inventory Suffix]]&amp;" "&amp;Master[[#This Row],[Inventory Type - Lookup Picker]]</f>
        <v xml:space="preserve">   </v>
      </c>
      <c r="D176" s="7" t="str">
        <f>IF(Master[[#This Row],[Collector Voucher Number]]="","",Master[[#This Row],[Collector Voucher Number]])</f>
        <v/>
      </c>
      <c r="E176" s="76" t="str">
        <f>IF(Master[[#This Row],[Voucher Location (1)]]="","",Master[[#This Row],[Voucher Location (1)]])</f>
        <v/>
      </c>
      <c r="F176" s="7" t="str">
        <f t="shared" si="5"/>
        <v>mm/dd/yyyy</v>
      </c>
      <c r="G176" s="2" t="str">
        <f>IF(Master[[#This Row],[Voucher Date]]="","",Master[[#This Row],[Voucher Date]])</f>
        <v/>
      </c>
      <c r="H176" s="17" t="str">
        <f>IF(Master[[#This Row],[Voucher Collector -name, organization]]="","",Master[[#This Row],[Voucher Collector -name, organization]])</f>
        <v/>
      </c>
      <c r="I176" s="7" t="str">
        <f>IF(Master[[#This Row],[Note (Voucher)]]="","",Master[[#This Row],[Note (Voucher)]])</f>
        <v/>
      </c>
    </row>
    <row r="177" spans="2:9" x14ac:dyDescent="0.35">
      <c r="B177" s="7" t="str">
        <f>Master[[#This Row],[Accession Prefix (NPGS)]]&amp;" "&amp;Master[[#This Row],[Accession Number -Assigned]]</f>
        <v xml:space="preserve"> </v>
      </c>
      <c r="C177" s="7" t="str">
        <f>Master[[#This Row],[Accession Prefix (NPGS)]]&amp;" "&amp;Master[[#This Row],[Accession Number -Assigned]]&amp;" "&amp;Master[[#This Row],[Inventory Suffix]]&amp;" "&amp;Master[[#This Row],[Inventory Type - Lookup Picker]]</f>
        <v xml:space="preserve">   </v>
      </c>
      <c r="D177" s="7" t="str">
        <f>IF(Master[[#This Row],[Collector Voucher Number]]="","",Master[[#This Row],[Collector Voucher Number]])</f>
        <v/>
      </c>
      <c r="E177" s="76" t="str">
        <f>IF(Master[[#This Row],[Voucher Location (1)]]="","",Master[[#This Row],[Voucher Location (1)]])</f>
        <v/>
      </c>
      <c r="F177" s="7" t="str">
        <f t="shared" si="5"/>
        <v>mm/dd/yyyy</v>
      </c>
      <c r="G177" s="2" t="str">
        <f>IF(Master[[#This Row],[Voucher Date]]="","",Master[[#This Row],[Voucher Date]])</f>
        <v/>
      </c>
      <c r="H177" s="17" t="str">
        <f>IF(Master[[#This Row],[Voucher Collector -name, organization]]="","",Master[[#This Row],[Voucher Collector -name, organization]])</f>
        <v/>
      </c>
      <c r="I177" s="7" t="str">
        <f>IF(Master[[#This Row],[Note (Voucher)]]="","",Master[[#This Row],[Note (Voucher)]])</f>
        <v/>
      </c>
    </row>
    <row r="178" spans="2:9" x14ac:dyDescent="0.35">
      <c r="B178" s="7" t="str">
        <f>Master[[#This Row],[Accession Prefix (NPGS)]]&amp;" "&amp;Master[[#This Row],[Accession Number -Assigned]]</f>
        <v xml:space="preserve"> </v>
      </c>
      <c r="C178" s="7" t="str">
        <f>Master[[#This Row],[Accession Prefix (NPGS)]]&amp;" "&amp;Master[[#This Row],[Accession Number -Assigned]]&amp;" "&amp;Master[[#This Row],[Inventory Suffix]]&amp;" "&amp;Master[[#This Row],[Inventory Type - Lookup Picker]]</f>
        <v xml:space="preserve">   </v>
      </c>
      <c r="D178" s="7" t="str">
        <f>IF(Master[[#This Row],[Collector Voucher Number]]="","",Master[[#This Row],[Collector Voucher Number]])</f>
        <v/>
      </c>
      <c r="E178" s="76" t="str">
        <f>IF(Master[[#This Row],[Voucher Location (1)]]="","",Master[[#This Row],[Voucher Location (1)]])</f>
        <v/>
      </c>
      <c r="F178" s="7" t="str">
        <f t="shared" si="5"/>
        <v>mm/dd/yyyy</v>
      </c>
      <c r="G178" s="2" t="str">
        <f>IF(Master[[#This Row],[Voucher Date]]="","",Master[[#This Row],[Voucher Date]])</f>
        <v/>
      </c>
      <c r="H178" s="17" t="str">
        <f>IF(Master[[#This Row],[Voucher Collector -name, organization]]="","",Master[[#This Row],[Voucher Collector -name, organization]])</f>
        <v/>
      </c>
      <c r="I178" s="7" t="str">
        <f>IF(Master[[#This Row],[Note (Voucher)]]="","",Master[[#This Row],[Note (Voucher)]])</f>
        <v/>
      </c>
    </row>
    <row r="179" spans="2:9" x14ac:dyDescent="0.35">
      <c r="B179" s="7" t="str">
        <f>Master[[#This Row],[Accession Prefix (NPGS)]]&amp;" "&amp;Master[[#This Row],[Accession Number -Assigned]]</f>
        <v xml:space="preserve"> </v>
      </c>
      <c r="C179" s="7" t="str">
        <f>Master[[#This Row],[Accession Prefix (NPGS)]]&amp;" "&amp;Master[[#This Row],[Accession Number -Assigned]]&amp;" "&amp;Master[[#This Row],[Inventory Suffix]]&amp;" "&amp;Master[[#This Row],[Inventory Type - Lookup Picker]]</f>
        <v xml:space="preserve">   </v>
      </c>
      <c r="D179" s="7" t="str">
        <f>IF(Master[[#This Row],[Collector Voucher Number]]="","",Master[[#This Row],[Collector Voucher Number]])</f>
        <v/>
      </c>
      <c r="E179" s="76" t="str">
        <f>IF(Master[[#This Row],[Voucher Location (1)]]="","",Master[[#This Row],[Voucher Location (1)]])</f>
        <v/>
      </c>
      <c r="F179" s="7" t="str">
        <f t="shared" si="5"/>
        <v>mm/dd/yyyy</v>
      </c>
      <c r="G179" s="2" t="str">
        <f>IF(Master[[#This Row],[Voucher Date]]="","",Master[[#This Row],[Voucher Date]])</f>
        <v/>
      </c>
      <c r="H179" s="17" t="str">
        <f>IF(Master[[#This Row],[Voucher Collector -name, organization]]="","",Master[[#This Row],[Voucher Collector -name, organization]])</f>
        <v/>
      </c>
      <c r="I179" s="7" t="str">
        <f>IF(Master[[#This Row],[Note (Voucher)]]="","",Master[[#This Row],[Note (Voucher)]])</f>
        <v/>
      </c>
    </row>
    <row r="180" spans="2:9" x14ac:dyDescent="0.35">
      <c r="B180" s="7" t="str">
        <f>Master[[#This Row],[Accession Prefix (NPGS)]]&amp;" "&amp;Master[[#This Row],[Accession Number -Assigned]]</f>
        <v xml:space="preserve"> </v>
      </c>
      <c r="C180" s="7" t="str">
        <f>Master[[#This Row],[Accession Prefix (NPGS)]]&amp;" "&amp;Master[[#This Row],[Accession Number -Assigned]]&amp;" "&amp;Master[[#This Row],[Inventory Suffix]]&amp;" "&amp;Master[[#This Row],[Inventory Type - Lookup Picker]]</f>
        <v xml:space="preserve">   </v>
      </c>
      <c r="D180" s="7" t="str">
        <f>IF(Master[[#This Row],[Collector Voucher Number]]="","",Master[[#This Row],[Collector Voucher Number]])</f>
        <v/>
      </c>
      <c r="E180" s="76" t="str">
        <f>IF(Master[[#This Row],[Voucher Location (1)]]="","",Master[[#This Row],[Voucher Location (1)]])</f>
        <v/>
      </c>
      <c r="F180" s="7" t="str">
        <f t="shared" si="5"/>
        <v>mm/dd/yyyy</v>
      </c>
      <c r="G180" s="2" t="str">
        <f>IF(Master[[#This Row],[Voucher Date]]="","",Master[[#This Row],[Voucher Date]])</f>
        <v/>
      </c>
      <c r="H180" s="17" t="str">
        <f>IF(Master[[#This Row],[Voucher Collector -name, organization]]="","",Master[[#This Row],[Voucher Collector -name, organization]])</f>
        <v/>
      </c>
      <c r="I180" s="7" t="str">
        <f>IF(Master[[#This Row],[Note (Voucher)]]="","",Master[[#This Row],[Note (Voucher)]])</f>
        <v/>
      </c>
    </row>
    <row r="181" spans="2:9" x14ac:dyDescent="0.35">
      <c r="B181" s="7" t="str">
        <f>Master[[#This Row],[Accession Prefix (NPGS)]]&amp;" "&amp;Master[[#This Row],[Accession Number -Assigned]]</f>
        <v xml:space="preserve"> </v>
      </c>
      <c r="C181" s="7" t="str">
        <f>Master[[#This Row],[Accession Prefix (NPGS)]]&amp;" "&amp;Master[[#This Row],[Accession Number -Assigned]]&amp;" "&amp;Master[[#This Row],[Inventory Suffix]]&amp;" "&amp;Master[[#This Row],[Inventory Type - Lookup Picker]]</f>
        <v xml:space="preserve">   </v>
      </c>
      <c r="D181" s="7" t="str">
        <f>IF(Master[[#This Row],[Collector Voucher Number]]="","",Master[[#This Row],[Collector Voucher Number]])</f>
        <v/>
      </c>
      <c r="E181" s="76" t="str">
        <f>IF(Master[[#This Row],[Voucher Location (1)]]="","",Master[[#This Row],[Voucher Location (1)]])</f>
        <v/>
      </c>
      <c r="F181" s="7" t="str">
        <f t="shared" si="5"/>
        <v>mm/dd/yyyy</v>
      </c>
      <c r="G181" s="2" t="str">
        <f>IF(Master[[#This Row],[Voucher Date]]="","",Master[[#This Row],[Voucher Date]])</f>
        <v/>
      </c>
      <c r="H181" s="17" t="str">
        <f>IF(Master[[#This Row],[Voucher Collector -name, organization]]="","",Master[[#This Row],[Voucher Collector -name, organization]])</f>
        <v/>
      </c>
      <c r="I181" s="7" t="str">
        <f>IF(Master[[#This Row],[Note (Voucher)]]="","",Master[[#This Row],[Note (Voucher)]])</f>
        <v/>
      </c>
    </row>
    <row r="182" spans="2:9" x14ac:dyDescent="0.35">
      <c r="B182" s="7" t="str">
        <f>Master[[#This Row],[Accession Prefix (NPGS)]]&amp;" "&amp;Master[[#This Row],[Accession Number -Assigned]]</f>
        <v xml:space="preserve"> </v>
      </c>
      <c r="C182" s="7" t="str">
        <f>Master[[#This Row],[Accession Prefix (NPGS)]]&amp;" "&amp;Master[[#This Row],[Accession Number -Assigned]]&amp;" "&amp;Master[[#This Row],[Inventory Suffix]]&amp;" "&amp;Master[[#This Row],[Inventory Type - Lookup Picker]]</f>
        <v xml:space="preserve">   </v>
      </c>
      <c r="D182" s="7" t="str">
        <f>IF(Master[[#This Row],[Collector Voucher Number]]="","",Master[[#This Row],[Collector Voucher Number]])</f>
        <v/>
      </c>
      <c r="E182" s="76" t="str">
        <f>IF(Master[[#This Row],[Voucher Location (1)]]="","",Master[[#This Row],[Voucher Location (1)]])</f>
        <v/>
      </c>
      <c r="F182" s="7" t="str">
        <f t="shared" ref="F182:F201" si="6">"mm/dd/yyyy"</f>
        <v>mm/dd/yyyy</v>
      </c>
      <c r="G182" s="2" t="str">
        <f>IF(Master[[#This Row],[Voucher Date]]="","",Master[[#This Row],[Voucher Date]])</f>
        <v/>
      </c>
      <c r="H182" s="17" t="str">
        <f>IF(Master[[#This Row],[Voucher Collector -name, organization]]="","",Master[[#This Row],[Voucher Collector -name, organization]])</f>
        <v/>
      </c>
      <c r="I182" s="7" t="str">
        <f>IF(Master[[#This Row],[Note (Voucher)]]="","",Master[[#This Row],[Note (Voucher)]])</f>
        <v/>
      </c>
    </row>
    <row r="183" spans="2:9" x14ac:dyDescent="0.35">
      <c r="B183" s="7" t="str">
        <f>Master[[#This Row],[Accession Prefix (NPGS)]]&amp;" "&amp;Master[[#This Row],[Accession Number -Assigned]]</f>
        <v xml:space="preserve"> </v>
      </c>
      <c r="C183" s="7" t="str">
        <f>Master[[#This Row],[Accession Prefix (NPGS)]]&amp;" "&amp;Master[[#This Row],[Accession Number -Assigned]]&amp;" "&amp;Master[[#This Row],[Inventory Suffix]]&amp;" "&amp;Master[[#This Row],[Inventory Type - Lookup Picker]]</f>
        <v xml:space="preserve">   </v>
      </c>
      <c r="D183" s="7" t="str">
        <f>IF(Master[[#This Row],[Collector Voucher Number]]="","",Master[[#This Row],[Collector Voucher Number]])</f>
        <v/>
      </c>
      <c r="E183" s="76" t="str">
        <f>IF(Master[[#This Row],[Voucher Location (1)]]="","",Master[[#This Row],[Voucher Location (1)]])</f>
        <v/>
      </c>
      <c r="F183" s="7" t="str">
        <f t="shared" si="6"/>
        <v>mm/dd/yyyy</v>
      </c>
      <c r="G183" s="2" t="str">
        <f>IF(Master[[#This Row],[Voucher Date]]="","",Master[[#This Row],[Voucher Date]])</f>
        <v/>
      </c>
      <c r="H183" s="17" t="str">
        <f>IF(Master[[#This Row],[Voucher Collector -name, organization]]="","",Master[[#This Row],[Voucher Collector -name, organization]])</f>
        <v/>
      </c>
      <c r="I183" s="7" t="str">
        <f>IF(Master[[#This Row],[Note (Voucher)]]="","",Master[[#This Row],[Note (Voucher)]])</f>
        <v/>
      </c>
    </row>
    <row r="184" spans="2:9" x14ac:dyDescent="0.35">
      <c r="B184" s="7" t="str">
        <f>Master[[#This Row],[Accession Prefix (NPGS)]]&amp;" "&amp;Master[[#This Row],[Accession Number -Assigned]]</f>
        <v xml:space="preserve"> </v>
      </c>
      <c r="C184" s="7" t="str">
        <f>Master[[#This Row],[Accession Prefix (NPGS)]]&amp;" "&amp;Master[[#This Row],[Accession Number -Assigned]]&amp;" "&amp;Master[[#This Row],[Inventory Suffix]]&amp;" "&amp;Master[[#This Row],[Inventory Type - Lookup Picker]]</f>
        <v xml:space="preserve">   </v>
      </c>
      <c r="D184" s="7" t="str">
        <f>IF(Master[[#This Row],[Collector Voucher Number]]="","",Master[[#This Row],[Collector Voucher Number]])</f>
        <v/>
      </c>
      <c r="E184" s="76" t="str">
        <f>IF(Master[[#This Row],[Voucher Location (1)]]="","",Master[[#This Row],[Voucher Location (1)]])</f>
        <v/>
      </c>
      <c r="F184" s="7" t="str">
        <f t="shared" si="6"/>
        <v>mm/dd/yyyy</v>
      </c>
      <c r="G184" s="2" t="str">
        <f>IF(Master[[#This Row],[Voucher Date]]="","",Master[[#This Row],[Voucher Date]])</f>
        <v/>
      </c>
      <c r="H184" s="17" t="str">
        <f>IF(Master[[#This Row],[Voucher Collector -name, organization]]="","",Master[[#This Row],[Voucher Collector -name, organization]])</f>
        <v/>
      </c>
      <c r="I184" s="7" t="str">
        <f>IF(Master[[#This Row],[Note (Voucher)]]="","",Master[[#This Row],[Note (Voucher)]])</f>
        <v/>
      </c>
    </row>
    <row r="185" spans="2:9" x14ac:dyDescent="0.35">
      <c r="B185" s="7" t="str">
        <f>Master[[#This Row],[Accession Prefix (NPGS)]]&amp;" "&amp;Master[[#This Row],[Accession Number -Assigned]]</f>
        <v xml:space="preserve"> </v>
      </c>
      <c r="C185" s="7" t="str">
        <f>Master[[#This Row],[Accession Prefix (NPGS)]]&amp;" "&amp;Master[[#This Row],[Accession Number -Assigned]]&amp;" "&amp;Master[[#This Row],[Inventory Suffix]]&amp;" "&amp;Master[[#This Row],[Inventory Type - Lookup Picker]]</f>
        <v xml:space="preserve">   </v>
      </c>
      <c r="D185" s="7" t="str">
        <f>IF(Master[[#This Row],[Collector Voucher Number]]="","",Master[[#This Row],[Collector Voucher Number]])</f>
        <v/>
      </c>
      <c r="E185" s="76" t="str">
        <f>IF(Master[[#This Row],[Voucher Location (1)]]="","",Master[[#This Row],[Voucher Location (1)]])</f>
        <v/>
      </c>
      <c r="F185" s="7" t="str">
        <f t="shared" si="6"/>
        <v>mm/dd/yyyy</v>
      </c>
      <c r="G185" s="2" t="str">
        <f>IF(Master[[#This Row],[Voucher Date]]="","",Master[[#This Row],[Voucher Date]])</f>
        <v/>
      </c>
      <c r="H185" s="17" t="str">
        <f>IF(Master[[#This Row],[Voucher Collector -name, organization]]="","",Master[[#This Row],[Voucher Collector -name, organization]])</f>
        <v/>
      </c>
      <c r="I185" s="7" t="str">
        <f>IF(Master[[#This Row],[Note (Voucher)]]="","",Master[[#This Row],[Note (Voucher)]])</f>
        <v/>
      </c>
    </row>
    <row r="186" spans="2:9" x14ac:dyDescent="0.35">
      <c r="B186" s="7" t="str">
        <f>Master[[#This Row],[Accession Prefix (NPGS)]]&amp;" "&amp;Master[[#This Row],[Accession Number -Assigned]]</f>
        <v xml:space="preserve"> </v>
      </c>
      <c r="C186" s="7" t="str">
        <f>Master[[#This Row],[Accession Prefix (NPGS)]]&amp;" "&amp;Master[[#This Row],[Accession Number -Assigned]]&amp;" "&amp;Master[[#This Row],[Inventory Suffix]]&amp;" "&amp;Master[[#This Row],[Inventory Type - Lookup Picker]]</f>
        <v xml:space="preserve">   </v>
      </c>
      <c r="D186" s="7" t="str">
        <f>IF(Master[[#This Row],[Collector Voucher Number]]="","",Master[[#This Row],[Collector Voucher Number]])</f>
        <v/>
      </c>
      <c r="E186" s="76" t="str">
        <f>IF(Master[[#This Row],[Voucher Location (1)]]="","",Master[[#This Row],[Voucher Location (1)]])</f>
        <v/>
      </c>
      <c r="F186" s="7" t="str">
        <f t="shared" si="6"/>
        <v>mm/dd/yyyy</v>
      </c>
      <c r="G186" s="2" t="str">
        <f>IF(Master[[#This Row],[Voucher Date]]="","",Master[[#This Row],[Voucher Date]])</f>
        <v/>
      </c>
      <c r="H186" s="17" t="str">
        <f>IF(Master[[#This Row],[Voucher Collector -name, organization]]="","",Master[[#This Row],[Voucher Collector -name, organization]])</f>
        <v/>
      </c>
      <c r="I186" s="7" t="str">
        <f>IF(Master[[#This Row],[Note (Voucher)]]="","",Master[[#This Row],[Note (Voucher)]])</f>
        <v/>
      </c>
    </row>
    <row r="187" spans="2:9" x14ac:dyDescent="0.35">
      <c r="B187" s="7" t="str">
        <f>Master[[#This Row],[Accession Prefix (NPGS)]]&amp;" "&amp;Master[[#This Row],[Accession Number -Assigned]]</f>
        <v xml:space="preserve"> </v>
      </c>
      <c r="C187" s="7" t="str">
        <f>Master[[#This Row],[Accession Prefix (NPGS)]]&amp;" "&amp;Master[[#This Row],[Accession Number -Assigned]]&amp;" "&amp;Master[[#This Row],[Inventory Suffix]]&amp;" "&amp;Master[[#This Row],[Inventory Type - Lookup Picker]]</f>
        <v xml:space="preserve">   </v>
      </c>
      <c r="D187" s="7" t="str">
        <f>IF(Master[[#This Row],[Collector Voucher Number]]="","",Master[[#This Row],[Collector Voucher Number]])</f>
        <v/>
      </c>
      <c r="E187" s="76" t="str">
        <f>IF(Master[[#This Row],[Voucher Location (1)]]="","",Master[[#This Row],[Voucher Location (1)]])</f>
        <v/>
      </c>
      <c r="F187" s="7" t="str">
        <f t="shared" si="6"/>
        <v>mm/dd/yyyy</v>
      </c>
      <c r="G187" s="2" t="str">
        <f>IF(Master[[#This Row],[Voucher Date]]="","",Master[[#This Row],[Voucher Date]])</f>
        <v/>
      </c>
      <c r="H187" s="17" t="str">
        <f>IF(Master[[#This Row],[Voucher Collector -name, organization]]="","",Master[[#This Row],[Voucher Collector -name, organization]])</f>
        <v/>
      </c>
      <c r="I187" s="7" t="str">
        <f>IF(Master[[#This Row],[Note (Voucher)]]="","",Master[[#This Row],[Note (Voucher)]])</f>
        <v/>
      </c>
    </row>
    <row r="188" spans="2:9" x14ac:dyDescent="0.35">
      <c r="B188" s="7" t="str">
        <f>Master[[#This Row],[Accession Prefix (NPGS)]]&amp;" "&amp;Master[[#This Row],[Accession Number -Assigned]]</f>
        <v xml:space="preserve"> </v>
      </c>
      <c r="C188" s="7" t="str">
        <f>Master[[#This Row],[Accession Prefix (NPGS)]]&amp;" "&amp;Master[[#This Row],[Accession Number -Assigned]]&amp;" "&amp;Master[[#This Row],[Inventory Suffix]]&amp;" "&amp;Master[[#This Row],[Inventory Type - Lookup Picker]]</f>
        <v xml:space="preserve">   </v>
      </c>
      <c r="D188" s="7" t="str">
        <f>IF(Master[[#This Row],[Collector Voucher Number]]="","",Master[[#This Row],[Collector Voucher Number]])</f>
        <v/>
      </c>
      <c r="E188" s="76" t="str">
        <f>IF(Master[[#This Row],[Voucher Location (1)]]="","",Master[[#This Row],[Voucher Location (1)]])</f>
        <v/>
      </c>
      <c r="F188" s="7" t="str">
        <f t="shared" si="6"/>
        <v>mm/dd/yyyy</v>
      </c>
      <c r="G188" s="2" t="str">
        <f>IF(Master[[#This Row],[Voucher Date]]="","",Master[[#This Row],[Voucher Date]])</f>
        <v/>
      </c>
      <c r="H188" s="17" t="str">
        <f>IF(Master[[#This Row],[Voucher Collector -name, organization]]="","",Master[[#This Row],[Voucher Collector -name, organization]])</f>
        <v/>
      </c>
      <c r="I188" s="7" t="str">
        <f>IF(Master[[#This Row],[Note (Voucher)]]="","",Master[[#This Row],[Note (Voucher)]])</f>
        <v/>
      </c>
    </row>
    <row r="189" spans="2:9" x14ac:dyDescent="0.35">
      <c r="B189" s="7" t="str">
        <f>Master[[#This Row],[Accession Prefix (NPGS)]]&amp;" "&amp;Master[[#This Row],[Accession Number -Assigned]]</f>
        <v xml:space="preserve"> </v>
      </c>
      <c r="C189" s="7" t="str">
        <f>Master[[#This Row],[Accession Prefix (NPGS)]]&amp;" "&amp;Master[[#This Row],[Accession Number -Assigned]]&amp;" "&amp;Master[[#This Row],[Inventory Suffix]]&amp;" "&amp;Master[[#This Row],[Inventory Type - Lookup Picker]]</f>
        <v xml:space="preserve">   </v>
      </c>
      <c r="D189" s="7" t="str">
        <f>IF(Master[[#This Row],[Collector Voucher Number]]="","",Master[[#This Row],[Collector Voucher Number]])</f>
        <v/>
      </c>
      <c r="E189" s="76" t="str">
        <f>IF(Master[[#This Row],[Voucher Location (1)]]="","",Master[[#This Row],[Voucher Location (1)]])</f>
        <v/>
      </c>
      <c r="F189" s="7" t="str">
        <f t="shared" si="6"/>
        <v>mm/dd/yyyy</v>
      </c>
      <c r="G189" s="2" t="str">
        <f>IF(Master[[#This Row],[Voucher Date]]="","",Master[[#This Row],[Voucher Date]])</f>
        <v/>
      </c>
      <c r="H189" s="17" t="str">
        <f>IF(Master[[#This Row],[Voucher Collector -name, organization]]="","",Master[[#This Row],[Voucher Collector -name, organization]])</f>
        <v/>
      </c>
      <c r="I189" s="7" t="str">
        <f>IF(Master[[#This Row],[Note (Voucher)]]="","",Master[[#This Row],[Note (Voucher)]])</f>
        <v/>
      </c>
    </row>
    <row r="190" spans="2:9" x14ac:dyDescent="0.35">
      <c r="B190" s="7" t="str">
        <f>Master[[#This Row],[Accession Prefix (NPGS)]]&amp;" "&amp;Master[[#This Row],[Accession Number -Assigned]]</f>
        <v xml:space="preserve"> </v>
      </c>
      <c r="C190" s="7" t="str">
        <f>Master[[#This Row],[Accession Prefix (NPGS)]]&amp;" "&amp;Master[[#This Row],[Accession Number -Assigned]]&amp;" "&amp;Master[[#This Row],[Inventory Suffix]]&amp;" "&amp;Master[[#This Row],[Inventory Type - Lookup Picker]]</f>
        <v xml:space="preserve">   </v>
      </c>
      <c r="D190" s="7" t="str">
        <f>IF(Master[[#This Row],[Collector Voucher Number]]="","",Master[[#This Row],[Collector Voucher Number]])</f>
        <v/>
      </c>
      <c r="E190" s="76" t="str">
        <f>IF(Master[[#This Row],[Voucher Location (1)]]="","",Master[[#This Row],[Voucher Location (1)]])</f>
        <v/>
      </c>
      <c r="F190" s="7" t="str">
        <f t="shared" si="6"/>
        <v>mm/dd/yyyy</v>
      </c>
      <c r="G190" s="2" t="str">
        <f>IF(Master[[#This Row],[Voucher Date]]="","",Master[[#This Row],[Voucher Date]])</f>
        <v/>
      </c>
      <c r="H190" s="17" t="str">
        <f>IF(Master[[#This Row],[Voucher Collector -name, organization]]="","",Master[[#This Row],[Voucher Collector -name, organization]])</f>
        <v/>
      </c>
      <c r="I190" s="7" t="str">
        <f>IF(Master[[#This Row],[Note (Voucher)]]="","",Master[[#This Row],[Note (Voucher)]])</f>
        <v/>
      </c>
    </row>
    <row r="191" spans="2:9" x14ac:dyDescent="0.35">
      <c r="B191" s="7" t="str">
        <f>Master[[#This Row],[Accession Prefix (NPGS)]]&amp;" "&amp;Master[[#This Row],[Accession Number -Assigned]]</f>
        <v xml:space="preserve"> </v>
      </c>
      <c r="C191" s="7" t="str">
        <f>Master[[#This Row],[Accession Prefix (NPGS)]]&amp;" "&amp;Master[[#This Row],[Accession Number -Assigned]]&amp;" "&amp;Master[[#This Row],[Inventory Suffix]]&amp;" "&amp;Master[[#This Row],[Inventory Type - Lookup Picker]]</f>
        <v xml:space="preserve">   </v>
      </c>
      <c r="D191" s="7" t="str">
        <f>IF(Master[[#This Row],[Collector Voucher Number]]="","",Master[[#This Row],[Collector Voucher Number]])</f>
        <v/>
      </c>
      <c r="E191" s="76" t="str">
        <f>IF(Master[[#This Row],[Voucher Location (1)]]="","",Master[[#This Row],[Voucher Location (1)]])</f>
        <v/>
      </c>
      <c r="F191" s="7" t="str">
        <f t="shared" si="6"/>
        <v>mm/dd/yyyy</v>
      </c>
      <c r="G191" s="2" t="str">
        <f>IF(Master[[#This Row],[Voucher Date]]="","",Master[[#This Row],[Voucher Date]])</f>
        <v/>
      </c>
      <c r="H191" s="17" t="str">
        <f>IF(Master[[#This Row],[Voucher Collector -name, organization]]="","",Master[[#This Row],[Voucher Collector -name, organization]])</f>
        <v/>
      </c>
      <c r="I191" s="7" t="str">
        <f>IF(Master[[#This Row],[Note (Voucher)]]="","",Master[[#This Row],[Note (Voucher)]])</f>
        <v/>
      </c>
    </row>
    <row r="192" spans="2:9" x14ac:dyDescent="0.35">
      <c r="B192" s="7" t="str">
        <f>Master[[#This Row],[Accession Prefix (NPGS)]]&amp;" "&amp;Master[[#This Row],[Accession Number -Assigned]]</f>
        <v xml:space="preserve"> </v>
      </c>
      <c r="C192" s="7" t="str">
        <f>Master[[#This Row],[Accession Prefix (NPGS)]]&amp;" "&amp;Master[[#This Row],[Accession Number -Assigned]]&amp;" "&amp;Master[[#This Row],[Inventory Suffix]]&amp;" "&amp;Master[[#This Row],[Inventory Type - Lookup Picker]]</f>
        <v xml:space="preserve">   </v>
      </c>
      <c r="D192" s="7" t="str">
        <f>IF(Master[[#This Row],[Collector Voucher Number]]="","",Master[[#This Row],[Collector Voucher Number]])</f>
        <v/>
      </c>
      <c r="E192" s="76" t="str">
        <f>IF(Master[[#This Row],[Voucher Location (1)]]="","",Master[[#This Row],[Voucher Location (1)]])</f>
        <v/>
      </c>
      <c r="F192" s="7" t="str">
        <f t="shared" si="6"/>
        <v>mm/dd/yyyy</v>
      </c>
      <c r="G192" s="2" t="str">
        <f>IF(Master[[#This Row],[Voucher Date]]="","",Master[[#This Row],[Voucher Date]])</f>
        <v/>
      </c>
      <c r="H192" s="17" t="str">
        <f>IF(Master[[#This Row],[Voucher Collector -name, organization]]="","",Master[[#This Row],[Voucher Collector -name, organization]])</f>
        <v/>
      </c>
      <c r="I192" s="7" t="str">
        <f>IF(Master[[#This Row],[Note (Voucher)]]="","",Master[[#This Row],[Note (Voucher)]])</f>
        <v/>
      </c>
    </row>
    <row r="193" spans="2:9" x14ac:dyDescent="0.35">
      <c r="B193" s="7" t="str">
        <f>Master[[#This Row],[Accession Prefix (NPGS)]]&amp;" "&amp;Master[[#This Row],[Accession Number -Assigned]]</f>
        <v xml:space="preserve"> </v>
      </c>
      <c r="C193" s="7" t="str">
        <f>Master[[#This Row],[Accession Prefix (NPGS)]]&amp;" "&amp;Master[[#This Row],[Accession Number -Assigned]]&amp;" "&amp;Master[[#This Row],[Inventory Suffix]]&amp;" "&amp;Master[[#This Row],[Inventory Type - Lookup Picker]]</f>
        <v xml:space="preserve">   </v>
      </c>
      <c r="D193" s="7" t="str">
        <f>IF(Master[[#This Row],[Collector Voucher Number]]="","",Master[[#This Row],[Collector Voucher Number]])</f>
        <v/>
      </c>
      <c r="E193" s="76" t="str">
        <f>IF(Master[[#This Row],[Voucher Location (1)]]="","",Master[[#This Row],[Voucher Location (1)]])</f>
        <v/>
      </c>
      <c r="F193" s="7" t="str">
        <f t="shared" si="6"/>
        <v>mm/dd/yyyy</v>
      </c>
      <c r="G193" s="2" t="str">
        <f>IF(Master[[#This Row],[Voucher Date]]="","",Master[[#This Row],[Voucher Date]])</f>
        <v/>
      </c>
      <c r="H193" s="17" t="str">
        <f>IF(Master[[#This Row],[Voucher Collector -name, organization]]="","",Master[[#This Row],[Voucher Collector -name, organization]])</f>
        <v/>
      </c>
      <c r="I193" s="7" t="str">
        <f>IF(Master[[#This Row],[Note (Voucher)]]="","",Master[[#This Row],[Note (Voucher)]])</f>
        <v/>
      </c>
    </row>
    <row r="194" spans="2:9" x14ac:dyDescent="0.35">
      <c r="B194" s="7" t="str">
        <f>Master[[#This Row],[Accession Prefix (NPGS)]]&amp;" "&amp;Master[[#This Row],[Accession Number -Assigned]]</f>
        <v xml:space="preserve"> </v>
      </c>
      <c r="C194" s="7" t="str">
        <f>Master[[#This Row],[Accession Prefix (NPGS)]]&amp;" "&amp;Master[[#This Row],[Accession Number -Assigned]]&amp;" "&amp;Master[[#This Row],[Inventory Suffix]]&amp;" "&amp;Master[[#This Row],[Inventory Type - Lookup Picker]]</f>
        <v xml:space="preserve">   </v>
      </c>
      <c r="D194" s="7" t="str">
        <f>IF(Master[[#This Row],[Collector Voucher Number]]="","",Master[[#This Row],[Collector Voucher Number]])</f>
        <v/>
      </c>
      <c r="E194" s="76" t="str">
        <f>IF(Master[[#This Row],[Voucher Location (1)]]="","",Master[[#This Row],[Voucher Location (1)]])</f>
        <v/>
      </c>
      <c r="F194" s="7" t="str">
        <f t="shared" si="6"/>
        <v>mm/dd/yyyy</v>
      </c>
      <c r="G194" s="2" t="str">
        <f>IF(Master[[#This Row],[Voucher Date]]="","",Master[[#This Row],[Voucher Date]])</f>
        <v/>
      </c>
      <c r="H194" s="17" t="str">
        <f>IF(Master[[#This Row],[Voucher Collector -name, organization]]="","",Master[[#This Row],[Voucher Collector -name, organization]])</f>
        <v/>
      </c>
      <c r="I194" s="7" t="str">
        <f>IF(Master[[#This Row],[Note (Voucher)]]="","",Master[[#This Row],[Note (Voucher)]])</f>
        <v/>
      </c>
    </row>
    <row r="195" spans="2:9" x14ac:dyDescent="0.35">
      <c r="B195" s="7" t="str">
        <f>Master[[#This Row],[Accession Prefix (NPGS)]]&amp;" "&amp;Master[[#This Row],[Accession Number -Assigned]]</f>
        <v xml:space="preserve"> </v>
      </c>
      <c r="C195" s="7" t="str">
        <f>Master[[#This Row],[Accession Prefix (NPGS)]]&amp;" "&amp;Master[[#This Row],[Accession Number -Assigned]]&amp;" "&amp;Master[[#This Row],[Inventory Suffix]]&amp;" "&amp;Master[[#This Row],[Inventory Type - Lookup Picker]]</f>
        <v xml:space="preserve">   </v>
      </c>
      <c r="D195" s="7" t="str">
        <f>IF(Master[[#This Row],[Collector Voucher Number]]="","",Master[[#This Row],[Collector Voucher Number]])</f>
        <v/>
      </c>
      <c r="E195" s="76" t="str">
        <f>IF(Master[[#This Row],[Voucher Location (1)]]="","",Master[[#This Row],[Voucher Location (1)]])</f>
        <v/>
      </c>
      <c r="F195" s="7" t="str">
        <f t="shared" si="6"/>
        <v>mm/dd/yyyy</v>
      </c>
      <c r="G195" s="2" t="str">
        <f>IF(Master[[#This Row],[Voucher Date]]="","",Master[[#This Row],[Voucher Date]])</f>
        <v/>
      </c>
      <c r="H195" s="17" t="str">
        <f>IF(Master[[#This Row],[Voucher Collector -name, organization]]="","",Master[[#This Row],[Voucher Collector -name, organization]])</f>
        <v/>
      </c>
      <c r="I195" s="7" t="str">
        <f>IF(Master[[#This Row],[Note (Voucher)]]="","",Master[[#This Row],[Note (Voucher)]])</f>
        <v/>
      </c>
    </row>
    <row r="196" spans="2:9" x14ac:dyDescent="0.35">
      <c r="B196" s="7" t="str">
        <f>Master[[#This Row],[Accession Prefix (NPGS)]]&amp;" "&amp;Master[[#This Row],[Accession Number -Assigned]]</f>
        <v xml:space="preserve"> </v>
      </c>
      <c r="C196" s="7" t="str">
        <f>Master[[#This Row],[Accession Prefix (NPGS)]]&amp;" "&amp;Master[[#This Row],[Accession Number -Assigned]]&amp;" "&amp;Master[[#This Row],[Inventory Suffix]]&amp;" "&amp;Master[[#This Row],[Inventory Type - Lookup Picker]]</f>
        <v xml:space="preserve">   </v>
      </c>
      <c r="D196" s="7" t="str">
        <f>IF(Master[[#This Row],[Collector Voucher Number]]="","",Master[[#This Row],[Collector Voucher Number]])</f>
        <v/>
      </c>
      <c r="E196" s="76" t="str">
        <f>IF(Master[[#This Row],[Voucher Location (1)]]="","",Master[[#This Row],[Voucher Location (1)]])</f>
        <v/>
      </c>
      <c r="F196" s="7" t="str">
        <f t="shared" si="6"/>
        <v>mm/dd/yyyy</v>
      </c>
      <c r="G196" s="2" t="str">
        <f>IF(Master[[#This Row],[Voucher Date]]="","",Master[[#This Row],[Voucher Date]])</f>
        <v/>
      </c>
      <c r="H196" s="17" t="str">
        <f>IF(Master[[#This Row],[Voucher Collector -name, organization]]="","",Master[[#This Row],[Voucher Collector -name, organization]])</f>
        <v/>
      </c>
      <c r="I196" s="7" t="str">
        <f>IF(Master[[#This Row],[Note (Voucher)]]="","",Master[[#This Row],[Note (Voucher)]])</f>
        <v/>
      </c>
    </row>
    <row r="197" spans="2:9" x14ac:dyDescent="0.35">
      <c r="B197" s="7" t="str">
        <f>Master[[#This Row],[Accession Prefix (NPGS)]]&amp;" "&amp;Master[[#This Row],[Accession Number -Assigned]]</f>
        <v xml:space="preserve"> </v>
      </c>
      <c r="C197" s="7" t="str">
        <f>Master[[#This Row],[Accession Prefix (NPGS)]]&amp;" "&amp;Master[[#This Row],[Accession Number -Assigned]]&amp;" "&amp;Master[[#This Row],[Inventory Suffix]]&amp;" "&amp;Master[[#This Row],[Inventory Type - Lookup Picker]]</f>
        <v xml:space="preserve">   </v>
      </c>
      <c r="D197" s="7" t="str">
        <f>IF(Master[[#This Row],[Collector Voucher Number]]="","",Master[[#This Row],[Collector Voucher Number]])</f>
        <v/>
      </c>
      <c r="E197" s="76" t="str">
        <f>IF(Master[[#This Row],[Voucher Location (1)]]="","",Master[[#This Row],[Voucher Location (1)]])</f>
        <v/>
      </c>
      <c r="F197" s="7" t="str">
        <f t="shared" si="6"/>
        <v>mm/dd/yyyy</v>
      </c>
      <c r="G197" s="2" t="str">
        <f>IF(Master[[#This Row],[Voucher Date]]="","",Master[[#This Row],[Voucher Date]])</f>
        <v/>
      </c>
      <c r="H197" s="17" t="str">
        <f>IF(Master[[#This Row],[Voucher Collector -name, organization]]="","",Master[[#This Row],[Voucher Collector -name, organization]])</f>
        <v/>
      </c>
      <c r="I197" s="7" t="str">
        <f>IF(Master[[#This Row],[Note (Voucher)]]="","",Master[[#This Row],[Note (Voucher)]])</f>
        <v/>
      </c>
    </row>
    <row r="198" spans="2:9" x14ac:dyDescent="0.35">
      <c r="B198" s="7" t="str">
        <f>Master[[#This Row],[Accession Prefix (NPGS)]]&amp;" "&amp;Master[[#This Row],[Accession Number -Assigned]]</f>
        <v xml:space="preserve"> </v>
      </c>
      <c r="C198" s="7" t="str">
        <f>Master[[#This Row],[Accession Prefix (NPGS)]]&amp;" "&amp;Master[[#This Row],[Accession Number -Assigned]]&amp;" "&amp;Master[[#This Row],[Inventory Suffix]]&amp;" "&amp;Master[[#This Row],[Inventory Type - Lookup Picker]]</f>
        <v xml:space="preserve">   </v>
      </c>
      <c r="D198" s="7" t="str">
        <f>IF(Master[[#This Row],[Collector Voucher Number]]="","",Master[[#This Row],[Collector Voucher Number]])</f>
        <v/>
      </c>
      <c r="E198" s="76" t="str">
        <f>IF(Master[[#This Row],[Voucher Location (1)]]="","",Master[[#This Row],[Voucher Location (1)]])</f>
        <v/>
      </c>
      <c r="F198" s="7" t="str">
        <f t="shared" si="6"/>
        <v>mm/dd/yyyy</v>
      </c>
      <c r="G198" s="2" t="str">
        <f>IF(Master[[#This Row],[Voucher Date]]="","",Master[[#This Row],[Voucher Date]])</f>
        <v/>
      </c>
      <c r="H198" s="17" t="str">
        <f>IF(Master[[#This Row],[Voucher Collector -name, organization]]="","",Master[[#This Row],[Voucher Collector -name, organization]])</f>
        <v/>
      </c>
      <c r="I198" s="7" t="str">
        <f>IF(Master[[#This Row],[Note (Voucher)]]="","",Master[[#This Row],[Note (Voucher)]])</f>
        <v/>
      </c>
    </row>
    <row r="199" spans="2:9" x14ac:dyDescent="0.35">
      <c r="B199" s="7" t="str">
        <f>Master[[#This Row],[Accession Prefix (NPGS)]]&amp;" "&amp;Master[[#This Row],[Accession Number -Assigned]]</f>
        <v xml:space="preserve"> </v>
      </c>
      <c r="C199" s="7" t="str">
        <f>Master[[#This Row],[Accession Prefix (NPGS)]]&amp;" "&amp;Master[[#This Row],[Accession Number -Assigned]]&amp;" "&amp;Master[[#This Row],[Inventory Suffix]]&amp;" "&amp;Master[[#This Row],[Inventory Type - Lookup Picker]]</f>
        <v xml:space="preserve">   </v>
      </c>
      <c r="D199" s="7" t="str">
        <f>IF(Master[[#This Row],[Collector Voucher Number]]="","",Master[[#This Row],[Collector Voucher Number]])</f>
        <v/>
      </c>
      <c r="E199" s="76" t="str">
        <f>IF(Master[[#This Row],[Voucher Location (1)]]="","",Master[[#This Row],[Voucher Location (1)]])</f>
        <v/>
      </c>
      <c r="F199" s="7" t="str">
        <f t="shared" si="6"/>
        <v>mm/dd/yyyy</v>
      </c>
      <c r="G199" s="2" t="str">
        <f>IF(Master[[#This Row],[Voucher Date]]="","",Master[[#This Row],[Voucher Date]])</f>
        <v/>
      </c>
      <c r="H199" s="17" t="str">
        <f>IF(Master[[#This Row],[Voucher Collector -name, organization]]="","",Master[[#This Row],[Voucher Collector -name, organization]])</f>
        <v/>
      </c>
      <c r="I199" s="7" t="str">
        <f>IF(Master[[#This Row],[Note (Voucher)]]="","",Master[[#This Row],[Note (Voucher)]])</f>
        <v/>
      </c>
    </row>
    <row r="200" spans="2:9" x14ac:dyDescent="0.35">
      <c r="B200" s="7" t="str">
        <f>Master[[#This Row],[Accession Prefix (NPGS)]]&amp;" "&amp;Master[[#This Row],[Accession Number -Assigned]]</f>
        <v xml:space="preserve"> </v>
      </c>
      <c r="C200" s="7" t="str">
        <f>Master[[#This Row],[Accession Prefix (NPGS)]]&amp;" "&amp;Master[[#This Row],[Accession Number -Assigned]]&amp;" "&amp;Master[[#This Row],[Inventory Suffix]]&amp;" "&amp;Master[[#This Row],[Inventory Type - Lookup Picker]]</f>
        <v xml:space="preserve">   </v>
      </c>
      <c r="D200" s="7" t="str">
        <f>IF(Master[[#This Row],[Collector Voucher Number]]="","",Master[[#This Row],[Collector Voucher Number]])</f>
        <v/>
      </c>
      <c r="E200" s="76" t="str">
        <f>IF(Master[[#This Row],[Voucher Location (1)]]="","",Master[[#This Row],[Voucher Location (1)]])</f>
        <v/>
      </c>
      <c r="F200" s="7" t="str">
        <f t="shared" si="6"/>
        <v>mm/dd/yyyy</v>
      </c>
      <c r="G200" s="2" t="str">
        <f>IF(Master[[#This Row],[Voucher Date]]="","",Master[[#This Row],[Voucher Date]])</f>
        <v/>
      </c>
      <c r="H200" s="17" t="str">
        <f>IF(Master[[#This Row],[Voucher Collector -name, organization]]="","",Master[[#This Row],[Voucher Collector -name, organization]])</f>
        <v/>
      </c>
      <c r="I200" s="7" t="str">
        <f>IF(Master[[#This Row],[Note (Voucher)]]="","",Master[[#This Row],[Note (Voucher)]])</f>
        <v/>
      </c>
    </row>
    <row r="201" spans="2:9" x14ac:dyDescent="0.35">
      <c r="B201" s="7" t="str">
        <f>Master[[#This Row],[Accession Prefix (NPGS)]]&amp;" "&amp;Master[[#This Row],[Accession Number -Assigned]]</f>
        <v xml:space="preserve"> </v>
      </c>
      <c r="C201" s="7" t="str">
        <f>Master[[#This Row],[Accession Prefix (NPGS)]]&amp;" "&amp;Master[[#This Row],[Accession Number -Assigned]]&amp;" "&amp;Master[[#This Row],[Inventory Suffix]]&amp;" "&amp;Master[[#This Row],[Inventory Type - Lookup Picker]]</f>
        <v xml:space="preserve">   </v>
      </c>
      <c r="D201" s="7" t="str">
        <f>IF(Master[[#This Row],[Collector Voucher Number]]="","",Master[[#This Row],[Collector Voucher Number]])</f>
        <v/>
      </c>
      <c r="E201" s="76" t="str">
        <f>IF(Master[[#This Row],[Voucher Location (1)]]="","",Master[[#This Row],[Voucher Location (1)]])</f>
        <v/>
      </c>
      <c r="F201" s="7" t="str">
        <f t="shared" si="6"/>
        <v>mm/dd/yyyy</v>
      </c>
      <c r="G201" s="2" t="str">
        <f>IF(Master[[#This Row],[Voucher Date]]="","",Master[[#This Row],[Voucher Date]])</f>
        <v/>
      </c>
      <c r="H201" s="17" t="str">
        <f>IF(Master[[#This Row],[Voucher Collector -name, organization]]="","",Master[[#This Row],[Voucher Collector -name, organization]])</f>
        <v/>
      </c>
      <c r="I201" s="7" t="str">
        <f>IF(Master[[#This Row],[Note (Voucher)]]="","",Master[[#This Row],[Note (Voucher)]])</f>
        <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4">
    <tabColor theme="0" tint="-0.249977111117893"/>
  </sheetPr>
  <dimension ref="A1:O201"/>
  <sheetViews>
    <sheetView workbookViewId="0">
      <selection activeCell="A2" sqref="A2"/>
    </sheetView>
  </sheetViews>
  <sheetFormatPr defaultColWidth="9.1796875" defaultRowHeight="14.5" x14ac:dyDescent="0.35"/>
  <cols>
    <col min="1" max="4" width="16.26953125" style="7"/>
    <col min="5" max="5" width="18" style="7" customWidth="1"/>
    <col min="6" max="6" width="11.54296875" style="7" customWidth="1"/>
    <col min="7" max="7" width="13.26953125" style="7" customWidth="1"/>
    <col min="8" max="8" width="96.54296875" style="7" bestFit="1" customWidth="1"/>
    <col min="9" max="9" width="16.26953125" style="7"/>
    <col min="10" max="10" width="11.7265625" style="7" bestFit="1" customWidth="1"/>
    <col min="11" max="11" width="13.81640625" style="7" bestFit="1" customWidth="1"/>
    <col min="12" max="12" width="23.54296875" style="7" bestFit="1" customWidth="1"/>
    <col min="13" max="13" width="13.81640625" style="7" bestFit="1" customWidth="1"/>
    <col min="14" max="14" width="23.54296875" style="7" bestFit="1" customWidth="1"/>
    <col min="15" max="15" width="13.81640625" style="7" bestFit="1" customWidth="1"/>
    <col min="16" max="16" width="23.54296875" style="7" bestFit="1" customWidth="1"/>
    <col min="17" max="16384" width="9.1796875" style="7"/>
  </cols>
  <sheetData>
    <row r="1" spans="1:15" s="119" customFormat="1" ht="43.5" x14ac:dyDescent="0.35">
      <c r="A1" s="116" t="s">
        <v>75</v>
      </c>
      <c r="B1" s="116" t="s">
        <v>10</v>
      </c>
      <c r="C1" s="118" t="s">
        <v>31</v>
      </c>
      <c r="D1" s="116" t="s">
        <v>76</v>
      </c>
      <c r="E1" s="118" t="s">
        <v>77</v>
      </c>
      <c r="F1" s="116" t="s">
        <v>78</v>
      </c>
      <c r="G1" s="116" t="s">
        <v>44</v>
      </c>
      <c r="H1" s="116" t="s">
        <v>9</v>
      </c>
      <c r="I1" s="116" t="s">
        <v>514</v>
      </c>
    </row>
    <row r="2" spans="1:15" ht="15.5" x14ac:dyDescent="0.35">
      <c r="A2" s="1"/>
      <c r="B2" s="7" t="str">
        <f>Master[[#This Row],[Accession Prefix (NPGS)]]&amp;" "&amp;Master[[#This Row],[Accession Number -Assigned]]</f>
        <v>W6 57036</v>
      </c>
      <c r="C2" s="7" t="str">
        <f>Master[[#This Row],[Accession Prefix (NPGS)]]&amp;" "&amp;Master[[#This Row],[Accession Number -Assigned]]&amp;" "&amp;Master[[#This Row],[Inventory Suffix]]&amp;" "&amp;Master[[#This Row],[Inventory Type - Lookup Picker]]</f>
        <v>W6 57036 2019o SD</v>
      </c>
      <c r="D2" s="7" t="str">
        <f>IF(Master[[#This Row],[Collector Voucher Number]]="","",Master[[#This Row],[Collector Voucher Number]])</f>
        <v/>
      </c>
      <c r="E2" s="17" t="str">
        <f>IF(Master[[#This Row],[Voucher Location (2)]]="","",Master[[#This Row],[Voucher Location (2)]])</f>
        <v/>
      </c>
      <c r="F2" s="7" t="str">
        <f>"mm/dd/yyyy"</f>
        <v>mm/dd/yyyy</v>
      </c>
      <c r="G2" s="2" t="str">
        <f>IF(Master[[#This Row],[Voucher Date]]="","",Master[[#This Row],[Voucher Date]])</f>
        <v/>
      </c>
      <c r="H2" s="17" t="str">
        <f>IF(Master[[#This Row],[Voucher Collector -name, organization]]="","",Master[[#This Row],[Voucher Collector -name, organization]])</f>
        <v/>
      </c>
      <c r="I2" s="7" t="str">
        <f>IF(Master[[#This Row],[Note (Voucher)]]="","",Master[[#This Row],[Note (Voucher)]])</f>
        <v/>
      </c>
      <c r="K2" s="8"/>
      <c r="M2" s="8"/>
      <c r="O2" s="8"/>
    </row>
    <row r="3" spans="1:15" x14ac:dyDescent="0.35">
      <c r="B3" s="7" t="str">
        <f>Master[[#This Row],[Accession Prefix (NPGS)]]&amp;" "&amp;Master[[#This Row],[Accession Number -Assigned]]</f>
        <v xml:space="preserve">W6 </v>
      </c>
      <c r="C3" s="7" t="str">
        <f>Master[[#This Row],[Accession Prefix (NPGS)]]&amp;" "&amp;Master[[#This Row],[Accession Number -Assigned]]&amp;" "&amp;Master[[#This Row],[Inventory Suffix]]&amp;" "&amp;Master[[#This Row],[Inventory Type - Lookup Picker]]</f>
        <v>W6   SD</v>
      </c>
      <c r="D3" s="7" t="str">
        <f>IF(Master[[#This Row],[Collector Voucher Number]]="","",Master[[#This Row],[Collector Voucher Number]])</f>
        <v/>
      </c>
      <c r="E3" s="17" t="str">
        <f>IF(Master[[#This Row],[Voucher Location (2)]]="","",Master[[#This Row],[Voucher Location (2)]])</f>
        <v>Voucher2</v>
      </c>
      <c r="F3" s="7" t="str">
        <f t="shared" ref="F3:F21" si="0">"mm/dd/yyyy"</f>
        <v>mm/dd/yyyy</v>
      </c>
      <c r="G3" s="2" t="str">
        <f>IF(Master[[#This Row],[Voucher Date]]="","",Master[[#This Row],[Voucher Date]])</f>
        <v>USER5</v>
      </c>
      <c r="H3" s="17" t="str">
        <f>IF(Master[[#This Row],[Voucher Collector -name, organization]]="","",Master[[#This Row],[Voucher Collector -name, organization]])</f>
        <v>USER4</v>
      </c>
      <c r="I3" s="7" t="str">
        <f>IF(Master[[#This Row],[Note (Voucher)]]="","",Master[[#This Row],[Note (Voucher)]])</f>
        <v/>
      </c>
      <c r="K3" s="8"/>
      <c r="M3" s="8"/>
      <c r="O3" s="8"/>
    </row>
    <row r="4" spans="1:15" x14ac:dyDescent="0.35">
      <c r="B4" s="7" t="str">
        <f>Master[[#This Row],[Accession Prefix (NPGS)]]&amp;" "&amp;Master[[#This Row],[Accession Number -Assigned]]</f>
        <v xml:space="preserve">W6 </v>
      </c>
      <c r="C4" s="7" t="str">
        <f>Master[[#This Row],[Accession Prefix (NPGS)]]&amp;" "&amp;Master[[#This Row],[Accession Number -Assigned]]&amp;" "&amp;Master[[#This Row],[Inventory Suffix]]&amp;" "&amp;Master[[#This Row],[Inventory Type - Lookup Picker]]</f>
        <v>W6   SD</v>
      </c>
      <c r="D4" s="7" t="str">
        <f>IF(Master[[#This Row],[Collector Voucher Number]]="","",Master[[#This Row],[Collector Voucher Number]])</f>
        <v/>
      </c>
      <c r="E4" s="17" t="str">
        <f>IF(Master[[#This Row],[Voucher Location (2)]]="","",Master[[#This Row],[Voucher Location (2)]])</f>
        <v>Mid-Atlantic Regional Seed Bank</v>
      </c>
      <c r="F4" s="7" t="str">
        <f t="shared" si="0"/>
        <v>mm/dd/yyyy</v>
      </c>
      <c r="G4" s="2">
        <f>IF(Master[[#This Row],[Voucher Date]]="","",Master[[#This Row],[Voucher Date]])</f>
        <v>42276</v>
      </c>
      <c r="H4" s="17" t="str">
        <f>IF(Master[[#This Row],[Voucher Collector -name, organization]]="","",Master[[#This Row],[Voucher Collector -name, organization]])</f>
        <v>Clara Holmes - MARSB:From pressed specimen on another date:20 NOV 2015</v>
      </c>
      <c r="I4" s="7" t="str">
        <f>IF(Master[[#This Row],[Note (Voucher)]]="","",Master[[#This Row],[Note (Voucher)]])</f>
        <v/>
      </c>
      <c r="K4" s="8"/>
      <c r="M4" s="8"/>
      <c r="O4" s="8"/>
    </row>
    <row r="5" spans="1:15" x14ac:dyDescent="0.35">
      <c r="B5" s="7" t="str">
        <f>Master[[#This Row],[Accession Prefix (NPGS)]]&amp;" "&amp;Master[[#This Row],[Accession Number -Assigned]]</f>
        <v xml:space="preserve">W6 </v>
      </c>
      <c r="C5" s="7" t="str">
        <f>Master[[#This Row],[Accession Prefix (NPGS)]]&amp;" "&amp;Master[[#This Row],[Accession Number -Assigned]]&amp;" "&amp;Master[[#This Row],[Inventory Suffix]]&amp;" "&amp;Master[[#This Row],[Inventory Type - Lookup Picker]]</f>
        <v>W6   SD</v>
      </c>
      <c r="D5" s="7" t="str">
        <f>IF(Master[[#This Row],[Collector Voucher Number]]="","",Master[[#This Row],[Collector Voucher Number]])</f>
        <v/>
      </c>
      <c r="E5" s="17" t="str">
        <f>IF(Master[[#This Row],[Voucher Location (2)]]="","",Master[[#This Row],[Voucher Location (2)]])</f>
        <v>Mid-Atlantic Regional Seed Bank</v>
      </c>
      <c r="F5" s="7" t="str">
        <f t="shared" si="0"/>
        <v>mm/dd/yyyy</v>
      </c>
      <c r="G5" s="2">
        <f>IF(Master[[#This Row],[Voucher Date]]="","",Master[[#This Row],[Voucher Date]])</f>
        <v>42212</v>
      </c>
      <c r="H5" s="17" t="str">
        <f>IF(Master[[#This Row],[Voucher Collector -name, organization]]="","",Master[[#This Row],[Voucher Collector -name, organization]])</f>
        <v>::</v>
      </c>
      <c r="I5" s="7" t="str">
        <f>IF(Master[[#This Row],[Note (Voucher)]]="","",Master[[#This Row],[Note (Voucher)]])</f>
        <v/>
      </c>
    </row>
    <row r="6" spans="1:15" x14ac:dyDescent="0.35">
      <c r="B6" s="7" t="str">
        <f>Master[[#This Row],[Accession Prefix (NPGS)]]&amp;" "&amp;Master[[#This Row],[Accession Number -Assigned]]</f>
        <v xml:space="preserve">W6 </v>
      </c>
      <c r="C6" s="7" t="str">
        <f>Master[[#This Row],[Accession Prefix (NPGS)]]&amp;" "&amp;Master[[#This Row],[Accession Number -Assigned]]&amp;" "&amp;Master[[#This Row],[Inventory Suffix]]&amp;" "&amp;Master[[#This Row],[Inventory Type - Lookup Picker]]</f>
        <v>W6   SD</v>
      </c>
      <c r="D6" s="7" t="str">
        <f>IF(Master[[#This Row],[Collector Voucher Number]]="","",Master[[#This Row],[Collector Voucher Number]])</f>
        <v/>
      </c>
      <c r="E6" s="17" t="str">
        <f>IF(Master[[#This Row],[Voucher Location (2)]]="","",Master[[#This Row],[Voucher Location (2)]])</f>
        <v>Mid-Atlantic Regional Seed Bank</v>
      </c>
      <c r="F6" s="7" t="str">
        <f t="shared" si="0"/>
        <v>mm/dd/yyyy</v>
      </c>
      <c r="G6" s="2">
        <f>IF(Master[[#This Row],[Voucher Date]]="","",Master[[#This Row],[Voucher Date]])</f>
        <v>42263</v>
      </c>
      <c r="H6" s="17" t="str">
        <f>IF(Master[[#This Row],[Voucher Collector -name, organization]]="","",Master[[#This Row],[Voucher Collector -name, organization]])</f>
        <v>::</v>
      </c>
      <c r="I6" s="7" t="str">
        <f>IF(Master[[#This Row],[Note (Voucher)]]="","",Master[[#This Row],[Note (Voucher)]])</f>
        <v/>
      </c>
    </row>
    <row r="7" spans="1:15" x14ac:dyDescent="0.35">
      <c r="B7" s="7" t="str">
        <f>Master[[#This Row],[Accession Prefix (NPGS)]]&amp;" "&amp;Master[[#This Row],[Accession Number -Assigned]]</f>
        <v xml:space="preserve">W6 </v>
      </c>
      <c r="C7" s="7" t="str">
        <f>Master[[#This Row],[Accession Prefix (NPGS)]]&amp;" "&amp;Master[[#This Row],[Accession Number -Assigned]]&amp;" "&amp;Master[[#This Row],[Inventory Suffix]]&amp;" "&amp;Master[[#This Row],[Inventory Type - Lookup Picker]]</f>
        <v>W6   SD</v>
      </c>
      <c r="D7" s="7" t="str">
        <f>IF(Master[[#This Row],[Collector Voucher Number]]="","",Master[[#This Row],[Collector Voucher Number]])</f>
        <v/>
      </c>
      <c r="E7" s="17" t="str">
        <f>IF(Master[[#This Row],[Voucher Location (2)]]="","",Master[[#This Row],[Voucher Location (2)]])</f>
        <v>Mid-Atlantic Regional Seed Bank</v>
      </c>
      <c r="F7" s="7" t="str">
        <f t="shared" si="0"/>
        <v>mm/dd/yyyy</v>
      </c>
      <c r="G7" s="2">
        <f>IF(Master[[#This Row],[Voucher Date]]="","",Master[[#This Row],[Voucher Date]])</f>
        <v>42298</v>
      </c>
      <c r="H7" s="17" t="str">
        <f>IF(Master[[#This Row],[Voucher Collector -name, organization]]="","",Master[[#This Row],[Voucher Collector -name, organization]])</f>
        <v>::</v>
      </c>
      <c r="I7" s="7" t="str">
        <f>IF(Master[[#This Row],[Note (Voucher)]]="","",Master[[#This Row],[Note (Voucher)]])</f>
        <v/>
      </c>
    </row>
    <row r="8" spans="1:15" x14ac:dyDescent="0.35">
      <c r="B8" s="7" t="str">
        <f>Master[[#This Row],[Accession Prefix (NPGS)]]&amp;" "&amp;Master[[#This Row],[Accession Number -Assigned]]</f>
        <v xml:space="preserve">W6 </v>
      </c>
      <c r="C8" s="7" t="str">
        <f>Master[[#This Row],[Accession Prefix (NPGS)]]&amp;" "&amp;Master[[#This Row],[Accession Number -Assigned]]&amp;" "&amp;Master[[#This Row],[Inventory Suffix]]&amp;" "&amp;Master[[#This Row],[Inventory Type - Lookup Picker]]</f>
        <v>W6   SD</v>
      </c>
      <c r="D8" s="7" t="str">
        <f>IF(Master[[#This Row],[Collector Voucher Number]]="","",Master[[#This Row],[Collector Voucher Number]])</f>
        <v/>
      </c>
      <c r="E8" s="17" t="str">
        <f>IF(Master[[#This Row],[Voucher Location (2)]]="","",Master[[#This Row],[Voucher Location (2)]])</f>
        <v>Mid-Atlantic Regional Seed Bank</v>
      </c>
      <c r="F8" s="7" t="str">
        <f t="shared" si="0"/>
        <v>mm/dd/yyyy</v>
      </c>
      <c r="G8" s="2">
        <f>IF(Master[[#This Row],[Voucher Date]]="","",Master[[#This Row],[Voucher Date]])</f>
        <v>42283</v>
      </c>
      <c r="H8" s="17" t="str">
        <f>IF(Master[[#This Row],[Voucher Collector -name, organization]]="","",Master[[#This Row],[Voucher Collector -name, organization]])</f>
        <v>::</v>
      </c>
      <c r="I8" s="7" t="str">
        <f>IF(Master[[#This Row],[Note (Voucher)]]="","",Master[[#This Row],[Note (Voucher)]])</f>
        <v/>
      </c>
    </row>
    <row r="9" spans="1:15" x14ac:dyDescent="0.35">
      <c r="B9" s="7" t="str">
        <f>Master[[#This Row],[Accession Prefix (NPGS)]]&amp;" "&amp;Master[[#This Row],[Accession Number -Assigned]]</f>
        <v xml:space="preserve">W6 </v>
      </c>
      <c r="C9" s="7" t="str">
        <f>Master[[#This Row],[Accession Prefix (NPGS)]]&amp;" "&amp;Master[[#This Row],[Accession Number -Assigned]]&amp;" "&amp;Master[[#This Row],[Inventory Suffix]]&amp;" "&amp;Master[[#This Row],[Inventory Type - Lookup Picker]]</f>
        <v>W6   SD</v>
      </c>
      <c r="D9" s="7" t="str">
        <f>IF(Master[[#This Row],[Collector Voucher Number]]="","",Master[[#This Row],[Collector Voucher Number]])</f>
        <v/>
      </c>
      <c r="E9" s="17" t="str">
        <f>IF(Master[[#This Row],[Voucher Location (2)]]="","",Master[[#This Row],[Voucher Location (2)]])</f>
        <v>Mid-Atlantic Regional Seed Bank</v>
      </c>
      <c r="F9" s="7" t="str">
        <f t="shared" si="0"/>
        <v>mm/dd/yyyy</v>
      </c>
      <c r="G9" s="2">
        <f>IF(Master[[#This Row],[Voucher Date]]="","",Master[[#This Row],[Voucher Date]])</f>
        <v>42297</v>
      </c>
      <c r="H9" s="17" t="str">
        <f>IF(Master[[#This Row],[Voucher Collector -name, organization]]="","",Master[[#This Row],[Voucher Collector -name, organization]])</f>
        <v>::</v>
      </c>
      <c r="I9" s="7" t="str">
        <f>IF(Master[[#This Row],[Note (Voucher)]]="","",Master[[#This Row],[Note (Voucher)]])</f>
        <v/>
      </c>
    </row>
    <row r="10" spans="1:15" x14ac:dyDescent="0.35">
      <c r="B10" s="7" t="str">
        <f>Master[[#This Row],[Accession Prefix (NPGS)]]&amp;" "&amp;Master[[#This Row],[Accession Number -Assigned]]</f>
        <v xml:space="preserve">W6 </v>
      </c>
      <c r="C10" s="7" t="str">
        <f>Master[[#This Row],[Accession Prefix (NPGS)]]&amp;" "&amp;Master[[#This Row],[Accession Number -Assigned]]&amp;" "&amp;Master[[#This Row],[Inventory Suffix]]&amp;" "&amp;Master[[#This Row],[Inventory Type - Lookup Picker]]</f>
        <v>W6   SD</v>
      </c>
      <c r="D10" s="7" t="str">
        <f>IF(Master[[#This Row],[Collector Voucher Number]]="","",Master[[#This Row],[Collector Voucher Number]])</f>
        <v/>
      </c>
      <c r="E10" s="17" t="str">
        <f>IF(Master[[#This Row],[Voucher Location (2)]]="","",Master[[#This Row],[Voucher Location (2)]])</f>
        <v>Mid-Atlantic Regional Seed Bank</v>
      </c>
      <c r="F10" s="7" t="str">
        <f t="shared" si="0"/>
        <v>mm/dd/yyyy</v>
      </c>
      <c r="G10" s="2">
        <f>IF(Master[[#This Row],[Voucher Date]]="","",Master[[#This Row],[Voucher Date]])</f>
        <v>42311</v>
      </c>
      <c r="H10" s="17" t="str">
        <f>IF(Master[[#This Row],[Voucher Collector -name, organization]]="","",Master[[#This Row],[Voucher Collector -name, organization]])</f>
        <v>::</v>
      </c>
      <c r="I10" s="7" t="str">
        <f>IF(Master[[#This Row],[Note (Voucher)]]="","",Master[[#This Row],[Note (Voucher)]])</f>
        <v/>
      </c>
    </row>
    <row r="11" spans="1:15" x14ac:dyDescent="0.35">
      <c r="B11" s="7" t="str">
        <f>Master[[#This Row],[Accession Prefix (NPGS)]]&amp;" "&amp;Master[[#This Row],[Accession Number -Assigned]]</f>
        <v xml:space="preserve">W6 </v>
      </c>
      <c r="C11" s="7" t="str">
        <f>Master[[#This Row],[Accession Prefix (NPGS)]]&amp;" "&amp;Master[[#This Row],[Accession Number -Assigned]]&amp;" "&amp;Master[[#This Row],[Inventory Suffix]]&amp;" "&amp;Master[[#This Row],[Inventory Type - Lookup Picker]]</f>
        <v>W6   SD</v>
      </c>
      <c r="D11" s="7" t="str">
        <f>IF(Master[[#This Row],[Collector Voucher Number]]="","",Master[[#This Row],[Collector Voucher Number]])</f>
        <v/>
      </c>
      <c r="E11" s="17" t="str">
        <f>IF(Master[[#This Row],[Voucher Location (2)]]="","",Master[[#This Row],[Voucher Location (2)]])</f>
        <v>Mid-Atlantic Regional Seed Bank</v>
      </c>
      <c r="F11" s="7" t="str">
        <f t="shared" si="0"/>
        <v>mm/dd/yyyy</v>
      </c>
      <c r="G11" s="2">
        <f>IF(Master[[#This Row],[Voucher Date]]="","",Master[[#This Row],[Voucher Date]])</f>
        <v>42297</v>
      </c>
      <c r="H11" s="17" t="str">
        <f>IF(Master[[#This Row],[Voucher Collector -name, organization]]="","",Master[[#This Row],[Voucher Collector -name, organization]])</f>
        <v>::</v>
      </c>
      <c r="I11" s="7" t="str">
        <f>IF(Master[[#This Row],[Note (Voucher)]]="","",Master[[#This Row],[Note (Voucher)]])</f>
        <v/>
      </c>
    </row>
    <row r="12" spans="1:15" x14ac:dyDescent="0.35">
      <c r="B12" s="7" t="str">
        <f>Master[[#This Row],[Accession Prefix (NPGS)]]&amp;" "&amp;Master[[#This Row],[Accession Number -Assigned]]</f>
        <v xml:space="preserve">W6 </v>
      </c>
      <c r="C12" s="7" t="str">
        <f>Master[[#This Row],[Accession Prefix (NPGS)]]&amp;" "&amp;Master[[#This Row],[Accession Number -Assigned]]&amp;" "&amp;Master[[#This Row],[Inventory Suffix]]&amp;" "&amp;Master[[#This Row],[Inventory Type - Lookup Picker]]</f>
        <v>W6   SD</v>
      </c>
      <c r="D12" s="7" t="str">
        <f>IF(Master[[#This Row],[Collector Voucher Number]]="","",Master[[#This Row],[Collector Voucher Number]])</f>
        <v/>
      </c>
      <c r="E12" s="17" t="str">
        <f>IF(Master[[#This Row],[Voucher Location (2)]]="","",Master[[#This Row],[Voucher Location (2)]])</f>
        <v>Mid-Atlantic Regional Seed Bank</v>
      </c>
      <c r="F12" s="7" t="str">
        <f t="shared" si="0"/>
        <v>mm/dd/yyyy</v>
      </c>
      <c r="G12" s="2">
        <f>IF(Master[[#This Row],[Voucher Date]]="","",Master[[#This Row],[Voucher Date]])</f>
        <v>42298</v>
      </c>
      <c r="H12" s="17" t="str">
        <f>IF(Master[[#This Row],[Voucher Collector -name, organization]]="","",Master[[#This Row],[Voucher Collector -name, organization]])</f>
        <v>::</v>
      </c>
      <c r="I12" s="7" t="str">
        <f>IF(Master[[#This Row],[Note (Voucher)]]="","",Master[[#This Row],[Note (Voucher)]])</f>
        <v/>
      </c>
    </row>
    <row r="13" spans="1:15" x14ac:dyDescent="0.35">
      <c r="B13" s="7" t="str">
        <f>Master[[#This Row],[Accession Prefix (NPGS)]]&amp;" "&amp;Master[[#This Row],[Accession Number -Assigned]]</f>
        <v xml:space="preserve">W6 </v>
      </c>
      <c r="C13" s="7" t="str">
        <f>Master[[#This Row],[Accession Prefix (NPGS)]]&amp;" "&amp;Master[[#This Row],[Accession Number -Assigned]]&amp;" "&amp;Master[[#This Row],[Inventory Suffix]]&amp;" "&amp;Master[[#This Row],[Inventory Type - Lookup Picker]]</f>
        <v>W6   SD</v>
      </c>
      <c r="D13" s="7" t="str">
        <f>IF(Master[[#This Row],[Collector Voucher Number]]="","",Master[[#This Row],[Collector Voucher Number]])</f>
        <v/>
      </c>
      <c r="E13" s="17" t="str">
        <f>IF(Master[[#This Row],[Voucher Location (2)]]="","",Master[[#This Row],[Voucher Location (2)]])</f>
        <v>Mid-Atlantic Regional Seed Bank</v>
      </c>
      <c r="F13" s="7" t="str">
        <f t="shared" si="0"/>
        <v>mm/dd/yyyy</v>
      </c>
      <c r="G13" s="2">
        <f>IF(Master[[#This Row],[Voucher Date]]="","",Master[[#This Row],[Voucher Date]])</f>
        <v>42299</v>
      </c>
      <c r="H13" s="17" t="str">
        <f>IF(Master[[#This Row],[Voucher Collector -name, organization]]="","",Master[[#This Row],[Voucher Collector -name, organization]])</f>
        <v>::</v>
      </c>
      <c r="I13" s="7" t="str">
        <f>IF(Master[[#This Row],[Note (Voucher)]]="","",Master[[#This Row],[Note (Voucher)]])</f>
        <v/>
      </c>
    </row>
    <row r="14" spans="1:15" x14ac:dyDescent="0.35">
      <c r="B14" s="7" t="str">
        <f>Master[[#This Row],[Accession Prefix (NPGS)]]&amp;" "&amp;Master[[#This Row],[Accession Number -Assigned]]</f>
        <v xml:space="preserve">W6 </v>
      </c>
      <c r="C14" s="7" t="str">
        <f>Master[[#This Row],[Accession Prefix (NPGS)]]&amp;" "&amp;Master[[#This Row],[Accession Number -Assigned]]&amp;" "&amp;Master[[#This Row],[Inventory Suffix]]&amp;" "&amp;Master[[#This Row],[Inventory Type - Lookup Picker]]</f>
        <v>W6   SD</v>
      </c>
      <c r="D14" s="7" t="str">
        <f>IF(Master[[#This Row],[Collector Voucher Number]]="","",Master[[#This Row],[Collector Voucher Number]])</f>
        <v/>
      </c>
      <c r="E14" s="17" t="str">
        <f>IF(Master[[#This Row],[Voucher Location (2)]]="","",Master[[#This Row],[Voucher Location (2)]])</f>
        <v>Mid-Atlantic Regional Seed Bank</v>
      </c>
      <c r="F14" s="7" t="str">
        <f t="shared" si="0"/>
        <v>mm/dd/yyyy</v>
      </c>
      <c r="G14" s="2">
        <f>IF(Master[[#This Row],[Voucher Date]]="","",Master[[#This Row],[Voucher Date]])</f>
        <v>42305</v>
      </c>
      <c r="H14" s="17" t="str">
        <f>IF(Master[[#This Row],[Voucher Collector -name, organization]]="","",Master[[#This Row],[Voucher Collector -name, organization]])</f>
        <v>::</v>
      </c>
      <c r="I14" s="7" t="str">
        <f>IF(Master[[#This Row],[Note (Voucher)]]="","",Master[[#This Row],[Note (Voucher)]])</f>
        <v/>
      </c>
    </row>
    <row r="15" spans="1:15" x14ac:dyDescent="0.35">
      <c r="B15" s="7" t="str">
        <f>Master[[#This Row],[Accession Prefix (NPGS)]]&amp;" "&amp;Master[[#This Row],[Accession Number -Assigned]]</f>
        <v xml:space="preserve">W6 </v>
      </c>
      <c r="C15" s="7" t="str">
        <f>Master[[#This Row],[Accession Prefix (NPGS)]]&amp;" "&amp;Master[[#This Row],[Accession Number -Assigned]]&amp;" "&amp;Master[[#This Row],[Inventory Suffix]]&amp;" "&amp;Master[[#This Row],[Inventory Type - Lookup Picker]]</f>
        <v>W6   SD</v>
      </c>
      <c r="D15" s="7" t="str">
        <f>IF(Master[[#This Row],[Collector Voucher Number]]="","",Master[[#This Row],[Collector Voucher Number]])</f>
        <v/>
      </c>
      <c r="E15" s="17" t="str">
        <f>IF(Master[[#This Row],[Voucher Location (2)]]="","",Master[[#This Row],[Voucher Location (2)]])</f>
        <v>Mid-Atlantic Regional Seed Bank</v>
      </c>
      <c r="F15" s="7" t="str">
        <f t="shared" si="0"/>
        <v>mm/dd/yyyy</v>
      </c>
      <c r="G15" s="2">
        <f>IF(Master[[#This Row],[Voucher Date]]="","",Master[[#This Row],[Voucher Date]])</f>
        <v>42306</v>
      </c>
      <c r="H15" s="17" t="str">
        <f>IF(Master[[#This Row],[Voucher Collector -name, organization]]="","",Master[[#This Row],[Voucher Collector -name, organization]])</f>
        <v>::</v>
      </c>
      <c r="I15" s="7" t="str">
        <f>IF(Master[[#This Row],[Note (Voucher)]]="","",Master[[#This Row],[Note (Voucher)]])</f>
        <v/>
      </c>
    </row>
    <row r="16" spans="1:15" x14ac:dyDescent="0.35">
      <c r="B16" s="7" t="str">
        <f>Master[[#This Row],[Accession Prefix (NPGS)]]&amp;" "&amp;Master[[#This Row],[Accession Number -Assigned]]</f>
        <v xml:space="preserve">W6 </v>
      </c>
      <c r="C16" s="7" t="str">
        <f>Master[[#This Row],[Accession Prefix (NPGS)]]&amp;" "&amp;Master[[#This Row],[Accession Number -Assigned]]&amp;" "&amp;Master[[#This Row],[Inventory Suffix]]&amp;" "&amp;Master[[#This Row],[Inventory Type - Lookup Picker]]</f>
        <v>W6   SD</v>
      </c>
      <c r="D16" s="7" t="str">
        <f>IF(Master[[#This Row],[Collector Voucher Number]]="","",Master[[#This Row],[Collector Voucher Number]])</f>
        <v/>
      </c>
      <c r="E16" s="17" t="str">
        <f>IF(Master[[#This Row],[Voucher Location (2)]]="","",Master[[#This Row],[Voucher Location (2)]])</f>
        <v>Mid-Atlantic Regional Seed Bank</v>
      </c>
      <c r="F16" s="7" t="str">
        <f t="shared" si="0"/>
        <v>mm/dd/yyyy</v>
      </c>
      <c r="G16" s="2">
        <f>IF(Master[[#This Row],[Voucher Date]]="","",Master[[#This Row],[Voucher Date]])</f>
        <v>42306</v>
      </c>
      <c r="H16" s="17" t="str">
        <f>IF(Master[[#This Row],[Voucher Collector -name, organization]]="","",Master[[#This Row],[Voucher Collector -name, organization]])</f>
        <v>::</v>
      </c>
      <c r="I16" s="7" t="str">
        <f>IF(Master[[#This Row],[Note (Voucher)]]="","",Master[[#This Row],[Note (Voucher)]])</f>
        <v/>
      </c>
    </row>
    <row r="17" spans="2:9" x14ac:dyDescent="0.35">
      <c r="B17" s="7" t="str">
        <f>Master[[#This Row],[Accession Prefix (NPGS)]]&amp;" "&amp;Master[[#This Row],[Accession Number -Assigned]]</f>
        <v xml:space="preserve">W6 </v>
      </c>
      <c r="C17" s="7" t="str">
        <f>Master[[#This Row],[Accession Prefix (NPGS)]]&amp;" "&amp;Master[[#This Row],[Accession Number -Assigned]]&amp;" "&amp;Master[[#This Row],[Inventory Suffix]]&amp;" "&amp;Master[[#This Row],[Inventory Type - Lookup Picker]]</f>
        <v>W6   SD</v>
      </c>
      <c r="D17" s="7" t="str">
        <f>IF(Master[[#This Row],[Collector Voucher Number]]="","",Master[[#This Row],[Collector Voucher Number]])</f>
        <v/>
      </c>
      <c r="E17" s="17" t="str">
        <f>IF(Master[[#This Row],[Voucher Location (2)]]="","",Master[[#This Row],[Voucher Location (2)]])</f>
        <v>Mid-Atlantic Regional Seed Bank</v>
      </c>
      <c r="F17" s="7" t="str">
        <f t="shared" si="0"/>
        <v>mm/dd/yyyy</v>
      </c>
      <c r="G17" s="2">
        <f>IF(Master[[#This Row],[Voucher Date]]="","",Master[[#This Row],[Voucher Date]])</f>
        <v>42305</v>
      </c>
      <c r="H17" s="17" t="str">
        <f>IF(Master[[#This Row],[Voucher Collector -name, organization]]="","",Master[[#This Row],[Voucher Collector -name, organization]])</f>
        <v>::</v>
      </c>
      <c r="I17" s="7" t="str">
        <f>IF(Master[[#This Row],[Note (Voucher)]]="","",Master[[#This Row],[Note (Voucher)]])</f>
        <v/>
      </c>
    </row>
    <row r="18" spans="2:9" x14ac:dyDescent="0.35">
      <c r="B18" s="7" t="str">
        <f>Master[[#This Row],[Accession Prefix (NPGS)]]&amp;" "&amp;Master[[#This Row],[Accession Number -Assigned]]</f>
        <v xml:space="preserve">W6 </v>
      </c>
      <c r="C18" s="7" t="str">
        <f>Master[[#This Row],[Accession Prefix (NPGS)]]&amp;" "&amp;Master[[#This Row],[Accession Number -Assigned]]&amp;" "&amp;Master[[#This Row],[Inventory Suffix]]&amp;" "&amp;Master[[#This Row],[Inventory Type - Lookup Picker]]</f>
        <v>W6   SD</v>
      </c>
      <c r="D18" s="7" t="str">
        <f>IF(Master[[#This Row],[Collector Voucher Number]]="","",Master[[#This Row],[Collector Voucher Number]])</f>
        <v/>
      </c>
      <c r="E18" s="17" t="str">
        <f>IF(Master[[#This Row],[Voucher Location (2)]]="","",Master[[#This Row],[Voucher Location (2)]])</f>
        <v>Mid-Atlantic Regional Seed Bank</v>
      </c>
      <c r="F18" s="7" t="str">
        <f t="shared" si="0"/>
        <v>mm/dd/yyyy</v>
      </c>
      <c r="G18" s="2">
        <f>IF(Master[[#This Row],[Voucher Date]]="","",Master[[#This Row],[Voucher Date]])</f>
        <v>42307</v>
      </c>
      <c r="H18" s="17" t="str">
        <f>IF(Master[[#This Row],[Voucher Collector -name, organization]]="","",Master[[#This Row],[Voucher Collector -name, organization]])</f>
        <v>::</v>
      </c>
      <c r="I18" s="7" t="str">
        <f>IF(Master[[#This Row],[Note (Voucher)]]="","",Master[[#This Row],[Note (Voucher)]])</f>
        <v/>
      </c>
    </row>
    <row r="19" spans="2:9" x14ac:dyDescent="0.35">
      <c r="B19" s="7" t="str">
        <f>Master[[#This Row],[Accession Prefix (NPGS)]]&amp;" "&amp;Master[[#This Row],[Accession Number -Assigned]]</f>
        <v xml:space="preserve">W6 </v>
      </c>
      <c r="C19" s="7" t="str">
        <f>Master[[#This Row],[Accession Prefix (NPGS)]]&amp;" "&amp;Master[[#This Row],[Accession Number -Assigned]]&amp;" "&amp;Master[[#This Row],[Inventory Suffix]]&amp;" "&amp;Master[[#This Row],[Inventory Type - Lookup Picker]]</f>
        <v>W6   SD</v>
      </c>
      <c r="D19" s="7" t="str">
        <f>IF(Master[[#This Row],[Collector Voucher Number]]="","",Master[[#This Row],[Collector Voucher Number]])</f>
        <v/>
      </c>
      <c r="E19" s="17" t="str">
        <f>IF(Master[[#This Row],[Voucher Location (2)]]="","",Master[[#This Row],[Voucher Location (2)]])</f>
        <v>Mid-Atlantic Regional Seed Bank</v>
      </c>
      <c r="F19" s="7" t="str">
        <f t="shared" si="0"/>
        <v>mm/dd/yyyy</v>
      </c>
      <c r="G19" s="2">
        <f>IF(Master[[#This Row],[Voucher Date]]="","",Master[[#This Row],[Voucher Date]])</f>
        <v>42306</v>
      </c>
      <c r="H19" s="17" t="str">
        <f>IF(Master[[#This Row],[Voucher Collector -name, organization]]="","",Master[[#This Row],[Voucher Collector -name, organization]])</f>
        <v>::</v>
      </c>
      <c r="I19" s="7" t="str">
        <f>IF(Master[[#This Row],[Note (Voucher)]]="","",Master[[#This Row],[Note (Voucher)]])</f>
        <v/>
      </c>
    </row>
    <row r="20" spans="2:9" x14ac:dyDescent="0.35">
      <c r="B20" s="7" t="str">
        <f>Master[[#This Row],[Accession Prefix (NPGS)]]&amp;" "&amp;Master[[#This Row],[Accession Number -Assigned]]</f>
        <v xml:space="preserve">W6 </v>
      </c>
      <c r="C20" s="7" t="str">
        <f>Master[[#This Row],[Accession Prefix (NPGS)]]&amp;" "&amp;Master[[#This Row],[Accession Number -Assigned]]&amp;" "&amp;Master[[#This Row],[Inventory Suffix]]&amp;" "&amp;Master[[#This Row],[Inventory Type - Lookup Picker]]</f>
        <v>W6   SD</v>
      </c>
      <c r="D20" s="7" t="str">
        <f>IF(Master[[#This Row],[Collector Voucher Number]]="","",Master[[#This Row],[Collector Voucher Number]])</f>
        <v/>
      </c>
      <c r="E20" s="17" t="str">
        <f>IF(Master[[#This Row],[Voucher Location (2)]]="","",Master[[#This Row],[Voucher Location (2)]])</f>
        <v>Mid-Atlantic Regional Seed Bank</v>
      </c>
      <c r="F20" s="7" t="str">
        <f t="shared" si="0"/>
        <v>mm/dd/yyyy</v>
      </c>
      <c r="G20" s="2">
        <f>IF(Master[[#This Row],[Voucher Date]]="","",Master[[#This Row],[Voucher Date]])</f>
        <v>42536</v>
      </c>
      <c r="H20" s="17" t="str">
        <f>IF(Master[[#This Row],[Voucher Collector -name, organization]]="","",Master[[#This Row],[Voucher Collector -name, organization]])</f>
        <v>Clara Holm:In Field:17 MAY 2016</v>
      </c>
      <c r="I20" s="7" t="str">
        <f>IF(Master[[#This Row],[Note (Voucher)]]="","",Master[[#This Row],[Note (Voucher)]])</f>
        <v/>
      </c>
    </row>
    <row r="21" spans="2:9" x14ac:dyDescent="0.35">
      <c r="B21" s="7" t="str">
        <f>Master[[#This Row],[Accession Prefix (NPGS)]]&amp;" "&amp;Master[[#This Row],[Accession Number -Assigned]]</f>
        <v xml:space="preserve">W6 </v>
      </c>
      <c r="C21" s="7" t="str">
        <f>Master[[#This Row],[Accession Prefix (NPGS)]]&amp;" "&amp;Master[[#This Row],[Accession Number -Assigned]]&amp;" "&amp;Master[[#This Row],[Inventory Suffix]]&amp;" "&amp;Master[[#This Row],[Inventory Type - Lookup Picker]]</f>
        <v>W6   SD</v>
      </c>
      <c r="D21" s="7" t="str">
        <f>IF(Master[[#This Row],[Collector Voucher Number]]="","",Master[[#This Row],[Collector Voucher Number]])</f>
        <v/>
      </c>
      <c r="E21" s="17" t="str">
        <f>IF(Master[[#This Row],[Voucher Location (2)]]="","",Master[[#This Row],[Voucher Location (2)]])</f>
        <v>Mid-Atlantic Regional Seed Bank</v>
      </c>
      <c r="F21" s="7" t="str">
        <f t="shared" si="0"/>
        <v>mm/dd/yyyy</v>
      </c>
      <c r="G21" s="2">
        <f>IF(Master[[#This Row],[Voucher Date]]="","",Master[[#This Row],[Voucher Date]])</f>
        <v>42540</v>
      </c>
      <c r="H21" s="17" t="str">
        <f>IF(Master[[#This Row],[Voucher Collector -name, organization]]="","",Master[[#This Row],[Voucher Collector -name, organization]])</f>
        <v>Clara Holmes:In Field:19 JUN 2016</v>
      </c>
      <c r="I21" s="7" t="str">
        <f>IF(Master[[#This Row],[Note (Voucher)]]="","",Master[[#This Row],[Note (Voucher)]])</f>
        <v/>
      </c>
    </row>
    <row r="22" spans="2:9" x14ac:dyDescent="0.35">
      <c r="B22" s="7" t="str">
        <f>Master[[#This Row],[Accession Prefix (NPGS)]]&amp;" "&amp;Master[[#This Row],[Accession Number -Assigned]]</f>
        <v xml:space="preserve">W6 </v>
      </c>
      <c r="C22" s="7" t="str">
        <f>Master[[#This Row],[Accession Prefix (NPGS)]]&amp;" "&amp;Master[[#This Row],[Accession Number -Assigned]]&amp;" "&amp;Master[[#This Row],[Inventory Suffix]]&amp;" "&amp;Master[[#This Row],[Inventory Type - Lookup Picker]]</f>
        <v>W6   SD</v>
      </c>
      <c r="D22" s="7" t="str">
        <f>IF(Master[[#This Row],[Collector Voucher Number]]="","",Master[[#This Row],[Collector Voucher Number]])</f>
        <v/>
      </c>
      <c r="E22" s="76" t="str">
        <f>IF(Master[[#This Row],[Voucher Location (2)]]="","",Master[[#This Row],[Voucher Location (2)]])</f>
        <v>Mid-Atlantic Regional Seed Bank</v>
      </c>
      <c r="F22" s="7" t="str">
        <f t="shared" ref="F22:F53" si="1">"mm/dd/yyyy"</f>
        <v>mm/dd/yyyy</v>
      </c>
      <c r="G22" s="2">
        <f>IF(Master[[#This Row],[Voucher Date]]="","",Master[[#This Row],[Voucher Date]])</f>
        <v>42541</v>
      </c>
      <c r="H22" s="17" t="str">
        <f>IF(Master[[#This Row],[Voucher Collector -name, organization]]="","",Master[[#This Row],[Voucher Collector -name, organization]])</f>
        <v>Heather Liljengren:In Field:20 JUN 2016</v>
      </c>
      <c r="I22" s="7" t="str">
        <f>IF(Master[[#This Row],[Note (Voucher)]]="","",Master[[#This Row],[Note (Voucher)]])</f>
        <v/>
      </c>
    </row>
    <row r="23" spans="2:9" x14ac:dyDescent="0.35">
      <c r="B23" s="7" t="str">
        <f>Master[[#This Row],[Accession Prefix (NPGS)]]&amp;" "&amp;Master[[#This Row],[Accession Number -Assigned]]</f>
        <v xml:space="preserve">W6 </v>
      </c>
      <c r="C23" s="7" t="str">
        <f>Master[[#This Row],[Accession Prefix (NPGS)]]&amp;" "&amp;Master[[#This Row],[Accession Number -Assigned]]&amp;" "&amp;Master[[#This Row],[Inventory Suffix]]&amp;" "&amp;Master[[#This Row],[Inventory Type - Lookup Picker]]</f>
        <v>W6   SD</v>
      </c>
      <c r="D23" s="7" t="str">
        <f>IF(Master[[#This Row],[Collector Voucher Number]]="","",Master[[#This Row],[Collector Voucher Number]])</f>
        <v/>
      </c>
      <c r="E23" s="76" t="str">
        <f>IF(Master[[#This Row],[Voucher Location (2)]]="","",Master[[#This Row],[Voucher Location (2)]])</f>
        <v>Mid-Atlantic Regional Seed Bank</v>
      </c>
      <c r="F23" s="7" t="str">
        <f t="shared" si="1"/>
        <v>mm/dd/yyyy</v>
      </c>
      <c r="G23" s="2">
        <f>IF(Master[[#This Row],[Voucher Date]]="","",Master[[#This Row],[Voucher Date]])</f>
        <v>42543</v>
      </c>
      <c r="H23" s="17" t="str">
        <f>IF(Master[[#This Row],[Voucher Collector -name, organization]]="","",Master[[#This Row],[Voucher Collector -name, organization]])</f>
        <v>Clara Holmes:In Field:22 JUN 2016</v>
      </c>
      <c r="I23" s="7" t="str">
        <f>IF(Master[[#This Row],[Note (Voucher)]]="","",Master[[#This Row],[Note (Voucher)]])</f>
        <v/>
      </c>
    </row>
    <row r="24" spans="2:9" x14ac:dyDescent="0.35">
      <c r="B24" s="7" t="str">
        <f>Master[[#This Row],[Accession Prefix (NPGS)]]&amp;" "&amp;Master[[#This Row],[Accession Number -Assigned]]</f>
        <v xml:space="preserve">W6 </v>
      </c>
      <c r="C24" s="7" t="str">
        <f>Master[[#This Row],[Accession Prefix (NPGS)]]&amp;" "&amp;Master[[#This Row],[Accession Number -Assigned]]&amp;" "&amp;Master[[#This Row],[Inventory Suffix]]&amp;" "&amp;Master[[#This Row],[Inventory Type - Lookup Picker]]</f>
        <v>W6   SD</v>
      </c>
      <c r="D24" s="7" t="str">
        <f>IF(Master[[#This Row],[Collector Voucher Number]]="","",Master[[#This Row],[Collector Voucher Number]])</f>
        <v/>
      </c>
      <c r="E24" s="76" t="str">
        <f>IF(Master[[#This Row],[Voucher Location (2)]]="","",Master[[#This Row],[Voucher Location (2)]])</f>
        <v>Mid-Atlantic Regional Seed Bank</v>
      </c>
      <c r="F24" s="7" t="str">
        <f t="shared" si="1"/>
        <v>mm/dd/yyyy</v>
      </c>
      <c r="G24" s="2">
        <f>IF(Master[[#This Row],[Voucher Date]]="","",Master[[#This Row],[Voucher Date]])</f>
        <v>42548</v>
      </c>
      <c r="H24" s="17" t="str">
        <f>IF(Master[[#This Row],[Voucher Collector -name, organization]]="","",Master[[#This Row],[Voucher Collector -name, organization]])</f>
        <v>Clara Holmes:In Field:17 JUN 2016</v>
      </c>
      <c r="I24" s="7" t="str">
        <f>IF(Master[[#This Row],[Note (Voucher)]]="","",Master[[#This Row],[Note (Voucher)]])</f>
        <v/>
      </c>
    </row>
    <row r="25" spans="2:9" x14ac:dyDescent="0.35">
      <c r="B25" s="7" t="str">
        <f>Master[[#This Row],[Accession Prefix (NPGS)]]&amp;" "&amp;Master[[#This Row],[Accession Number -Assigned]]</f>
        <v xml:space="preserve">W6 </v>
      </c>
      <c r="C25" s="7" t="str">
        <f>Master[[#This Row],[Accession Prefix (NPGS)]]&amp;" "&amp;Master[[#This Row],[Accession Number -Assigned]]&amp;" "&amp;Master[[#This Row],[Inventory Suffix]]&amp;" "&amp;Master[[#This Row],[Inventory Type - Lookup Picker]]</f>
        <v>W6   SD</v>
      </c>
      <c r="D25" s="7" t="str">
        <f>IF(Master[[#This Row],[Collector Voucher Number]]="","",Master[[#This Row],[Collector Voucher Number]])</f>
        <v/>
      </c>
      <c r="E25" s="76" t="str">
        <f>IF(Master[[#This Row],[Voucher Location (2)]]="","",Master[[#This Row],[Voucher Location (2)]])</f>
        <v>Mid-Atlantic Regional Seed Bank</v>
      </c>
      <c r="F25" s="7" t="str">
        <f t="shared" si="1"/>
        <v>mm/dd/yyyy</v>
      </c>
      <c r="G25" s="2">
        <f>IF(Master[[#This Row],[Voucher Date]]="","",Master[[#This Row],[Voucher Date]])</f>
        <v>42559</v>
      </c>
      <c r="H25" s="17" t="str">
        <f>IF(Master[[#This Row],[Voucher Collector -name, organization]]="","",Master[[#This Row],[Voucher Collector -name, organization]])</f>
        <v>Clara Holmes:In Field:16 JUN 2016</v>
      </c>
      <c r="I25" s="7" t="str">
        <f>IF(Master[[#This Row],[Note (Voucher)]]="","",Master[[#This Row],[Note (Voucher)]])</f>
        <v/>
      </c>
    </row>
    <row r="26" spans="2:9" x14ac:dyDescent="0.35">
      <c r="B26" s="7" t="str">
        <f>Master[[#This Row],[Accession Prefix (NPGS)]]&amp;" "&amp;Master[[#This Row],[Accession Number -Assigned]]</f>
        <v xml:space="preserve">W6 </v>
      </c>
      <c r="C26" s="7" t="str">
        <f>Master[[#This Row],[Accession Prefix (NPGS)]]&amp;" "&amp;Master[[#This Row],[Accession Number -Assigned]]&amp;" "&amp;Master[[#This Row],[Inventory Suffix]]&amp;" "&amp;Master[[#This Row],[Inventory Type - Lookup Picker]]</f>
        <v>W6   SD</v>
      </c>
      <c r="D26" s="7" t="str">
        <f>IF(Master[[#This Row],[Collector Voucher Number]]="","",Master[[#This Row],[Collector Voucher Number]])</f>
        <v/>
      </c>
      <c r="E26" s="76" t="str">
        <f>IF(Master[[#This Row],[Voucher Location (2)]]="","",Master[[#This Row],[Voucher Location (2)]])</f>
        <v>Mid-Atlantic Regional Seed Bank</v>
      </c>
      <c r="F26" s="7" t="str">
        <f t="shared" si="1"/>
        <v>mm/dd/yyyy</v>
      </c>
      <c r="G26" s="2">
        <f>IF(Master[[#This Row],[Voucher Date]]="","",Master[[#This Row],[Voucher Date]])</f>
        <v>42564</v>
      </c>
      <c r="H26" s="17" t="str">
        <f>IF(Master[[#This Row],[Voucher Collector -name, organization]]="","",Master[[#This Row],[Voucher Collector -name, organization]])</f>
        <v>Clara Holmes:From pressed specimen on another date:18 JUL 2016</v>
      </c>
      <c r="I26" s="7" t="str">
        <f>IF(Master[[#This Row],[Note (Voucher)]]="","",Master[[#This Row],[Note (Voucher)]])</f>
        <v/>
      </c>
    </row>
    <row r="27" spans="2:9" x14ac:dyDescent="0.35">
      <c r="B27" s="7" t="str">
        <f>Master[[#This Row],[Accession Prefix (NPGS)]]&amp;" "&amp;Master[[#This Row],[Accession Number -Assigned]]</f>
        <v xml:space="preserve">W6 </v>
      </c>
      <c r="C27" s="7" t="str">
        <f>Master[[#This Row],[Accession Prefix (NPGS)]]&amp;" "&amp;Master[[#This Row],[Accession Number -Assigned]]&amp;" "&amp;Master[[#This Row],[Inventory Suffix]]&amp;" "&amp;Master[[#This Row],[Inventory Type - Lookup Picker]]</f>
        <v>W6   SD</v>
      </c>
      <c r="D27" s="7" t="str">
        <f>IF(Master[[#This Row],[Collector Voucher Number]]="","",Master[[#This Row],[Collector Voucher Number]])</f>
        <v/>
      </c>
      <c r="E27" s="76" t="str">
        <f>IF(Master[[#This Row],[Voucher Location (2)]]="","",Master[[#This Row],[Voucher Location (2)]])</f>
        <v>Mid-Atlantic Regional Seed Bank</v>
      </c>
      <c r="F27" s="7" t="str">
        <f t="shared" si="1"/>
        <v>mm/dd/yyyy</v>
      </c>
      <c r="G27" s="2">
        <f>IF(Master[[#This Row],[Voucher Date]]="","",Master[[#This Row],[Voucher Date]])</f>
        <v>42591</v>
      </c>
      <c r="H27" s="17" t="str">
        <f>IF(Master[[#This Row],[Voucher Collector -name, organization]]="","",Master[[#This Row],[Voucher Collector -name, organization]])</f>
        <v>Clara Holmes:From pressed specimen on another date:15 AUG 2016</v>
      </c>
      <c r="I27" s="7" t="str">
        <f>IF(Master[[#This Row],[Note (Voucher)]]="","",Master[[#This Row],[Note (Voucher)]])</f>
        <v/>
      </c>
    </row>
    <row r="28" spans="2:9" x14ac:dyDescent="0.35">
      <c r="B28" s="7" t="str">
        <f>Master[[#This Row],[Accession Prefix (NPGS)]]&amp;" "&amp;Master[[#This Row],[Accession Number -Assigned]]</f>
        <v xml:space="preserve">W6 </v>
      </c>
      <c r="C28" s="7" t="str">
        <f>Master[[#This Row],[Accession Prefix (NPGS)]]&amp;" "&amp;Master[[#This Row],[Accession Number -Assigned]]&amp;" "&amp;Master[[#This Row],[Inventory Suffix]]&amp;" "&amp;Master[[#This Row],[Inventory Type - Lookup Picker]]</f>
        <v>W6   SD</v>
      </c>
      <c r="D28" s="7" t="str">
        <f>IF(Master[[#This Row],[Collector Voucher Number]]="","",Master[[#This Row],[Collector Voucher Number]])</f>
        <v/>
      </c>
      <c r="E28" s="76" t="str">
        <f>IF(Master[[#This Row],[Voucher Location (2)]]="","",Master[[#This Row],[Voucher Location (2)]])</f>
        <v>Mid-Atlantic Regional Seed Bank</v>
      </c>
      <c r="F28" s="7" t="str">
        <f t="shared" si="1"/>
        <v>mm/dd/yyyy</v>
      </c>
      <c r="G28" s="2">
        <f>IF(Master[[#This Row],[Voucher Date]]="","",Master[[#This Row],[Voucher Date]])</f>
        <v>42572</v>
      </c>
      <c r="H28" s="17" t="str">
        <f>IF(Master[[#This Row],[Voucher Collector -name, organization]]="","",Master[[#This Row],[Voucher Collector -name, organization]])</f>
        <v>Clara Holmes:From photograph:21 JUL 2016</v>
      </c>
      <c r="I28" s="7" t="str">
        <f>IF(Master[[#This Row],[Note (Voucher)]]="","",Master[[#This Row],[Note (Voucher)]])</f>
        <v/>
      </c>
    </row>
    <row r="29" spans="2:9" x14ac:dyDescent="0.35">
      <c r="B29" s="7" t="str">
        <f>Master[[#This Row],[Accession Prefix (NPGS)]]&amp;" "&amp;Master[[#This Row],[Accession Number -Assigned]]</f>
        <v xml:space="preserve">W6 </v>
      </c>
      <c r="C29" s="7" t="str">
        <f>Master[[#This Row],[Accession Prefix (NPGS)]]&amp;" "&amp;Master[[#This Row],[Accession Number -Assigned]]&amp;" "&amp;Master[[#This Row],[Inventory Suffix]]&amp;" "&amp;Master[[#This Row],[Inventory Type - Lookup Picker]]</f>
        <v>W6   SD</v>
      </c>
      <c r="D29" s="7" t="str">
        <f>IF(Master[[#This Row],[Collector Voucher Number]]="","",Master[[#This Row],[Collector Voucher Number]])</f>
        <v/>
      </c>
      <c r="E29" s="76" t="str">
        <f>IF(Master[[#This Row],[Voucher Location (2)]]="","",Master[[#This Row],[Voucher Location (2)]])</f>
        <v>Mid-Atlantic Regional Seed Bank</v>
      </c>
      <c r="F29" s="7" t="str">
        <f t="shared" si="1"/>
        <v>mm/dd/yyyy</v>
      </c>
      <c r="G29" s="2">
        <f>IF(Master[[#This Row],[Voucher Date]]="","",Master[[#This Row],[Voucher Date]])</f>
        <v>42599</v>
      </c>
      <c r="H29" s="17" t="str">
        <f>IF(Master[[#This Row],[Voucher Collector -name, organization]]="","",Master[[#This Row],[Voucher Collector -name, organization]])</f>
        <v>Clara Holmes:In Field:17 AUG 2016</v>
      </c>
      <c r="I29" s="7" t="str">
        <f>IF(Master[[#This Row],[Note (Voucher)]]="","",Master[[#This Row],[Note (Voucher)]])</f>
        <v/>
      </c>
    </row>
    <row r="30" spans="2:9" x14ac:dyDescent="0.35">
      <c r="B30" s="7" t="str">
        <f>Master[[#This Row],[Accession Prefix (NPGS)]]&amp;" "&amp;Master[[#This Row],[Accession Number -Assigned]]</f>
        <v xml:space="preserve">W6 </v>
      </c>
      <c r="C30" s="7" t="str">
        <f>Master[[#This Row],[Accession Prefix (NPGS)]]&amp;" "&amp;Master[[#This Row],[Accession Number -Assigned]]&amp;" "&amp;Master[[#This Row],[Inventory Suffix]]&amp;" "&amp;Master[[#This Row],[Inventory Type - Lookup Picker]]</f>
        <v>W6   SD</v>
      </c>
      <c r="D30" s="7" t="str">
        <f>IF(Master[[#This Row],[Collector Voucher Number]]="","",Master[[#This Row],[Collector Voucher Number]])</f>
        <v/>
      </c>
      <c r="E30" s="76" t="str">
        <f>IF(Master[[#This Row],[Voucher Location (2)]]="","",Master[[#This Row],[Voucher Location (2)]])</f>
        <v>Mid-Atlantic Regional Seed Bank</v>
      </c>
      <c r="F30" s="7" t="str">
        <f t="shared" si="1"/>
        <v>mm/dd/yyyy</v>
      </c>
      <c r="G30" s="2">
        <f>IF(Master[[#This Row],[Voucher Date]]="","",Master[[#This Row],[Voucher Date]])</f>
        <v>42600</v>
      </c>
      <c r="H30" s="17" t="str">
        <f>IF(Master[[#This Row],[Voucher Collector -name, organization]]="","",Master[[#This Row],[Voucher Collector -name, organization]])</f>
        <v>Clara Holmes:In Field:18 AUG 2016</v>
      </c>
      <c r="I30" s="7" t="str">
        <f>IF(Master[[#This Row],[Note (Voucher)]]="","",Master[[#This Row],[Note (Voucher)]])</f>
        <v/>
      </c>
    </row>
    <row r="31" spans="2:9" x14ac:dyDescent="0.35">
      <c r="B31" s="7" t="str">
        <f>Master[[#This Row],[Accession Prefix (NPGS)]]&amp;" "&amp;Master[[#This Row],[Accession Number -Assigned]]</f>
        <v xml:space="preserve">W6 </v>
      </c>
      <c r="C31" s="7" t="str">
        <f>Master[[#This Row],[Accession Prefix (NPGS)]]&amp;" "&amp;Master[[#This Row],[Accession Number -Assigned]]&amp;" "&amp;Master[[#This Row],[Inventory Suffix]]&amp;" "&amp;Master[[#This Row],[Inventory Type - Lookup Picker]]</f>
        <v>W6   SD</v>
      </c>
      <c r="D31" s="7" t="str">
        <f>IF(Master[[#This Row],[Collector Voucher Number]]="","",Master[[#This Row],[Collector Voucher Number]])</f>
        <v/>
      </c>
      <c r="E31" s="76" t="str">
        <f>IF(Master[[#This Row],[Voucher Location (2)]]="","",Master[[#This Row],[Voucher Location (2)]])</f>
        <v>Mid-Atlantic Regional Seed Bank</v>
      </c>
      <c r="F31" s="7" t="str">
        <f t="shared" si="1"/>
        <v>mm/dd/yyyy</v>
      </c>
      <c r="G31" s="2">
        <f>IF(Master[[#This Row],[Voucher Date]]="","",Master[[#This Row],[Voucher Date]])</f>
        <v>42607</v>
      </c>
      <c r="H31" s="17" t="str">
        <f>IF(Master[[#This Row],[Voucher Collector -name, organization]]="","",Master[[#This Row],[Voucher Collector -name, organization]])</f>
        <v>CLara Holmes:In Field:18 AUG 2016</v>
      </c>
      <c r="I31" s="7" t="str">
        <f>IF(Master[[#This Row],[Note (Voucher)]]="","",Master[[#This Row],[Note (Voucher)]])</f>
        <v/>
      </c>
    </row>
    <row r="32" spans="2:9" x14ac:dyDescent="0.35">
      <c r="B32" s="7" t="str">
        <f>Master[[#This Row],[Accession Prefix (NPGS)]]&amp;" "&amp;Master[[#This Row],[Accession Number -Assigned]]</f>
        <v xml:space="preserve">W6 </v>
      </c>
      <c r="C32" s="7" t="str">
        <f>Master[[#This Row],[Accession Prefix (NPGS)]]&amp;" "&amp;Master[[#This Row],[Accession Number -Assigned]]&amp;" "&amp;Master[[#This Row],[Inventory Suffix]]&amp;" "&amp;Master[[#This Row],[Inventory Type - Lookup Picker]]</f>
        <v>W6   SD</v>
      </c>
      <c r="D32" s="7" t="str">
        <f>IF(Master[[#This Row],[Collector Voucher Number]]="","",Master[[#This Row],[Collector Voucher Number]])</f>
        <v/>
      </c>
      <c r="E32" s="76" t="str">
        <f>IF(Master[[#This Row],[Voucher Location (2)]]="","",Master[[#This Row],[Voucher Location (2)]])</f>
        <v>Mid-Atlantic Regional Seed Bank</v>
      </c>
      <c r="F32" s="7" t="str">
        <f t="shared" si="1"/>
        <v>mm/dd/yyyy</v>
      </c>
      <c r="G32" s="2">
        <f>IF(Master[[#This Row],[Voucher Date]]="","",Master[[#This Row],[Voucher Date]])</f>
        <v>42613</v>
      </c>
      <c r="H32" s="17" t="str">
        <f>IF(Master[[#This Row],[Voucher Collector -name, organization]]="","",Master[[#This Row],[Voucher Collector -name, organization]])</f>
        <v>Clara Holmes:From photograph:31 AUG 2016</v>
      </c>
      <c r="I32" s="7" t="str">
        <f>IF(Master[[#This Row],[Note (Voucher)]]="","",Master[[#This Row],[Note (Voucher)]])</f>
        <v/>
      </c>
    </row>
    <row r="33" spans="2:9" x14ac:dyDescent="0.35">
      <c r="B33" s="7" t="str">
        <f>Master[[#This Row],[Accession Prefix (NPGS)]]&amp;" "&amp;Master[[#This Row],[Accession Number -Assigned]]</f>
        <v xml:space="preserve">W6 </v>
      </c>
      <c r="C33" s="7" t="str">
        <f>Master[[#This Row],[Accession Prefix (NPGS)]]&amp;" "&amp;Master[[#This Row],[Accession Number -Assigned]]&amp;" "&amp;Master[[#This Row],[Inventory Suffix]]&amp;" "&amp;Master[[#This Row],[Inventory Type - Lookup Picker]]</f>
        <v>W6   SD</v>
      </c>
      <c r="D33" s="7" t="str">
        <f>IF(Master[[#This Row],[Collector Voucher Number]]="","",Master[[#This Row],[Collector Voucher Number]])</f>
        <v/>
      </c>
      <c r="E33" s="76" t="str">
        <f>IF(Master[[#This Row],[Voucher Location (2)]]="","",Master[[#This Row],[Voucher Location (2)]])</f>
        <v>Mid-Atlantic Regional Seed Bank</v>
      </c>
      <c r="F33" s="7" t="str">
        <f t="shared" si="1"/>
        <v>mm/dd/yyyy</v>
      </c>
      <c r="G33" s="2">
        <f>IF(Master[[#This Row],[Voucher Date]]="","",Master[[#This Row],[Voucher Date]])</f>
        <v>42626</v>
      </c>
      <c r="H33" s="17" t="str">
        <f>IF(Master[[#This Row],[Voucher Collector -name, organization]]="","",Master[[#This Row],[Voucher Collector -name, organization]])</f>
        <v>Clara Holmes:From pressed specimen on another date:19 SEP 2016</v>
      </c>
      <c r="I33" s="7" t="str">
        <f>IF(Master[[#This Row],[Note (Voucher)]]="","",Master[[#This Row],[Note (Voucher)]])</f>
        <v/>
      </c>
    </row>
    <row r="34" spans="2:9" x14ac:dyDescent="0.35">
      <c r="B34" s="7" t="str">
        <f>Master[[#This Row],[Accession Prefix (NPGS)]]&amp;" "&amp;Master[[#This Row],[Accession Number -Assigned]]</f>
        <v xml:space="preserve">W6 </v>
      </c>
      <c r="C34" s="7" t="str">
        <f>Master[[#This Row],[Accession Prefix (NPGS)]]&amp;" "&amp;Master[[#This Row],[Accession Number -Assigned]]&amp;" "&amp;Master[[#This Row],[Inventory Suffix]]&amp;" "&amp;Master[[#This Row],[Inventory Type - Lookup Picker]]</f>
        <v>W6   SD</v>
      </c>
      <c r="D34" s="7" t="str">
        <f>IF(Master[[#This Row],[Collector Voucher Number]]="","",Master[[#This Row],[Collector Voucher Number]])</f>
        <v/>
      </c>
      <c r="E34" s="76" t="str">
        <f>IF(Master[[#This Row],[Voucher Location (2)]]="","",Master[[#This Row],[Voucher Location (2)]])</f>
        <v>Mid-Atlantic Regional Seed Bank</v>
      </c>
      <c r="F34" s="7" t="str">
        <f t="shared" si="1"/>
        <v>mm/dd/yyyy</v>
      </c>
      <c r="G34" s="2">
        <f>IF(Master[[#This Row],[Voucher Date]]="","",Master[[#This Row],[Voucher Date]])</f>
        <v>42627</v>
      </c>
      <c r="H34" s="17" t="str">
        <f>IF(Master[[#This Row],[Voucher Collector -name, organization]]="","",Master[[#This Row],[Voucher Collector -name, organization]])</f>
        <v>Clara Holmes:From pressed specimen on another date:19 SEP 2016</v>
      </c>
      <c r="I34" s="7" t="str">
        <f>IF(Master[[#This Row],[Note (Voucher)]]="","",Master[[#This Row],[Note (Voucher)]])</f>
        <v/>
      </c>
    </row>
    <row r="35" spans="2:9" x14ac:dyDescent="0.35">
      <c r="B35" s="7" t="str">
        <f>Master[[#This Row],[Accession Prefix (NPGS)]]&amp;" "&amp;Master[[#This Row],[Accession Number -Assigned]]</f>
        <v xml:space="preserve">W6 </v>
      </c>
      <c r="C35" s="7" t="str">
        <f>Master[[#This Row],[Accession Prefix (NPGS)]]&amp;" "&amp;Master[[#This Row],[Accession Number -Assigned]]&amp;" "&amp;Master[[#This Row],[Inventory Suffix]]&amp;" "&amp;Master[[#This Row],[Inventory Type - Lookup Picker]]</f>
        <v>W6   SD</v>
      </c>
      <c r="D35" s="7" t="str">
        <f>IF(Master[[#This Row],[Collector Voucher Number]]="","",Master[[#This Row],[Collector Voucher Number]])</f>
        <v/>
      </c>
      <c r="E35" s="76" t="str">
        <f>IF(Master[[#This Row],[Voucher Location (2)]]="","",Master[[#This Row],[Voucher Location (2)]])</f>
        <v>Mid-Atlantic Regional Seed Bank</v>
      </c>
      <c r="F35" s="7" t="str">
        <f t="shared" si="1"/>
        <v>mm/dd/yyyy</v>
      </c>
      <c r="G35" s="2">
        <f>IF(Master[[#This Row],[Voucher Date]]="","",Master[[#This Row],[Voucher Date]])</f>
        <v>42627</v>
      </c>
      <c r="H35" s="17" t="str">
        <f>IF(Master[[#This Row],[Voucher Collector -name, organization]]="","",Master[[#This Row],[Voucher Collector -name, organization]])</f>
        <v>Clara Holmes:From pressed specimen on another date:19 SEP 2016</v>
      </c>
      <c r="I35" s="7" t="str">
        <f>IF(Master[[#This Row],[Note (Voucher)]]="","",Master[[#This Row],[Note (Voucher)]])</f>
        <v/>
      </c>
    </row>
    <row r="36" spans="2:9" x14ac:dyDescent="0.35">
      <c r="B36" s="7" t="str">
        <f>Master[[#This Row],[Accession Prefix (NPGS)]]&amp;" "&amp;Master[[#This Row],[Accession Number -Assigned]]</f>
        <v xml:space="preserve">W6 </v>
      </c>
      <c r="C36" s="7" t="str">
        <f>Master[[#This Row],[Accession Prefix (NPGS)]]&amp;" "&amp;Master[[#This Row],[Accession Number -Assigned]]&amp;" "&amp;Master[[#This Row],[Inventory Suffix]]&amp;" "&amp;Master[[#This Row],[Inventory Type - Lookup Picker]]</f>
        <v>W6   SD</v>
      </c>
      <c r="D36" s="7" t="str">
        <f>IF(Master[[#This Row],[Collector Voucher Number]]="","",Master[[#This Row],[Collector Voucher Number]])</f>
        <v/>
      </c>
      <c r="E36" s="76" t="str">
        <f>IF(Master[[#This Row],[Voucher Location (2)]]="","",Master[[#This Row],[Voucher Location (2)]])</f>
        <v>Mid-Atlantic Regional Seed Bank</v>
      </c>
      <c r="F36" s="7" t="str">
        <f t="shared" si="1"/>
        <v>mm/dd/yyyy</v>
      </c>
      <c r="G36" s="2">
        <f>IF(Master[[#This Row],[Voucher Date]]="","",Master[[#This Row],[Voucher Date]])</f>
        <v>42629</v>
      </c>
      <c r="H36" s="17" t="str">
        <f>IF(Master[[#This Row],[Voucher Collector -name, organization]]="","",Master[[#This Row],[Voucher Collector -name, organization]])</f>
        <v>Clara Holmes:From pressed specimen on another date:19 SEP 2016</v>
      </c>
      <c r="I36" s="7" t="str">
        <f>IF(Master[[#This Row],[Note (Voucher)]]="","",Master[[#This Row],[Note (Voucher)]])</f>
        <v/>
      </c>
    </row>
    <row r="37" spans="2:9" x14ac:dyDescent="0.35">
      <c r="B37" s="7" t="str">
        <f>Master[[#This Row],[Accession Prefix (NPGS)]]&amp;" "&amp;Master[[#This Row],[Accession Number -Assigned]]</f>
        <v xml:space="preserve">W6 </v>
      </c>
      <c r="C37" s="7" t="str">
        <f>Master[[#This Row],[Accession Prefix (NPGS)]]&amp;" "&amp;Master[[#This Row],[Accession Number -Assigned]]&amp;" "&amp;Master[[#This Row],[Inventory Suffix]]&amp;" "&amp;Master[[#This Row],[Inventory Type - Lookup Picker]]</f>
        <v>W6   SD</v>
      </c>
      <c r="D37" s="7" t="str">
        <f>IF(Master[[#This Row],[Collector Voucher Number]]="","",Master[[#This Row],[Collector Voucher Number]])</f>
        <v/>
      </c>
      <c r="E37" s="76" t="str">
        <f>IF(Master[[#This Row],[Voucher Location (2)]]="","",Master[[#This Row],[Voucher Location (2)]])</f>
        <v>Mid-Atlantic Regional Seed Bank</v>
      </c>
      <c r="F37" s="7" t="str">
        <f t="shared" si="1"/>
        <v>mm/dd/yyyy</v>
      </c>
      <c r="G37" s="2">
        <f>IF(Master[[#This Row],[Voucher Date]]="","",Master[[#This Row],[Voucher Date]])</f>
        <v>42629</v>
      </c>
      <c r="H37" s="17" t="str">
        <f>IF(Master[[#This Row],[Voucher Collector -name, organization]]="","",Master[[#This Row],[Voucher Collector -name, organization]])</f>
        <v>Clara Holmes:From pressed specimen on another date:19 SEP 2016</v>
      </c>
      <c r="I37" s="7" t="str">
        <f>IF(Master[[#This Row],[Note (Voucher)]]="","",Master[[#This Row],[Note (Voucher)]])</f>
        <v/>
      </c>
    </row>
    <row r="38" spans="2:9" x14ac:dyDescent="0.35">
      <c r="B38" s="7" t="str">
        <f>Master[[#This Row],[Accession Prefix (NPGS)]]&amp;" "&amp;Master[[#This Row],[Accession Number -Assigned]]</f>
        <v xml:space="preserve">W6 </v>
      </c>
      <c r="C38" s="7" t="str">
        <f>Master[[#This Row],[Accession Prefix (NPGS)]]&amp;" "&amp;Master[[#This Row],[Accession Number -Assigned]]&amp;" "&amp;Master[[#This Row],[Inventory Suffix]]&amp;" "&amp;Master[[#This Row],[Inventory Type - Lookup Picker]]</f>
        <v>W6   SD</v>
      </c>
      <c r="D38" s="7" t="str">
        <f>IF(Master[[#This Row],[Collector Voucher Number]]="","",Master[[#This Row],[Collector Voucher Number]])</f>
        <v/>
      </c>
      <c r="E38" s="76" t="str">
        <f>IF(Master[[#This Row],[Voucher Location (2)]]="","",Master[[#This Row],[Voucher Location (2)]])</f>
        <v>Mid-Atlantic Regional Seed Bank</v>
      </c>
      <c r="F38" s="7" t="str">
        <f t="shared" si="1"/>
        <v>mm/dd/yyyy</v>
      </c>
      <c r="G38" s="2">
        <f>IF(Master[[#This Row],[Voucher Date]]="","",Master[[#This Row],[Voucher Date]])</f>
        <v>42635</v>
      </c>
      <c r="H38" s="17" t="str">
        <f>IF(Master[[#This Row],[Voucher Collector -name, organization]]="","",Master[[#This Row],[Voucher Collector -name, organization]])</f>
        <v>Clara Holmes:From pressed specimen on another date:26 SEP 2016</v>
      </c>
      <c r="I38" s="7" t="str">
        <f>IF(Master[[#This Row],[Note (Voucher)]]="","",Master[[#This Row],[Note (Voucher)]])</f>
        <v/>
      </c>
    </row>
    <row r="39" spans="2:9" x14ac:dyDescent="0.35">
      <c r="B39" s="7" t="str">
        <f>Master[[#This Row],[Accession Prefix (NPGS)]]&amp;" "&amp;Master[[#This Row],[Accession Number -Assigned]]</f>
        <v xml:space="preserve">W6 </v>
      </c>
      <c r="C39" s="7" t="str">
        <f>Master[[#This Row],[Accession Prefix (NPGS)]]&amp;" "&amp;Master[[#This Row],[Accession Number -Assigned]]&amp;" "&amp;Master[[#This Row],[Inventory Suffix]]&amp;" "&amp;Master[[#This Row],[Inventory Type - Lookup Picker]]</f>
        <v>W6   SD</v>
      </c>
      <c r="D39" s="7" t="str">
        <f>IF(Master[[#This Row],[Collector Voucher Number]]="","",Master[[#This Row],[Collector Voucher Number]])</f>
        <v/>
      </c>
      <c r="E39" s="76" t="str">
        <f>IF(Master[[#This Row],[Voucher Location (2)]]="","",Master[[#This Row],[Voucher Location (2)]])</f>
        <v>Mid-Atlantic Regional Seed Bank</v>
      </c>
      <c r="F39" s="7" t="str">
        <f t="shared" si="1"/>
        <v>mm/dd/yyyy</v>
      </c>
      <c r="G39" s="2">
        <f>IF(Master[[#This Row],[Voucher Date]]="","",Master[[#This Row],[Voucher Date]])</f>
        <v>42633</v>
      </c>
      <c r="H39" s="17" t="str">
        <f>IF(Master[[#This Row],[Voucher Collector -name, organization]]="","",Master[[#This Row],[Voucher Collector -name, organization]])</f>
        <v>Clara Holmes:From pressed specimen on another date:26 SEP 2016</v>
      </c>
      <c r="I39" s="7" t="str">
        <f>IF(Master[[#This Row],[Note (Voucher)]]="","",Master[[#This Row],[Note (Voucher)]])</f>
        <v/>
      </c>
    </row>
    <row r="40" spans="2:9" x14ac:dyDescent="0.35">
      <c r="B40" s="7" t="str">
        <f>Master[[#This Row],[Accession Prefix (NPGS)]]&amp;" "&amp;Master[[#This Row],[Accession Number -Assigned]]</f>
        <v xml:space="preserve">W6 </v>
      </c>
      <c r="C40" s="7" t="str">
        <f>Master[[#This Row],[Accession Prefix (NPGS)]]&amp;" "&amp;Master[[#This Row],[Accession Number -Assigned]]&amp;" "&amp;Master[[#This Row],[Inventory Suffix]]&amp;" "&amp;Master[[#This Row],[Inventory Type - Lookup Picker]]</f>
        <v>W6   SD</v>
      </c>
      <c r="D40" s="7" t="str">
        <f>IF(Master[[#This Row],[Collector Voucher Number]]="","",Master[[#This Row],[Collector Voucher Number]])</f>
        <v/>
      </c>
      <c r="E40" s="76" t="str">
        <f>IF(Master[[#This Row],[Voucher Location (2)]]="","",Master[[#This Row],[Voucher Location (2)]])</f>
        <v>Mid-Atlantic Regional Seed Bank</v>
      </c>
      <c r="F40" s="7" t="str">
        <f t="shared" si="1"/>
        <v>mm/dd/yyyy</v>
      </c>
      <c r="G40" s="2">
        <f>IF(Master[[#This Row],[Voucher Date]]="","",Master[[#This Row],[Voucher Date]])</f>
        <v>42640</v>
      </c>
      <c r="H40" s="17" t="str">
        <f>IF(Master[[#This Row],[Voucher Collector -name, organization]]="","",Master[[#This Row],[Voucher Collector -name, organization]])</f>
        <v>Clara Holmes:From pressed specimen on another date:03 OCT 2016</v>
      </c>
      <c r="I40" s="7" t="str">
        <f>IF(Master[[#This Row],[Note (Voucher)]]="","",Master[[#This Row],[Note (Voucher)]])</f>
        <v/>
      </c>
    </row>
    <row r="41" spans="2:9" x14ac:dyDescent="0.35">
      <c r="B41" s="7" t="str">
        <f>Master[[#This Row],[Accession Prefix (NPGS)]]&amp;" "&amp;Master[[#This Row],[Accession Number -Assigned]]</f>
        <v xml:space="preserve">W6 </v>
      </c>
      <c r="C41" s="7" t="str">
        <f>Master[[#This Row],[Accession Prefix (NPGS)]]&amp;" "&amp;Master[[#This Row],[Accession Number -Assigned]]&amp;" "&amp;Master[[#This Row],[Inventory Suffix]]&amp;" "&amp;Master[[#This Row],[Inventory Type - Lookup Picker]]</f>
        <v>W6   SD</v>
      </c>
      <c r="D41" s="7" t="str">
        <f>IF(Master[[#This Row],[Collector Voucher Number]]="","",Master[[#This Row],[Collector Voucher Number]])</f>
        <v/>
      </c>
      <c r="E41" s="76" t="str">
        <f>IF(Master[[#This Row],[Voucher Location (2)]]="","",Master[[#This Row],[Voucher Location (2)]])</f>
        <v>Mid-Atlantic Regional Seed Bank</v>
      </c>
      <c r="F41" s="7" t="str">
        <f t="shared" si="1"/>
        <v>mm/dd/yyyy</v>
      </c>
      <c r="G41" s="2">
        <f>IF(Master[[#This Row],[Voucher Date]]="","",Master[[#This Row],[Voucher Date]])</f>
        <v>42642</v>
      </c>
      <c r="H41" s="17" t="str">
        <f>IF(Master[[#This Row],[Voucher Collector -name, organization]]="","",Master[[#This Row],[Voucher Collector -name, organization]])</f>
        <v>Clara Holmes:From pressed specimen on another date:03 OCT 2016</v>
      </c>
      <c r="I41" s="7" t="str">
        <f>IF(Master[[#This Row],[Note (Voucher)]]="","",Master[[#This Row],[Note (Voucher)]])</f>
        <v/>
      </c>
    </row>
    <row r="42" spans="2:9" x14ac:dyDescent="0.35">
      <c r="B42" s="7" t="str">
        <f>Master[[#This Row],[Accession Prefix (NPGS)]]&amp;" "&amp;Master[[#This Row],[Accession Number -Assigned]]</f>
        <v xml:space="preserve">W6 </v>
      </c>
      <c r="C42" s="7" t="str">
        <f>Master[[#This Row],[Accession Prefix (NPGS)]]&amp;" "&amp;Master[[#This Row],[Accession Number -Assigned]]&amp;" "&amp;Master[[#This Row],[Inventory Suffix]]&amp;" "&amp;Master[[#This Row],[Inventory Type - Lookup Picker]]</f>
        <v>W6   SD</v>
      </c>
      <c r="D42" s="7" t="str">
        <f>IF(Master[[#This Row],[Collector Voucher Number]]="","",Master[[#This Row],[Collector Voucher Number]])</f>
        <v/>
      </c>
      <c r="E42" s="76" t="str">
        <f>IF(Master[[#This Row],[Voucher Location (2)]]="","",Master[[#This Row],[Voucher Location (2)]])</f>
        <v>Mid-Atlantic Regional Seed Bank</v>
      </c>
      <c r="F42" s="7" t="str">
        <f t="shared" si="1"/>
        <v>mm/dd/yyyy</v>
      </c>
      <c r="G42" s="2">
        <f>IF(Master[[#This Row],[Voucher Date]]="","",Master[[#This Row],[Voucher Date]])</f>
        <v>42682</v>
      </c>
      <c r="H42" s="17" t="str">
        <f>IF(Master[[#This Row],[Voucher Collector -name, organization]]="","",Master[[#This Row],[Voucher Collector -name, organization]])</f>
        <v>Clara Holmes:From pressed specimen on another date:14 NOV 2016</v>
      </c>
      <c r="I42" s="7" t="str">
        <f>IF(Master[[#This Row],[Note (Voucher)]]="","",Master[[#This Row],[Note (Voucher)]])</f>
        <v/>
      </c>
    </row>
    <row r="43" spans="2:9" x14ac:dyDescent="0.35">
      <c r="B43" s="7" t="str">
        <f>Master[[#This Row],[Accession Prefix (NPGS)]]&amp;" "&amp;Master[[#This Row],[Accession Number -Assigned]]</f>
        <v xml:space="preserve">W6 </v>
      </c>
      <c r="C43" s="7" t="str">
        <f>Master[[#This Row],[Accession Prefix (NPGS)]]&amp;" "&amp;Master[[#This Row],[Accession Number -Assigned]]&amp;" "&amp;Master[[#This Row],[Inventory Suffix]]&amp;" "&amp;Master[[#This Row],[Inventory Type - Lookup Picker]]</f>
        <v>W6   SD</v>
      </c>
      <c r="D43" s="7" t="str">
        <f>IF(Master[[#This Row],[Collector Voucher Number]]="","",Master[[#This Row],[Collector Voucher Number]])</f>
        <v/>
      </c>
      <c r="E43" s="76" t="str">
        <f>IF(Master[[#This Row],[Voucher Location (2)]]="","",Master[[#This Row],[Voucher Location (2)]])</f>
        <v>Mid-Atlantic Regional Seed Bank</v>
      </c>
      <c r="F43" s="7" t="str">
        <f t="shared" si="1"/>
        <v>mm/dd/yyyy</v>
      </c>
      <c r="G43" s="2">
        <f>IF(Master[[#This Row],[Voucher Date]]="","",Master[[#This Row],[Voucher Date]])</f>
        <v>42642</v>
      </c>
      <c r="H43" s="17" t="str">
        <f>IF(Master[[#This Row],[Voucher Collector -name, organization]]="","",Master[[#This Row],[Voucher Collector -name, organization]])</f>
        <v>Clara Holmes:From pressed specimen on another date:03 OCT 2016</v>
      </c>
      <c r="I43" s="7" t="str">
        <f>IF(Master[[#This Row],[Note (Voucher)]]="","",Master[[#This Row],[Note (Voucher)]])</f>
        <v/>
      </c>
    </row>
    <row r="44" spans="2:9" x14ac:dyDescent="0.35">
      <c r="B44" s="7" t="str">
        <f>Master[[#This Row],[Accession Prefix (NPGS)]]&amp;" "&amp;Master[[#This Row],[Accession Number -Assigned]]</f>
        <v xml:space="preserve">W6 </v>
      </c>
      <c r="C44" s="7" t="str">
        <f>Master[[#This Row],[Accession Prefix (NPGS)]]&amp;" "&amp;Master[[#This Row],[Accession Number -Assigned]]&amp;" "&amp;Master[[#This Row],[Inventory Suffix]]&amp;" "&amp;Master[[#This Row],[Inventory Type - Lookup Picker]]</f>
        <v>W6   SD</v>
      </c>
      <c r="D44" s="7" t="str">
        <f>IF(Master[[#This Row],[Collector Voucher Number]]="","",Master[[#This Row],[Collector Voucher Number]])</f>
        <v/>
      </c>
      <c r="E44" s="76" t="str">
        <f>IF(Master[[#This Row],[Voucher Location (2)]]="","",Master[[#This Row],[Voucher Location (2)]])</f>
        <v>Mid-Atlantic Regional Seed Bank</v>
      </c>
      <c r="F44" s="7" t="str">
        <f t="shared" si="1"/>
        <v>mm/dd/yyyy</v>
      </c>
      <c r="G44" s="2">
        <f>IF(Master[[#This Row],[Voucher Date]]="","",Master[[#This Row],[Voucher Date]])</f>
        <v>42648</v>
      </c>
      <c r="H44" s="17" t="str">
        <f>IF(Master[[#This Row],[Voucher Collector -name, organization]]="","",Master[[#This Row],[Voucher Collector -name, organization]])</f>
        <v>Clara Holmes:From pressed specimen on another date:16 NOV 2016</v>
      </c>
      <c r="I44" s="7" t="str">
        <f>IF(Master[[#This Row],[Note (Voucher)]]="","",Master[[#This Row],[Note (Voucher)]])</f>
        <v/>
      </c>
    </row>
    <row r="45" spans="2:9" x14ac:dyDescent="0.35">
      <c r="B45" s="7" t="str">
        <f>Master[[#This Row],[Accession Prefix (NPGS)]]&amp;" "&amp;Master[[#This Row],[Accession Number -Assigned]]</f>
        <v xml:space="preserve">W6 </v>
      </c>
      <c r="C45" s="7" t="str">
        <f>Master[[#This Row],[Accession Prefix (NPGS)]]&amp;" "&amp;Master[[#This Row],[Accession Number -Assigned]]&amp;" "&amp;Master[[#This Row],[Inventory Suffix]]&amp;" "&amp;Master[[#This Row],[Inventory Type - Lookup Picker]]</f>
        <v>W6   SD</v>
      </c>
      <c r="D45" s="7" t="str">
        <f>IF(Master[[#This Row],[Collector Voucher Number]]="","",Master[[#This Row],[Collector Voucher Number]])</f>
        <v/>
      </c>
      <c r="E45" s="76" t="str">
        <f>IF(Master[[#This Row],[Voucher Location (2)]]="","",Master[[#This Row],[Voucher Location (2)]])</f>
        <v>Mid-Atlantic Regional Seed Bank</v>
      </c>
      <c r="F45" s="7" t="str">
        <f t="shared" si="1"/>
        <v>mm/dd/yyyy</v>
      </c>
      <c r="G45" s="2">
        <f>IF(Master[[#This Row],[Voucher Date]]="","",Master[[#This Row],[Voucher Date]])</f>
        <v>42648</v>
      </c>
      <c r="H45" s="17" t="str">
        <f>IF(Master[[#This Row],[Voucher Collector -name, organization]]="","",Master[[#This Row],[Voucher Collector -name, organization]])</f>
        <v>Clara Holmes:In Field:23 JUN 2016</v>
      </c>
      <c r="I45" s="7" t="str">
        <f>IF(Master[[#This Row],[Note (Voucher)]]="","",Master[[#This Row],[Note (Voucher)]])</f>
        <v/>
      </c>
    </row>
    <row r="46" spans="2:9" x14ac:dyDescent="0.35">
      <c r="B46" s="7" t="str">
        <f>Master[[#This Row],[Accession Prefix (NPGS)]]&amp;" "&amp;Master[[#This Row],[Accession Number -Assigned]]</f>
        <v xml:space="preserve">W6 </v>
      </c>
      <c r="C46" s="7" t="str">
        <f>Master[[#This Row],[Accession Prefix (NPGS)]]&amp;" "&amp;Master[[#This Row],[Accession Number -Assigned]]&amp;" "&amp;Master[[#This Row],[Inventory Suffix]]&amp;" "&amp;Master[[#This Row],[Inventory Type - Lookup Picker]]</f>
        <v>W6   SD</v>
      </c>
      <c r="D46" s="7" t="str">
        <f>IF(Master[[#This Row],[Collector Voucher Number]]="","",Master[[#This Row],[Collector Voucher Number]])</f>
        <v/>
      </c>
      <c r="E46" s="76" t="str">
        <f>IF(Master[[#This Row],[Voucher Location (2)]]="","",Master[[#This Row],[Voucher Location (2)]])</f>
        <v>Mid-Atlantic Regional Seed Bank</v>
      </c>
      <c r="F46" s="7" t="str">
        <f t="shared" si="1"/>
        <v>mm/dd/yyyy</v>
      </c>
      <c r="G46" s="2">
        <f>IF(Master[[#This Row],[Voucher Date]]="","",Master[[#This Row],[Voucher Date]])</f>
        <v>42649</v>
      </c>
      <c r="H46" s="17" t="str">
        <f>IF(Master[[#This Row],[Voucher Collector -name, organization]]="","",Master[[#This Row],[Voucher Collector -name, organization]])</f>
        <v>Clara Holmes:From pressed specimen on another date:16 NOV 2016</v>
      </c>
      <c r="I46" s="7" t="str">
        <f>IF(Master[[#This Row],[Note (Voucher)]]="","",Master[[#This Row],[Note (Voucher)]])</f>
        <v/>
      </c>
    </row>
    <row r="47" spans="2:9" x14ac:dyDescent="0.35">
      <c r="B47" s="7" t="str">
        <f>Master[[#This Row],[Accession Prefix (NPGS)]]&amp;" "&amp;Master[[#This Row],[Accession Number -Assigned]]</f>
        <v xml:space="preserve">W6 </v>
      </c>
      <c r="C47" s="7" t="str">
        <f>Master[[#This Row],[Accession Prefix (NPGS)]]&amp;" "&amp;Master[[#This Row],[Accession Number -Assigned]]&amp;" "&amp;Master[[#This Row],[Inventory Suffix]]&amp;" "&amp;Master[[#This Row],[Inventory Type - Lookup Picker]]</f>
        <v>W6   SD</v>
      </c>
      <c r="D47" s="7" t="str">
        <f>IF(Master[[#This Row],[Collector Voucher Number]]="","",Master[[#This Row],[Collector Voucher Number]])</f>
        <v/>
      </c>
      <c r="E47" s="76" t="str">
        <f>IF(Master[[#This Row],[Voucher Location (2)]]="","",Master[[#This Row],[Voucher Location (2)]])</f>
        <v>Mid-Atlantic Regional Seed Bank</v>
      </c>
      <c r="F47" s="7" t="str">
        <f t="shared" si="1"/>
        <v>mm/dd/yyyy</v>
      </c>
      <c r="G47" s="2">
        <f>IF(Master[[#This Row],[Voucher Date]]="","",Master[[#This Row],[Voucher Date]])</f>
        <v>42662</v>
      </c>
      <c r="H47" s="17" t="str">
        <f>IF(Master[[#This Row],[Voucher Collector -name, organization]]="","",Master[[#This Row],[Voucher Collector -name, organization]])</f>
        <v>Clara Holmes:From pressed specimen on another date:16 NOV 2016</v>
      </c>
      <c r="I47" s="7" t="str">
        <f>IF(Master[[#This Row],[Note (Voucher)]]="","",Master[[#This Row],[Note (Voucher)]])</f>
        <v/>
      </c>
    </row>
    <row r="48" spans="2:9" x14ac:dyDescent="0.35">
      <c r="B48" s="7" t="str">
        <f>Master[[#This Row],[Accession Prefix (NPGS)]]&amp;" "&amp;Master[[#This Row],[Accession Number -Assigned]]</f>
        <v xml:space="preserve">W6 </v>
      </c>
      <c r="C48" s="7" t="str">
        <f>Master[[#This Row],[Accession Prefix (NPGS)]]&amp;" "&amp;Master[[#This Row],[Accession Number -Assigned]]&amp;" "&amp;Master[[#This Row],[Inventory Suffix]]&amp;" "&amp;Master[[#This Row],[Inventory Type - Lookup Picker]]</f>
        <v>W6   SD</v>
      </c>
      <c r="D48" s="7" t="str">
        <f>IF(Master[[#This Row],[Collector Voucher Number]]="","",Master[[#This Row],[Collector Voucher Number]])</f>
        <v/>
      </c>
      <c r="E48" s="76" t="str">
        <f>IF(Master[[#This Row],[Voucher Location (2)]]="","",Master[[#This Row],[Voucher Location (2)]])</f>
        <v>Mid-Atlantic Regional Seed Bank</v>
      </c>
      <c r="F48" s="7" t="str">
        <f t="shared" si="1"/>
        <v>mm/dd/yyyy</v>
      </c>
      <c r="G48" s="2">
        <f>IF(Master[[#This Row],[Voucher Date]]="","",Master[[#This Row],[Voucher Date]])</f>
        <v>42664</v>
      </c>
      <c r="H48" s="17" t="str">
        <f>IF(Master[[#This Row],[Voucher Collector -name, organization]]="","",Master[[#This Row],[Voucher Collector -name, organization]])</f>
        <v>Clara Holmes:From pressed specimen on another date:16 NOV 2016</v>
      </c>
      <c r="I48" s="7" t="str">
        <f>IF(Master[[#This Row],[Note (Voucher)]]="","",Master[[#This Row],[Note (Voucher)]])</f>
        <v/>
      </c>
    </row>
    <row r="49" spans="2:9" x14ac:dyDescent="0.35">
      <c r="B49" s="7" t="str">
        <f>Master[[#This Row],[Accession Prefix (NPGS)]]&amp;" "&amp;Master[[#This Row],[Accession Number -Assigned]]</f>
        <v xml:space="preserve">W6 </v>
      </c>
      <c r="C49" s="7" t="str">
        <f>Master[[#This Row],[Accession Prefix (NPGS)]]&amp;" "&amp;Master[[#This Row],[Accession Number -Assigned]]&amp;" "&amp;Master[[#This Row],[Inventory Suffix]]&amp;" "&amp;Master[[#This Row],[Inventory Type - Lookup Picker]]</f>
        <v>W6   SD</v>
      </c>
      <c r="D49" s="7" t="str">
        <f>IF(Master[[#This Row],[Collector Voucher Number]]="","",Master[[#This Row],[Collector Voucher Number]])</f>
        <v/>
      </c>
      <c r="E49" s="76" t="str">
        <f>IF(Master[[#This Row],[Voucher Location (2)]]="","",Master[[#This Row],[Voucher Location (2)]])</f>
        <v>Mid-Atlantic Regional Seed Bank</v>
      </c>
      <c r="F49" s="7" t="str">
        <f t="shared" si="1"/>
        <v>mm/dd/yyyy</v>
      </c>
      <c r="G49" s="2">
        <f>IF(Master[[#This Row],[Voucher Date]]="","",Master[[#This Row],[Voucher Date]])</f>
        <v>42675</v>
      </c>
      <c r="H49" s="17" t="str">
        <f>IF(Master[[#This Row],[Voucher Collector -name, organization]]="","",Master[[#This Row],[Voucher Collector -name, organization]])</f>
        <v>Clara Holmes:From pressed specimen on another date:16 NOV 2016</v>
      </c>
      <c r="I49" s="7" t="str">
        <f>IF(Master[[#This Row],[Note (Voucher)]]="","",Master[[#This Row],[Note (Voucher)]])</f>
        <v/>
      </c>
    </row>
    <row r="50" spans="2:9" x14ac:dyDescent="0.35">
      <c r="B50" s="7" t="str">
        <f>Master[[#This Row],[Accession Prefix (NPGS)]]&amp;" "&amp;Master[[#This Row],[Accession Number -Assigned]]</f>
        <v xml:space="preserve">W6 </v>
      </c>
      <c r="C50" s="7" t="str">
        <f>Master[[#This Row],[Accession Prefix (NPGS)]]&amp;" "&amp;Master[[#This Row],[Accession Number -Assigned]]&amp;" "&amp;Master[[#This Row],[Inventory Suffix]]&amp;" "&amp;Master[[#This Row],[Inventory Type - Lookup Picker]]</f>
        <v>W6   SD</v>
      </c>
      <c r="D50" s="7" t="str">
        <f>IF(Master[[#This Row],[Collector Voucher Number]]="","",Master[[#This Row],[Collector Voucher Number]])</f>
        <v/>
      </c>
      <c r="E50" s="76" t="str">
        <f>IF(Master[[#This Row],[Voucher Location (2)]]="","",Master[[#This Row],[Voucher Location (2)]])</f>
        <v>Mid-Atlantic Regional Seed Bank</v>
      </c>
      <c r="F50" s="7" t="str">
        <f t="shared" si="1"/>
        <v>mm/dd/yyyy</v>
      </c>
      <c r="G50" s="2">
        <f>IF(Master[[#This Row],[Voucher Date]]="","",Master[[#This Row],[Voucher Date]])</f>
        <v>42675</v>
      </c>
      <c r="H50" s="17" t="str">
        <f>IF(Master[[#This Row],[Voucher Collector -name, organization]]="","",Master[[#This Row],[Voucher Collector -name, organization]])</f>
        <v>Clara Holmes:From pressed specimen on another date:16 NOV 2016</v>
      </c>
      <c r="I50" s="7" t="str">
        <f>IF(Master[[#This Row],[Note (Voucher)]]="","",Master[[#This Row],[Note (Voucher)]])</f>
        <v/>
      </c>
    </row>
    <row r="51" spans="2:9" x14ac:dyDescent="0.35">
      <c r="B51" s="7" t="str">
        <f>Master[[#This Row],[Accession Prefix (NPGS)]]&amp;" "&amp;Master[[#This Row],[Accession Number -Assigned]]</f>
        <v xml:space="preserve">W6 </v>
      </c>
      <c r="C51" s="7" t="str">
        <f>Master[[#This Row],[Accession Prefix (NPGS)]]&amp;" "&amp;Master[[#This Row],[Accession Number -Assigned]]&amp;" "&amp;Master[[#This Row],[Inventory Suffix]]&amp;" "&amp;Master[[#This Row],[Inventory Type - Lookup Picker]]</f>
        <v>W6   SD</v>
      </c>
      <c r="D51" s="7" t="str">
        <f>IF(Master[[#This Row],[Collector Voucher Number]]="","",Master[[#This Row],[Collector Voucher Number]])</f>
        <v/>
      </c>
      <c r="E51" s="76" t="str">
        <f>IF(Master[[#This Row],[Voucher Location (2)]]="","",Master[[#This Row],[Voucher Location (2)]])</f>
        <v>Mid-Atlantic Regional Seed Bank</v>
      </c>
      <c r="F51" s="7" t="str">
        <f t="shared" si="1"/>
        <v>mm/dd/yyyy</v>
      </c>
      <c r="G51" s="2">
        <f>IF(Master[[#This Row],[Voucher Date]]="","",Master[[#This Row],[Voucher Date]])</f>
        <v>42675</v>
      </c>
      <c r="H51" s="17" t="str">
        <f>IF(Master[[#This Row],[Voucher Collector -name, organization]]="","",Master[[#This Row],[Voucher Collector -name, organization]])</f>
        <v>Clara Holmes:From pressed specimen on another date:16 NOV 2016</v>
      </c>
      <c r="I51" s="7" t="str">
        <f>IF(Master[[#This Row],[Note (Voucher)]]="","",Master[[#This Row],[Note (Voucher)]])</f>
        <v/>
      </c>
    </row>
    <row r="52" spans="2:9" x14ac:dyDescent="0.35">
      <c r="B52" s="7" t="str">
        <f>Master[[#This Row],[Accession Prefix (NPGS)]]&amp;" "&amp;Master[[#This Row],[Accession Number -Assigned]]</f>
        <v xml:space="preserve">W6 </v>
      </c>
      <c r="C52" s="7" t="str">
        <f>Master[[#This Row],[Accession Prefix (NPGS)]]&amp;" "&amp;Master[[#This Row],[Accession Number -Assigned]]&amp;" "&amp;Master[[#This Row],[Inventory Suffix]]&amp;" "&amp;Master[[#This Row],[Inventory Type - Lookup Picker]]</f>
        <v>W6   SD</v>
      </c>
      <c r="D52" s="7" t="str">
        <f>IF(Master[[#This Row],[Collector Voucher Number]]="","",Master[[#This Row],[Collector Voucher Number]])</f>
        <v/>
      </c>
      <c r="E52" s="76" t="str">
        <f>IF(Master[[#This Row],[Voucher Location (2)]]="","",Master[[#This Row],[Voucher Location (2)]])</f>
        <v>Mid-Atlantic Regional Seed Bank</v>
      </c>
      <c r="F52" s="7" t="str">
        <f t="shared" si="1"/>
        <v>mm/dd/yyyy</v>
      </c>
      <c r="G52" s="2">
        <f>IF(Master[[#This Row],[Voucher Date]]="","",Master[[#This Row],[Voucher Date]])</f>
        <v>42675</v>
      </c>
      <c r="H52" s="17" t="str">
        <f>IF(Master[[#This Row],[Voucher Collector -name, organization]]="","",Master[[#This Row],[Voucher Collector -name, organization]])</f>
        <v>Clara Holmes:From pressed specimen on another date:16 NOV 2016</v>
      </c>
      <c r="I52" s="7" t="str">
        <f>IF(Master[[#This Row],[Note (Voucher)]]="","",Master[[#This Row],[Note (Voucher)]])</f>
        <v/>
      </c>
    </row>
    <row r="53" spans="2:9" x14ac:dyDescent="0.35">
      <c r="B53" s="7" t="str">
        <f>Master[[#This Row],[Accession Prefix (NPGS)]]&amp;" "&amp;Master[[#This Row],[Accession Number -Assigned]]</f>
        <v xml:space="preserve">W6 </v>
      </c>
      <c r="C53" s="7" t="str">
        <f>Master[[#This Row],[Accession Prefix (NPGS)]]&amp;" "&amp;Master[[#This Row],[Accession Number -Assigned]]&amp;" "&amp;Master[[#This Row],[Inventory Suffix]]&amp;" "&amp;Master[[#This Row],[Inventory Type - Lookup Picker]]</f>
        <v>W6   SD</v>
      </c>
      <c r="D53" s="7" t="str">
        <f>IF(Master[[#This Row],[Collector Voucher Number]]="","",Master[[#This Row],[Collector Voucher Number]])</f>
        <v/>
      </c>
      <c r="E53" s="76" t="str">
        <f>IF(Master[[#This Row],[Voucher Location (2)]]="","",Master[[#This Row],[Voucher Location (2)]])</f>
        <v>Mid-Atlantic Regional Seed Bank</v>
      </c>
      <c r="F53" s="7" t="str">
        <f t="shared" si="1"/>
        <v>mm/dd/yyyy</v>
      </c>
      <c r="G53" s="2">
        <f>IF(Master[[#This Row],[Voucher Date]]="","",Master[[#This Row],[Voucher Date]])</f>
        <v>42676</v>
      </c>
      <c r="H53" s="17" t="str">
        <f>IF(Master[[#This Row],[Voucher Collector -name, organization]]="","",Master[[#This Row],[Voucher Collector -name, organization]])</f>
        <v>Clara Holmes:From pressed specimen on another date:16 NOV 2016</v>
      </c>
      <c r="I53" s="7" t="str">
        <f>IF(Master[[#This Row],[Note (Voucher)]]="","",Master[[#This Row],[Note (Voucher)]])</f>
        <v/>
      </c>
    </row>
    <row r="54" spans="2:9" x14ac:dyDescent="0.35">
      <c r="B54" s="7" t="str">
        <f>Master[[#This Row],[Accession Prefix (NPGS)]]&amp;" "&amp;Master[[#This Row],[Accession Number -Assigned]]</f>
        <v xml:space="preserve">W6 </v>
      </c>
      <c r="C54" s="7" t="str">
        <f>Master[[#This Row],[Accession Prefix (NPGS)]]&amp;" "&amp;Master[[#This Row],[Accession Number -Assigned]]&amp;" "&amp;Master[[#This Row],[Inventory Suffix]]&amp;" "&amp;Master[[#This Row],[Inventory Type - Lookup Picker]]</f>
        <v>W6   SD</v>
      </c>
      <c r="D54" s="7" t="str">
        <f>IF(Master[[#This Row],[Collector Voucher Number]]="","",Master[[#This Row],[Collector Voucher Number]])</f>
        <v/>
      </c>
      <c r="E54" s="76" t="str">
        <f>IF(Master[[#This Row],[Voucher Location (2)]]="","",Master[[#This Row],[Voucher Location (2)]])</f>
        <v>Mid-Atlantic Regional Seed Bank</v>
      </c>
      <c r="F54" s="7" t="str">
        <f t="shared" ref="F54:F85" si="2">"mm/dd/yyyy"</f>
        <v>mm/dd/yyyy</v>
      </c>
      <c r="G54" s="2">
        <f>IF(Master[[#This Row],[Voucher Date]]="","",Master[[#This Row],[Voucher Date]])</f>
        <v>42676</v>
      </c>
      <c r="H54" s="17" t="str">
        <f>IF(Master[[#This Row],[Voucher Collector -name, organization]]="","",Master[[#This Row],[Voucher Collector -name, organization]])</f>
        <v>Clara Holmes:From pressed specimen on another date:16 NOV 2016</v>
      </c>
      <c r="I54" s="7" t="str">
        <f>IF(Master[[#This Row],[Note (Voucher)]]="","",Master[[#This Row],[Note (Voucher)]])</f>
        <v/>
      </c>
    </row>
    <row r="55" spans="2:9" x14ac:dyDescent="0.35">
      <c r="B55" s="7" t="str">
        <f>Master[[#This Row],[Accession Prefix (NPGS)]]&amp;" "&amp;Master[[#This Row],[Accession Number -Assigned]]</f>
        <v xml:space="preserve">W6 </v>
      </c>
      <c r="C55" s="7" t="str">
        <f>Master[[#This Row],[Accession Prefix (NPGS)]]&amp;" "&amp;Master[[#This Row],[Accession Number -Assigned]]&amp;" "&amp;Master[[#This Row],[Inventory Suffix]]&amp;" "&amp;Master[[#This Row],[Inventory Type - Lookup Picker]]</f>
        <v>W6   SD</v>
      </c>
      <c r="D55" s="7" t="str">
        <f>IF(Master[[#This Row],[Collector Voucher Number]]="","",Master[[#This Row],[Collector Voucher Number]])</f>
        <v/>
      </c>
      <c r="E55" s="76" t="str">
        <f>IF(Master[[#This Row],[Voucher Location (2)]]="","",Master[[#This Row],[Voucher Location (2)]])</f>
        <v>Mid-Atlantic Regional Seed Bank</v>
      </c>
      <c r="F55" s="7" t="str">
        <f t="shared" si="2"/>
        <v>mm/dd/yyyy</v>
      </c>
      <c r="G55" s="2">
        <f>IF(Master[[#This Row],[Voucher Date]]="","",Master[[#This Row],[Voucher Date]])</f>
        <v>42676</v>
      </c>
      <c r="H55" s="17" t="str">
        <f>IF(Master[[#This Row],[Voucher Collector -name, organization]]="","",Master[[#This Row],[Voucher Collector -name, organization]])</f>
        <v>clara Holmes:From pressed specimen on another date:16 NOV 2016</v>
      </c>
      <c r="I55" s="7" t="str">
        <f>IF(Master[[#This Row],[Note (Voucher)]]="","",Master[[#This Row],[Note (Voucher)]])</f>
        <v/>
      </c>
    </row>
    <row r="56" spans="2:9" x14ac:dyDescent="0.35">
      <c r="B56" s="7" t="str">
        <f>Master[[#This Row],[Accession Prefix (NPGS)]]&amp;" "&amp;Master[[#This Row],[Accession Number -Assigned]]</f>
        <v xml:space="preserve">W6 </v>
      </c>
      <c r="C56" s="7" t="str">
        <f>Master[[#This Row],[Accession Prefix (NPGS)]]&amp;" "&amp;Master[[#This Row],[Accession Number -Assigned]]&amp;" "&amp;Master[[#This Row],[Inventory Suffix]]&amp;" "&amp;Master[[#This Row],[Inventory Type - Lookup Picker]]</f>
        <v>W6   SD</v>
      </c>
      <c r="D56" s="7" t="str">
        <f>IF(Master[[#This Row],[Collector Voucher Number]]="","",Master[[#This Row],[Collector Voucher Number]])</f>
        <v/>
      </c>
      <c r="E56" s="76" t="str">
        <f>IF(Master[[#This Row],[Voucher Location (2)]]="","",Master[[#This Row],[Voucher Location (2)]])</f>
        <v>Mid-Atlantic Regional Seed Bank</v>
      </c>
      <c r="F56" s="7" t="str">
        <f t="shared" si="2"/>
        <v>mm/dd/yyyy</v>
      </c>
      <c r="G56" s="2">
        <f>IF(Master[[#This Row],[Voucher Date]]="","",Master[[#This Row],[Voucher Date]])</f>
        <v>42678</v>
      </c>
      <c r="H56" s="17" t="str">
        <f>IF(Master[[#This Row],[Voucher Collector -name, organization]]="","",Master[[#This Row],[Voucher Collector -name, organization]])</f>
        <v>Clara Holmes:From pressed specimen on another date:16 NOV 2016</v>
      </c>
      <c r="I56" s="7" t="str">
        <f>IF(Master[[#This Row],[Note (Voucher)]]="","",Master[[#This Row],[Note (Voucher)]])</f>
        <v/>
      </c>
    </row>
    <row r="57" spans="2:9" x14ac:dyDescent="0.35">
      <c r="B57" s="7" t="str">
        <f>Master[[#This Row],[Accession Prefix (NPGS)]]&amp;" "&amp;Master[[#This Row],[Accession Number -Assigned]]</f>
        <v xml:space="preserve">W6 </v>
      </c>
      <c r="C57" s="7" t="str">
        <f>Master[[#This Row],[Accession Prefix (NPGS)]]&amp;" "&amp;Master[[#This Row],[Accession Number -Assigned]]&amp;" "&amp;Master[[#This Row],[Inventory Suffix]]&amp;" "&amp;Master[[#This Row],[Inventory Type - Lookup Picker]]</f>
        <v>W6   SD</v>
      </c>
      <c r="D57" s="7" t="str">
        <f>IF(Master[[#This Row],[Collector Voucher Number]]="","",Master[[#This Row],[Collector Voucher Number]])</f>
        <v/>
      </c>
      <c r="E57" s="76" t="str">
        <f>IF(Master[[#This Row],[Voucher Location (2)]]="","",Master[[#This Row],[Voucher Location (2)]])</f>
        <v>Mid-Atlantic Regional Seed Bank</v>
      </c>
      <c r="F57" s="7" t="str">
        <f t="shared" si="2"/>
        <v>mm/dd/yyyy</v>
      </c>
      <c r="G57" s="2">
        <f>IF(Master[[#This Row],[Voucher Date]]="","",Master[[#This Row],[Voucher Date]])</f>
        <v>42684</v>
      </c>
      <c r="H57" s="17" t="str">
        <f>IF(Master[[#This Row],[Voucher Collector -name, organization]]="","",Master[[#This Row],[Voucher Collector -name, organization]])</f>
        <v>Clara Holmes:From pressed specimen on another date:16 NOV 2016</v>
      </c>
      <c r="I57" s="7" t="str">
        <f>IF(Master[[#This Row],[Note (Voucher)]]="","",Master[[#This Row],[Note (Voucher)]])</f>
        <v/>
      </c>
    </row>
    <row r="58" spans="2:9" x14ac:dyDescent="0.35">
      <c r="B58" s="7" t="str">
        <f>Master[[#This Row],[Accession Prefix (NPGS)]]&amp;" "&amp;Master[[#This Row],[Accession Number -Assigned]]</f>
        <v xml:space="preserve">W6 </v>
      </c>
      <c r="C58" s="7" t="str">
        <f>Master[[#This Row],[Accession Prefix (NPGS)]]&amp;" "&amp;Master[[#This Row],[Accession Number -Assigned]]&amp;" "&amp;Master[[#This Row],[Inventory Suffix]]&amp;" "&amp;Master[[#This Row],[Inventory Type - Lookup Picker]]</f>
        <v>W6   SD</v>
      </c>
      <c r="D58" s="7" t="str">
        <f>IF(Master[[#This Row],[Collector Voucher Number]]="","",Master[[#This Row],[Collector Voucher Number]])</f>
        <v/>
      </c>
      <c r="E58" s="76" t="str">
        <f>IF(Master[[#This Row],[Voucher Location (2)]]="","",Master[[#This Row],[Voucher Location (2)]])</f>
        <v>Mid-Atlantic Regional Seed Bank</v>
      </c>
      <c r="F58" s="7" t="str">
        <f t="shared" si="2"/>
        <v>mm/dd/yyyy</v>
      </c>
      <c r="G58" s="2">
        <f>IF(Master[[#This Row],[Voucher Date]]="","",Master[[#This Row],[Voucher Date]])</f>
        <v>42559</v>
      </c>
      <c r="H58" s="17" t="str">
        <f>IF(Master[[#This Row],[Voucher Collector -name, organization]]="","",Master[[#This Row],[Voucher Collector -name, organization]])</f>
        <v>Clara Holmes:From pressed specimen on another date:15 NOV 2016</v>
      </c>
      <c r="I58" s="7" t="str">
        <f>IF(Master[[#This Row],[Note (Voucher)]]="","",Master[[#This Row],[Note (Voucher)]])</f>
        <v/>
      </c>
    </row>
    <row r="59" spans="2:9" x14ac:dyDescent="0.35">
      <c r="B59" s="7" t="str">
        <f>Master[[#This Row],[Accession Prefix (NPGS)]]&amp;" "&amp;Master[[#This Row],[Accession Number -Assigned]]</f>
        <v xml:space="preserve">W6 </v>
      </c>
      <c r="C59" s="7" t="str">
        <f>Master[[#This Row],[Accession Prefix (NPGS)]]&amp;" "&amp;Master[[#This Row],[Accession Number -Assigned]]&amp;" "&amp;Master[[#This Row],[Inventory Suffix]]&amp;" "&amp;Master[[#This Row],[Inventory Type - Lookup Picker]]</f>
        <v>W6   SD</v>
      </c>
      <c r="D59" s="7" t="str">
        <f>IF(Master[[#This Row],[Collector Voucher Number]]="","",Master[[#This Row],[Collector Voucher Number]])</f>
        <v/>
      </c>
      <c r="E59" s="76" t="str">
        <f>IF(Master[[#This Row],[Voucher Location (2)]]="","",Master[[#This Row],[Voucher Location (2)]])</f>
        <v>Mid-Atlantic Regional Seed Bank</v>
      </c>
      <c r="F59" s="7" t="str">
        <f t="shared" si="2"/>
        <v>mm/dd/yyyy</v>
      </c>
      <c r="G59" s="2">
        <f>IF(Master[[#This Row],[Voucher Date]]="","",Master[[#This Row],[Voucher Date]])</f>
        <v>42559</v>
      </c>
      <c r="H59" s="17" t="str">
        <f>IF(Master[[#This Row],[Voucher Collector -name, organization]]="","",Master[[#This Row],[Voucher Collector -name, organization]])</f>
        <v>Clara Holmes:From pressed specimen on another date:15 NOV 2016</v>
      </c>
      <c r="I59" s="7" t="str">
        <f>IF(Master[[#This Row],[Note (Voucher)]]="","",Master[[#This Row],[Note (Voucher)]])</f>
        <v/>
      </c>
    </row>
    <row r="60" spans="2:9" x14ac:dyDescent="0.35">
      <c r="B60" s="7" t="str">
        <f>Master[[#This Row],[Accession Prefix (NPGS)]]&amp;" "&amp;Master[[#This Row],[Accession Number -Assigned]]</f>
        <v xml:space="preserve">W6 </v>
      </c>
      <c r="C60" s="7" t="str">
        <f>Master[[#This Row],[Accession Prefix (NPGS)]]&amp;" "&amp;Master[[#This Row],[Accession Number -Assigned]]&amp;" "&amp;Master[[#This Row],[Inventory Suffix]]&amp;" "&amp;Master[[#This Row],[Inventory Type - Lookup Picker]]</f>
        <v>W6   SD</v>
      </c>
      <c r="D60" s="7" t="str">
        <f>IF(Master[[#This Row],[Collector Voucher Number]]="","",Master[[#This Row],[Collector Voucher Number]])</f>
        <v/>
      </c>
      <c r="E60" s="76" t="str">
        <f>IF(Master[[#This Row],[Voucher Location (2)]]="","",Master[[#This Row],[Voucher Location (2)]])</f>
        <v>Mid-Atlantic Regional Seed Bank</v>
      </c>
      <c r="F60" s="7" t="str">
        <f t="shared" si="2"/>
        <v>mm/dd/yyyy</v>
      </c>
      <c r="G60" s="2">
        <f>IF(Master[[#This Row],[Voucher Date]]="","",Master[[#This Row],[Voucher Date]])</f>
        <v>42579</v>
      </c>
      <c r="H60" s="17" t="str">
        <f>IF(Master[[#This Row],[Voucher Collector -name, organization]]="","",Master[[#This Row],[Voucher Collector -name, organization]])</f>
        <v>Clara Holmes:From pressed specimen on another date:15 NOV 2016</v>
      </c>
      <c r="I60" s="7" t="str">
        <f>IF(Master[[#This Row],[Note (Voucher)]]="","",Master[[#This Row],[Note (Voucher)]])</f>
        <v/>
      </c>
    </row>
    <row r="61" spans="2:9" x14ac:dyDescent="0.35">
      <c r="B61" s="7" t="str">
        <f>Master[[#This Row],[Accession Prefix (NPGS)]]&amp;" "&amp;Master[[#This Row],[Accession Number -Assigned]]</f>
        <v xml:space="preserve">W6 </v>
      </c>
      <c r="C61" s="7" t="str">
        <f>Master[[#This Row],[Accession Prefix (NPGS)]]&amp;" "&amp;Master[[#This Row],[Accession Number -Assigned]]&amp;" "&amp;Master[[#This Row],[Inventory Suffix]]&amp;" "&amp;Master[[#This Row],[Inventory Type - Lookup Picker]]</f>
        <v>W6   SD</v>
      </c>
      <c r="D61" s="7" t="str">
        <f>IF(Master[[#This Row],[Collector Voucher Number]]="","",Master[[#This Row],[Collector Voucher Number]])</f>
        <v/>
      </c>
      <c r="E61" s="76" t="str">
        <f>IF(Master[[#This Row],[Voucher Location (2)]]="","",Master[[#This Row],[Voucher Location (2)]])</f>
        <v>Mid-Atlantic Regional Seed Bank</v>
      </c>
      <c r="F61" s="7" t="str">
        <f t="shared" si="2"/>
        <v>mm/dd/yyyy</v>
      </c>
      <c r="G61" s="2">
        <f>IF(Master[[#This Row],[Voucher Date]]="","",Master[[#This Row],[Voucher Date]])</f>
        <v>42620</v>
      </c>
      <c r="H61" s="17" t="str">
        <f>IF(Master[[#This Row],[Voucher Collector -name, organization]]="","",Master[[#This Row],[Voucher Collector -name, organization]])</f>
        <v>Clara Holmes:From pressed specimen on another date:15 NOV 2016</v>
      </c>
      <c r="I61" s="7" t="str">
        <f>IF(Master[[#This Row],[Note (Voucher)]]="","",Master[[#This Row],[Note (Voucher)]])</f>
        <v/>
      </c>
    </row>
    <row r="62" spans="2:9" x14ac:dyDescent="0.35">
      <c r="B62" s="7" t="str">
        <f>Master[[#This Row],[Accession Prefix (NPGS)]]&amp;" "&amp;Master[[#This Row],[Accession Number -Assigned]]</f>
        <v xml:space="preserve">W6 </v>
      </c>
      <c r="C62" s="7" t="str">
        <f>Master[[#This Row],[Accession Prefix (NPGS)]]&amp;" "&amp;Master[[#This Row],[Accession Number -Assigned]]&amp;" "&amp;Master[[#This Row],[Inventory Suffix]]&amp;" "&amp;Master[[#This Row],[Inventory Type - Lookup Picker]]</f>
        <v>W6   SD</v>
      </c>
      <c r="D62" s="7" t="str">
        <f>IF(Master[[#This Row],[Collector Voucher Number]]="","",Master[[#This Row],[Collector Voucher Number]])</f>
        <v/>
      </c>
      <c r="E62" s="76" t="str">
        <f>IF(Master[[#This Row],[Voucher Location (2)]]="","",Master[[#This Row],[Voucher Location (2)]])</f>
        <v>Mid-Atlantic Regional Seed Bank</v>
      </c>
      <c r="F62" s="7" t="str">
        <f t="shared" si="2"/>
        <v>mm/dd/yyyy</v>
      </c>
      <c r="G62" s="2">
        <f>IF(Master[[#This Row],[Voucher Date]]="","",Master[[#This Row],[Voucher Date]])</f>
        <v>42586</v>
      </c>
      <c r="H62" s="17" t="str">
        <f>IF(Master[[#This Row],[Voucher Collector -name, organization]]="","",Master[[#This Row],[Voucher Collector -name, organization]])</f>
        <v>Clara Holmes:From pressed specimen on another date:15 NOV 2016</v>
      </c>
      <c r="I62" s="7" t="str">
        <f>IF(Master[[#This Row],[Note (Voucher)]]="","",Master[[#This Row],[Note (Voucher)]])</f>
        <v/>
      </c>
    </row>
    <row r="63" spans="2:9" x14ac:dyDescent="0.35">
      <c r="B63" s="7" t="str">
        <f>Master[[#This Row],[Accession Prefix (NPGS)]]&amp;" "&amp;Master[[#This Row],[Accession Number -Assigned]]</f>
        <v xml:space="preserve">W6 </v>
      </c>
      <c r="C63" s="7" t="str">
        <f>Master[[#This Row],[Accession Prefix (NPGS)]]&amp;" "&amp;Master[[#This Row],[Accession Number -Assigned]]&amp;" "&amp;Master[[#This Row],[Inventory Suffix]]&amp;" "&amp;Master[[#This Row],[Inventory Type - Lookup Picker]]</f>
        <v>W6   SD</v>
      </c>
      <c r="D63" s="7" t="str">
        <f>IF(Master[[#This Row],[Collector Voucher Number]]="","",Master[[#This Row],[Collector Voucher Number]])</f>
        <v/>
      </c>
      <c r="E63" s="76" t="str">
        <f>IF(Master[[#This Row],[Voucher Location (2)]]="","",Master[[#This Row],[Voucher Location (2)]])</f>
        <v>Mid-Atlantic Regional Seed Bank</v>
      </c>
      <c r="F63" s="7" t="str">
        <f t="shared" si="2"/>
        <v>mm/dd/yyyy</v>
      </c>
      <c r="G63" s="2">
        <f>IF(Master[[#This Row],[Voucher Date]]="","",Master[[#This Row],[Voucher Date]])</f>
        <v>42622</v>
      </c>
      <c r="H63" s="17" t="str">
        <f>IF(Master[[#This Row],[Voucher Collector -name, organization]]="","",Master[[#This Row],[Voucher Collector -name, organization]])</f>
        <v>::</v>
      </c>
      <c r="I63" s="7" t="str">
        <f>IF(Master[[#This Row],[Note (Voucher)]]="","",Master[[#This Row],[Note (Voucher)]])</f>
        <v/>
      </c>
    </row>
    <row r="64" spans="2:9" x14ac:dyDescent="0.35">
      <c r="B64" s="7" t="str">
        <f>Master[[#This Row],[Accession Prefix (NPGS)]]&amp;" "&amp;Master[[#This Row],[Accession Number -Assigned]]</f>
        <v xml:space="preserve">W6 </v>
      </c>
      <c r="C64" s="7" t="str">
        <f>Master[[#This Row],[Accession Prefix (NPGS)]]&amp;" "&amp;Master[[#This Row],[Accession Number -Assigned]]&amp;" "&amp;Master[[#This Row],[Inventory Suffix]]&amp;" "&amp;Master[[#This Row],[Inventory Type - Lookup Picker]]</f>
        <v>W6   SD</v>
      </c>
      <c r="D64" s="7" t="str">
        <f>IF(Master[[#This Row],[Collector Voucher Number]]="","",Master[[#This Row],[Collector Voucher Number]])</f>
        <v/>
      </c>
      <c r="E64" s="76" t="str">
        <f>IF(Master[[#This Row],[Voucher Location (2)]]="","",Master[[#This Row],[Voucher Location (2)]])</f>
        <v>Mid-Atlantic Regional Seed Bank</v>
      </c>
      <c r="F64" s="7" t="str">
        <f t="shared" si="2"/>
        <v>mm/dd/yyyy</v>
      </c>
      <c r="G64" s="2">
        <f>IF(Master[[#This Row],[Voucher Date]]="","",Master[[#This Row],[Voucher Date]])</f>
        <v>42586</v>
      </c>
      <c r="H64" s="17" t="str">
        <f>IF(Master[[#This Row],[Voucher Collector -name, organization]]="","",Master[[#This Row],[Voucher Collector -name, organization]])</f>
        <v>Clara Holmes:From pressed specimen on another date:15 NOV 2016</v>
      </c>
      <c r="I64" s="7" t="str">
        <f>IF(Master[[#This Row],[Note (Voucher)]]="","",Master[[#This Row],[Note (Voucher)]])</f>
        <v/>
      </c>
    </row>
    <row r="65" spans="2:9" x14ac:dyDescent="0.35">
      <c r="B65" s="7" t="str">
        <f>Master[[#This Row],[Accession Prefix (NPGS)]]&amp;" "&amp;Master[[#This Row],[Accession Number -Assigned]]</f>
        <v xml:space="preserve">W6 </v>
      </c>
      <c r="C65" s="7" t="str">
        <f>Master[[#This Row],[Accession Prefix (NPGS)]]&amp;" "&amp;Master[[#This Row],[Accession Number -Assigned]]&amp;" "&amp;Master[[#This Row],[Inventory Suffix]]&amp;" "&amp;Master[[#This Row],[Inventory Type - Lookup Picker]]</f>
        <v>W6   SD</v>
      </c>
      <c r="D65" s="7" t="str">
        <f>IF(Master[[#This Row],[Collector Voucher Number]]="","",Master[[#This Row],[Collector Voucher Number]])</f>
        <v/>
      </c>
      <c r="E65" s="76" t="str">
        <f>IF(Master[[#This Row],[Voucher Location (2)]]="","",Master[[#This Row],[Voucher Location (2)]])</f>
        <v>Mid-Atlantic Regional Seed Bank</v>
      </c>
      <c r="F65" s="7" t="str">
        <f t="shared" si="2"/>
        <v>mm/dd/yyyy</v>
      </c>
      <c r="G65" s="2">
        <f>IF(Master[[#This Row],[Voucher Date]]="","",Master[[#This Row],[Voucher Date]])</f>
        <v>42564</v>
      </c>
      <c r="H65" s="17" t="str">
        <f>IF(Master[[#This Row],[Voucher Collector -name, organization]]="","",Master[[#This Row],[Voucher Collector -name, organization]])</f>
        <v>Clara Holmes:From pressed specimen on another date:15 NOV 2016</v>
      </c>
      <c r="I65" s="7" t="str">
        <f>IF(Master[[#This Row],[Note (Voucher)]]="","",Master[[#This Row],[Note (Voucher)]])</f>
        <v/>
      </c>
    </row>
    <row r="66" spans="2:9" x14ac:dyDescent="0.35">
      <c r="B66" s="7" t="str">
        <f>Master[[#This Row],[Accession Prefix (NPGS)]]&amp;" "&amp;Master[[#This Row],[Accession Number -Assigned]]</f>
        <v xml:space="preserve">W6 </v>
      </c>
      <c r="C66" s="7" t="str">
        <f>Master[[#This Row],[Accession Prefix (NPGS)]]&amp;" "&amp;Master[[#This Row],[Accession Number -Assigned]]&amp;" "&amp;Master[[#This Row],[Inventory Suffix]]&amp;" "&amp;Master[[#This Row],[Inventory Type - Lookup Picker]]</f>
        <v>W6   SD</v>
      </c>
      <c r="D66" s="7" t="str">
        <f>IF(Master[[#This Row],[Collector Voucher Number]]="","",Master[[#This Row],[Collector Voucher Number]])</f>
        <v/>
      </c>
      <c r="E66" s="76" t="str">
        <f>IF(Master[[#This Row],[Voucher Location (2)]]="","",Master[[#This Row],[Voucher Location (2)]])</f>
        <v>Mid-Atlantic Regional Seed Bank</v>
      </c>
      <c r="F66" s="7" t="str">
        <f t="shared" si="2"/>
        <v>mm/dd/yyyy</v>
      </c>
      <c r="G66" s="2">
        <f>IF(Master[[#This Row],[Voucher Date]]="","",Master[[#This Row],[Voucher Date]])</f>
        <v>42634</v>
      </c>
      <c r="H66" s="17" t="str">
        <f>IF(Master[[#This Row],[Voucher Collector -name, organization]]="","",Master[[#This Row],[Voucher Collector -name, organization]])</f>
        <v>Clara Holmes:From pressed specimen on another date:15 NOV 2016</v>
      </c>
      <c r="I66" s="7" t="str">
        <f>IF(Master[[#This Row],[Note (Voucher)]]="","",Master[[#This Row],[Note (Voucher)]])</f>
        <v/>
      </c>
    </row>
    <row r="67" spans="2:9" x14ac:dyDescent="0.35">
      <c r="B67" s="7" t="str">
        <f>Master[[#This Row],[Accession Prefix (NPGS)]]&amp;" "&amp;Master[[#This Row],[Accession Number -Assigned]]</f>
        <v xml:space="preserve">W6 </v>
      </c>
      <c r="C67" s="7" t="str">
        <f>Master[[#This Row],[Accession Prefix (NPGS)]]&amp;" "&amp;Master[[#This Row],[Accession Number -Assigned]]&amp;" "&amp;Master[[#This Row],[Inventory Suffix]]&amp;" "&amp;Master[[#This Row],[Inventory Type - Lookup Picker]]</f>
        <v>W6   SD</v>
      </c>
      <c r="D67" s="7" t="str">
        <f>IF(Master[[#This Row],[Collector Voucher Number]]="","",Master[[#This Row],[Collector Voucher Number]])</f>
        <v/>
      </c>
      <c r="E67" s="76" t="str">
        <f>IF(Master[[#This Row],[Voucher Location (2)]]="","",Master[[#This Row],[Voucher Location (2)]])</f>
        <v>Mid-Atlantic Regional Seed Bank</v>
      </c>
      <c r="F67" s="7" t="str">
        <f t="shared" si="2"/>
        <v>mm/dd/yyyy</v>
      </c>
      <c r="G67" s="2">
        <f>IF(Master[[#This Row],[Voucher Date]]="","",Master[[#This Row],[Voucher Date]])</f>
        <v>42635</v>
      </c>
      <c r="H67" s="17" t="str">
        <f>IF(Master[[#This Row],[Voucher Collector -name, organization]]="","",Master[[#This Row],[Voucher Collector -name, organization]])</f>
        <v>Clara Holmes:From pressed specimen on another date:15 NOV 2016</v>
      </c>
      <c r="I67" s="7" t="str">
        <f>IF(Master[[#This Row],[Note (Voucher)]]="","",Master[[#This Row],[Note (Voucher)]])</f>
        <v/>
      </c>
    </row>
    <row r="68" spans="2:9" x14ac:dyDescent="0.35">
      <c r="B68" s="7" t="str">
        <f>Master[[#This Row],[Accession Prefix (NPGS)]]&amp;" "&amp;Master[[#This Row],[Accession Number -Assigned]]</f>
        <v xml:space="preserve">W6 </v>
      </c>
      <c r="C68" s="7" t="str">
        <f>Master[[#This Row],[Accession Prefix (NPGS)]]&amp;" "&amp;Master[[#This Row],[Accession Number -Assigned]]&amp;" "&amp;Master[[#This Row],[Inventory Suffix]]&amp;" "&amp;Master[[#This Row],[Inventory Type - Lookup Picker]]</f>
        <v>W6   SD</v>
      </c>
      <c r="D68" s="7" t="str">
        <f>IF(Master[[#This Row],[Collector Voucher Number]]="","",Master[[#This Row],[Collector Voucher Number]])</f>
        <v/>
      </c>
      <c r="E68" s="76" t="str">
        <f>IF(Master[[#This Row],[Voucher Location (2)]]="","",Master[[#This Row],[Voucher Location (2)]])</f>
        <v>Mid-Atlantic Regional Seed Bank</v>
      </c>
      <c r="F68" s="7" t="str">
        <f t="shared" si="2"/>
        <v>mm/dd/yyyy</v>
      </c>
      <c r="G68" s="2">
        <f>IF(Master[[#This Row],[Voucher Date]]="","",Master[[#This Row],[Voucher Date]])</f>
        <v>42639</v>
      </c>
      <c r="H68" s="17" t="str">
        <f>IF(Master[[#This Row],[Voucher Collector -name, organization]]="","",Master[[#This Row],[Voucher Collector -name, organization]])</f>
        <v>Clara Holmes:From pressed specimen on another date:15 NOV 2016</v>
      </c>
      <c r="I68" s="7" t="str">
        <f>IF(Master[[#This Row],[Note (Voucher)]]="","",Master[[#This Row],[Note (Voucher)]])</f>
        <v/>
      </c>
    </row>
    <row r="69" spans="2:9" x14ac:dyDescent="0.35">
      <c r="B69" s="7" t="str">
        <f>Master[[#This Row],[Accession Prefix (NPGS)]]&amp;" "&amp;Master[[#This Row],[Accession Number -Assigned]]</f>
        <v xml:space="preserve">W6 </v>
      </c>
      <c r="C69" s="7" t="str">
        <f>Master[[#This Row],[Accession Prefix (NPGS)]]&amp;" "&amp;Master[[#This Row],[Accession Number -Assigned]]&amp;" "&amp;Master[[#This Row],[Inventory Suffix]]&amp;" "&amp;Master[[#This Row],[Inventory Type - Lookup Picker]]</f>
        <v>W6   SD</v>
      </c>
      <c r="D69" s="7" t="str">
        <f>IF(Master[[#This Row],[Collector Voucher Number]]="","",Master[[#This Row],[Collector Voucher Number]])</f>
        <v/>
      </c>
      <c r="E69" s="76" t="str">
        <f>IF(Master[[#This Row],[Voucher Location (2)]]="","",Master[[#This Row],[Voucher Location (2)]])</f>
        <v>Mid-Atlantic Regional Seed Bank</v>
      </c>
      <c r="F69" s="7" t="str">
        <f t="shared" si="2"/>
        <v>mm/dd/yyyy</v>
      </c>
      <c r="G69" s="2">
        <f>IF(Master[[#This Row],[Voucher Date]]="","",Master[[#This Row],[Voucher Date]])</f>
        <v>42640</v>
      </c>
      <c r="H69" s="17" t="str">
        <f>IF(Master[[#This Row],[Voucher Collector -name, organization]]="","",Master[[#This Row],[Voucher Collector -name, organization]])</f>
        <v>Clara Holmes:From pressed specimen on another date:15 NOV 2016</v>
      </c>
      <c r="I69" s="7" t="str">
        <f>IF(Master[[#This Row],[Note (Voucher)]]="","",Master[[#This Row],[Note (Voucher)]])</f>
        <v/>
      </c>
    </row>
    <row r="70" spans="2:9" x14ac:dyDescent="0.35">
      <c r="B70" s="7" t="str">
        <f>Master[[#This Row],[Accession Prefix (NPGS)]]&amp;" "&amp;Master[[#This Row],[Accession Number -Assigned]]</f>
        <v xml:space="preserve">W6 </v>
      </c>
      <c r="C70" s="7" t="str">
        <f>Master[[#This Row],[Accession Prefix (NPGS)]]&amp;" "&amp;Master[[#This Row],[Accession Number -Assigned]]&amp;" "&amp;Master[[#This Row],[Inventory Suffix]]&amp;" "&amp;Master[[#This Row],[Inventory Type - Lookup Picker]]</f>
        <v>W6   SD</v>
      </c>
      <c r="D70" s="7" t="str">
        <f>IF(Master[[#This Row],[Collector Voucher Number]]="","",Master[[#This Row],[Collector Voucher Number]])</f>
        <v/>
      </c>
      <c r="E70" s="76" t="str">
        <f>IF(Master[[#This Row],[Voucher Location (2)]]="","",Master[[#This Row],[Voucher Location (2)]])</f>
        <v>Mid-Atlantic Regional Seed Bank</v>
      </c>
      <c r="F70" s="7" t="str">
        <f t="shared" si="2"/>
        <v>mm/dd/yyyy</v>
      </c>
      <c r="G70" s="2">
        <f>IF(Master[[#This Row],[Voucher Date]]="","",Master[[#This Row],[Voucher Date]])</f>
        <v>42641</v>
      </c>
      <c r="H70" s="17" t="str">
        <f>IF(Master[[#This Row],[Voucher Collector -name, organization]]="","",Master[[#This Row],[Voucher Collector -name, organization]])</f>
        <v>Clara Holmes:From pressed specimen on another date:15 NOV 2016</v>
      </c>
      <c r="I70" s="7" t="str">
        <f>IF(Master[[#This Row],[Note (Voucher)]]="","",Master[[#This Row],[Note (Voucher)]])</f>
        <v/>
      </c>
    </row>
    <row r="71" spans="2:9" x14ac:dyDescent="0.35">
      <c r="B71" s="7" t="str">
        <f>Master[[#This Row],[Accession Prefix (NPGS)]]&amp;" "&amp;Master[[#This Row],[Accession Number -Assigned]]</f>
        <v xml:space="preserve">W6 </v>
      </c>
      <c r="C71" s="7" t="str">
        <f>Master[[#This Row],[Accession Prefix (NPGS)]]&amp;" "&amp;Master[[#This Row],[Accession Number -Assigned]]&amp;" "&amp;Master[[#This Row],[Inventory Suffix]]&amp;" "&amp;Master[[#This Row],[Inventory Type - Lookup Picker]]</f>
        <v>W6   SD</v>
      </c>
      <c r="D71" s="7" t="str">
        <f>IF(Master[[#This Row],[Collector Voucher Number]]="","",Master[[#This Row],[Collector Voucher Number]])</f>
        <v/>
      </c>
      <c r="E71" s="76" t="str">
        <f>IF(Master[[#This Row],[Voucher Location (2)]]="","",Master[[#This Row],[Voucher Location (2)]])</f>
        <v>Mid-Atlantic Regional Seed Bank</v>
      </c>
      <c r="F71" s="7" t="str">
        <f t="shared" si="2"/>
        <v>mm/dd/yyyy</v>
      </c>
      <c r="G71" s="2">
        <f>IF(Master[[#This Row],[Voucher Date]]="","",Master[[#This Row],[Voucher Date]])</f>
        <v>42641</v>
      </c>
      <c r="H71" s="17" t="str">
        <f>IF(Master[[#This Row],[Voucher Collector -name, organization]]="","",Master[[#This Row],[Voucher Collector -name, organization]])</f>
        <v>Clara Holmes:From pressed specimen on another date:15 NOV 2016</v>
      </c>
      <c r="I71" s="7" t="str">
        <f>IF(Master[[#This Row],[Note (Voucher)]]="","",Master[[#This Row],[Note (Voucher)]])</f>
        <v/>
      </c>
    </row>
    <row r="72" spans="2:9" x14ac:dyDescent="0.35">
      <c r="B72" s="7" t="str">
        <f>Master[[#This Row],[Accession Prefix (NPGS)]]&amp;" "&amp;Master[[#This Row],[Accession Number -Assigned]]</f>
        <v xml:space="preserve">W6 </v>
      </c>
      <c r="C72" s="7" t="str">
        <f>Master[[#This Row],[Accession Prefix (NPGS)]]&amp;" "&amp;Master[[#This Row],[Accession Number -Assigned]]&amp;" "&amp;Master[[#This Row],[Inventory Suffix]]&amp;" "&amp;Master[[#This Row],[Inventory Type - Lookup Picker]]</f>
        <v>W6   SD</v>
      </c>
      <c r="D72" s="7" t="str">
        <f>IF(Master[[#This Row],[Collector Voucher Number]]="","",Master[[#This Row],[Collector Voucher Number]])</f>
        <v/>
      </c>
      <c r="E72" s="76" t="str">
        <f>IF(Master[[#This Row],[Voucher Location (2)]]="","",Master[[#This Row],[Voucher Location (2)]])</f>
        <v>Mid-Atlantic Regional Seed Bank</v>
      </c>
      <c r="F72" s="7" t="str">
        <f t="shared" si="2"/>
        <v>mm/dd/yyyy</v>
      </c>
      <c r="G72" s="2">
        <f>IF(Master[[#This Row],[Voucher Date]]="","",Master[[#This Row],[Voucher Date]])</f>
        <v>42662</v>
      </c>
      <c r="H72" s="17" t="str">
        <f>IF(Master[[#This Row],[Voucher Collector -name, organization]]="","",Master[[#This Row],[Voucher Collector -name, organization]])</f>
        <v>Clara Holmes:From pressed specimen on another date:15 NOV 2016</v>
      </c>
      <c r="I72" s="7" t="str">
        <f>IF(Master[[#This Row],[Note (Voucher)]]="","",Master[[#This Row],[Note (Voucher)]])</f>
        <v/>
      </c>
    </row>
    <row r="73" spans="2:9" x14ac:dyDescent="0.35">
      <c r="B73" s="7" t="str">
        <f>Master[[#This Row],[Accession Prefix (NPGS)]]&amp;" "&amp;Master[[#This Row],[Accession Number -Assigned]]</f>
        <v xml:space="preserve">W6 </v>
      </c>
      <c r="C73" s="7" t="str">
        <f>Master[[#This Row],[Accession Prefix (NPGS)]]&amp;" "&amp;Master[[#This Row],[Accession Number -Assigned]]&amp;" "&amp;Master[[#This Row],[Inventory Suffix]]&amp;" "&amp;Master[[#This Row],[Inventory Type - Lookup Picker]]</f>
        <v>W6   SD</v>
      </c>
      <c r="D73" s="7" t="str">
        <f>IF(Master[[#This Row],[Collector Voucher Number]]="","",Master[[#This Row],[Collector Voucher Number]])</f>
        <v/>
      </c>
      <c r="E73" s="76" t="str">
        <f>IF(Master[[#This Row],[Voucher Location (2)]]="","",Master[[#This Row],[Voucher Location (2)]])</f>
        <v>Mid-Atlantic Regional Seed Bank</v>
      </c>
      <c r="F73" s="7" t="str">
        <f t="shared" si="2"/>
        <v>mm/dd/yyyy</v>
      </c>
      <c r="G73" s="2">
        <f>IF(Master[[#This Row],[Voucher Date]]="","",Master[[#This Row],[Voucher Date]])</f>
        <v>42663</v>
      </c>
      <c r="H73" s="17" t="str">
        <f>IF(Master[[#This Row],[Voucher Collector -name, organization]]="","",Master[[#This Row],[Voucher Collector -name, organization]])</f>
        <v>Clara Holmes:From pressed specimen on another date:15 NOV 2016</v>
      </c>
      <c r="I73" s="7" t="str">
        <f>IF(Master[[#This Row],[Note (Voucher)]]="","",Master[[#This Row],[Note (Voucher)]])</f>
        <v/>
      </c>
    </row>
    <row r="74" spans="2:9" x14ac:dyDescent="0.35">
      <c r="B74" s="7" t="str">
        <f>Master[[#This Row],[Accession Prefix (NPGS)]]&amp;" "&amp;Master[[#This Row],[Accession Number -Assigned]]</f>
        <v xml:space="preserve">W6 </v>
      </c>
      <c r="C74" s="7" t="str">
        <f>Master[[#This Row],[Accession Prefix (NPGS)]]&amp;" "&amp;Master[[#This Row],[Accession Number -Assigned]]&amp;" "&amp;Master[[#This Row],[Inventory Suffix]]&amp;" "&amp;Master[[#This Row],[Inventory Type - Lookup Picker]]</f>
        <v>W6   SD</v>
      </c>
      <c r="D74" s="7" t="str">
        <f>IF(Master[[#This Row],[Collector Voucher Number]]="","",Master[[#This Row],[Collector Voucher Number]])</f>
        <v/>
      </c>
      <c r="E74" s="76" t="str">
        <f>IF(Master[[#This Row],[Voucher Location (2)]]="","",Master[[#This Row],[Voucher Location (2)]])</f>
        <v>Mid-Atlantic Regional Seed Bank</v>
      </c>
      <c r="F74" s="7" t="str">
        <f t="shared" si="2"/>
        <v>mm/dd/yyyy</v>
      </c>
      <c r="G74" s="2">
        <f>IF(Master[[#This Row],[Voucher Date]]="","",Master[[#This Row],[Voucher Date]])</f>
        <v>42567</v>
      </c>
      <c r="H74" s="17" t="str">
        <f>IF(Master[[#This Row],[Voucher Collector -name, organization]]="","",Master[[#This Row],[Voucher Collector -name, organization]])</f>
        <v>Clara Holmes: MARSB:From pressed specimen on another date:15 NOV 2016</v>
      </c>
      <c r="I74" s="7" t="str">
        <f>IF(Master[[#This Row],[Note (Voucher)]]="","",Master[[#This Row],[Note (Voucher)]])</f>
        <v/>
      </c>
    </row>
    <row r="75" spans="2:9" x14ac:dyDescent="0.35">
      <c r="B75" s="7" t="str">
        <f>Master[[#This Row],[Accession Prefix (NPGS)]]&amp;" "&amp;Master[[#This Row],[Accession Number -Assigned]]</f>
        <v xml:space="preserve">W6 </v>
      </c>
      <c r="C75" s="7" t="str">
        <f>Master[[#This Row],[Accession Prefix (NPGS)]]&amp;" "&amp;Master[[#This Row],[Accession Number -Assigned]]&amp;" "&amp;Master[[#This Row],[Inventory Suffix]]&amp;" "&amp;Master[[#This Row],[Inventory Type - Lookup Picker]]</f>
        <v>W6   SD</v>
      </c>
      <c r="D75" s="7" t="str">
        <f>IF(Master[[#This Row],[Collector Voucher Number]]="","",Master[[#This Row],[Collector Voucher Number]])</f>
        <v/>
      </c>
      <c r="E75" s="76" t="str">
        <f>IF(Master[[#This Row],[Voucher Location (2)]]="","",Master[[#This Row],[Voucher Location (2)]])</f>
        <v>Mid-Atlantic Regional Seed Bank</v>
      </c>
      <c r="F75" s="7" t="str">
        <f t="shared" si="2"/>
        <v>mm/dd/yyyy</v>
      </c>
      <c r="G75" s="2">
        <f>IF(Master[[#This Row],[Voucher Date]]="","",Master[[#This Row],[Voucher Date]])</f>
        <v>42585</v>
      </c>
      <c r="H75" s="17" t="str">
        <f>IF(Master[[#This Row],[Voucher Collector -name, organization]]="","",Master[[#This Row],[Voucher Collector -name, organization]])</f>
        <v>Clara Holmes: MARSB:From pressed specimen on another date:15 NOV 2016</v>
      </c>
      <c r="I75" s="7" t="str">
        <f>IF(Master[[#This Row],[Note (Voucher)]]="","",Master[[#This Row],[Note (Voucher)]])</f>
        <v/>
      </c>
    </row>
    <row r="76" spans="2:9" x14ac:dyDescent="0.35">
      <c r="B76" s="7" t="str">
        <f>Master[[#This Row],[Accession Prefix (NPGS)]]&amp;" "&amp;Master[[#This Row],[Accession Number -Assigned]]</f>
        <v xml:space="preserve">W6 </v>
      </c>
      <c r="C76" s="7" t="str">
        <f>Master[[#This Row],[Accession Prefix (NPGS)]]&amp;" "&amp;Master[[#This Row],[Accession Number -Assigned]]&amp;" "&amp;Master[[#This Row],[Inventory Suffix]]&amp;" "&amp;Master[[#This Row],[Inventory Type - Lookup Picker]]</f>
        <v>W6   SD</v>
      </c>
      <c r="D76" s="7" t="str">
        <f>IF(Master[[#This Row],[Collector Voucher Number]]="","",Master[[#This Row],[Collector Voucher Number]])</f>
        <v/>
      </c>
      <c r="E76" s="76" t="str">
        <f>IF(Master[[#This Row],[Voucher Location (2)]]="","",Master[[#This Row],[Voucher Location (2)]])</f>
        <v>Mid-Atlantic Regional Seed Bank</v>
      </c>
      <c r="F76" s="7" t="str">
        <f t="shared" si="2"/>
        <v>mm/dd/yyyy</v>
      </c>
      <c r="G76" s="2">
        <f>IF(Master[[#This Row],[Voucher Date]]="","",Master[[#This Row],[Voucher Date]])</f>
        <v>42593</v>
      </c>
      <c r="H76" s="17" t="str">
        <f>IF(Master[[#This Row],[Voucher Collector -name, organization]]="","",Master[[#This Row],[Voucher Collector -name, organization]])</f>
        <v>Clara Holmes: MARSB:From pressed specimen on another date:15 NOV 2016</v>
      </c>
      <c r="I76" s="7" t="str">
        <f>IF(Master[[#This Row],[Note (Voucher)]]="","",Master[[#This Row],[Note (Voucher)]])</f>
        <v/>
      </c>
    </row>
    <row r="77" spans="2:9" x14ac:dyDescent="0.35">
      <c r="B77" s="7" t="str">
        <f>Master[[#This Row],[Accession Prefix (NPGS)]]&amp;" "&amp;Master[[#This Row],[Accession Number -Assigned]]</f>
        <v xml:space="preserve">W6 </v>
      </c>
      <c r="C77" s="7" t="str">
        <f>Master[[#This Row],[Accession Prefix (NPGS)]]&amp;" "&amp;Master[[#This Row],[Accession Number -Assigned]]&amp;" "&amp;Master[[#This Row],[Inventory Suffix]]&amp;" "&amp;Master[[#This Row],[Inventory Type - Lookup Picker]]</f>
        <v>W6   SD</v>
      </c>
      <c r="D77" s="7" t="str">
        <f>IF(Master[[#This Row],[Collector Voucher Number]]="","",Master[[#This Row],[Collector Voucher Number]])</f>
        <v/>
      </c>
      <c r="E77" s="76" t="str">
        <f>IF(Master[[#This Row],[Voucher Location (2)]]="","",Master[[#This Row],[Voucher Location (2)]])</f>
        <v>Mid-Atlantic Regional Seed Bank</v>
      </c>
      <c r="F77" s="7" t="str">
        <f t="shared" si="2"/>
        <v>mm/dd/yyyy</v>
      </c>
      <c r="G77" s="2">
        <f>IF(Master[[#This Row],[Voucher Date]]="","",Master[[#This Row],[Voucher Date]])</f>
        <v>42599</v>
      </c>
      <c r="H77" s="17" t="str">
        <f>IF(Master[[#This Row],[Voucher Collector -name, organization]]="","",Master[[#This Row],[Voucher Collector -name, organization]])</f>
        <v>Clara Holmes: MARSB:From pressed specimen on another date:15 NOV 2016</v>
      </c>
      <c r="I77" s="7" t="str">
        <f>IF(Master[[#This Row],[Note (Voucher)]]="","",Master[[#This Row],[Note (Voucher)]])</f>
        <v/>
      </c>
    </row>
    <row r="78" spans="2:9" x14ac:dyDescent="0.35">
      <c r="B78" s="7" t="str">
        <f>Master[[#This Row],[Accession Prefix (NPGS)]]&amp;" "&amp;Master[[#This Row],[Accession Number -Assigned]]</f>
        <v xml:space="preserve">W6 </v>
      </c>
      <c r="C78" s="7" t="str">
        <f>Master[[#This Row],[Accession Prefix (NPGS)]]&amp;" "&amp;Master[[#This Row],[Accession Number -Assigned]]&amp;" "&amp;Master[[#This Row],[Inventory Suffix]]&amp;" "&amp;Master[[#This Row],[Inventory Type - Lookup Picker]]</f>
        <v>W6   SD</v>
      </c>
      <c r="D78" s="7" t="str">
        <f>IF(Master[[#This Row],[Collector Voucher Number]]="","",Master[[#This Row],[Collector Voucher Number]])</f>
        <v/>
      </c>
      <c r="E78" s="76" t="str">
        <f>IF(Master[[#This Row],[Voucher Location (2)]]="","",Master[[#This Row],[Voucher Location (2)]])</f>
        <v>Mid-Atlantic Regional Seed Bank</v>
      </c>
      <c r="F78" s="7" t="str">
        <f t="shared" si="2"/>
        <v>mm/dd/yyyy</v>
      </c>
      <c r="G78" s="2">
        <f>IF(Master[[#This Row],[Voucher Date]]="","",Master[[#This Row],[Voucher Date]])</f>
        <v>42600</v>
      </c>
      <c r="H78" s="17" t="str">
        <f>IF(Master[[#This Row],[Voucher Collector -name, organization]]="","",Master[[#This Row],[Voucher Collector -name, organization]])</f>
        <v>Clara Holmes: MARSB:From pressed specimen on another date:15 NOV 2016</v>
      </c>
      <c r="I78" s="7" t="str">
        <f>IF(Master[[#This Row],[Note (Voucher)]]="","",Master[[#This Row],[Note (Voucher)]])</f>
        <v/>
      </c>
    </row>
    <row r="79" spans="2:9" x14ac:dyDescent="0.35">
      <c r="B79" s="7" t="str">
        <f>Master[[#This Row],[Accession Prefix (NPGS)]]&amp;" "&amp;Master[[#This Row],[Accession Number -Assigned]]</f>
        <v xml:space="preserve">W6 </v>
      </c>
      <c r="C79" s="7" t="str">
        <f>Master[[#This Row],[Accession Prefix (NPGS)]]&amp;" "&amp;Master[[#This Row],[Accession Number -Assigned]]&amp;" "&amp;Master[[#This Row],[Inventory Suffix]]&amp;" "&amp;Master[[#This Row],[Inventory Type - Lookup Picker]]</f>
        <v>W6   SD</v>
      </c>
      <c r="D79" s="7" t="str">
        <f>IF(Master[[#This Row],[Collector Voucher Number]]="","",Master[[#This Row],[Collector Voucher Number]])</f>
        <v/>
      </c>
      <c r="E79" s="76" t="str">
        <f>IF(Master[[#This Row],[Voucher Location (2)]]="","",Master[[#This Row],[Voucher Location (2)]])</f>
        <v>Mid-Atlantic Regional Seed Bank</v>
      </c>
      <c r="F79" s="7" t="str">
        <f t="shared" si="2"/>
        <v>mm/dd/yyyy</v>
      </c>
      <c r="G79" s="2">
        <f>IF(Master[[#This Row],[Voucher Date]]="","",Master[[#This Row],[Voucher Date]])</f>
        <v>42606</v>
      </c>
      <c r="H79" s="17" t="str">
        <f>IF(Master[[#This Row],[Voucher Collector -name, organization]]="","",Master[[#This Row],[Voucher Collector -name, organization]])</f>
        <v>Clara Holmes: MARSB:From pressed specimen on another date:15 NOV 2016</v>
      </c>
      <c r="I79" s="7" t="str">
        <f>IF(Master[[#This Row],[Note (Voucher)]]="","",Master[[#This Row],[Note (Voucher)]])</f>
        <v/>
      </c>
    </row>
    <row r="80" spans="2:9" x14ac:dyDescent="0.35">
      <c r="B80" s="7" t="str">
        <f>Master[[#This Row],[Accession Prefix (NPGS)]]&amp;" "&amp;Master[[#This Row],[Accession Number -Assigned]]</f>
        <v xml:space="preserve">W6 </v>
      </c>
      <c r="C80" s="7" t="str">
        <f>Master[[#This Row],[Accession Prefix (NPGS)]]&amp;" "&amp;Master[[#This Row],[Accession Number -Assigned]]&amp;" "&amp;Master[[#This Row],[Inventory Suffix]]&amp;" "&amp;Master[[#This Row],[Inventory Type - Lookup Picker]]</f>
        <v>W6   SD</v>
      </c>
      <c r="D80" s="7" t="str">
        <f>IF(Master[[#This Row],[Collector Voucher Number]]="","",Master[[#This Row],[Collector Voucher Number]])</f>
        <v/>
      </c>
      <c r="E80" s="76" t="str">
        <f>IF(Master[[#This Row],[Voucher Location (2)]]="","",Master[[#This Row],[Voucher Location (2)]])</f>
        <v>Mid-Atlantic Regional Seed Bank</v>
      </c>
      <c r="F80" s="7" t="str">
        <f t="shared" si="2"/>
        <v>mm/dd/yyyy</v>
      </c>
      <c r="G80" s="2">
        <f>IF(Master[[#This Row],[Voucher Date]]="","",Master[[#This Row],[Voucher Date]])</f>
        <v>42634</v>
      </c>
      <c r="H80" s="17" t="str">
        <f>IF(Master[[#This Row],[Voucher Collector -name, organization]]="","",Master[[#This Row],[Voucher Collector -name, organization]])</f>
        <v>Clara Holmes: MARSB:From pressed specimen on another date:15 NOV 2016</v>
      </c>
      <c r="I80" s="7" t="str">
        <f>IF(Master[[#This Row],[Note (Voucher)]]="","",Master[[#This Row],[Note (Voucher)]])</f>
        <v/>
      </c>
    </row>
    <row r="81" spans="2:9" x14ac:dyDescent="0.35">
      <c r="B81" s="7" t="str">
        <f>Master[[#This Row],[Accession Prefix (NPGS)]]&amp;" "&amp;Master[[#This Row],[Accession Number -Assigned]]</f>
        <v xml:space="preserve">W6 </v>
      </c>
      <c r="C81" s="7" t="str">
        <f>Master[[#This Row],[Accession Prefix (NPGS)]]&amp;" "&amp;Master[[#This Row],[Accession Number -Assigned]]&amp;" "&amp;Master[[#This Row],[Inventory Suffix]]&amp;" "&amp;Master[[#This Row],[Inventory Type - Lookup Picker]]</f>
        <v>W6   SD</v>
      </c>
      <c r="D81" s="7" t="str">
        <f>IF(Master[[#This Row],[Collector Voucher Number]]="","",Master[[#This Row],[Collector Voucher Number]])</f>
        <v/>
      </c>
      <c r="E81" s="76" t="str">
        <f>IF(Master[[#This Row],[Voucher Location (2)]]="","",Master[[#This Row],[Voucher Location (2)]])</f>
        <v>Mid-Atlantic Regional Seed Bank</v>
      </c>
      <c r="F81" s="7" t="str">
        <f t="shared" si="2"/>
        <v>mm/dd/yyyy</v>
      </c>
      <c r="G81" s="2">
        <f>IF(Master[[#This Row],[Voucher Date]]="","",Master[[#This Row],[Voucher Date]])</f>
        <v>42634</v>
      </c>
      <c r="H81" s="17" t="str">
        <f>IF(Master[[#This Row],[Voucher Collector -name, organization]]="","",Master[[#This Row],[Voucher Collector -name, organization]])</f>
        <v>Clara Holmes: MARSB:From pressed specimen on another date:15 NOV 2016</v>
      </c>
      <c r="I81" s="7" t="str">
        <f>IF(Master[[#This Row],[Note (Voucher)]]="","",Master[[#This Row],[Note (Voucher)]])</f>
        <v/>
      </c>
    </row>
    <row r="82" spans="2:9" x14ac:dyDescent="0.35">
      <c r="B82" s="7" t="str">
        <f>Master[[#This Row],[Accession Prefix (NPGS)]]&amp;" "&amp;Master[[#This Row],[Accession Number -Assigned]]</f>
        <v xml:space="preserve">W6 </v>
      </c>
      <c r="C82" s="7" t="str">
        <f>Master[[#This Row],[Accession Prefix (NPGS)]]&amp;" "&amp;Master[[#This Row],[Accession Number -Assigned]]&amp;" "&amp;Master[[#This Row],[Inventory Suffix]]&amp;" "&amp;Master[[#This Row],[Inventory Type - Lookup Picker]]</f>
        <v>W6   SD</v>
      </c>
      <c r="D82" s="7" t="str">
        <f>IF(Master[[#This Row],[Collector Voucher Number]]="","",Master[[#This Row],[Collector Voucher Number]])</f>
        <v/>
      </c>
      <c r="E82" s="76" t="str">
        <f>IF(Master[[#This Row],[Voucher Location (2)]]="","",Master[[#This Row],[Voucher Location (2)]])</f>
        <v>Mid-Atlantic Regional Seed Bank</v>
      </c>
      <c r="F82" s="7" t="str">
        <f t="shared" si="2"/>
        <v>mm/dd/yyyy</v>
      </c>
      <c r="G82" s="2">
        <f>IF(Master[[#This Row],[Voucher Date]]="","",Master[[#This Row],[Voucher Date]])</f>
        <v>42641</v>
      </c>
      <c r="H82" s="17" t="str">
        <f>IF(Master[[#This Row],[Voucher Collector -name, organization]]="","",Master[[#This Row],[Voucher Collector -name, organization]])</f>
        <v>Clara Holmes: MARSB:From pressed specimen on another date:15 NOV 2016</v>
      </c>
      <c r="I82" s="7" t="str">
        <f>IF(Master[[#This Row],[Note (Voucher)]]="","",Master[[#This Row],[Note (Voucher)]])</f>
        <v/>
      </c>
    </row>
    <row r="83" spans="2:9" x14ac:dyDescent="0.35">
      <c r="B83" s="7" t="str">
        <f>Master[[#This Row],[Accession Prefix (NPGS)]]&amp;" "&amp;Master[[#This Row],[Accession Number -Assigned]]</f>
        <v xml:space="preserve">W6 </v>
      </c>
      <c r="C83" s="7" t="str">
        <f>Master[[#This Row],[Accession Prefix (NPGS)]]&amp;" "&amp;Master[[#This Row],[Accession Number -Assigned]]&amp;" "&amp;Master[[#This Row],[Inventory Suffix]]&amp;" "&amp;Master[[#This Row],[Inventory Type - Lookup Picker]]</f>
        <v>W6   SD</v>
      </c>
      <c r="D83" s="7" t="str">
        <f>IF(Master[[#This Row],[Collector Voucher Number]]="","",Master[[#This Row],[Collector Voucher Number]])</f>
        <v/>
      </c>
      <c r="E83" s="76" t="str">
        <f>IF(Master[[#This Row],[Voucher Location (2)]]="","",Master[[#This Row],[Voucher Location (2)]])</f>
        <v>Mid-Atlantic Regional Seed Bank</v>
      </c>
      <c r="F83" s="7" t="str">
        <f t="shared" si="2"/>
        <v>mm/dd/yyyy</v>
      </c>
      <c r="G83" s="2">
        <f>IF(Master[[#This Row],[Voucher Date]]="","",Master[[#This Row],[Voucher Date]])</f>
        <v>42641</v>
      </c>
      <c r="H83" s="17" t="str">
        <f>IF(Master[[#This Row],[Voucher Collector -name, organization]]="","",Master[[#This Row],[Voucher Collector -name, organization]])</f>
        <v>Clara Holmes: MARSB:From pressed specimen on another date:15 NOV 2016</v>
      </c>
      <c r="I83" s="7" t="str">
        <f>IF(Master[[#This Row],[Note (Voucher)]]="","",Master[[#This Row],[Note (Voucher)]])</f>
        <v/>
      </c>
    </row>
    <row r="84" spans="2:9" x14ac:dyDescent="0.35">
      <c r="B84" s="7" t="str">
        <f>Master[[#This Row],[Accession Prefix (NPGS)]]&amp;" "&amp;Master[[#This Row],[Accession Number -Assigned]]</f>
        <v xml:space="preserve">W6 </v>
      </c>
      <c r="C84" s="7" t="str">
        <f>Master[[#This Row],[Accession Prefix (NPGS)]]&amp;" "&amp;Master[[#This Row],[Accession Number -Assigned]]&amp;" "&amp;Master[[#This Row],[Inventory Suffix]]&amp;" "&amp;Master[[#This Row],[Inventory Type - Lookup Picker]]</f>
        <v>W6   SD</v>
      </c>
      <c r="D84" s="7" t="str">
        <f>IF(Master[[#This Row],[Collector Voucher Number]]="","",Master[[#This Row],[Collector Voucher Number]])</f>
        <v/>
      </c>
      <c r="E84" s="76" t="str">
        <f>IF(Master[[#This Row],[Voucher Location (2)]]="","",Master[[#This Row],[Voucher Location (2)]])</f>
        <v>Mid-Atlantic Regional Seed Bank</v>
      </c>
      <c r="F84" s="7" t="str">
        <f t="shared" si="2"/>
        <v>mm/dd/yyyy</v>
      </c>
      <c r="G84" s="2">
        <f>IF(Master[[#This Row],[Voucher Date]]="","",Master[[#This Row],[Voucher Date]])</f>
        <v>42645</v>
      </c>
      <c r="H84" s="17" t="str">
        <f>IF(Master[[#This Row],[Voucher Collector -name, organization]]="","",Master[[#This Row],[Voucher Collector -name, organization]])</f>
        <v>Clara Holmes: MARSB:From pressed specimen on another date:15 NOV 2016</v>
      </c>
      <c r="I84" s="7" t="str">
        <f>IF(Master[[#This Row],[Note (Voucher)]]="","",Master[[#This Row],[Note (Voucher)]])</f>
        <v/>
      </c>
    </row>
    <row r="85" spans="2:9" x14ac:dyDescent="0.35">
      <c r="B85" s="7" t="str">
        <f>Master[[#This Row],[Accession Prefix (NPGS)]]&amp;" "&amp;Master[[#This Row],[Accession Number -Assigned]]</f>
        <v xml:space="preserve">W6 </v>
      </c>
      <c r="C85" s="7" t="str">
        <f>Master[[#This Row],[Accession Prefix (NPGS)]]&amp;" "&amp;Master[[#This Row],[Accession Number -Assigned]]&amp;" "&amp;Master[[#This Row],[Inventory Suffix]]&amp;" "&amp;Master[[#This Row],[Inventory Type - Lookup Picker]]</f>
        <v>W6   SD</v>
      </c>
      <c r="D85" s="7" t="str">
        <f>IF(Master[[#This Row],[Collector Voucher Number]]="","",Master[[#This Row],[Collector Voucher Number]])</f>
        <v/>
      </c>
      <c r="E85" s="76" t="str">
        <f>IF(Master[[#This Row],[Voucher Location (2)]]="","",Master[[#This Row],[Voucher Location (2)]])</f>
        <v>Mid-Atlantic Regional Seed Bank</v>
      </c>
      <c r="F85" s="7" t="str">
        <f t="shared" si="2"/>
        <v>mm/dd/yyyy</v>
      </c>
      <c r="G85" s="2">
        <f>IF(Master[[#This Row],[Voucher Date]]="","",Master[[#This Row],[Voucher Date]])</f>
        <v>42659</v>
      </c>
      <c r="H85" s="17" t="str">
        <f>IF(Master[[#This Row],[Voucher Collector -name, organization]]="","",Master[[#This Row],[Voucher Collector -name, organization]])</f>
        <v>Clara Holmes: MARSB:From pressed specimen on another date:15 NOV 2016</v>
      </c>
      <c r="I85" s="7" t="str">
        <f>IF(Master[[#This Row],[Note (Voucher)]]="","",Master[[#This Row],[Note (Voucher)]])</f>
        <v/>
      </c>
    </row>
    <row r="86" spans="2:9" x14ac:dyDescent="0.35">
      <c r="B86" s="7" t="str">
        <f>Master[[#This Row],[Accession Prefix (NPGS)]]&amp;" "&amp;Master[[#This Row],[Accession Number -Assigned]]</f>
        <v xml:space="preserve">W6 </v>
      </c>
      <c r="C86" s="7" t="str">
        <f>Master[[#This Row],[Accession Prefix (NPGS)]]&amp;" "&amp;Master[[#This Row],[Accession Number -Assigned]]&amp;" "&amp;Master[[#This Row],[Inventory Suffix]]&amp;" "&amp;Master[[#This Row],[Inventory Type - Lookup Picker]]</f>
        <v>W6   SD</v>
      </c>
      <c r="D86" s="7" t="str">
        <f>IF(Master[[#This Row],[Collector Voucher Number]]="","",Master[[#This Row],[Collector Voucher Number]])</f>
        <v/>
      </c>
      <c r="E86" s="76" t="str">
        <f>IF(Master[[#This Row],[Voucher Location (2)]]="","",Master[[#This Row],[Voucher Location (2)]])</f>
        <v>Mid-Atlantic Regional Seed Bank</v>
      </c>
      <c r="F86" s="7" t="str">
        <f t="shared" ref="F86:F117" si="3">"mm/dd/yyyy"</f>
        <v>mm/dd/yyyy</v>
      </c>
      <c r="G86" s="2">
        <f>IF(Master[[#This Row],[Voucher Date]]="","",Master[[#This Row],[Voucher Date]])</f>
        <v>42659</v>
      </c>
      <c r="H86" s="17" t="str">
        <f>IF(Master[[#This Row],[Voucher Collector -name, organization]]="","",Master[[#This Row],[Voucher Collector -name, organization]])</f>
        <v>::</v>
      </c>
      <c r="I86" s="7" t="str">
        <f>IF(Master[[#This Row],[Note (Voucher)]]="","",Master[[#This Row],[Note (Voucher)]])</f>
        <v/>
      </c>
    </row>
    <row r="87" spans="2:9" x14ac:dyDescent="0.35">
      <c r="B87" s="7" t="str">
        <f>Master[[#This Row],[Accession Prefix (NPGS)]]&amp;" "&amp;Master[[#This Row],[Accession Number -Assigned]]</f>
        <v xml:space="preserve">W6 </v>
      </c>
      <c r="C87" s="7" t="str">
        <f>Master[[#This Row],[Accession Prefix (NPGS)]]&amp;" "&amp;Master[[#This Row],[Accession Number -Assigned]]&amp;" "&amp;Master[[#This Row],[Inventory Suffix]]&amp;" "&amp;Master[[#This Row],[Inventory Type - Lookup Picker]]</f>
        <v>W6   SD</v>
      </c>
      <c r="D87" s="7" t="str">
        <f>IF(Master[[#This Row],[Collector Voucher Number]]="","",Master[[#This Row],[Collector Voucher Number]])</f>
        <v/>
      </c>
      <c r="E87" s="76" t="str">
        <f>IF(Master[[#This Row],[Voucher Location (2)]]="","",Master[[#This Row],[Voucher Location (2)]])</f>
        <v>Mid-Atlantic Regional Seed Bank</v>
      </c>
      <c r="F87" s="7" t="str">
        <f t="shared" si="3"/>
        <v>mm/dd/yyyy</v>
      </c>
      <c r="G87" s="2">
        <f>IF(Master[[#This Row],[Voucher Date]]="","",Master[[#This Row],[Voucher Date]])</f>
        <v>42659</v>
      </c>
      <c r="H87" s="17" t="str">
        <f>IF(Master[[#This Row],[Voucher Collector -name, organization]]="","",Master[[#This Row],[Voucher Collector -name, organization]])</f>
        <v>Clara Holmes: MARSB:From pressed specimen on another date:15 NOV 2016</v>
      </c>
      <c r="I87" s="7" t="str">
        <f>IF(Master[[#This Row],[Note (Voucher)]]="","",Master[[#This Row],[Note (Voucher)]])</f>
        <v/>
      </c>
    </row>
    <row r="88" spans="2:9" x14ac:dyDescent="0.35">
      <c r="B88" s="7" t="str">
        <f>Master[[#This Row],[Accession Prefix (NPGS)]]&amp;" "&amp;Master[[#This Row],[Accession Number -Assigned]]</f>
        <v xml:space="preserve">W6 </v>
      </c>
      <c r="C88" s="7" t="str">
        <f>Master[[#This Row],[Accession Prefix (NPGS)]]&amp;" "&amp;Master[[#This Row],[Accession Number -Assigned]]&amp;" "&amp;Master[[#This Row],[Inventory Suffix]]&amp;" "&amp;Master[[#This Row],[Inventory Type - Lookup Picker]]</f>
        <v>W6   SD</v>
      </c>
      <c r="D88" s="7" t="str">
        <f>IF(Master[[#This Row],[Collector Voucher Number]]="","",Master[[#This Row],[Collector Voucher Number]])</f>
        <v/>
      </c>
      <c r="E88" s="76" t="str">
        <f>IF(Master[[#This Row],[Voucher Location (2)]]="","",Master[[#This Row],[Voucher Location (2)]])</f>
        <v>Mid-Atlantic Regional Seed Bank</v>
      </c>
      <c r="F88" s="7" t="str">
        <f t="shared" si="3"/>
        <v>mm/dd/yyyy</v>
      </c>
      <c r="G88" s="2">
        <f>IF(Master[[#This Row],[Voucher Date]]="","",Master[[#This Row],[Voucher Date]])</f>
        <v>42661</v>
      </c>
      <c r="H88" s="17" t="str">
        <f>IF(Master[[#This Row],[Voucher Collector -name, organization]]="","",Master[[#This Row],[Voucher Collector -name, organization]])</f>
        <v>Clara Holmes: MARSB:From pressed specimen on another date:15 NOV 2016</v>
      </c>
      <c r="I88" s="7" t="str">
        <f>IF(Master[[#This Row],[Note (Voucher)]]="","",Master[[#This Row],[Note (Voucher)]])</f>
        <v/>
      </c>
    </row>
    <row r="89" spans="2:9" x14ac:dyDescent="0.35">
      <c r="B89" s="7" t="str">
        <f>Master[[#This Row],[Accession Prefix (NPGS)]]&amp;" "&amp;Master[[#This Row],[Accession Number -Assigned]]</f>
        <v xml:space="preserve">W6 </v>
      </c>
      <c r="C89" s="7" t="str">
        <f>Master[[#This Row],[Accession Prefix (NPGS)]]&amp;" "&amp;Master[[#This Row],[Accession Number -Assigned]]&amp;" "&amp;Master[[#This Row],[Inventory Suffix]]&amp;" "&amp;Master[[#This Row],[Inventory Type - Lookup Picker]]</f>
        <v>W6   SD</v>
      </c>
      <c r="D89" s="7" t="str">
        <f>IF(Master[[#This Row],[Collector Voucher Number]]="","",Master[[#This Row],[Collector Voucher Number]])</f>
        <v/>
      </c>
      <c r="E89" s="76" t="str">
        <f>IF(Master[[#This Row],[Voucher Location (2)]]="","",Master[[#This Row],[Voucher Location (2)]])</f>
        <v>Mid-Atlantic Regional Seed Bank</v>
      </c>
      <c r="F89" s="7" t="str">
        <f t="shared" si="3"/>
        <v>mm/dd/yyyy</v>
      </c>
      <c r="G89" s="2">
        <f>IF(Master[[#This Row],[Voucher Date]]="","",Master[[#This Row],[Voucher Date]])</f>
        <v>42665</v>
      </c>
      <c r="H89" s="17" t="str">
        <f>IF(Master[[#This Row],[Voucher Collector -name, organization]]="","",Master[[#This Row],[Voucher Collector -name, organization]])</f>
        <v>Clara Holmes: MARSB:From pressed specimen on another date:15 NOV 2016</v>
      </c>
      <c r="I89" s="7" t="str">
        <f>IF(Master[[#This Row],[Note (Voucher)]]="","",Master[[#This Row],[Note (Voucher)]])</f>
        <v/>
      </c>
    </row>
    <row r="90" spans="2:9" x14ac:dyDescent="0.35">
      <c r="B90" s="7" t="str">
        <f>Master[[#This Row],[Accession Prefix (NPGS)]]&amp;" "&amp;Master[[#This Row],[Accession Number -Assigned]]</f>
        <v xml:space="preserve">W6 </v>
      </c>
      <c r="C90" s="7" t="str">
        <f>Master[[#This Row],[Accession Prefix (NPGS)]]&amp;" "&amp;Master[[#This Row],[Accession Number -Assigned]]&amp;" "&amp;Master[[#This Row],[Inventory Suffix]]&amp;" "&amp;Master[[#This Row],[Inventory Type - Lookup Picker]]</f>
        <v>W6   SD</v>
      </c>
      <c r="D90" s="7" t="str">
        <f>IF(Master[[#This Row],[Collector Voucher Number]]="","",Master[[#This Row],[Collector Voucher Number]])</f>
        <v/>
      </c>
      <c r="E90" s="76" t="str">
        <f>IF(Master[[#This Row],[Voucher Location (2)]]="","",Master[[#This Row],[Voucher Location (2)]])</f>
        <v>Mid-Atlantic Regional Seed Bank</v>
      </c>
      <c r="F90" s="7" t="str">
        <f t="shared" si="3"/>
        <v>mm/dd/yyyy</v>
      </c>
      <c r="G90" s="2">
        <f>IF(Master[[#This Row],[Voucher Date]]="","",Master[[#This Row],[Voucher Date]])</f>
        <v>42665</v>
      </c>
      <c r="H90" s="17" t="str">
        <f>IF(Master[[#This Row],[Voucher Collector -name, organization]]="","",Master[[#This Row],[Voucher Collector -name, organization]])</f>
        <v>Clara Holmes: MARSB:From pressed specimen on another date:15 NOV 2016</v>
      </c>
      <c r="I90" s="7" t="str">
        <f>IF(Master[[#This Row],[Note (Voucher)]]="","",Master[[#This Row],[Note (Voucher)]])</f>
        <v/>
      </c>
    </row>
    <row r="91" spans="2:9" x14ac:dyDescent="0.35">
      <c r="B91" s="7" t="str">
        <f>Master[[#This Row],[Accession Prefix (NPGS)]]&amp;" "&amp;Master[[#This Row],[Accession Number -Assigned]]</f>
        <v xml:space="preserve">W6 </v>
      </c>
      <c r="C91" s="7" t="str">
        <f>Master[[#This Row],[Accession Prefix (NPGS)]]&amp;" "&amp;Master[[#This Row],[Accession Number -Assigned]]&amp;" "&amp;Master[[#This Row],[Inventory Suffix]]&amp;" "&amp;Master[[#This Row],[Inventory Type - Lookup Picker]]</f>
        <v>W6   SD</v>
      </c>
      <c r="D91" s="7" t="str">
        <f>IF(Master[[#This Row],[Collector Voucher Number]]="","",Master[[#This Row],[Collector Voucher Number]])</f>
        <v/>
      </c>
      <c r="E91" s="76" t="str">
        <f>IF(Master[[#This Row],[Voucher Location (2)]]="","",Master[[#This Row],[Voucher Location (2)]])</f>
        <v>Mid-Atlantic Regional Seed Bank</v>
      </c>
      <c r="F91" s="7" t="str">
        <f t="shared" si="3"/>
        <v>mm/dd/yyyy</v>
      </c>
      <c r="G91" s="2">
        <f>IF(Master[[#This Row],[Voucher Date]]="","",Master[[#This Row],[Voucher Date]])</f>
        <v>42667</v>
      </c>
      <c r="H91" s="17" t="str">
        <f>IF(Master[[#This Row],[Voucher Collector -name, organization]]="","",Master[[#This Row],[Voucher Collector -name, organization]])</f>
        <v>Clara Holmes: MARSB:From pressed specimen on another date:15 NOV 2016</v>
      </c>
      <c r="I91" s="7" t="str">
        <f>IF(Master[[#This Row],[Note (Voucher)]]="","",Master[[#This Row],[Note (Voucher)]])</f>
        <v/>
      </c>
    </row>
    <row r="92" spans="2:9" x14ac:dyDescent="0.35">
      <c r="B92" s="7" t="str">
        <f>Master[[#This Row],[Accession Prefix (NPGS)]]&amp;" "&amp;Master[[#This Row],[Accession Number -Assigned]]</f>
        <v xml:space="preserve">W6 </v>
      </c>
      <c r="C92" s="7" t="str">
        <f>Master[[#This Row],[Accession Prefix (NPGS)]]&amp;" "&amp;Master[[#This Row],[Accession Number -Assigned]]&amp;" "&amp;Master[[#This Row],[Inventory Suffix]]&amp;" "&amp;Master[[#This Row],[Inventory Type - Lookup Picker]]</f>
        <v>W6   SD</v>
      </c>
      <c r="D92" s="7" t="str">
        <f>IF(Master[[#This Row],[Collector Voucher Number]]="","",Master[[#This Row],[Collector Voucher Number]])</f>
        <v/>
      </c>
      <c r="E92" s="76" t="str">
        <f>IF(Master[[#This Row],[Voucher Location (2)]]="","",Master[[#This Row],[Voucher Location (2)]])</f>
        <v>Mid-Atlantic Regional Seed Bank</v>
      </c>
      <c r="F92" s="7" t="str">
        <f t="shared" si="3"/>
        <v>mm/dd/yyyy</v>
      </c>
      <c r="G92" s="2">
        <f>IF(Master[[#This Row],[Voucher Date]]="","",Master[[#This Row],[Voucher Date]])</f>
        <v>42668</v>
      </c>
      <c r="H92" s="17" t="str">
        <f>IF(Master[[#This Row],[Voucher Collector -name, organization]]="","",Master[[#This Row],[Voucher Collector -name, organization]])</f>
        <v>Clara Holmes: MARSB:From pressed specimen on another date:15 NOV 2016</v>
      </c>
      <c r="I92" s="7" t="str">
        <f>IF(Master[[#This Row],[Note (Voucher)]]="","",Master[[#This Row],[Note (Voucher)]])</f>
        <v/>
      </c>
    </row>
    <row r="93" spans="2:9" x14ac:dyDescent="0.35">
      <c r="B93" s="7" t="str">
        <f>Master[[#This Row],[Accession Prefix (NPGS)]]&amp;" "&amp;Master[[#This Row],[Accession Number -Assigned]]</f>
        <v xml:space="preserve">W6 </v>
      </c>
      <c r="C93" s="7" t="str">
        <f>Master[[#This Row],[Accession Prefix (NPGS)]]&amp;" "&amp;Master[[#This Row],[Accession Number -Assigned]]&amp;" "&amp;Master[[#This Row],[Inventory Suffix]]&amp;" "&amp;Master[[#This Row],[Inventory Type - Lookup Picker]]</f>
        <v>W6   SD</v>
      </c>
      <c r="D93" s="7" t="str">
        <f>IF(Master[[#This Row],[Collector Voucher Number]]="","",Master[[#This Row],[Collector Voucher Number]])</f>
        <v/>
      </c>
      <c r="E93" s="76" t="str">
        <f>IF(Master[[#This Row],[Voucher Location (2)]]="","",Master[[#This Row],[Voucher Location (2)]])</f>
        <v>Mid-Atlantic Regional Seed Bank</v>
      </c>
      <c r="F93" s="7" t="str">
        <f t="shared" si="3"/>
        <v>mm/dd/yyyy</v>
      </c>
      <c r="G93" s="2">
        <f>IF(Master[[#This Row],[Voucher Date]]="","",Master[[#This Row],[Voucher Date]])</f>
        <v>42557</v>
      </c>
      <c r="H93" s="17" t="str">
        <f>IF(Master[[#This Row],[Voucher Collector -name, organization]]="","",Master[[#This Row],[Voucher Collector -name, organization]])</f>
        <v>C. Holmes:In Field:06 JUL 2016</v>
      </c>
      <c r="I93" s="7" t="str">
        <f>IF(Master[[#This Row],[Note (Voucher)]]="","",Master[[#This Row],[Note (Voucher)]])</f>
        <v/>
      </c>
    </row>
    <row r="94" spans="2:9" x14ac:dyDescent="0.35">
      <c r="B94" s="7" t="str">
        <f>Master[[#This Row],[Accession Prefix (NPGS)]]&amp;" "&amp;Master[[#This Row],[Accession Number -Assigned]]</f>
        <v xml:space="preserve">W6 </v>
      </c>
      <c r="C94" s="7" t="str">
        <f>Master[[#This Row],[Accession Prefix (NPGS)]]&amp;" "&amp;Master[[#This Row],[Accession Number -Assigned]]&amp;" "&amp;Master[[#This Row],[Inventory Suffix]]&amp;" "&amp;Master[[#This Row],[Inventory Type - Lookup Picker]]</f>
        <v>W6   SD</v>
      </c>
      <c r="D94" s="7" t="str">
        <f>IF(Master[[#This Row],[Collector Voucher Number]]="","",Master[[#This Row],[Collector Voucher Number]])</f>
        <v/>
      </c>
      <c r="E94" s="76" t="str">
        <f>IF(Master[[#This Row],[Voucher Location (2)]]="","",Master[[#This Row],[Voucher Location (2)]])</f>
        <v/>
      </c>
      <c r="F94" s="7" t="str">
        <f t="shared" si="3"/>
        <v>mm/dd/yyyy</v>
      </c>
      <c r="G94" s="2" t="str">
        <f>IF(Master[[#This Row],[Voucher Date]]="","",Master[[#This Row],[Voucher Date]])</f>
        <v/>
      </c>
      <c r="H94" s="17" t="str">
        <f>IF(Master[[#This Row],[Voucher Collector -name, organization]]="","",Master[[#This Row],[Voucher Collector -name, organization]])</f>
        <v>::</v>
      </c>
      <c r="I94" s="7" t="str">
        <f>IF(Master[[#This Row],[Note (Voucher)]]="","",Master[[#This Row],[Note (Voucher)]])</f>
        <v/>
      </c>
    </row>
    <row r="95" spans="2:9" x14ac:dyDescent="0.35">
      <c r="B95" s="7" t="str">
        <f>Master[[#This Row],[Accession Prefix (NPGS)]]&amp;" "&amp;Master[[#This Row],[Accession Number -Assigned]]</f>
        <v xml:space="preserve">W6 </v>
      </c>
      <c r="C95" s="7" t="str">
        <f>Master[[#This Row],[Accession Prefix (NPGS)]]&amp;" "&amp;Master[[#This Row],[Accession Number -Assigned]]&amp;" "&amp;Master[[#This Row],[Inventory Suffix]]&amp;" "&amp;Master[[#This Row],[Inventory Type - Lookup Picker]]</f>
        <v>W6   SD</v>
      </c>
      <c r="D95" s="7" t="str">
        <f>IF(Master[[#This Row],[Collector Voucher Number]]="","",Master[[#This Row],[Collector Voucher Number]])</f>
        <v/>
      </c>
      <c r="E95" s="76" t="str">
        <f>IF(Master[[#This Row],[Voucher Location (2)]]="","",Master[[#This Row],[Voucher Location (2)]])</f>
        <v>Mid-Atlantic Regional Seed Bank</v>
      </c>
      <c r="F95" s="7" t="str">
        <f t="shared" si="3"/>
        <v>mm/dd/yyyy</v>
      </c>
      <c r="G95" s="2">
        <f>IF(Master[[#This Row],[Voucher Date]]="","",Master[[#This Row],[Voucher Date]])</f>
        <v>42634</v>
      </c>
      <c r="H95" s="17" t="str">
        <f>IF(Master[[#This Row],[Voucher Collector -name, organization]]="","",Master[[#This Row],[Voucher Collector -name, organization]])</f>
        <v>H. Liljengren:In Field:19 JUN 2016</v>
      </c>
      <c r="I95" s="7" t="str">
        <f>IF(Master[[#This Row],[Note (Voucher)]]="","",Master[[#This Row],[Note (Voucher)]])</f>
        <v/>
      </c>
    </row>
    <row r="96" spans="2:9" x14ac:dyDescent="0.35">
      <c r="B96" s="7" t="str">
        <f>Master[[#This Row],[Accession Prefix (NPGS)]]&amp;" "&amp;Master[[#This Row],[Accession Number -Assigned]]</f>
        <v xml:space="preserve">W6 </v>
      </c>
      <c r="C96" s="7" t="str">
        <f>Master[[#This Row],[Accession Prefix (NPGS)]]&amp;" "&amp;Master[[#This Row],[Accession Number -Assigned]]&amp;" "&amp;Master[[#This Row],[Inventory Suffix]]&amp;" "&amp;Master[[#This Row],[Inventory Type - Lookup Picker]]</f>
        <v>W6   SD</v>
      </c>
      <c r="D96" s="7" t="str">
        <f>IF(Master[[#This Row],[Collector Voucher Number]]="","",Master[[#This Row],[Collector Voucher Number]])</f>
        <v/>
      </c>
      <c r="E96" s="76" t="str">
        <f>IF(Master[[#This Row],[Voucher Location (2)]]="","",Master[[#This Row],[Voucher Location (2)]])</f>
        <v>Mid-Atlantic Regional Seed Bank</v>
      </c>
      <c r="F96" s="7" t="str">
        <f t="shared" si="3"/>
        <v>mm/dd/yyyy</v>
      </c>
      <c r="G96" s="2">
        <f>IF(Master[[#This Row],[Voucher Date]]="","",Master[[#This Row],[Voucher Date]])</f>
        <v>42639</v>
      </c>
      <c r="H96" s="17" t="str">
        <f>IF(Master[[#This Row],[Voucher Collector -name, organization]]="","",Master[[#This Row],[Voucher Collector -name, organization]])</f>
        <v>C. Holmes:In Field:26 SEP 2016</v>
      </c>
      <c r="I96" s="7" t="str">
        <f>IF(Master[[#This Row],[Note (Voucher)]]="","",Master[[#This Row],[Note (Voucher)]])</f>
        <v/>
      </c>
    </row>
    <row r="97" spans="2:9" x14ac:dyDescent="0.35">
      <c r="B97" s="7" t="str">
        <f>Master[[#This Row],[Accession Prefix (NPGS)]]&amp;" "&amp;Master[[#This Row],[Accession Number -Assigned]]</f>
        <v xml:space="preserve">W6 </v>
      </c>
      <c r="C97" s="7" t="str">
        <f>Master[[#This Row],[Accession Prefix (NPGS)]]&amp;" "&amp;Master[[#This Row],[Accession Number -Assigned]]&amp;" "&amp;Master[[#This Row],[Inventory Suffix]]&amp;" "&amp;Master[[#This Row],[Inventory Type - Lookup Picker]]</f>
        <v>W6   SD</v>
      </c>
      <c r="D97" s="7" t="str">
        <f>IF(Master[[#This Row],[Collector Voucher Number]]="","",Master[[#This Row],[Collector Voucher Number]])</f>
        <v/>
      </c>
      <c r="E97" s="76" t="str">
        <f>IF(Master[[#This Row],[Voucher Location (2)]]="","",Master[[#This Row],[Voucher Location (2)]])</f>
        <v>Mid-Atlantic Regional Seed Bank</v>
      </c>
      <c r="F97" s="7" t="str">
        <f t="shared" si="3"/>
        <v>mm/dd/yyyy</v>
      </c>
      <c r="G97" s="2">
        <f>IF(Master[[#This Row],[Voucher Date]]="","",Master[[#This Row],[Voucher Date]])</f>
        <v>42668</v>
      </c>
      <c r="H97" s="17" t="str">
        <f>IF(Master[[#This Row],[Voucher Collector -name, organization]]="","",Master[[#This Row],[Voucher Collector -name, organization]])</f>
        <v>C. Holmes:In Field:25 OCT 2016</v>
      </c>
      <c r="I97" s="7" t="str">
        <f>IF(Master[[#This Row],[Note (Voucher)]]="","",Master[[#This Row],[Note (Voucher)]])</f>
        <v/>
      </c>
    </row>
    <row r="98" spans="2:9" x14ac:dyDescent="0.35">
      <c r="B98" s="7" t="str">
        <f>Master[[#This Row],[Accession Prefix (NPGS)]]&amp;" "&amp;Master[[#This Row],[Accession Number -Assigned]]</f>
        <v xml:space="preserve">W6 </v>
      </c>
      <c r="C98" s="7" t="str">
        <f>Master[[#This Row],[Accession Prefix (NPGS)]]&amp;" "&amp;Master[[#This Row],[Accession Number -Assigned]]&amp;" "&amp;Master[[#This Row],[Inventory Suffix]]&amp;" "&amp;Master[[#This Row],[Inventory Type - Lookup Picker]]</f>
        <v>W6   SD</v>
      </c>
      <c r="D98" s="7" t="str">
        <f>IF(Master[[#This Row],[Collector Voucher Number]]="","",Master[[#This Row],[Collector Voucher Number]])</f>
        <v/>
      </c>
      <c r="E98" s="76" t="str">
        <f>IF(Master[[#This Row],[Voucher Location (2)]]="","",Master[[#This Row],[Voucher Location (2)]])</f>
        <v>Mid-Atlantic Regional Seed Bank</v>
      </c>
      <c r="F98" s="7" t="str">
        <f t="shared" si="3"/>
        <v>mm/dd/yyyy</v>
      </c>
      <c r="G98" s="2">
        <f>IF(Master[[#This Row],[Voucher Date]]="","",Master[[#This Row],[Voucher Date]])</f>
        <v>42674</v>
      </c>
      <c r="H98" s="17" t="str">
        <f>IF(Master[[#This Row],[Voucher Collector -name, organization]]="","",Master[[#This Row],[Voucher Collector -name, organization]])</f>
        <v>Clara Holmes:From pressed specimen on another date:15 NOV 2016</v>
      </c>
      <c r="I98" s="7" t="str">
        <f>IF(Master[[#This Row],[Note (Voucher)]]="","",Master[[#This Row],[Note (Voucher)]])</f>
        <v/>
      </c>
    </row>
    <row r="99" spans="2:9" x14ac:dyDescent="0.35">
      <c r="B99" s="7" t="str">
        <f>Master[[#This Row],[Accession Prefix (NPGS)]]&amp;" "&amp;Master[[#This Row],[Accession Number -Assigned]]</f>
        <v xml:space="preserve">W6 </v>
      </c>
      <c r="C99" s="7" t="str">
        <f>Master[[#This Row],[Accession Prefix (NPGS)]]&amp;" "&amp;Master[[#This Row],[Accession Number -Assigned]]&amp;" "&amp;Master[[#This Row],[Inventory Suffix]]&amp;" "&amp;Master[[#This Row],[Inventory Type - Lookup Picker]]</f>
        <v>W6   SD</v>
      </c>
      <c r="D99" s="7" t="str">
        <f>IF(Master[[#This Row],[Collector Voucher Number]]="","",Master[[#This Row],[Collector Voucher Number]])</f>
        <v/>
      </c>
      <c r="E99" s="76" t="str">
        <f>IF(Master[[#This Row],[Voucher Location (2)]]="","",Master[[#This Row],[Voucher Location (2)]])</f>
        <v>Mid-Atlantic Regional Seed Bank</v>
      </c>
      <c r="F99" s="7" t="str">
        <f t="shared" si="3"/>
        <v>mm/dd/yyyy</v>
      </c>
      <c r="G99" s="2">
        <f>IF(Master[[#This Row],[Voucher Date]]="","",Master[[#This Row],[Voucher Date]])</f>
        <v>42677</v>
      </c>
      <c r="H99" s="17" t="str">
        <f>IF(Master[[#This Row],[Voucher Collector -name, organization]]="","",Master[[#This Row],[Voucher Collector -name, organization]])</f>
        <v>Clara Holmes:From pressed specimen on another date:15 NOV 2016</v>
      </c>
      <c r="I99" s="7" t="str">
        <f>IF(Master[[#This Row],[Note (Voucher)]]="","",Master[[#This Row],[Note (Voucher)]])</f>
        <v/>
      </c>
    </row>
    <row r="100" spans="2:9" x14ac:dyDescent="0.35">
      <c r="B100" s="7" t="str">
        <f>Master[[#This Row],[Accession Prefix (NPGS)]]&amp;" "&amp;Master[[#This Row],[Accession Number -Assigned]]</f>
        <v xml:space="preserve">W6 </v>
      </c>
      <c r="C100" s="7" t="str">
        <f>Master[[#This Row],[Accession Prefix (NPGS)]]&amp;" "&amp;Master[[#This Row],[Accession Number -Assigned]]&amp;" "&amp;Master[[#This Row],[Inventory Suffix]]&amp;" "&amp;Master[[#This Row],[Inventory Type - Lookup Picker]]</f>
        <v>W6   SD</v>
      </c>
      <c r="D100" s="7" t="str">
        <f>IF(Master[[#This Row],[Collector Voucher Number]]="","",Master[[#This Row],[Collector Voucher Number]])</f>
        <v/>
      </c>
      <c r="E100" s="76" t="str">
        <f>IF(Master[[#This Row],[Voucher Location (2)]]="","",Master[[#This Row],[Voucher Location (2)]])</f>
        <v>Mid-Atlantic Regional Seed Bank</v>
      </c>
      <c r="F100" s="7" t="str">
        <f t="shared" si="3"/>
        <v>mm/dd/yyyy</v>
      </c>
      <c r="G100" s="2">
        <f>IF(Master[[#This Row],[Voucher Date]]="","",Master[[#This Row],[Voucher Date]])</f>
        <v>42677</v>
      </c>
      <c r="H100" s="17" t="str">
        <f>IF(Master[[#This Row],[Voucher Collector -name, organization]]="","",Master[[#This Row],[Voucher Collector -name, organization]])</f>
        <v>Clara Holmes:From pressed specimen on another date:15 NOV 2016</v>
      </c>
      <c r="I100" s="7" t="str">
        <f>IF(Master[[#This Row],[Note (Voucher)]]="","",Master[[#This Row],[Note (Voucher)]])</f>
        <v/>
      </c>
    </row>
    <row r="101" spans="2:9" x14ac:dyDescent="0.35">
      <c r="B101" s="7" t="str">
        <f>Master[[#This Row],[Accession Prefix (NPGS)]]&amp;" "&amp;Master[[#This Row],[Accession Number -Assigned]]</f>
        <v xml:space="preserve">W6 </v>
      </c>
      <c r="C101" s="7" t="str">
        <f>Master[[#This Row],[Accession Prefix (NPGS)]]&amp;" "&amp;Master[[#This Row],[Accession Number -Assigned]]&amp;" "&amp;Master[[#This Row],[Inventory Suffix]]&amp;" "&amp;Master[[#This Row],[Inventory Type - Lookup Picker]]</f>
        <v>W6   SD</v>
      </c>
      <c r="D101" s="7" t="str">
        <f>IF(Master[[#This Row],[Collector Voucher Number]]="","",Master[[#This Row],[Collector Voucher Number]])</f>
        <v/>
      </c>
      <c r="E101" s="76" t="str">
        <f>IF(Master[[#This Row],[Voucher Location (2)]]="","",Master[[#This Row],[Voucher Location (2)]])</f>
        <v>Mid-Atlantic Regional Seed Bank</v>
      </c>
      <c r="F101" s="7" t="str">
        <f t="shared" si="3"/>
        <v>mm/dd/yyyy</v>
      </c>
      <c r="G101" s="2">
        <f>IF(Master[[#This Row],[Voucher Date]]="","",Master[[#This Row],[Voucher Date]])</f>
        <v>42682</v>
      </c>
      <c r="H101" s="17" t="str">
        <f>IF(Master[[#This Row],[Voucher Collector -name, organization]]="","",Master[[#This Row],[Voucher Collector -name, organization]])</f>
        <v>Clara Holmes:From pressed specimen on another date:15 NOV 2016</v>
      </c>
      <c r="I101" s="7" t="str">
        <f>IF(Master[[#This Row],[Note (Voucher)]]="","",Master[[#This Row],[Note (Voucher)]])</f>
        <v/>
      </c>
    </row>
    <row r="102" spans="2:9" x14ac:dyDescent="0.35">
      <c r="B102" s="7" t="str">
        <f>Master[[#This Row],[Accession Prefix (NPGS)]]&amp;" "&amp;Master[[#This Row],[Accession Number -Assigned]]</f>
        <v xml:space="preserve">W6 </v>
      </c>
      <c r="C102" s="7" t="str">
        <f>Master[[#This Row],[Accession Prefix (NPGS)]]&amp;" "&amp;Master[[#This Row],[Accession Number -Assigned]]&amp;" "&amp;Master[[#This Row],[Inventory Suffix]]&amp;" "&amp;Master[[#This Row],[Inventory Type - Lookup Picker]]</f>
        <v>W6   SD</v>
      </c>
      <c r="D102" s="7" t="str">
        <f>IF(Master[[#This Row],[Collector Voucher Number]]="","",Master[[#This Row],[Collector Voucher Number]])</f>
        <v/>
      </c>
      <c r="E102" s="76" t="str">
        <f>IF(Master[[#This Row],[Voucher Location (2)]]="","",Master[[#This Row],[Voucher Location (2)]])</f>
        <v>Mid-Atlantic Regional Seed Bank</v>
      </c>
      <c r="F102" s="7" t="str">
        <f t="shared" si="3"/>
        <v>mm/dd/yyyy</v>
      </c>
      <c r="G102" s="2">
        <f>IF(Master[[#This Row],[Voucher Date]]="","",Master[[#This Row],[Voucher Date]])</f>
        <v>42682</v>
      </c>
      <c r="H102" s="17" t="str">
        <f>IF(Master[[#This Row],[Voucher Collector -name, organization]]="","",Master[[#This Row],[Voucher Collector -name, organization]])</f>
        <v/>
      </c>
      <c r="I102" s="7" t="str">
        <f>IF(Master[[#This Row],[Note (Voucher)]]="","",Master[[#This Row],[Note (Voucher)]])</f>
        <v/>
      </c>
    </row>
    <row r="103" spans="2:9" x14ac:dyDescent="0.35">
      <c r="B103" s="7" t="str">
        <f>Master[[#This Row],[Accession Prefix (NPGS)]]&amp;" "&amp;Master[[#This Row],[Accession Number -Assigned]]</f>
        <v xml:space="preserve">W6 </v>
      </c>
      <c r="C103" s="7" t="str">
        <f>Master[[#This Row],[Accession Prefix (NPGS)]]&amp;" "&amp;Master[[#This Row],[Accession Number -Assigned]]&amp;" "&amp;Master[[#This Row],[Inventory Suffix]]&amp;" "&amp;Master[[#This Row],[Inventory Type - Lookup Picker]]</f>
        <v>W6   SD</v>
      </c>
      <c r="D103" s="7" t="str">
        <f>IF(Master[[#This Row],[Collector Voucher Number]]="","",Master[[#This Row],[Collector Voucher Number]])</f>
        <v/>
      </c>
      <c r="E103" s="76" t="str">
        <f>IF(Master[[#This Row],[Voucher Location (2)]]="","",Master[[#This Row],[Voucher Location (2)]])</f>
        <v>Mid-Atlantic Regional Seed Bank</v>
      </c>
      <c r="F103" s="7" t="str">
        <f t="shared" si="3"/>
        <v>mm/dd/yyyy</v>
      </c>
      <c r="G103" s="2">
        <f>IF(Master[[#This Row],[Voucher Date]]="","",Master[[#This Row],[Voucher Date]])</f>
        <v>42682</v>
      </c>
      <c r="H103" s="17" t="str">
        <f>IF(Master[[#This Row],[Voucher Collector -name, organization]]="","",Master[[#This Row],[Voucher Collector -name, organization]])</f>
        <v>Clara Holmes:From pressed specimen on another date:15 NOV 2016</v>
      </c>
      <c r="I103" s="7" t="str">
        <f>IF(Master[[#This Row],[Note (Voucher)]]="","",Master[[#This Row],[Note (Voucher)]])</f>
        <v/>
      </c>
    </row>
    <row r="104" spans="2:9" x14ac:dyDescent="0.35">
      <c r="B104" s="7" t="str">
        <f>Master[[#This Row],[Accession Prefix (NPGS)]]&amp;" "&amp;Master[[#This Row],[Accession Number -Assigned]]</f>
        <v xml:space="preserve">W6 </v>
      </c>
      <c r="C104" s="7" t="str">
        <f>Master[[#This Row],[Accession Prefix (NPGS)]]&amp;" "&amp;Master[[#This Row],[Accession Number -Assigned]]&amp;" "&amp;Master[[#This Row],[Inventory Suffix]]&amp;" "&amp;Master[[#This Row],[Inventory Type - Lookup Picker]]</f>
        <v>W6   SD</v>
      </c>
      <c r="D104" s="7" t="str">
        <f>IF(Master[[#This Row],[Collector Voucher Number]]="","",Master[[#This Row],[Collector Voucher Number]])</f>
        <v/>
      </c>
      <c r="E104" s="76" t="str">
        <f>IF(Master[[#This Row],[Voucher Location (2)]]="","",Master[[#This Row],[Voucher Location (2)]])</f>
        <v>Mid-Atlantic Regional Seed Bank</v>
      </c>
      <c r="F104" s="7" t="str">
        <f t="shared" si="3"/>
        <v>mm/dd/yyyy</v>
      </c>
      <c r="G104" s="2">
        <f>IF(Master[[#This Row],[Voucher Date]]="","",Master[[#This Row],[Voucher Date]])</f>
        <v>42684</v>
      </c>
      <c r="H104" s="17" t="str">
        <f>IF(Master[[#This Row],[Voucher Collector -name, organization]]="","",Master[[#This Row],[Voucher Collector -name, organization]])</f>
        <v>Clara Holmes:From pressed specimen on another date:15 NOV 2016</v>
      </c>
      <c r="I104" s="7" t="str">
        <f>IF(Master[[#This Row],[Note (Voucher)]]="","",Master[[#This Row],[Note (Voucher)]])</f>
        <v/>
      </c>
    </row>
    <row r="105" spans="2:9" x14ac:dyDescent="0.35">
      <c r="B105" s="7" t="str">
        <f>Master[[#This Row],[Accession Prefix (NPGS)]]&amp;" "&amp;Master[[#This Row],[Accession Number -Assigned]]</f>
        <v xml:space="preserve">W6 </v>
      </c>
      <c r="C105" s="7" t="str">
        <f>Master[[#This Row],[Accession Prefix (NPGS)]]&amp;" "&amp;Master[[#This Row],[Accession Number -Assigned]]&amp;" "&amp;Master[[#This Row],[Inventory Suffix]]&amp;" "&amp;Master[[#This Row],[Inventory Type - Lookup Picker]]</f>
        <v>W6   SD</v>
      </c>
      <c r="D105" s="7" t="str">
        <f>IF(Master[[#This Row],[Collector Voucher Number]]="","",Master[[#This Row],[Collector Voucher Number]])</f>
        <v/>
      </c>
      <c r="E105" s="76" t="str">
        <f>IF(Master[[#This Row],[Voucher Location (2)]]="","",Master[[#This Row],[Voucher Location (2)]])</f>
        <v>Mid-Atlantic Regional Seed Bank</v>
      </c>
      <c r="F105" s="7" t="str">
        <f t="shared" si="3"/>
        <v>mm/dd/yyyy</v>
      </c>
      <c r="G105" s="2">
        <f>IF(Master[[#This Row],[Voucher Date]]="","",Master[[#This Row],[Voucher Date]])</f>
        <v>42684</v>
      </c>
      <c r="H105" s="17" t="str">
        <f>IF(Master[[#This Row],[Voucher Collector -name, organization]]="","",Master[[#This Row],[Voucher Collector -name, organization]])</f>
        <v>Clara Holmes:From pressed specimen on another date:15 NOV 2016</v>
      </c>
      <c r="I105" s="7" t="str">
        <f>IF(Master[[#This Row],[Note (Voucher)]]="","",Master[[#This Row],[Note (Voucher)]])</f>
        <v/>
      </c>
    </row>
    <row r="106" spans="2:9" x14ac:dyDescent="0.35">
      <c r="B106" s="7" t="str">
        <f>Master[[#This Row],[Accession Prefix (NPGS)]]&amp;" "&amp;Master[[#This Row],[Accession Number -Assigned]]</f>
        <v xml:space="preserve">W6 </v>
      </c>
      <c r="C106" s="7" t="str">
        <f>Master[[#This Row],[Accession Prefix (NPGS)]]&amp;" "&amp;Master[[#This Row],[Accession Number -Assigned]]&amp;" "&amp;Master[[#This Row],[Inventory Suffix]]&amp;" "&amp;Master[[#This Row],[Inventory Type - Lookup Picker]]</f>
        <v>W6   SD</v>
      </c>
      <c r="D106" s="7" t="str">
        <f>IF(Master[[#This Row],[Collector Voucher Number]]="","",Master[[#This Row],[Collector Voucher Number]])</f>
        <v/>
      </c>
      <c r="E106" s="76" t="str">
        <f>IF(Master[[#This Row],[Voucher Location (2)]]="","",Master[[#This Row],[Voucher Location (2)]])</f>
        <v>Mid-Atlantic Regional Seed Bank</v>
      </c>
      <c r="F106" s="7" t="str">
        <f t="shared" si="3"/>
        <v>mm/dd/yyyy</v>
      </c>
      <c r="G106" s="2">
        <f>IF(Master[[#This Row],[Voucher Date]]="","",Master[[#This Row],[Voucher Date]])</f>
        <v>42678</v>
      </c>
      <c r="H106" s="17" t="str">
        <f>IF(Master[[#This Row],[Voucher Collector -name, organization]]="","",Master[[#This Row],[Voucher Collector -name, organization]])</f>
        <v>Clara Holmes:From pressed specimen on another date:15 NOV 2016</v>
      </c>
      <c r="I106" s="7" t="str">
        <f>IF(Master[[#This Row],[Note (Voucher)]]="","",Master[[#This Row],[Note (Voucher)]])</f>
        <v/>
      </c>
    </row>
    <row r="107" spans="2:9" x14ac:dyDescent="0.35">
      <c r="B107" s="7" t="str">
        <f>Master[[#This Row],[Accession Prefix (NPGS)]]&amp;" "&amp;Master[[#This Row],[Accession Number -Assigned]]</f>
        <v xml:space="preserve">W6 </v>
      </c>
      <c r="C107" s="7" t="str">
        <f>Master[[#This Row],[Accession Prefix (NPGS)]]&amp;" "&amp;Master[[#This Row],[Accession Number -Assigned]]&amp;" "&amp;Master[[#This Row],[Inventory Suffix]]&amp;" "&amp;Master[[#This Row],[Inventory Type - Lookup Picker]]</f>
        <v>W6   SD</v>
      </c>
      <c r="D107" s="7" t="str">
        <f>IF(Master[[#This Row],[Collector Voucher Number]]="","",Master[[#This Row],[Collector Voucher Number]])</f>
        <v/>
      </c>
      <c r="E107" s="76" t="str">
        <f>IF(Master[[#This Row],[Voucher Location (2)]]="","",Master[[#This Row],[Voucher Location (2)]])</f>
        <v>Mid-Atlantic Regional Seed Bank</v>
      </c>
      <c r="F107" s="7" t="str">
        <f t="shared" si="3"/>
        <v>mm/dd/yyyy</v>
      </c>
      <c r="G107" s="2">
        <f>IF(Master[[#This Row],[Voucher Date]]="","",Master[[#This Row],[Voucher Date]])</f>
        <v>42679</v>
      </c>
      <c r="H107" s="17" t="str">
        <f>IF(Master[[#This Row],[Voucher Collector -name, organization]]="","",Master[[#This Row],[Voucher Collector -name, organization]])</f>
        <v>Clara Holmes: MARSB:From pressed specimen on another date:15 NOV 2016</v>
      </c>
      <c r="I107" s="7" t="str">
        <f>IF(Master[[#This Row],[Note (Voucher)]]="","",Master[[#This Row],[Note (Voucher)]])</f>
        <v/>
      </c>
    </row>
    <row r="108" spans="2:9" x14ac:dyDescent="0.35">
      <c r="B108" s="7" t="str">
        <f>Master[[#This Row],[Accession Prefix (NPGS)]]&amp;" "&amp;Master[[#This Row],[Accession Number -Assigned]]</f>
        <v xml:space="preserve">W6 </v>
      </c>
      <c r="C108" s="7" t="str">
        <f>Master[[#This Row],[Accession Prefix (NPGS)]]&amp;" "&amp;Master[[#This Row],[Accession Number -Assigned]]&amp;" "&amp;Master[[#This Row],[Inventory Suffix]]&amp;" "&amp;Master[[#This Row],[Inventory Type - Lookup Picker]]</f>
        <v>W6   SD</v>
      </c>
      <c r="D108" s="7" t="str">
        <f>IF(Master[[#This Row],[Collector Voucher Number]]="","",Master[[#This Row],[Collector Voucher Number]])</f>
        <v/>
      </c>
      <c r="E108" s="76" t="str">
        <f>IF(Master[[#This Row],[Voucher Location (2)]]="","",Master[[#This Row],[Voucher Location (2)]])</f>
        <v>Mid-Atlantic Regional Seed Bank</v>
      </c>
      <c r="F108" s="7" t="str">
        <f t="shared" si="3"/>
        <v>mm/dd/yyyy</v>
      </c>
      <c r="G108" s="2">
        <f>IF(Master[[#This Row],[Voucher Date]]="","",Master[[#This Row],[Voucher Date]])</f>
        <v>42682</v>
      </c>
      <c r="H108" s="17" t="str">
        <f>IF(Master[[#This Row],[Voucher Collector -name, organization]]="","",Master[[#This Row],[Voucher Collector -name, organization]])</f>
        <v>Clara Holmes:From pressed specimen on another date:16 NOV 2016</v>
      </c>
      <c r="I108" s="7" t="str">
        <f>IF(Master[[#This Row],[Note (Voucher)]]="","",Master[[#This Row],[Note (Voucher)]])</f>
        <v/>
      </c>
    </row>
    <row r="109" spans="2:9" x14ac:dyDescent="0.35">
      <c r="B109" s="7" t="str">
        <f>Master[[#This Row],[Accession Prefix (NPGS)]]&amp;" "&amp;Master[[#This Row],[Accession Number -Assigned]]</f>
        <v xml:space="preserve">W6 </v>
      </c>
      <c r="C109" s="7" t="str">
        <f>Master[[#This Row],[Accession Prefix (NPGS)]]&amp;" "&amp;Master[[#This Row],[Accession Number -Assigned]]&amp;" "&amp;Master[[#This Row],[Inventory Suffix]]&amp;" "&amp;Master[[#This Row],[Inventory Type - Lookup Picker]]</f>
        <v>W6   SD</v>
      </c>
      <c r="D109" s="7" t="str">
        <f>IF(Master[[#This Row],[Collector Voucher Number]]="","",Master[[#This Row],[Collector Voucher Number]])</f>
        <v/>
      </c>
      <c r="E109" s="76" t="str">
        <f>IF(Master[[#This Row],[Voucher Location (2)]]="","",Master[[#This Row],[Voucher Location (2)]])</f>
        <v>Mid-Atlantic Regional Seed Bank</v>
      </c>
      <c r="F109" s="7" t="str">
        <f t="shared" si="3"/>
        <v>mm/dd/yyyy</v>
      </c>
      <c r="G109" s="2">
        <f>IF(Master[[#This Row],[Voucher Date]]="","",Master[[#This Row],[Voucher Date]])</f>
        <v>42683</v>
      </c>
      <c r="H109" s="17" t="str">
        <f>IF(Master[[#This Row],[Voucher Collector -name, organization]]="","",Master[[#This Row],[Voucher Collector -name, organization]])</f>
        <v>Clara Holmes:From pressed specimen on another date:16 NOV 2016</v>
      </c>
      <c r="I109" s="7" t="str">
        <f>IF(Master[[#This Row],[Note (Voucher)]]="","",Master[[#This Row],[Note (Voucher)]])</f>
        <v/>
      </c>
    </row>
    <row r="110" spans="2:9" x14ac:dyDescent="0.35">
      <c r="B110" s="7" t="str">
        <f>Master[[#This Row],[Accession Prefix (NPGS)]]&amp;" "&amp;Master[[#This Row],[Accession Number -Assigned]]</f>
        <v xml:space="preserve">W6 </v>
      </c>
      <c r="C110" s="7" t="str">
        <f>Master[[#This Row],[Accession Prefix (NPGS)]]&amp;" "&amp;Master[[#This Row],[Accession Number -Assigned]]&amp;" "&amp;Master[[#This Row],[Inventory Suffix]]&amp;" "&amp;Master[[#This Row],[Inventory Type - Lookup Picker]]</f>
        <v>W6   SD</v>
      </c>
      <c r="D110" s="7" t="str">
        <f>IF(Master[[#This Row],[Collector Voucher Number]]="","",Master[[#This Row],[Collector Voucher Number]])</f>
        <v/>
      </c>
      <c r="E110" s="76" t="str">
        <f>IF(Master[[#This Row],[Voucher Location (2)]]="","",Master[[#This Row],[Voucher Location (2)]])</f>
        <v>Mid-Atlantic Regional Seed Bank</v>
      </c>
      <c r="F110" s="7" t="str">
        <f t="shared" si="3"/>
        <v>mm/dd/yyyy</v>
      </c>
      <c r="G110" s="2">
        <f>IF(Master[[#This Row],[Voucher Date]]="","",Master[[#This Row],[Voucher Date]])</f>
        <v>42683</v>
      </c>
      <c r="H110" s="17" t="str">
        <f>IF(Master[[#This Row],[Voucher Collector -name, organization]]="","",Master[[#This Row],[Voucher Collector -name, organization]])</f>
        <v>Clara Holmes:From photograph:09 NOV 2016</v>
      </c>
      <c r="I110" s="7" t="str">
        <f>IF(Master[[#This Row],[Note (Voucher)]]="","",Master[[#This Row],[Note (Voucher)]])</f>
        <v/>
      </c>
    </row>
    <row r="111" spans="2:9" x14ac:dyDescent="0.35">
      <c r="B111" s="7" t="str">
        <f>Master[[#This Row],[Accession Prefix (NPGS)]]&amp;" "&amp;Master[[#This Row],[Accession Number -Assigned]]</f>
        <v xml:space="preserve">W6 </v>
      </c>
      <c r="C111" s="7" t="str">
        <f>Master[[#This Row],[Accession Prefix (NPGS)]]&amp;" "&amp;Master[[#This Row],[Accession Number -Assigned]]&amp;" "&amp;Master[[#This Row],[Inventory Suffix]]&amp;" "&amp;Master[[#This Row],[Inventory Type - Lookup Picker]]</f>
        <v>W6   SD</v>
      </c>
      <c r="D111" s="7" t="str">
        <f>IF(Master[[#This Row],[Collector Voucher Number]]="","",Master[[#This Row],[Collector Voucher Number]])</f>
        <v/>
      </c>
      <c r="E111" s="76" t="str">
        <f>IF(Master[[#This Row],[Voucher Location (2)]]="","",Master[[#This Row],[Voucher Location (2)]])</f>
        <v>Mid-Atlantic Regional Seed Bank</v>
      </c>
      <c r="F111" s="7" t="str">
        <f t="shared" si="3"/>
        <v>mm/dd/yyyy</v>
      </c>
      <c r="G111" s="2">
        <f>IF(Master[[#This Row],[Voucher Date]]="","",Master[[#This Row],[Voucher Date]])</f>
        <v>42683</v>
      </c>
      <c r="H111" s="17" t="str">
        <f>IF(Master[[#This Row],[Voucher Collector -name, organization]]="","",Master[[#This Row],[Voucher Collector -name, organization]])</f>
        <v>Clara Holmes:From pressed specimen on another date:16 NOV 2016</v>
      </c>
      <c r="I111" s="7" t="str">
        <f>IF(Master[[#This Row],[Note (Voucher)]]="","",Master[[#This Row],[Note (Voucher)]])</f>
        <v/>
      </c>
    </row>
    <row r="112" spans="2:9" x14ac:dyDescent="0.35">
      <c r="B112" s="7" t="str">
        <f>Master[[#This Row],[Accession Prefix (NPGS)]]&amp;" "&amp;Master[[#This Row],[Accession Number -Assigned]]</f>
        <v xml:space="preserve">W6 </v>
      </c>
      <c r="C112" s="7" t="str">
        <f>Master[[#This Row],[Accession Prefix (NPGS)]]&amp;" "&amp;Master[[#This Row],[Accession Number -Assigned]]&amp;" "&amp;Master[[#This Row],[Inventory Suffix]]&amp;" "&amp;Master[[#This Row],[Inventory Type - Lookup Picker]]</f>
        <v>W6   SD</v>
      </c>
      <c r="D112" s="7" t="str">
        <f>IF(Master[[#This Row],[Collector Voucher Number]]="","",Master[[#This Row],[Collector Voucher Number]])</f>
        <v/>
      </c>
      <c r="E112" s="76" t="str">
        <f>IF(Master[[#This Row],[Voucher Location (2)]]="","",Master[[#This Row],[Voucher Location (2)]])</f>
        <v>Mid-Atlantic Regional Seed Bank</v>
      </c>
      <c r="F112" s="7" t="str">
        <f t="shared" si="3"/>
        <v>mm/dd/yyyy</v>
      </c>
      <c r="G112" s="2">
        <f>IF(Master[[#This Row],[Voucher Date]]="","",Master[[#This Row],[Voucher Date]])</f>
        <v>42683</v>
      </c>
      <c r="H112" s="17" t="str">
        <f>IF(Master[[#This Row],[Voucher Collector -name, organization]]="","",Master[[#This Row],[Voucher Collector -name, organization]])</f>
        <v>Clara Holmes:From pressed specimen on another date:16 NOV 2016</v>
      </c>
      <c r="I112" s="7" t="str">
        <f>IF(Master[[#This Row],[Note (Voucher)]]="","",Master[[#This Row],[Note (Voucher)]])</f>
        <v/>
      </c>
    </row>
    <row r="113" spans="2:9" x14ac:dyDescent="0.35">
      <c r="B113" s="7" t="str">
        <f>Master[[#This Row],[Accession Prefix (NPGS)]]&amp;" "&amp;Master[[#This Row],[Accession Number -Assigned]]</f>
        <v xml:space="preserve">W6 </v>
      </c>
      <c r="C113" s="7" t="str">
        <f>Master[[#This Row],[Accession Prefix (NPGS)]]&amp;" "&amp;Master[[#This Row],[Accession Number -Assigned]]&amp;" "&amp;Master[[#This Row],[Inventory Suffix]]&amp;" "&amp;Master[[#This Row],[Inventory Type - Lookup Picker]]</f>
        <v>W6   SD</v>
      </c>
      <c r="D113" s="7" t="str">
        <f>IF(Master[[#This Row],[Collector Voucher Number]]="","",Master[[#This Row],[Collector Voucher Number]])</f>
        <v/>
      </c>
      <c r="E113" s="76" t="str">
        <f>IF(Master[[#This Row],[Voucher Location (2)]]="","",Master[[#This Row],[Voucher Location (2)]])</f>
        <v>Mid-Atlantic Regional Seed Bank</v>
      </c>
      <c r="F113" s="7" t="str">
        <f t="shared" si="3"/>
        <v>mm/dd/yyyy</v>
      </c>
      <c r="G113" s="2">
        <f>IF(Master[[#This Row],[Voucher Date]]="","",Master[[#This Row],[Voucher Date]])</f>
        <v>42684</v>
      </c>
      <c r="H113" s="17" t="str">
        <f>IF(Master[[#This Row],[Voucher Collector -name, organization]]="","",Master[[#This Row],[Voucher Collector -name, organization]])</f>
        <v>Clara Holmes:From pressed specimen on another date:16 NOV 2016</v>
      </c>
      <c r="I113" s="7" t="str">
        <f>IF(Master[[#This Row],[Note (Voucher)]]="","",Master[[#This Row],[Note (Voucher)]])</f>
        <v/>
      </c>
    </row>
    <row r="114" spans="2:9" x14ac:dyDescent="0.35">
      <c r="B114" s="7" t="str">
        <f>Master[[#This Row],[Accession Prefix (NPGS)]]&amp;" "&amp;Master[[#This Row],[Accession Number -Assigned]]</f>
        <v xml:space="preserve">W6 </v>
      </c>
      <c r="C114" s="7" t="str">
        <f>Master[[#This Row],[Accession Prefix (NPGS)]]&amp;" "&amp;Master[[#This Row],[Accession Number -Assigned]]&amp;" "&amp;Master[[#This Row],[Inventory Suffix]]&amp;" "&amp;Master[[#This Row],[Inventory Type - Lookup Picker]]</f>
        <v>W6   SD</v>
      </c>
      <c r="D114" s="7" t="str">
        <f>IF(Master[[#This Row],[Collector Voucher Number]]="","",Master[[#This Row],[Collector Voucher Number]])</f>
        <v/>
      </c>
      <c r="E114" s="76" t="str">
        <f>IF(Master[[#This Row],[Voucher Location (2)]]="","",Master[[#This Row],[Voucher Location (2)]])</f>
        <v>Mid-Atlantic Regional Seed Bank</v>
      </c>
      <c r="F114" s="7" t="str">
        <f t="shared" si="3"/>
        <v>mm/dd/yyyy</v>
      </c>
      <c r="G114" s="2">
        <f>IF(Master[[#This Row],[Voucher Date]]="","",Master[[#This Row],[Voucher Date]])</f>
        <v>42957</v>
      </c>
      <c r="H114" s="17" t="str">
        <f>IF(Master[[#This Row],[Voucher Collector -name, organization]]="","",Master[[#This Row],[Voucher Collector -name, organization]])</f>
        <v>Clara Holmes:From pressed specimen on another date:16 NOV 2017</v>
      </c>
      <c r="I114" s="7" t="str">
        <f>IF(Master[[#This Row],[Note (Voucher)]]="","",Master[[#This Row],[Note (Voucher)]])</f>
        <v/>
      </c>
    </row>
    <row r="115" spans="2:9" x14ac:dyDescent="0.35">
      <c r="B115" s="7" t="str">
        <f>Master[[#This Row],[Accession Prefix (NPGS)]]&amp;" "&amp;Master[[#This Row],[Accession Number -Assigned]]</f>
        <v xml:space="preserve">W6 </v>
      </c>
      <c r="C115" s="7" t="str">
        <f>Master[[#This Row],[Accession Prefix (NPGS)]]&amp;" "&amp;Master[[#This Row],[Accession Number -Assigned]]&amp;" "&amp;Master[[#This Row],[Inventory Suffix]]&amp;" "&amp;Master[[#This Row],[Inventory Type - Lookup Picker]]</f>
        <v>W6   SD</v>
      </c>
      <c r="D115" s="7" t="str">
        <f>IF(Master[[#This Row],[Collector Voucher Number]]="","",Master[[#This Row],[Collector Voucher Number]])</f>
        <v/>
      </c>
      <c r="E115" s="76" t="str">
        <f>IF(Master[[#This Row],[Voucher Location (2)]]="","",Master[[#This Row],[Voucher Location (2)]])</f>
        <v/>
      </c>
      <c r="F115" s="7" t="str">
        <f t="shared" si="3"/>
        <v>mm/dd/yyyy</v>
      </c>
      <c r="G115" s="2" t="str">
        <f>IF(Master[[#This Row],[Voucher Date]]="","",Master[[#This Row],[Voucher Date]])</f>
        <v/>
      </c>
      <c r="H115" s="17" t="str">
        <f>IF(Master[[#This Row],[Voucher Collector -name, organization]]="","",Master[[#This Row],[Voucher Collector -name, organization]])</f>
        <v>C. Holmes :In Field:12 SEP 2017</v>
      </c>
      <c r="I115" s="7" t="str">
        <f>IF(Master[[#This Row],[Note (Voucher)]]="","",Master[[#This Row],[Note (Voucher)]])</f>
        <v/>
      </c>
    </row>
    <row r="116" spans="2:9" x14ac:dyDescent="0.35">
      <c r="B116" s="7" t="str">
        <f>Master[[#This Row],[Accession Prefix (NPGS)]]&amp;" "&amp;Master[[#This Row],[Accession Number -Assigned]]</f>
        <v xml:space="preserve">W6 </v>
      </c>
      <c r="C116" s="7" t="str">
        <f>Master[[#This Row],[Accession Prefix (NPGS)]]&amp;" "&amp;Master[[#This Row],[Accession Number -Assigned]]&amp;" "&amp;Master[[#This Row],[Inventory Suffix]]&amp;" "&amp;Master[[#This Row],[Inventory Type - Lookup Picker]]</f>
        <v>W6   SD</v>
      </c>
      <c r="D116" s="7" t="str">
        <f>IF(Master[[#This Row],[Collector Voucher Number]]="","",Master[[#This Row],[Collector Voucher Number]])</f>
        <v/>
      </c>
      <c r="E116" s="76" t="str">
        <f>IF(Master[[#This Row],[Voucher Location (2)]]="","",Master[[#This Row],[Voucher Location (2)]])</f>
        <v>Mid-Atlantic Regional Seed Bank</v>
      </c>
      <c r="F116" s="7" t="str">
        <f t="shared" si="3"/>
        <v>mm/dd/yyyy</v>
      </c>
      <c r="G116" s="2">
        <f>IF(Master[[#This Row],[Voucher Date]]="","",Master[[#This Row],[Voucher Date]])</f>
        <v>43042</v>
      </c>
      <c r="H116" s="17" t="str">
        <f>IF(Master[[#This Row],[Voucher Collector -name, organization]]="","",Master[[#This Row],[Voucher Collector -name, organization]])</f>
        <v>C. Holmes:From pressed specimen on another date:15 NOV 2017</v>
      </c>
      <c r="I116" s="7" t="str">
        <f>IF(Master[[#This Row],[Note (Voucher)]]="","",Master[[#This Row],[Note (Voucher)]])</f>
        <v/>
      </c>
    </row>
    <row r="117" spans="2:9" x14ac:dyDescent="0.35">
      <c r="B117" s="7" t="str">
        <f>Master[[#This Row],[Accession Prefix (NPGS)]]&amp;" "&amp;Master[[#This Row],[Accession Number -Assigned]]</f>
        <v xml:space="preserve">W6 </v>
      </c>
      <c r="C117" s="7" t="str">
        <f>Master[[#This Row],[Accession Prefix (NPGS)]]&amp;" "&amp;Master[[#This Row],[Accession Number -Assigned]]&amp;" "&amp;Master[[#This Row],[Inventory Suffix]]&amp;" "&amp;Master[[#This Row],[Inventory Type - Lookup Picker]]</f>
        <v>W6   SD</v>
      </c>
      <c r="D117" s="7" t="str">
        <f>IF(Master[[#This Row],[Collector Voucher Number]]="","",Master[[#This Row],[Collector Voucher Number]])</f>
        <v/>
      </c>
      <c r="E117" s="76" t="str">
        <f>IF(Master[[#This Row],[Voucher Location (2)]]="","",Master[[#This Row],[Voucher Location (2)]])</f>
        <v>Mid-Atlantic Regional Seed Bank</v>
      </c>
      <c r="F117" s="7" t="str">
        <f t="shared" si="3"/>
        <v>mm/dd/yyyy</v>
      </c>
      <c r="G117" s="2">
        <f>IF(Master[[#This Row],[Voucher Date]]="","",Master[[#This Row],[Voucher Date]])</f>
        <v>43049</v>
      </c>
      <c r="H117" s="17" t="str">
        <f>IF(Master[[#This Row],[Voucher Collector -name, organization]]="","",Master[[#This Row],[Voucher Collector -name, organization]])</f>
        <v>Clara Holmes:From pressed specimen on another date:</v>
      </c>
      <c r="I117" s="7" t="str">
        <f>IF(Master[[#This Row],[Note (Voucher)]]="","",Master[[#This Row],[Note (Voucher)]])</f>
        <v/>
      </c>
    </row>
    <row r="118" spans="2:9" x14ac:dyDescent="0.35">
      <c r="B118" s="7" t="str">
        <f>Master[[#This Row],[Accession Prefix (NPGS)]]&amp;" "&amp;Master[[#This Row],[Accession Number -Assigned]]</f>
        <v xml:space="preserve"> </v>
      </c>
      <c r="C118" s="7" t="str">
        <f>Master[[#This Row],[Accession Prefix (NPGS)]]&amp;" "&amp;Master[[#This Row],[Accession Number -Assigned]]&amp;" "&amp;Master[[#This Row],[Inventory Suffix]]&amp;" "&amp;Master[[#This Row],[Inventory Type - Lookup Picker]]</f>
        <v xml:space="preserve">   </v>
      </c>
      <c r="D118" s="7" t="str">
        <f>IF(Master[[#This Row],[Collector Voucher Number]]="","",Master[[#This Row],[Collector Voucher Number]])</f>
        <v/>
      </c>
      <c r="E118" s="76" t="str">
        <f>IF(Master[[#This Row],[Voucher Location (2)]]="","",Master[[#This Row],[Voucher Location (2)]])</f>
        <v/>
      </c>
      <c r="F118" s="7" t="str">
        <f t="shared" ref="F118:F149" si="4">"mm/dd/yyyy"</f>
        <v>mm/dd/yyyy</v>
      </c>
      <c r="G118" s="2" t="str">
        <f>IF(Master[[#This Row],[Voucher Date]]="","",Master[[#This Row],[Voucher Date]])</f>
        <v/>
      </c>
      <c r="H118" s="17" t="str">
        <f>IF(Master[[#This Row],[Voucher Collector -name, organization]]="","",Master[[#This Row],[Voucher Collector -name, organization]])</f>
        <v/>
      </c>
      <c r="I118" s="7" t="str">
        <f>IF(Master[[#This Row],[Note (Voucher)]]="","",Master[[#This Row],[Note (Voucher)]])</f>
        <v/>
      </c>
    </row>
    <row r="119" spans="2:9" x14ac:dyDescent="0.35">
      <c r="B119" s="7" t="str">
        <f>Master[[#This Row],[Accession Prefix (NPGS)]]&amp;" "&amp;Master[[#This Row],[Accession Number -Assigned]]</f>
        <v xml:space="preserve"> </v>
      </c>
      <c r="C119" s="7" t="str">
        <f>Master[[#This Row],[Accession Prefix (NPGS)]]&amp;" "&amp;Master[[#This Row],[Accession Number -Assigned]]&amp;" "&amp;Master[[#This Row],[Inventory Suffix]]&amp;" "&amp;Master[[#This Row],[Inventory Type - Lookup Picker]]</f>
        <v xml:space="preserve">   </v>
      </c>
      <c r="D119" s="7" t="str">
        <f>IF(Master[[#This Row],[Collector Voucher Number]]="","",Master[[#This Row],[Collector Voucher Number]])</f>
        <v/>
      </c>
      <c r="E119" s="76" t="str">
        <f>IF(Master[[#This Row],[Voucher Location (2)]]="","",Master[[#This Row],[Voucher Location (2)]])</f>
        <v/>
      </c>
      <c r="F119" s="7" t="str">
        <f t="shared" si="4"/>
        <v>mm/dd/yyyy</v>
      </c>
      <c r="G119" s="2" t="str">
        <f>IF(Master[[#This Row],[Voucher Date]]="","",Master[[#This Row],[Voucher Date]])</f>
        <v/>
      </c>
      <c r="H119" s="17" t="str">
        <f>IF(Master[[#This Row],[Voucher Collector -name, organization]]="","",Master[[#This Row],[Voucher Collector -name, organization]])</f>
        <v/>
      </c>
      <c r="I119" s="7" t="str">
        <f>IF(Master[[#This Row],[Note (Voucher)]]="","",Master[[#This Row],[Note (Voucher)]])</f>
        <v/>
      </c>
    </row>
    <row r="120" spans="2:9" x14ac:dyDescent="0.35">
      <c r="B120" s="7" t="str">
        <f>Master[[#This Row],[Accession Prefix (NPGS)]]&amp;" "&amp;Master[[#This Row],[Accession Number -Assigned]]</f>
        <v xml:space="preserve"> </v>
      </c>
      <c r="C120" s="7" t="str">
        <f>Master[[#This Row],[Accession Prefix (NPGS)]]&amp;" "&amp;Master[[#This Row],[Accession Number -Assigned]]&amp;" "&amp;Master[[#This Row],[Inventory Suffix]]&amp;" "&amp;Master[[#This Row],[Inventory Type - Lookup Picker]]</f>
        <v xml:space="preserve">   </v>
      </c>
      <c r="D120" s="7" t="str">
        <f>IF(Master[[#This Row],[Collector Voucher Number]]="","",Master[[#This Row],[Collector Voucher Number]])</f>
        <v/>
      </c>
      <c r="E120" s="76" t="str">
        <f>IF(Master[[#This Row],[Voucher Location (2)]]="","",Master[[#This Row],[Voucher Location (2)]])</f>
        <v/>
      </c>
      <c r="F120" s="7" t="str">
        <f t="shared" si="4"/>
        <v>mm/dd/yyyy</v>
      </c>
      <c r="G120" s="2" t="str">
        <f>IF(Master[[#This Row],[Voucher Date]]="","",Master[[#This Row],[Voucher Date]])</f>
        <v/>
      </c>
      <c r="H120" s="17" t="str">
        <f>IF(Master[[#This Row],[Voucher Collector -name, organization]]="","",Master[[#This Row],[Voucher Collector -name, organization]])</f>
        <v/>
      </c>
      <c r="I120" s="7" t="str">
        <f>IF(Master[[#This Row],[Note (Voucher)]]="","",Master[[#This Row],[Note (Voucher)]])</f>
        <v/>
      </c>
    </row>
    <row r="121" spans="2:9" x14ac:dyDescent="0.35">
      <c r="B121" s="7" t="str">
        <f>Master[[#This Row],[Accession Prefix (NPGS)]]&amp;" "&amp;Master[[#This Row],[Accession Number -Assigned]]</f>
        <v xml:space="preserve"> </v>
      </c>
      <c r="C121" s="7" t="str">
        <f>Master[[#This Row],[Accession Prefix (NPGS)]]&amp;" "&amp;Master[[#This Row],[Accession Number -Assigned]]&amp;" "&amp;Master[[#This Row],[Inventory Suffix]]&amp;" "&amp;Master[[#This Row],[Inventory Type - Lookup Picker]]</f>
        <v xml:space="preserve">   </v>
      </c>
      <c r="D121" s="7" t="str">
        <f>IF(Master[[#This Row],[Collector Voucher Number]]="","",Master[[#This Row],[Collector Voucher Number]])</f>
        <v/>
      </c>
      <c r="E121" s="76" t="str">
        <f>IF(Master[[#This Row],[Voucher Location (2)]]="","",Master[[#This Row],[Voucher Location (2)]])</f>
        <v/>
      </c>
      <c r="F121" s="7" t="str">
        <f t="shared" si="4"/>
        <v>mm/dd/yyyy</v>
      </c>
      <c r="G121" s="2" t="str">
        <f>IF(Master[[#This Row],[Voucher Date]]="","",Master[[#This Row],[Voucher Date]])</f>
        <v/>
      </c>
      <c r="H121" s="17" t="str">
        <f>IF(Master[[#This Row],[Voucher Collector -name, organization]]="","",Master[[#This Row],[Voucher Collector -name, organization]])</f>
        <v/>
      </c>
      <c r="I121" s="7" t="str">
        <f>IF(Master[[#This Row],[Note (Voucher)]]="","",Master[[#This Row],[Note (Voucher)]])</f>
        <v/>
      </c>
    </row>
    <row r="122" spans="2:9" x14ac:dyDescent="0.35">
      <c r="B122" s="7" t="str">
        <f>Master[[#This Row],[Accession Prefix (NPGS)]]&amp;" "&amp;Master[[#This Row],[Accession Number -Assigned]]</f>
        <v xml:space="preserve"> </v>
      </c>
      <c r="C122" s="7" t="str">
        <f>Master[[#This Row],[Accession Prefix (NPGS)]]&amp;" "&amp;Master[[#This Row],[Accession Number -Assigned]]&amp;" "&amp;Master[[#This Row],[Inventory Suffix]]&amp;" "&amp;Master[[#This Row],[Inventory Type - Lookup Picker]]</f>
        <v xml:space="preserve">   </v>
      </c>
      <c r="D122" s="7" t="str">
        <f>IF(Master[[#This Row],[Collector Voucher Number]]="","",Master[[#This Row],[Collector Voucher Number]])</f>
        <v/>
      </c>
      <c r="E122" s="76" t="str">
        <f>IF(Master[[#This Row],[Voucher Location (2)]]="","",Master[[#This Row],[Voucher Location (2)]])</f>
        <v/>
      </c>
      <c r="F122" s="7" t="str">
        <f t="shared" si="4"/>
        <v>mm/dd/yyyy</v>
      </c>
      <c r="G122" s="2" t="str">
        <f>IF(Master[[#This Row],[Voucher Date]]="","",Master[[#This Row],[Voucher Date]])</f>
        <v/>
      </c>
      <c r="H122" s="17" t="str">
        <f>IF(Master[[#This Row],[Voucher Collector -name, organization]]="","",Master[[#This Row],[Voucher Collector -name, organization]])</f>
        <v/>
      </c>
      <c r="I122" s="7" t="str">
        <f>IF(Master[[#This Row],[Note (Voucher)]]="","",Master[[#This Row],[Note (Voucher)]])</f>
        <v/>
      </c>
    </row>
    <row r="123" spans="2:9" x14ac:dyDescent="0.35">
      <c r="B123" s="7" t="str">
        <f>Master[[#This Row],[Accession Prefix (NPGS)]]&amp;" "&amp;Master[[#This Row],[Accession Number -Assigned]]</f>
        <v xml:space="preserve"> </v>
      </c>
      <c r="C123" s="7" t="str">
        <f>Master[[#This Row],[Accession Prefix (NPGS)]]&amp;" "&amp;Master[[#This Row],[Accession Number -Assigned]]&amp;" "&amp;Master[[#This Row],[Inventory Suffix]]&amp;" "&amp;Master[[#This Row],[Inventory Type - Lookup Picker]]</f>
        <v xml:space="preserve">   </v>
      </c>
      <c r="D123" s="7" t="str">
        <f>IF(Master[[#This Row],[Collector Voucher Number]]="","",Master[[#This Row],[Collector Voucher Number]])</f>
        <v/>
      </c>
      <c r="E123" s="76" t="str">
        <f>IF(Master[[#This Row],[Voucher Location (2)]]="","",Master[[#This Row],[Voucher Location (2)]])</f>
        <v/>
      </c>
      <c r="F123" s="7" t="str">
        <f t="shared" si="4"/>
        <v>mm/dd/yyyy</v>
      </c>
      <c r="G123" s="2" t="str">
        <f>IF(Master[[#This Row],[Voucher Date]]="","",Master[[#This Row],[Voucher Date]])</f>
        <v/>
      </c>
      <c r="H123" s="17" t="str">
        <f>IF(Master[[#This Row],[Voucher Collector -name, organization]]="","",Master[[#This Row],[Voucher Collector -name, organization]])</f>
        <v/>
      </c>
      <c r="I123" s="7" t="str">
        <f>IF(Master[[#This Row],[Note (Voucher)]]="","",Master[[#This Row],[Note (Voucher)]])</f>
        <v/>
      </c>
    </row>
    <row r="124" spans="2:9" x14ac:dyDescent="0.35">
      <c r="B124" s="7" t="str">
        <f>Master[[#This Row],[Accession Prefix (NPGS)]]&amp;" "&amp;Master[[#This Row],[Accession Number -Assigned]]</f>
        <v xml:space="preserve"> </v>
      </c>
      <c r="C124" s="7" t="str">
        <f>Master[[#This Row],[Accession Prefix (NPGS)]]&amp;" "&amp;Master[[#This Row],[Accession Number -Assigned]]&amp;" "&amp;Master[[#This Row],[Inventory Suffix]]&amp;" "&amp;Master[[#This Row],[Inventory Type - Lookup Picker]]</f>
        <v xml:space="preserve">   </v>
      </c>
      <c r="D124" s="7" t="str">
        <f>IF(Master[[#This Row],[Collector Voucher Number]]="","",Master[[#This Row],[Collector Voucher Number]])</f>
        <v/>
      </c>
      <c r="E124" s="76" t="str">
        <f>IF(Master[[#This Row],[Voucher Location (2)]]="","",Master[[#This Row],[Voucher Location (2)]])</f>
        <v/>
      </c>
      <c r="F124" s="7" t="str">
        <f t="shared" si="4"/>
        <v>mm/dd/yyyy</v>
      </c>
      <c r="G124" s="2" t="str">
        <f>IF(Master[[#This Row],[Voucher Date]]="","",Master[[#This Row],[Voucher Date]])</f>
        <v/>
      </c>
      <c r="H124" s="17" t="str">
        <f>IF(Master[[#This Row],[Voucher Collector -name, organization]]="","",Master[[#This Row],[Voucher Collector -name, organization]])</f>
        <v/>
      </c>
      <c r="I124" s="7" t="str">
        <f>IF(Master[[#This Row],[Note (Voucher)]]="","",Master[[#This Row],[Note (Voucher)]])</f>
        <v/>
      </c>
    </row>
    <row r="125" spans="2:9" x14ac:dyDescent="0.35">
      <c r="B125" s="7" t="str">
        <f>Master[[#This Row],[Accession Prefix (NPGS)]]&amp;" "&amp;Master[[#This Row],[Accession Number -Assigned]]</f>
        <v xml:space="preserve"> </v>
      </c>
      <c r="C125" s="7" t="str">
        <f>Master[[#This Row],[Accession Prefix (NPGS)]]&amp;" "&amp;Master[[#This Row],[Accession Number -Assigned]]&amp;" "&amp;Master[[#This Row],[Inventory Suffix]]&amp;" "&amp;Master[[#This Row],[Inventory Type - Lookup Picker]]</f>
        <v xml:space="preserve">   </v>
      </c>
      <c r="D125" s="7" t="str">
        <f>IF(Master[[#This Row],[Collector Voucher Number]]="","",Master[[#This Row],[Collector Voucher Number]])</f>
        <v/>
      </c>
      <c r="E125" s="76" t="str">
        <f>IF(Master[[#This Row],[Voucher Location (2)]]="","",Master[[#This Row],[Voucher Location (2)]])</f>
        <v/>
      </c>
      <c r="F125" s="7" t="str">
        <f t="shared" si="4"/>
        <v>mm/dd/yyyy</v>
      </c>
      <c r="G125" s="2" t="str">
        <f>IF(Master[[#This Row],[Voucher Date]]="","",Master[[#This Row],[Voucher Date]])</f>
        <v/>
      </c>
      <c r="H125" s="17" t="str">
        <f>IF(Master[[#This Row],[Voucher Collector -name, organization]]="","",Master[[#This Row],[Voucher Collector -name, organization]])</f>
        <v/>
      </c>
      <c r="I125" s="7" t="str">
        <f>IF(Master[[#This Row],[Note (Voucher)]]="","",Master[[#This Row],[Note (Voucher)]])</f>
        <v/>
      </c>
    </row>
    <row r="126" spans="2:9" x14ac:dyDescent="0.35">
      <c r="B126" s="7" t="str">
        <f>Master[[#This Row],[Accession Prefix (NPGS)]]&amp;" "&amp;Master[[#This Row],[Accession Number -Assigned]]</f>
        <v xml:space="preserve"> </v>
      </c>
      <c r="C126" s="7" t="str">
        <f>Master[[#This Row],[Accession Prefix (NPGS)]]&amp;" "&amp;Master[[#This Row],[Accession Number -Assigned]]&amp;" "&amp;Master[[#This Row],[Inventory Suffix]]&amp;" "&amp;Master[[#This Row],[Inventory Type - Lookup Picker]]</f>
        <v xml:space="preserve">   </v>
      </c>
      <c r="D126" s="7" t="str">
        <f>IF(Master[[#This Row],[Collector Voucher Number]]="","",Master[[#This Row],[Collector Voucher Number]])</f>
        <v/>
      </c>
      <c r="E126" s="76" t="str">
        <f>IF(Master[[#This Row],[Voucher Location (2)]]="","",Master[[#This Row],[Voucher Location (2)]])</f>
        <v/>
      </c>
      <c r="F126" s="7" t="str">
        <f t="shared" si="4"/>
        <v>mm/dd/yyyy</v>
      </c>
      <c r="G126" s="2" t="str">
        <f>IF(Master[[#This Row],[Voucher Date]]="","",Master[[#This Row],[Voucher Date]])</f>
        <v/>
      </c>
      <c r="H126" s="17" t="str">
        <f>IF(Master[[#This Row],[Voucher Collector -name, organization]]="","",Master[[#This Row],[Voucher Collector -name, organization]])</f>
        <v/>
      </c>
      <c r="I126" s="7" t="str">
        <f>IF(Master[[#This Row],[Note (Voucher)]]="","",Master[[#This Row],[Note (Voucher)]])</f>
        <v/>
      </c>
    </row>
    <row r="127" spans="2:9" x14ac:dyDescent="0.35">
      <c r="B127" s="7" t="str">
        <f>Master[[#This Row],[Accession Prefix (NPGS)]]&amp;" "&amp;Master[[#This Row],[Accession Number -Assigned]]</f>
        <v xml:space="preserve"> </v>
      </c>
      <c r="C127" s="7" t="str">
        <f>Master[[#This Row],[Accession Prefix (NPGS)]]&amp;" "&amp;Master[[#This Row],[Accession Number -Assigned]]&amp;" "&amp;Master[[#This Row],[Inventory Suffix]]&amp;" "&amp;Master[[#This Row],[Inventory Type - Lookup Picker]]</f>
        <v xml:space="preserve">   </v>
      </c>
      <c r="D127" s="7" t="str">
        <f>IF(Master[[#This Row],[Collector Voucher Number]]="","",Master[[#This Row],[Collector Voucher Number]])</f>
        <v/>
      </c>
      <c r="E127" s="76" t="str">
        <f>IF(Master[[#This Row],[Voucher Location (2)]]="","",Master[[#This Row],[Voucher Location (2)]])</f>
        <v/>
      </c>
      <c r="F127" s="7" t="str">
        <f t="shared" si="4"/>
        <v>mm/dd/yyyy</v>
      </c>
      <c r="G127" s="2" t="str">
        <f>IF(Master[[#This Row],[Voucher Date]]="","",Master[[#This Row],[Voucher Date]])</f>
        <v/>
      </c>
      <c r="H127" s="17" t="str">
        <f>IF(Master[[#This Row],[Voucher Collector -name, organization]]="","",Master[[#This Row],[Voucher Collector -name, organization]])</f>
        <v/>
      </c>
      <c r="I127" s="7" t="str">
        <f>IF(Master[[#This Row],[Note (Voucher)]]="","",Master[[#This Row],[Note (Voucher)]])</f>
        <v/>
      </c>
    </row>
    <row r="128" spans="2:9" x14ac:dyDescent="0.35">
      <c r="B128" s="7" t="str">
        <f>Master[[#This Row],[Accession Prefix (NPGS)]]&amp;" "&amp;Master[[#This Row],[Accession Number -Assigned]]</f>
        <v xml:space="preserve"> </v>
      </c>
      <c r="C128" s="7" t="str">
        <f>Master[[#This Row],[Accession Prefix (NPGS)]]&amp;" "&amp;Master[[#This Row],[Accession Number -Assigned]]&amp;" "&amp;Master[[#This Row],[Inventory Suffix]]&amp;" "&amp;Master[[#This Row],[Inventory Type - Lookup Picker]]</f>
        <v xml:space="preserve">   </v>
      </c>
      <c r="D128" s="7" t="str">
        <f>IF(Master[[#This Row],[Collector Voucher Number]]="","",Master[[#This Row],[Collector Voucher Number]])</f>
        <v/>
      </c>
      <c r="E128" s="76" t="str">
        <f>IF(Master[[#This Row],[Voucher Location (2)]]="","",Master[[#This Row],[Voucher Location (2)]])</f>
        <v/>
      </c>
      <c r="F128" s="7" t="str">
        <f t="shared" si="4"/>
        <v>mm/dd/yyyy</v>
      </c>
      <c r="G128" s="2" t="str">
        <f>IF(Master[[#This Row],[Voucher Date]]="","",Master[[#This Row],[Voucher Date]])</f>
        <v/>
      </c>
      <c r="H128" s="17" t="str">
        <f>IF(Master[[#This Row],[Voucher Collector -name, organization]]="","",Master[[#This Row],[Voucher Collector -name, organization]])</f>
        <v/>
      </c>
      <c r="I128" s="7" t="str">
        <f>IF(Master[[#This Row],[Note (Voucher)]]="","",Master[[#This Row],[Note (Voucher)]])</f>
        <v/>
      </c>
    </row>
    <row r="129" spans="2:9" x14ac:dyDescent="0.35">
      <c r="B129" s="7" t="str">
        <f>Master[[#This Row],[Accession Prefix (NPGS)]]&amp;" "&amp;Master[[#This Row],[Accession Number -Assigned]]</f>
        <v xml:space="preserve"> </v>
      </c>
      <c r="C129" s="7" t="str">
        <f>Master[[#This Row],[Accession Prefix (NPGS)]]&amp;" "&amp;Master[[#This Row],[Accession Number -Assigned]]&amp;" "&amp;Master[[#This Row],[Inventory Suffix]]&amp;" "&amp;Master[[#This Row],[Inventory Type - Lookup Picker]]</f>
        <v xml:space="preserve">   </v>
      </c>
      <c r="D129" s="7" t="str">
        <f>IF(Master[[#This Row],[Collector Voucher Number]]="","",Master[[#This Row],[Collector Voucher Number]])</f>
        <v/>
      </c>
      <c r="E129" s="76" t="str">
        <f>IF(Master[[#This Row],[Voucher Location (2)]]="","",Master[[#This Row],[Voucher Location (2)]])</f>
        <v/>
      </c>
      <c r="F129" s="7" t="str">
        <f t="shared" si="4"/>
        <v>mm/dd/yyyy</v>
      </c>
      <c r="G129" s="2" t="str">
        <f>IF(Master[[#This Row],[Voucher Date]]="","",Master[[#This Row],[Voucher Date]])</f>
        <v/>
      </c>
      <c r="H129" s="17" t="str">
        <f>IF(Master[[#This Row],[Voucher Collector -name, organization]]="","",Master[[#This Row],[Voucher Collector -name, organization]])</f>
        <v/>
      </c>
      <c r="I129" s="7" t="str">
        <f>IF(Master[[#This Row],[Note (Voucher)]]="","",Master[[#This Row],[Note (Voucher)]])</f>
        <v/>
      </c>
    </row>
    <row r="130" spans="2:9" x14ac:dyDescent="0.35">
      <c r="B130" s="7" t="str">
        <f>Master[[#This Row],[Accession Prefix (NPGS)]]&amp;" "&amp;Master[[#This Row],[Accession Number -Assigned]]</f>
        <v xml:space="preserve"> </v>
      </c>
      <c r="C130" s="7" t="str">
        <f>Master[[#This Row],[Accession Prefix (NPGS)]]&amp;" "&amp;Master[[#This Row],[Accession Number -Assigned]]&amp;" "&amp;Master[[#This Row],[Inventory Suffix]]&amp;" "&amp;Master[[#This Row],[Inventory Type - Lookup Picker]]</f>
        <v xml:space="preserve">   </v>
      </c>
      <c r="D130" s="7" t="str">
        <f>IF(Master[[#This Row],[Collector Voucher Number]]="","",Master[[#This Row],[Collector Voucher Number]])</f>
        <v/>
      </c>
      <c r="E130" s="76" t="str">
        <f>IF(Master[[#This Row],[Voucher Location (2)]]="","",Master[[#This Row],[Voucher Location (2)]])</f>
        <v/>
      </c>
      <c r="F130" s="7" t="str">
        <f t="shared" si="4"/>
        <v>mm/dd/yyyy</v>
      </c>
      <c r="G130" s="2" t="str">
        <f>IF(Master[[#This Row],[Voucher Date]]="","",Master[[#This Row],[Voucher Date]])</f>
        <v/>
      </c>
      <c r="H130" s="17" t="str">
        <f>IF(Master[[#This Row],[Voucher Collector -name, organization]]="","",Master[[#This Row],[Voucher Collector -name, organization]])</f>
        <v/>
      </c>
      <c r="I130" s="7" t="str">
        <f>IF(Master[[#This Row],[Note (Voucher)]]="","",Master[[#This Row],[Note (Voucher)]])</f>
        <v/>
      </c>
    </row>
    <row r="131" spans="2:9" x14ac:dyDescent="0.35">
      <c r="B131" s="7" t="str">
        <f>Master[[#This Row],[Accession Prefix (NPGS)]]&amp;" "&amp;Master[[#This Row],[Accession Number -Assigned]]</f>
        <v xml:space="preserve"> </v>
      </c>
      <c r="C131" s="7" t="str">
        <f>Master[[#This Row],[Accession Prefix (NPGS)]]&amp;" "&amp;Master[[#This Row],[Accession Number -Assigned]]&amp;" "&amp;Master[[#This Row],[Inventory Suffix]]&amp;" "&amp;Master[[#This Row],[Inventory Type - Lookup Picker]]</f>
        <v xml:space="preserve">   </v>
      </c>
      <c r="D131" s="7" t="str">
        <f>IF(Master[[#This Row],[Collector Voucher Number]]="","",Master[[#This Row],[Collector Voucher Number]])</f>
        <v/>
      </c>
      <c r="E131" s="76" t="str">
        <f>IF(Master[[#This Row],[Voucher Location (2)]]="","",Master[[#This Row],[Voucher Location (2)]])</f>
        <v/>
      </c>
      <c r="F131" s="7" t="str">
        <f t="shared" si="4"/>
        <v>mm/dd/yyyy</v>
      </c>
      <c r="G131" s="2" t="str">
        <f>IF(Master[[#This Row],[Voucher Date]]="","",Master[[#This Row],[Voucher Date]])</f>
        <v/>
      </c>
      <c r="H131" s="17" t="str">
        <f>IF(Master[[#This Row],[Voucher Collector -name, organization]]="","",Master[[#This Row],[Voucher Collector -name, organization]])</f>
        <v/>
      </c>
      <c r="I131" s="7" t="str">
        <f>IF(Master[[#This Row],[Note (Voucher)]]="","",Master[[#This Row],[Note (Voucher)]])</f>
        <v/>
      </c>
    </row>
    <row r="132" spans="2:9" x14ac:dyDescent="0.35">
      <c r="B132" s="7" t="str">
        <f>Master[[#This Row],[Accession Prefix (NPGS)]]&amp;" "&amp;Master[[#This Row],[Accession Number -Assigned]]</f>
        <v xml:space="preserve"> </v>
      </c>
      <c r="C132" s="7" t="str">
        <f>Master[[#This Row],[Accession Prefix (NPGS)]]&amp;" "&amp;Master[[#This Row],[Accession Number -Assigned]]&amp;" "&amp;Master[[#This Row],[Inventory Suffix]]&amp;" "&amp;Master[[#This Row],[Inventory Type - Lookup Picker]]</f>
        <v xml:space="preserve">   </v>
      </c>
      <c r="D132" s="7" t="str">
        <f>IF(Master[[#This Row],[Collector Voucher Number]]="","",Master[[#This Row],[Collector Voucher Number]])</f>
        <v/>
      </c>
      <c r="E132" s="76" t="str">
        <f>IF(Master[[#This Row],[Voucher Location (2)]]="","",Master[[#This Row],[Voucher Location (2)]])</f>
        <v/>
      </c>
      <c r="F132" s="7" t="str">
        <f t="shared" si="4"/>
        <v>mm/dd/yyyy</v>
      </c>
      <c r="G132" s="2" t="str">
        <f>IF(Master[[#This Row],[Voucher Date]]="","",Master[[#This Row],[Voucher Date]])</f>
        <v/>
      </c>
      <c r="H132" s="17" t="str">
        <f>IF(Master[[#This Row],[Voucher Collector -name, organization]]="","",Master[[#This Row],[Voucher Collector -name, organization]])</f>
        <v/>
      </c>
      <c r="I132" s="7" t="str">
        <f>IF(Master[[#This Row],[Note (Voucher)]]="","",Master[[#This Row],[Note (Voucher)]])</f>
        <v/>
      </c>
    </row>
    <row r="133" spans="2:9" x14ac:dyDescent="0.35">
      <c r="B133" s="7" t="str">
        <f>Master[[#This Row],[Accession Prefix (NPGS)]]&amp;" "&amp;Master[[#This Row],[Accession Number -Assigned]]</f>
        <v xml:space="preserve"> </v>
      </c>
      <c r="C133" s="7" t="str">
        <f>Master[[#This Row],[Accession Prefix (NPGS)]]&amp;" "&amp;Master[[#This Row],[Accession Number -Assigned]]&amp;" "&amp;Master[[#This Row],[Inventory Suffix]]&amp;" "&amp;Master[[#This Row],[Inventory Type - Lookup Picker]]</f>
        <v xml:space="preserve">   </v>
      </c>
      <c r="D133" s="7" t="str">
        <f>IF(Master[[#This Row],[Collector Voucher Number]]="","",Master[[#This Row],[Collector Voucher Number]])</f>
        <v/>
      </c>
      <c r="E133" s="76" t="str">
        <f>IF(Master[[#This Row],[Voucher Location (2)]]="","",Master[[#This Row],[Voucher Location (2)]])</f>
        <v/>
      </c>
      <c r="F133" s="7" t="str">
        <f t="shared" si="4"/>
        <v>mm/dd/yyyy</v>
      </c>
      <c r="G133" s="2" t="str">
        <f>IF(Master[[#This Row],[Voucher Date]]="","",Master[[#This Row],[Voucher Date]])</f>
        <v/>
      </c>
      <c r="H133" s="17" t="str">
        <f>IF(Master[[#This Row],[Voucher Collector -name, organization]]="","",Master[[#This Row],[Voucher Collector -name, organization]])</f>
        <v/>
      </c>
      <c r="I133" s="7" t="str">
        <f>IF(Master[[#This Row],[Note (Voucher)]]="","",Master[[#This Row],[Note (Voucher)]])</f>
        <v/>
      </c>
    </row>
    <row r="134" spans="2:9" x14ac:dyDescent="0.35">
      <c r="B134" s="7" t="str">
        <f>Master[[#This Row],[Accession Prefix (NPGS)]]&amp;" "&amp;Master[[#This Row],[Accession Number -Assigned]]</f>
        <v xml:space="preserve"> </v>
      </c>
      <c r="C134" s="7" t="str">
        <f>Master[[#This Row],[Accession Prefix (NPGS)]]&amp;" "&amp;Master[[#This Row],[Accession Number -Assigned]]&amp;" "&amp;Master[[#This Row],[Inventory Suffix]]&amp;" "&amp;Master[[#This Row],[Inventory Type - Lookup Picker]]</f>
        <v xml:space="preserve">   </v>
      </c>
      <c r="D134" s="7" t="str">
        <f>IF(Master[[#This Row],[Collector Voucher Number]]="","",Master[[#This Row],[Collector Voucher Number]])</f>
        <v/>
      </c>
      <c r="E134" s="76" t="str">
        <f>IF(Master[[#This Row],[Voucher Location (2)]]="","",Master[[#This Row],[Voucher Location (2)]])</f>
        <v/>
      </c>
      <c r="F134" s="7" t="str">
        <f t="shared" si="4"/>
        <v>mm/dd/yyyy</v>
      </c>
      <c r="G134" s="2" t="str">
        <f>IF(Master[[#This Row],[Voucher Date]]="","",Master[[#This Row],[Voucher Date]])</f>
        <v/>
      </c>
      <c r="H134" s="17" t="str">
        <f>IF(Master[[#This Row],[Voucher Collector -name, organization]]="","",Master[[#This Row],[Voucher Collector -name, organization]])</f>
        <v/>
      </c>
      <c r="I134" s="7" t="str">
        <f>IF(Master[[#This Row],[Note (Voucher)]]="","",Master[[#This Row],[Note (Voucher)]])</f>
        <v/>
      </c>
    </row>
    <row r="135" spans="2:9" x14ac:dyDescent="0.35">
      <c r="B135" s="7" t="str">
        <f>Master[[#This Row],[Accession Prefix (NPGS)]]&amp;" "&amp;Master[[#This Row],[Accession Number -Assigned]]</f>
        <v xml:space="preserve"> </v>
      </c>
      <c r="C135" s="7" t="str">
        <f>Master[[#This Row],[Accession Prefix (NPGS)]]&amp;" "&amp;Master[[#This Row],[Accession Number -Assigned]]&amp;" "&amp;Master[[#This Row],[Inventory Suffix]]&amp;" "&amp;Master[[#This Row],[Inventory Type - Lookup Picker]]</f>
        <v xml:space="preserve">   </v>
      </c>
      <c r="D135" s="7" t="str">
        <f>IF(Master[[#This Row],[Collector Voucher Number]]="","",Master[[#This Row],[Collector Voucher Number]])</f>
        <v/>
      </c>
      <c r="E135" s="76" t="str">
        <f>IF(Master[[#This Row],[Voucher Location (2)]]="","",Master[[#This Row],[Voucher Location (2)]])</f>
        <v/>
      </c>
      <c r="F135" s="7" t="str">
        <f t="shared" si="4"/>
        <v>mm/dd/yyyy</v>
      </c>
      <c r="G135" s="2" t="str">
        <f>IF(Master[[#This Row],[Voucher Date]]="","",Master[[#This Row],[Voucher Date]])</f>
        <v/>
      </c>
      <c r="H135" s="17" t="str">
        <f>IF(Master[[#This Row],[Voucher Collector -name, organization]]="","",Master[[#This Row],[Voucher Collector -name, organization]])</f>
        <v/>
      </c>
      <c r="I135" s="7" t="str">
        <f>IF(Master[[#This Row],[Note (Voucher)]]="","",Master[[#This Row],[Note (Voucher)]])</f>
        <v/>
      </c>
    </row>
    <row r="136" spans="2:9" x14ac:dyDescent="0.35">
      <c r="B136" s="7" t="str">
        <f>Master[[#This Row],[Accession Prefix (NPGS)]]&amp;" "&amp;Master[[#This Row],[Accession Number -Assigned]]</f>
        <v xml:space="preserve"> </v>
      </c>
      <c r="C136" s="7" t="str">
        <f>Master[[#This Row],[Accession Prefix (NPGS)]]&amp;" "&amp;Master[[#This Row],[Accession Number -Assigned]]&amp;" "&amp;Master[[#This Row],[Inventory Suffix]]&amp;" "&amp;Master[[#This Row],[Inventory Type - Lookup Picker]]</f>
        <v xml:space="preserve">   </v>
      </c>
      <c r="D136" s="7" t="str">
        <f>IF(Master[[#This Row],[Collector Voucher Number]]="","",Master[[#This Row],[Collector Voucher Number]])</f>
        <v/>
      </c>
      <c r="E136" s="76" t="str">
        <f>IF(Master[[#This Row],[Voucher Location (2)]]="","",Master[[#This Row],[Voucher Location (2)]])</f>
        <v/>
      </c>
      <c r="F136" s="7" t="str">
        <f t="shared" si="4"/>
        <v>mm/dd/yyyy</v>
      </c>
      <c r="G136" s="2" t="str">
        <f>IF(Master[[#This Row],[Voucher Date]]="","",Master[[#This Row],[Voucher Date]])</f>
        <v/>
      </c>
      <c r="H136" s="17" t="str">
        <f>IF(Master[[#This Row],[Voucher Collector -name, organization]]="","",Master[[#This Row],[Voucher Collector -name, organization]])</f>
        <v/>
      </c>
      <c r="I136" s="7" t="str">
        <f>IF(Master[[#This Row],[Note (Voucher)]]="","",Master[[#This Row],[Note (Voucher)]])</f>
        <v/>
      </c>
    </row>
    <row r="137" spans="2:9" x14ac:dyDescent="0.35">
      <c r="B137" s="7" t="str">
        <f>Master[[#This Row],[Accession Prefix (NPGS)]]&amp;" "&amp;Master[[#This Row],[Accession Number -Assigned]]</f>
        <v xml:space="preserve"> </v>
      </c>
      <c r="C137" s="7" t="str">
        <f>Master[[#This Row],[Accession Prefix (NPGS)]]&amp;" "&amp;Master[[#This Row],[Accession Number -Assigned]]&amp;" "&amp;Master[[#This Row],[Inventory Suffix]]&amp;" "&amp;Master[[#This Row],[Inventory Type - Lookup Picker]]</f>
        <v xml:space="preserve">   </v>
      </c>
      <c r="D137" s="7" t="str">
        <f>IF(Master[[#This Row],[Collector Voucher Number]]="","",Master[[#This Row],[Collector Voucher Number]])</f>
        <v/>
      </c>
      <c r="E137" s="76" t="str">
        <f>IF(Master[[#This Row],[Voucher Location (2)]]="","",Master[[#This Row],[Voucher Location (2)]])</f>
        <v/>
      </c>
      <c r="F137" s="7" t="str">
        <f t="shared" si="4"/>
        <v>mm/dd/yyyy</v>
      </c>
      <c r="G137" s="2" t="str">
        <f>IF(Master[[#This Row],[Voucher Date]]="","",Master[[#This Row],[Voucher Date]])</f>
        <v/>
      </c>
      <c r="H137" s="17" t="str">
        <f>IF(Master[[#This Row],[Voucher Collector -name, organization]]="","",Master[[#This Row],[Voucher Collector -name, organization]])</f>
        <v/>
      </c>
      <c r="I137" s="7" t="str">
        <f>IF(Master[[#This Row],[Note (Voucher)]]="","",Master[[#This Row],[Note (Voucher)]])</f>
        <v/>
      </c>
    </row>
    <row r="138" spans="2:9" x14ac:dyDescent="0.35">
      <c r="B138" s="7" t="str">
        <f>Master[[#This Row],[Accession Prefix (NPGS)]]&amp;" "&amp;Master[[#This Row],[Accession Number -Assigned]]</f>
        <v xml:space="preserve"> </v>
      </c>
      <c r="C138" s="7" t="str">
        <f>Master[[#This Row],[Accession Prefix (NPGS)]]&amp;" "&amp;Master[[#This Row],[Accession Number -Assigned]]&amp;" "&amp;Master[[#This Row],[Inventory Suffix]]&amp;" "&amp;Master[[#This Row],[Inventory Type - Lookup Picker]]</f>
        <v xml:space="preserve">   </v>
      </c>
      <c r="D138" s="7" t="str">
        <f>IF(Master[[#This Row],[Collector Voucher Number]]="","",Master[[#This Row],[Collector Voucher Number]])</f>
        <v/>
      </c>
      <c r="E138" s="76" t="str">
        <f>IF(Master[[#This Row],[Voucher Location (2)]]="","",Master[[#This Row],[Voucher Location (2)]])</f>
        <v/>
      </c>
      <c r="F138" s="7" t="str">
        <f t="shared" si="4"/>
        <v>mm/dd/yyyy</v>
      </c>
      <c r="G138" s="2" t="str">
        <f>IF(Master[[#This Row],[Voucher Date]]="","",Master[[#This Row],[Voucher Date]])</f>
        <v/>
      </c>
      <c r="H138" s="17" t="str">
        <f>IF(Master[[#This Row],[Voucher Collector -name, organization]]="","",Master[[#This Row],[Voucher Collector -name, organization]])</f>
        <v/>
      </c>
      <c r="I138" s="7" t="str">
        <f>IF(Master[[#This Row],[Note (Voucher)]]="","",Master[[#This Row],[Note (Voucher)]])</f>
        <v/>
      </c>
    </row>
    <row r="139" spans="2:9" x14ac:dyDescent="0.35">
      <c r="B139" s="7" t="str">
        <f>Master[[#This Row],[Accession Prefix (NPGS)]]&amp;" "&amp;Master[[#This Row],[Accession Number -Assigned]]</f>
        <v xml:space="preserve"> </v>
      </c>
      <c r="C139" s="7" t="str">
        <f>Master[[#This Row],[Accession Prefix (NPGS)]]&amp;" "&amp;Master[[#This Row],[Accession Number -Assigned]]&amp;" "&amp;Master[[#This Row],[Inventory Suffix]]&amp;" "&amp;Master[[#This Row],[Inventory Type - Lookup Picker]]</f>
        <v xml:space="preserve">   </v>
      </c>
      <c r="D139" s="7" t="str">
        <f>IF(Master[[#This Row],[Collector Voucher Number]]="","",Master[[#This Row],[Collector Voucher Number]])</f>
        <v/>
      </c>
      <c r="E139" s="76" t="str">
        <f>IF(Master[[#This Row],[Voucher Location (2)]]="","",Master[[#This Row],[Voucher Location (2)]])</f>
        <v/>
      </c>
      <c r="F139" s="7" t="str">
        <f t="shared" si="4"/>
        <v>mm/dd/yyyy</v>
      </c>
      <c r="G139" s="2" t="str">
        <f>IF(Master[[#This Row],[Voucher Date]]="","",Master[[#This Row],[Voucher Date]])</f>
        <v/>
      </c>
      <c r="H139" s="17" t="str">
        <f>IF(Master[[#This Row],[Voucher Collector -name, organization]]="","",Master[[#This Row],[Voucher Collector -name, organization]])</f>
        <v/>
      </c>
      <c r="I139" s="7" t="str">
        <f>IF(Master[[#This Row],[Note (Voucher)]]="","",Master[[#This Row],[Note (Voucher)]])</f>
        <v/>
      </c>
    </row>
    <row r="140" spans="2:9" x14ac:dyDescent="0.35">
      <c r="B140" s="7" t="str">
        <f>Master[[#This Row],[Accession Prefix (NPGS)]]&amp;" "&amp;Master[[#This Row],[Accession Number -Assigned]]</f>
        <v xml:space="preserve"> </v>
      </c>
      <c r="C140" s="7" t="str">
        <f>Master[[#This Row],[Accession Prefix (NPGS)]]&amp;" "&amp;Master[[#This Row],[Accession Number -Assigned]]&amp;" "&amp;Master[[#This Row],[Inventory Suffix]]&amp;" "&amp;Master[[#This Row],[Inventory Type - Lookup Picker]]</f>
        <v xml:space="preserve">   </v>
      </c>
      <c r="D140" s="7" t="str">
        <f>IF(Master[[#This Row],[Collector Voucher Number]]="","",Master[[#This Row],[Collector Voucher Number]])</f>
        <v/>
      </c>
      <c r="E140" s="76" t="str">
        <f>IF(Master[[#This Row],[Voucher Location (2)]]="","",Master[[#This Row],[Voucher Location (2)]])</f>
        <v/>
      </c>
      <c r="F140" s="7" t="str">
        <f t="shared" si="4"/>
        <v>mm/dd/yyyy</v>
      </c>
      <c r="G140" s="2" t="str">
        <f>IF(Master[[#This Row],[Voucher Date]]="","",Master[[#This Row],[Voucher Date]])</f>
        <v/>
      </c>
      <c r="H140" s="17" t="str">
        <f>IF(Master[[#This Row],[Voucher Collector -name, organization]]="","",Master[[#This Row],[Voucher Collector -name, organization]])</f>
        <v/>
      </c>
      <c r="I140" s="7" t="str">
        <f>IF(Master[[#This Row],[Note (Voucher)]]="","",Master[[#This Row],[Note (Voucher)]])</f>
        <v/>
      </c>
    </row>
    <row r="141" spans="2:9" x14ac:dyDescent="0.35">
      <c r="B141" s="7" t="str">
        <f>Master[[#This Row],[Accession Prefix (NPGS)]]&amp;" "&amp;Master[[#This Row],[Accession Number -Assigned]]</f>
        <v xml:space="preserve"> </v>
      </c>
      <c r="C141" s="7" t="str">
        <f>Master[[#This Row],[Accession Prefix (NPGS)]]&amp;" "&amp;Master[[#This Row],[Accession Number -Assigned]]&amp;" "&amp;Master[[#This Row],[Inventory Suffix]]&amp;" "&amp;Master[[#This Row],[Inventory Type - Lookup Picker]]</f>
        <v xml:space="preserve">   </v>
      </c>
      <c r="D141" s="7" t="str">
        <f>IF(Master[[#This Row],[Collector Voucher Number]]="","",Master[[#This Row],[Collector Voucher Number]])</f>
        <v/>
      </c>
      <c r="E141" s="76" t="str">
        <f>IF(Master[[#This Row],[Voucher Location (2)]]="","",Master[[#This Row],[Voucher Location (2)]])</f>
        <v/>
      </c>
      <c r="F141" s="7" t="str">
        <f t="shared" si="4"/>
        <v>mm/dd/yyyy</v>
      </c>
      <c r="G141" s="2" t="str">
        <f>IF(Master[[#This Row],[Voucher Date]]="","",Master[[#This Row],[Voucher Date]])</f>
        <v/>
      </c>
      <c r="H141" s="17" t="str">
        <f>IF(Master[[#This Row],[Voucher Collector -name, organization]]="","",Master[[#This Row],[Voucher Collector -name, organization]])</f>
        <v/>
      </c>
      <c r="I141" s="7" t="str">
        <f>IF(Master[[#This Row],[Note (Voucher)]]="","",Master[[#This Row],[Note (Voucher)]])</f>
        <v/>
      </c>
    </row>
    <row r="142" spans="2:9" x14ac:dyDescent="0.35">
      <c r="B142" s="7" t="str">
        <f>Master[[#This Row],[Accession Prefix (NPGS)]]&amp;" "&amp;Master[[#This Row],[Accession Number -Assigned]]</f>
        <v xml:space="preserve"> </v>
      </c>
      <c r="C142" s="7" t="str">
        <f>Master[[#This Row],[Accession Prefix (NPGS)]]&amp;" "&amp;Master[[#This Row],[Accession Number -Assigned]]&amp;" "&amp;Master[[#This Row],[Inventory Suffix]]&amp;" "&amp;Master[[#This Row],[Inventory Type - Lookup Picker]]</f>
        <v xml:space="preserve">   </v>
      </c>
      <c r="D142" s="7" t="str">
        <f>IF(Master[[#This Row],[Collector Voucher Number]]="","",Master[[#This Row],[Collector Voucher Number]])</f>
        <v/>
      </c>
      <c r="E142" s="76" t="str">
        <f>IF(Master[[#This Row],[Voucher Location (2)]]="","",Master[[#This Row],[Voucher Location (2)]])</f>
        <v/>
      </c>
      <c r="F142" s="7" t="str">
        <f t="shared" si="4"/>
        <v>mm/dd/yyyy</v>
      </c>
      <c r="G142" s="2" t="str">
        <f>IF(Master[[#This Row],[Voucher Date]]="","",Master[[#This Row],[Voucher Date]])</f>
        <v/>
      </c>
      <c r="H142" s="17" t="str">
        <f>IF(Master[[#This Row],[Voucher Collector -name, organization]]="","",Master[[#This Row],[Voucher Collector -name, organization]])</f>
        <v/>
      </c>
      <c r="I142" s="7" t="str">
        <f>IF(Master[[#This Row],[Note (Voucher)]]="","",Master[[#This Row],[Note (Voucher)]])</f>
        <v/>
      </c>
    </row>
    <row r="143" spans="2:9" x14ac:dyDescent="0.35">
      <c r="B143" s="7" t="str">
        <f>Master[[#This Row],[Accession Prefix (NPGS)]]&amp;" "&amp;Master[[#This Row],[Accession Number -Assigned]]</f>
        <v xml:space="preserve"> </v>
      </c>
      <c r="C143" s="7" t="str">
        <f>Master[[#This Row],[Accession Prefix (NPGS)]]&amp;" "&amp;Master[[#This Row],[Accession Number -Assigned]]&amp;" "&amp;Master[[#This Row],[Inventory Suffix]]&amp;" "&amp;Master[[#This Row],[Inventory Type - Lookup Picker]]</f>
        <v xml:space="preserve">   </v>
      </c>
      <c r="D143" s="7" t="str">
        <f>IF(Master[[#This Row],[Collector Voucher Number]]="","",Master[[#This Row],[Collector Voucher Number]])</f>
        <v/>
      </c>
      <c r="E143" s="76" t="str">
        <f>IF(Master[[#This Row],[Voucher Location (2)]]="","",Master[[#This Row],[Voucher Location (2)]])</f>
        <v/>
      </c>
      <c r="F143" s="7" t="str">
        <f t="shared" si="4"/>
        <v>mm/dd/yyyy</v>
      </c>
      <c r="G143" s="2" t="str">
        <f>IF(Master[[#This Row],[Voucher Date]]="","",Master[[#This Row],[Voucher Date]])</f>
        <v/>
      </c>
      <c r="H143" s="17" t="str">
        <f>IF(Master[[#This Row],[Voucher Collector -name, organization]]="","",Master[[#This Row],[Voucher Collector -name, organization]])</f>
        <v/>
      </c>
      <c r="I143" s="7" t="str">
        <f>IF(Master[[#This Row],[Note (Voucher)]]="","",Master[[#This Row],[Note (Voucher)]])</f>
        <v/>
      </c>
    </row>
    <row r="144" spans="2:9" x14ac:dyDescent="0.35">
      <c r="B144" s="7" t="str">
        <f>Master[[#This Row],[Accession Prefix (NPGS)]]&amp;" "&amp;Master[[#This Row],[Accession Number -Assigned]]</f>
        <v xml:space="preserve"> </v>
      </c>
      <c r="C144" s="7" t="str">
        <f>Master[[#This Row],[Accession Prefix (NPGS)]]&amp;" "&amp;Master[[#This Row],[Accession Number -Assigned]]&amp;" "&amp;Master[[#This Row],[Inventory Suffix]]&amp;" "&amp;Master[[#This Row],[Inventory Type - Lookup Picker]]</f>
        <v xml:space="preserve">   </v>
      </c>
      <c r="D144" s="7" t="str">
        <f>IF(Master[[#This Row],[Collector Voucher Number]]="","",Master[[#This Row],[Collector Voucher Number]])</f>
        <v/>
      </c>
      <c r="E144" s="76" t="str">
        <f>IF(Master[[#This Row],[Voucher Location (2)]]="","",Master[[#This Row],[Voucher Location (2)]])</f>
        <v/>
      </c>
      <c r="F144" s="7" t="str">
        <f t="shared" si="4"/>
        <v>mm/dd/yyyy</v>
      </c>
      <c r="G144" s="2" t="str">
        <f>IF(Master[[#This Row],[Voucher Date]]="","",Master[[#This Row],[Voucher Date]])</f>
        <v/>
      </c>
      <c r="H144" s="17" t="str">
        <f>IF(Master[[#This Row],[Voucher Collector -name, organization]]="","",Master[[#This Row],[Voucher Collector -name, organization]])</f>
        <v/>
      </c>
      <c r="I144" s="7" t="str">
        <f>IF(Master[[#This Row],[Note (Voucher)]]="","",Master[[#This Row],[Note (Voucher)]])</f>
        <v/>
      </c>
    </row>
    <row r="145" spans="2:9" x14ac:dyDescent="0.35">
      <c r="B145" s="7" t="str">
        <f>Master[[#This Row],[Accession Prefix (NPGS)]]&amp;" "&amp;Master[[#This Row],[Accession Number -Assigned]]</f>
        <v xml:space="preserve"> </v>
      </c>
      <c r="C145" s="7" t="str">
        <f>Master[[#This Row],[Accession Prefix (NPGS)]]&amp;" "&amp;Master[[#This Row],[Accession Number -Assigned]]&amp;" "&amp;Master[[#This Row],[Inventory Suffix]]&amp;" "&amp;Master[[#This Row],[Inventory Type - Lookup Picker]]</f>
        <v xml:space="preserve">   </v>
      </c>
      <c r="D145" s="7" t="str">
        <f>IF(Master[[#This Row],[Collector Voucher Number]]="","",Master[[#This Row],[Collector Voucher Number]])</f>
        <v/>
      </c>
      <c r="E145" s="76" t="str">
        <f>IF(Master[[#This Row],[Voucher Location (2)]]="","",Master[[#This Row],[Voucher Location (2)]])</f>
        <v/>
      </c>
      <c r="F145" s="7" t="str">
        <f t="shared" si="4"/>
        <v>mm/dd/yyyy</v>
      </c>
      <c r="G145" s="2" t="str">
        <f>IF(Master[[#This Row],[Voucher Date]]="","",Master[[#This Row],[Voucher Date]])</f>
        <v/>
      </c>
      <c r="H145" s="17" t="str">
        <f>IF(Master[[#This Row],[Voucher Collector -name, organization]]="","",Master[[#This Row],[Voucher Collector -name, organization]])</f>
        <v/>
      </c>
      <c r="I145" s="7" t="str">
        <f>IF(Master[[#This Row],[Note (Voucher)]]="","",Master[[#This Row],[Note (Voucher)]])</f>
        <v/>
      </c>
    </row>
    <row r="146" spans="2:9" x14ac:dyDescent="0.35">
      <c r="B146" s="7" t="str">
        <f>Master[[#This Row],[Accession Prefix (NPGS)]]&amp;" "&amp;Master[[#This Row],[Accession Number -Assigned]]</f>
        <v xml:space="preserve"> </v>
      </c>
      <c r="C146" s="7" t="str">
        <f>Master[[#This Row],[Accession Prefix (NPGS)]]&amp;" "&amp;Master[[#This Row],[Accession Number -Assigned]]&amp;" "&amp;Master[[#This Row],[Inventory Suffix]]&amp;" "&amp;Master[[#This Row],[Inventory Type - Lookup Picker]]</f>
        <v xml:space="preserve">   </v>
      </c>
      <c r="D146" s="7" t="str">
        <f>IF(Master[[#This Row],[Collector Voucher Number]]="","",Master[[#This Row],[Collector Voucher Number]])</f>
        <v/>
      </c>
      <c r="E146" s="76" t="str">
        <f>IF(Master[[#This Row],[Voucher Location (2)]]="","",Master[[#This Row],[Voucher Location (2)]])</f>
        <v/>
      </c>
      <c r="F146" s="7" t="str">
        <f t="shared" si="4"/>
        <v>mm/dd/yyyy</v>
      </c>
      <c r="G146" s="2" t="str">
        <f>IF(Master[[#This Row],[Voucher Date]]="","",Master[[#This Row],[Voucher Date]])</f>
        <v/>
      </c>
      <c r="H146" s="17" t="str">
        <f>IF(Master[[#This Row],[Voucher Collector -name, organization]]="","",Master[[#This Row],[Voucher Collector -name, organization]])</f>
        <v/>
      </c>
      <c r="I146" s="7" t="str">
        <f>IF(Master[[#This Row],[Note (Voucher)]]="","",Master[[#This Row],[Note (Voucher)]])</f>
        <v/>
      </c>
    </row>
    <row r="147" spans="2:9" x14ac:dyDescent="0.35">
      <c r="B147" s="7" t="str">
        <f>Master[[#This Row],[Accession Prefix (NPGS)]]&amp;" "&amp;Master[[#This Row],[Accession Number -Assigned]]</f>
        <v xml:space="preserve"> </v>
      </c>
      <c r="C147" s="7" t="str">
        <f>Master[[#This Row],[Accession Prefix (NPGS)]]&amp;" "&amp;Master[[#This Row],[Accession Number -Assigned]]&amp;" "&amp;Master[[#This Row],[Inventory Suffix]]&amp;" "&amp;Master[[#This Row],[Inventory Type - Lookup Picker]]</f>
        <v xml:space="preserve">   </v>
      </c>
      <c r="D147" s="7" t="str">
        <f>IF(Master[[#This Row],[Collector Voucher Number]]="","",Master[[#This Row],[Collector Voucher Number]])</f>
        <v/>
      </c>
      <c r="E147" s="76" t="str">
        <f>IF(Master[[#This Row],[Voucher Location (2)]]="","",Master[[#This Row],[Voucher Location (2)]])</f>
        <v/>
      </c>
      <c r="F147" s="7" t="str">
        <f t="shared" si="4"/>
        <v>mm/dd/yyyy</v>
      </c>
      <c r="G147" s="2" t="str">
        <f>IF(Master[[#This Row],[Voucher Date]]="","",Master[[#This Row],[Voucher Date]])</f>
        <v/>
      </c>
      <c r="H147" s="17" t="str">
        <f>IF(Master[[#This Row],[Voucher Collector -name, organization]]="","",Master[[#This Row],[Voucher Collector -name, organization]])</f>
        <v/>
      </c>
      <c r="I147" s="7" t="str">
        <f>IF(Master[[#This Row],[Note (Voucher)]]="","",Master[[#This Row],[Note (Voucher)]])</f>
        <v/>
      </c>
    </row>
    <row r="148" spans="2:9" x14ac:dyDescent="0.35">
      <c r="B148" s="7" t="str">
        <f>Master[[#This Row],[Accession Prefix (NPGS)]]&amp;" "&amp;Master[[#This Row],[Accession Number -Assigned]]</f>
        <v xml:space="preserve"> </v>
      </c>
      <c r="C148" s="7" t="str">
        <f>Master[[#This Row],[Accession Prefix (NPGS)]]&amp;" "&amp;Master[[#This Row],[Accession Number -Assigned]]&amp;" "&amp;Master[[#This Row],[Inventory Suffix]]&amp;" "&amp;Master[[#This Row],[Inventory Type - Lookup Picker]]</f>
        <v xml:space="preserve">   </v>
      </c>
      <c r="D148" s="7" t="str">
        <f>IF(Master[[#This Row],[Collector Voucher Number]]="","",Master[[#This Row],[Collector Voucher Number]])</f>
        <v/>
      </c>
      <c r="E148" s="76" t="str">
        <f>IF(Master[[#This Row],[Voucher Location (2)]]="","",Master[[#This Row],[Voucher Location (2)]])</f>
        <v/>
      </c>
      <c r="F148" s="7" t="str">
        <f t="shared" si="4"/>
        <v>mm/dd/yyyy</v>
      </c>
      <c r="G148" s="2" t="str">
        <f>IF(Master[[#This Row],[Voucher Date]]="","",Master[[#This Row],[Voucher Date]])</f>
        <v/>
      </c>
      <c r="H148" s="17" t="str">
        <f>IF(Master[[#This Row],[Voucher Collector -name, organization]]="","",Master[[#This Row],[Voucher Collector -name, organization]])</f>
        <v/>
      </c>
      <c r="I148" s="7" t="str">
        <f>IF(Master[[#This Row],[Note (Voucher)]]="","",Master[[#This Row],[Note (Voucher)]])</f>
        <v/>
      </c>
    </row>
    <row r="149" spans="2:9" x14ac:dyDescent="0.35">
      <c r="B149" s="7" t="str">
        <f>Master[[#This Row],[Accession Prefix (NPGS)]]&amp;" "&amp;Master[[#This Row],[Accession Number -Assigned]]</f>
        <v xml:space="preserve"> </v>
      </c>
      <c r="C149" s="7" t="str">
        <f>Master[[#This Row],[Accession Prefix (NPGS)]]&amp;" "&amp;Master[[#This Row],[Accession Number -Assigned]]&amp;" "&amp;Master[[#This Row],[Inventory Suffix]]&amp;" "&amp;Master[[#This Row],[Inventory Type - Lookup Picker]]</f>
        <v xml:space="preserve">   </v>
      </c>
      <c r="D149" s="7" t="str">
        <f>IF(Master[[#This Row],[Collector Voucher Number]]="","",Master[[#This Row],[Collector Voucher Number]])</f>
        <v/>
      </c>
      <c r="E149" s="76" t="str">
        <f>IF(Master[[#This Row],[Voucher Location (2)]]="","",Master[[#This Row],[Voucher Location (2)]])</f>
        <v/>
      </c>
      <c r="F149" s="7" t="str">
        <f t="shared" si="4"/>
        <v>mm/dd/yyyy</v>
      </c>
      <c r="G149" s="2" t="str">
        <f>IF(Master[[#This Row],[Voucher Date]]="","",Master[[#This Row],[Voucher Date]])</f>
        <v/>
      </c>
      <c r="H149" s="17" t="str">
        <f>IF(Master[[#This Row],[Voucher Collector -name, organization]]="","",Master[[#This Row],[Voucher Collector -name, organization]])</f>
        <v/>
      </c>
      <c r="I149" s="7" t="str">
        <f>IF(Master[[#This Row],[Note (Voucher)]]="","",Master[[#This Row],[Note (Voucher)]])</f>
        <v/>
      </c>
    </row>
    <row r="150" spans="2:9" x14ac:dyDescent="0.35">
      <c r="B150" s="7" t="str">
        <f>Master[[#This Row],[Accession Prefix (NPGS)]]&amp;" "&amp;Master[[#This Row],[Accession Number -Assigned]]</f>
        <v xml:space="preserve"> </v>
      </c>
      <c r="C150" s="7" t="str">
        <f>Master[[#This Row],[Accession Prefix (NPGS)]]&amp;" "&amp;Master[[#This Row],[Accession Number -Assigned]]&amp;" "&amp;Master[[#This Row],[Inventory Suffix]]&amp;" "&amp;Master[[#This Row],[Inventory Type - Lookup Picker]]</f>
        <v xml:space="preserve">   </v>
      </c>
      <c r="D150" s="7" t="str">
        <f>IF(Master[[#This Row],[Collector Voucher Number]]="","",Master[[#This Row],[Collector Voucher Number]])</f>
        <v/>
      </c>
      <c r="E150" s="76" t="str">
        <f>IF(Master[[#This Row],[Voucher Location (2)]]="","",Master[[#This Row],[Voucher Location (2)]])</f>
        <v/>
      </c>
      <c r="F150" s="7" t="str">
        <f t="shared" ref="F150:F181" si="5">"mm/dd/yyyy"</f>
        <v>mm/dd/yyyy</v>
      </c>
      <c r="G150" s="2" t="str">
        <f>IF(Master[[#This Row],[Voucher Date]]="","",Master[[#This Row],[Voucher Date]])</f>
        <v/>
      </c>
      <c r="H150" s="17" t="str">
        <f>IF(Master[[#This Row],[Voucher Collector -name, organization]]="","",Master[[#This Row],[Voucher Collector -name, organization]])</f>
        <v/>
      </c>
      <c r="I150" s="7" t="str">
        <f>IF(Master[[#This Row],[Note (Voucher)]]="","",Master[[#This Row],[Note (Voucher)]])</f>
        <v/>
      </c>
    </row>
    <row r="151" spans="2:9" x14ac:dyDescent="0.35">
      <c r="B151" s="7" t="str">
        <f>Master[[#This Row],[Accession Prefix (NPGS)]]&amp;" "&amp;Master[[#This Row],[Accession Number -Assigned]]</f>
        <v xml:space="preserve"> </v>
      </c>
      <c r="C151" s="7" t="str">
        <f>Master[[#This Row],[Accession Prefix (NPGS)]]&amp;" "&amp;Master[[#This Row],[Accession Number -Assigned]]&amp;" "&amp;Master[[#This Row],[Inventory Suffix]]&amp;" "&amp;Master[[#This Row],[Inventory Type - Lookup Picker]]</f>
        <v xml:space="preserve">   </v>
      </c>
      <c r="D151" s="7" t="str">
        <f>IF(Master[[#This Row],[Collector Voucher Number]]="","",Master[[#This Row],[Collector Voucher Number]])</f>
        <v/>
      </c>
      <c r="E151" s="76" t="str">
        <f>IF(Master[[#This Row],[Voucher Location (2)]]="","",Master[[#This Row],[Voucher Location (2)]])</f>
        <v/>
      </c>
      <c r="F151" s="7" t="str">
        <f t="shared" si="5"/>
        <v>mm/dd/yyyy</v>
      </c>
      <c r="G151" s="2" t="str">
        <f>IF(Master[[#This Row],[Voucher Date]]="","",Master[[#This Row],[Voucher Date]])</f>
        <v/>
      </c>
      <c r="H151" s="17" t="str">
        <f>IF(Master[[#This Row],[Voucher Collector -name, organization]]="","",Master[[#This Row],[Voucher Collector -name, organization]])</f>
        <v/>
      </c>
      <c r="I151" s="7" t="str">
        <f>IF(Master[[#This Row],[Note (Voucher)]]="","",Master[[#This Row],[Note (Voucher)]])</f>
        <v/>
      </c>
    </row>
    <row r="152" spans="2:9" x14ac:dyDescent="0.35">
      <c r="B152" s="7" t="str">
        <f>Master[[#This Row],[Accession Prefix (NPGS)]]&amp;" "&amp;Master[[#This Row],[Accession Number -Assigned]]</f>
        <v xml:space="preserve"> </v>
      </c>
      <c r="C152" s="7" t="str">
        <f>Master[[#This Row],[Accession Prefix (NPGS)]]&amp;" "&amp;Master[[#This Row],[Accession Number -Assigned]]&amp;" "&amp;Master[[#This Row],[Inventory Suffix]]&amp;" "&amp;Master[[#This Row],[Inventory Type - Lookup Picker]]</f>
        <v xml:space="preserve">   </v>
      </c>
      <c r="D152" s="7" t="str">
        <f>IF(Master[[#This Row],[Collector Voucher Number]]="","",Master[[#This Row],[Collector Voucher Number]])</f>
        <v/>
      </c>
      <c r="E152" s="76" t="str">
        <f>IF(Master[[#This Row],[Voucher Location (2)]]="","",Master[[#This Row],[Voucher Location (2)]])</f>
        <v/>
      </c>
      <c r="F152" s="7" t="str">
        <f t="shared" si="5"/>
        <v>mm/dd/yyyy</v>
      </c>
      <c r="G152" s="2" t="str">
        <f>IF(Master[[#This Row],[Voucher Date]]="","",Master[[#This Row],[Voucher Date]])</f>
        <v/>
      </c>
      <c r="H152" s="17" t="str">
        <f>IF(Master[[#This Row],[Voucher Collector -name, organization]]="","",Master[[#This Row],[Voucher Collector -name, organization]])</f>
        <v/>
      </c>
      <c r="I152" s="7" t="str">
        <f>IF(Master[[#This Row],[Note (Voucher)]]="","",Master[[#This Row],[Note (Voucher)]])</f>
        <v/>
      </c>
    </row>
    <row r="153" spans="2:9" x14ac:dyDescent="0.35">
      <c r="B153" s="7" t="str">
        <f>Master[[#This Row],[Accession Prefix (NPGS)]]&amp;" "&amp;Master[[#This Row],[Accession Number -Assigned]]</f>
        <v xml:space="preserve"> </v>
      </c>
      <c r="C153" s="7" t="str">
        <f>Master[[#This Row],[Accession Prefix (NPGS)]]&amp;" "&amp;Master[[#This Row],[Accession Number -Assigned]]&amp;" "&amp;Master[[#This Row],[Inventory Suffix]]&amp;" "&amp;Master[[#This Row],[Inventory Type - Lookup Picker]]</f>
        <v xml:space="preserve">   </v>
      </c>
      <c r="D153" s="7" t="str">
        <f>IF(Master[[#This Row],[Collector Voucher Number]]="","",Master[[#This Row],[Collector Voucher Number]])</f>
        <v/>
      </c>
      <c r="E153" s="76" t="str">
        <f>IF(Master[[#This Row],[Voucher Location (2)]]="","",Master[[#This Row],[Voucher Location (2)]])</f>
        <v/>
      </c>
      <c r="F153" s="7" t="str">
        <f t="shared" si="5"/>
        <v>mm/dd/yyyy</v>
      </c>
      <c r="G153" s="2" t="str">
        <f>IF(Master[[#This Row],[Voucher Date]]="","",Master[[#This Row],[Voucher Date]])</f>
        <v/>
      </c>
      <c r="H153" s="17" t="str">
        <f>IF(Master[[#This Row],[Voucher Collector -name, organization]]="","",Master[[#This Row],[Voucher Collector -name, organization]])</f>
        <v/>
      </c>
      <c r="I153" s="7" t="str">
        <f>IF(Master[[#This Row],[Note (Voucher)]]="","",Master[[#This Row],[Note (Voucher)]])</f>
        <v/>
      </c>
    </row>
    <row r="154" spans="2:9" x14ac:dyDescent="0.35">
      <c r="B154" s="7" t="str">
        <f>Master[[#This Row],[Accession Prefix (NPGS)]]&amp;" "&amp;Master[[#This Row],[Accession Number -Assigned]]</f>
        <v xml:space="preserve"> </v>
      </c>
      <c r="C154" s="7" t="str">
        <f>Master[[#This Row],[Accession Prefix (NPGS)]]&amp;" "&amp;Master[[#This Row],[Accession Number -Assigned]]&amp;" "&amp;Master[[#This Row],[Inventory Suffix]]&amp;" "&amp;Master[[#This Row],[Inventory Type - Lookup Picker]]</f>
        <v xml:space="preserve">   </v>
      </c>
      <c r="D154" s="7" t="str">
        <f>IF(Master[[#This Row],[Collector Voucher Number]]="","",Master[[#This Row],[Collector Voucher Number]])</f>
        <v/>
      </c>
      <c r="E154" s="76" t="str">
        <f>IF(Master[[#This Row],[Voucher Location (2)]]="","",Master[[#This Row],[Voucher Location (2)]])</f>
        <v/>
      </c>
      <c r="F154" s="7" t="str">
        <f t="shared" si="5"/>
        <v>mm/dd/yyyy</v>
      </c>
      <c r="G154" s="2" t="str">
        <f>IF(Master[[#This Row],[Voucher Date]]="","",Master[[#This Row],[Voucher Date]])</f>
        <v/>
      </c>
      <c r="H154" s="17" t="str">
        <f>IF(Master[[#This Row],[Voucher Collector -name, organization]]="","",Master[[#This Row],[Voucher Collector -name, organization]])</f>
        <v/>
      </c>
      <c r="I154" s="7" t="str">
        <f>IF(Master[[#This Row],[Note (Voucher)]]="","",Master[[#This Row],[Note (Voucher)]])</f>
        <v/>
      </c>
    </row>
    <row r="155" spans="2:9" x14ac:dyDescent="0.35">
      <c r="B155" s="7" t="str">
        <f>Master[[#This Row],[Accession Prefix (NPGS)]]&amp;" "&amp;Master[[#This Row],[Accession Number -Assigned]]</f>
        <v xml:space="preserve"> </v>
      </c>
      <c r="C155" s="7" t="str">
        <f>Master[[#This Row],[Accession Prefix (NPGS)]]&amp;" "&amp;Master[[#This Row],[Accession Number -Assigned]]&amp;" "&amp;Master[[#This Row],[Inventory Suffix]]&amp;" "&amp;Master[[#This Row],[Inventory Type - Lookup Picker]]</f>
        <v xml:space="preserve">   </v>
      </c>
      <c r="D155" s="7" t="str">
        <f>IF(Master[[#This Row],[Collector Voucher Number]]="","",Master[[#This Row],[Collector Voucher Number]])</f>
        <v/>
      </c>
      <c r="E155" s="76" t="str">
        <f>IF(Master[[#This Row],[Voucher Location (2)]]="","",Master[[#This Row],[Voucher Location (2)]])</f>
        <v/>
      </c>
      <c r="F155" s="7" t="str">
        <f t="shared" si="5"/>
        <v>mm/dd/yyyy</v>
      </c>
      <c r="G155" s="2" t="str">
        <f>IF(Master[[#This Row],[Voucher Date]]="","",Master[[#This Row],[Voucher Date]])</f>
        <v/>
      </c>
      <c r="H155" s="17" t="str">
        <f>IF(Master[[#This Row],[Voucher Collector -name, organization]]="","",Master[[#This Row],[Voucher Collector -name, organization]])</f>
        <v/>
      </c>
      <c r="I155" s="7" t="str">
        <f>IF(Master[[#This Row],[Note (Voucher)]]="","",Master[[#This Row],[Note (Voucher)]])</f>
        <v/>
      </c>
    </row>
    <row r="156" spans="2:9" x14ac:dyDescent="0.35">
      <c r="B156" s="7" t="str">
        <f>Master[[#This Row],[Accession Prefix (NPGS)]]&amp;" "&amp;Master[[#This Row],[Accession Number -Assigned]]</f>
        <v xml:space="preserve"> </v>
      </c>
      <c r="C156" s="7" t="str">
        <f>Master[[#This Row],[Accession Prefix (NPGS)]]&amp;" "&amp;Master[[#This Row],[Accession Number -Assigned]]&amp;" "&amp;Master[[#This Row],[Inventory Suffix]]&amp;" "&amp;Master[[#This Row],[Inventory Type - Lookup Picker]]</f>
        <v xml:space="preserve">   </v>
      </c>
      <c r="D156" s="7" t="str">
        <f>IF(Master[[#This Row],[Collector Voucher Number]]="","",Master[[#This Row],[Collector Voucher Number]])</f>
        <v/>
      </c>
      <c r="E156" s="76" t="str">
        <f>IF(Master[[#This Row],[Voucher Location (2)]]="","",Master[[#This Row],[Voucher Location (2)]])</f>
        <v/>
      </c>
      <c r="F156" s="7" t="str">
        <f t="shared" si="5"/>
        <v>mm/dd/yyyy</v>
      </c>
      <c r="G156" s="2" t="str">
        <f>IF(Master[[#This Row],[Voucher Date]]="","",Master[[#This Row],[Voucher Date]])</f>
        <v/>
      </c>
      <c r="H156" s="17" t="str">
        <f>IF(Master[[#This Row],[Voucher Collector -name, organization]]="","",Master[[#This Row],[Voucher Collector -name, organization]])</f>
        <v/>
      </c>
      <c r="I156" s="7" t="str">
        <f>IF(Master[[#This Row],[Note (Voucher)]]="","",Master[[#This Row],[Note (Voucher)]])</f>
        <v/>
      </c>
    </row>
    <row r="157" spans="2:9" x14ac:dyDescent="0.35">
      <c r="B157" s="7" t="str">
        <f>Master[[#This Row],[Accession Prefix (NPGS)]]&amp;" "&amp;Master[[#This Row],[Accession Number -Assigned]]</f>
        <v xml:space="preserve"> </v>
      </c>
      <c r="C157" s="7" t="str">
        <f>Master[[#This Row],[Accession Prefix (NPGS)]]&amp;" "&amp;Master[[#This Row],[Accession Number -Assigned]]&amp;" "&amp;Master[[#This Row],[Inventory Suffix]]&amp;" "&amp;Master[[#This Row],[Inventory Type - Lookup Picker]]</f>
        <v xml:space="preserve">   </v>
      </c>
      <c r="D157" s="7" t="str">
        <f>IF(Master[[#This Row],[Collector Voucher Number]]="","",Master[[#This Row],[Collector Voucher Number]])</f>
        <v/>
      </c>
      <c r="E157" s="76" t="str">
        <f>IF(Master[[#This Row],[Voucher Location (2)]]="","",Master[[#This Row],[Voucher Location (2)]])</f>
        <v/>
      </c>
      <c r="F157" s="7" t="str">
        <f t="shared" si="5"/>
        <v>mm/dd/yyyy</v>
      </c>
      <c r="G157" s="2" t="str">
        <f>IF(Master[[#This Row],[Voucher Date]]="","",Master[[#This Row],[Voucher Date]])</f>
        <v/>
      </c>
      <c r="H157" s="17" t="str">
        <f>IF(Master[[#This Row],[Voucher Collector -name, organization]]="","",Master[[#This Row],[Voucher Collector -name, organization]])</f>
        <v/>
      </c>
      <c r="I157" s="7" t="str">
        <f>IF(Master[[#This Row],[Note (Voucher)]]="","",Master[[#This Row],[Note (Voucher)]])</f>
        <v/>
      </c>
    </row>
    <row r="158" spans="2:9" x14ac:dyDescent="0.35">
      <c r="B158" s="7" t="str">
        <f>Master[[#This Row],[Accession Prefix (NPGS)]]&amp;" "&amp;Master[[#This Row],[Accession Number -Assigned]]</f>
        <v xml:space="preserve"> </v>
      </c>
      <c r="C158" s="7" t="str">
        <f>Master[[#This Row],[Accession Prefix (NPGS)]]&amp;" "&amp;Master[[#This Row],[Accession Number -Assigned]]&amp;" "&amp;Master[[#This Row],[Inventory Suffix]]&amp;" "&amp;Master[[#This Row],[Inventory Type - Lookup Picker]]</f>
        <v xml:space="preserve">   </v>
      </c>
      <c r="D158" s="7" t="str">
        <f>IF(Master[[#This Row],[Collector Voucher Number]]="","",Master[[#This Row],[Collector Voucher Number]])</f>
        <v/>
      </c>
      <c r="E158" s="76" t="str">
        <f>IF(Master[[#This Row],[Voucher Location (2)]]="","",Master[[#This Row],[Voucher Location (2)]])</f>
        <v/>
      </c>
      <c r="F158" s="7" t="str">
        <f t="shared" si="5"/>
        <v>mm/dd/yyyy</v>
      </c>
      <c r="G158" s="2" t="str">
        <f>IF(Master[[#This Row],[Voucher Date]]="","",Master[[#This Row],[Voucher Date]])</f>
        <v/>
      </c>
      <c r="H158" s="17" t="str">
        <f>IF(Master[[#This Row],[Voucher Collector -name, organization]]="","",Master[[#This Row],[Voucher Collector -name, organization]])</f>
        <v/>
      </c>
      <c r="I158" s="7" t="str">
        <f>IF(Master[[#This Row],[Note (Voucher)]]="","",Master[[#This Row],[Note (Voucher)]])</f>
        <v/>
      </c>
    </row>
    <row r="159" spans="2:9" x14ac:dyDescent="0.35">
      <c r="B159" s="7" t="str">
        <f>Master[[#This Row],[Accession Prefix (NPGS)]]&amp;" "&amp;Master[[#This Row],[Accession Number -Assigned]]</f>
        <v xml:space="preserve"> </v>
      </c>
      <c r="C159" s="7" t="str">
        <f>Master[[#This Row],[Accession Prefix (NPGS)]]&amp;" "&amp;Master[[#This Row],[Accession Number -Assigned]]&amp;" "&amp;Master[[#This Row],[Inventory Suffix]]&amp;" "&amp;Master[[#This Row],[Inventory Type - Lookup Picker]]</f>
        <v xml:space="preserve">   </v>
      </c>
      <c r="D159" s="7" t="str">
        <f>IF(Master[[#This Row],[Collector Voucher Number]]="","",Master[[#This Row],[Collector Voucher Number]])</f>
        <v/>
      </c>
      <c r="E159" s="76" t="str">
        <f>IF(Master[[#This Row],[Voucher Location (2)]]="","",Master[[#This Row],[Voucher Location (2)]])</f>
        <v/>
      </c>
      <c r="F159" s="7" t="str">
        <f t="shared" si="5"/>
        <v>mm/dd/yyyy</v>
      </c>
      <c r="G159" s="2" t="str">
        <f>IF(Master[[#This Row],[Voucher Date]]="","",Master[[#This Row],[Voucher Date]])</f>
        <v/>
      </c>
      <c r="H159" s="17" t="str">
        <f>IF(Master[[#This Row],[Voucher Collector -name, organization]]="","",Master[[#This Row],[Voucher Collector -name, organization]])</f>
        <v/>
      </c>
      <c r="I159" s="7" t="str">
        <f>IF(Master[[#This Row],[Note (Voucher)]]="","",Master[[#This Row],[Note (Voucher)]])</f>
        <v/>
      </c>
    </row>
    <row r="160" spans="2:9" x14ac:dyDescent="0.35">
      <c r="B160" s="7" t="str">
        <f>Master[[#This Row],[Accession Prefix (NPGS)]]&amp;" "&amp;Master[[#This Row],[Accession Number -Assigned]]</f>
        <v xml:space="preserve"> </v>
      </c>
      <c r="C160" s="7" t="str">
        <f>Master[[#This Row],[Accession Prefix (NPGS)]]&amp;" "&amp;Master[[#This Row],[Accession Number -Assigned]]&amp;" "&amp;Master[[#This Row],[Inventory Suffix]]&amp;" "&amp;Master[[#This Row],[Inventory Type - Lookup Picker]]</f>
        <v xml:space="preserve">   </v>
      </c>
      <c r="D160" s="7" t="str">
        <f>IF(Master[[#This Row],[Collector Voucher Number]]="","",Master[[#This Row],[Collector Voucher Number]])</f>
        <v/>
      </c>
      <c r="E160" s="76" t="str">
        <f>IF(Master[[#This Row],[Voucher Location (2)]]="","",Master[[#This Row],[Voucher Location (2)]])</f>
        <v/>
      </c>
      <c r="F160" s="7" t="str">
        <f t="shared" si="5"/>
        <v>mm/dd/yyyy</v>
      </c>
      <c r="G160" s="2" t="str">
        <f>IF(Master[[#This Row],[Voucher Date]]="","",Master[[#This Row],[Voucher Date]])</f>
        <v/>
      </c>
      <c r="H160" s="17" t="str">
        <f>IF(Master[[#This Row],[Voucher Collector -name, organization]]="","",Master[[#This Row],[Voucher Collector -name, organization]])</f>
        <v/>
      </c>
      <c r="I160" s="7" t="str">
        <f>IF(Master[[#This Row],[Note (Voucher)]]="","",Master[[#This Row],[Note (Voucher)]])</f>
        <v/>
      </c>
    </row>
    <row r="161" spans="2:9" x14ac:dyDescent="0.35">
      <c r="B161" s="7" t="str">
        <f>Master[[#This Row],[Accession Prefix (NPGS)]]&amp;" "&amp;Master[[#This Row],[Accession Number -Assigned]]</f>
        <v xml:space="preserve"> </v>
      </c>
      <c r="C161" s="7" t="str">
        <f>Master[[#This Row],[Accession Prefix (NPGS)]]&amp;" "&amp;Master[[#This Row],[Accession Number -Assigned]]&amp;" "&amp;Master[[#This Row],[Inventory Suffix]]&amp;" "&amp;Master[[#This Row],[Inventory Type - Lookup Picker]]</f>
        <v xml:space="preserve">   </v>
      </c>
      <c r="D161" s="7" t="str">
        <f>IF(Master[[#This Row],[Collector Voucher Number]]="","",Master[[#This Row],[Collector Voucher Number]])</f>
        <v/>
      </c>
      <c r="E161" s="76" t="str">
        <f>IF(Master[[#This Row],[Voucher Location (2)]]="","",Master[[#This Row],[Voucher Location (2)]])</f>
        <v/>
      </c>
      <c r="F161" s="7" t="str">
        <f t="shared" si="5"/>
        <v>mm/dd/yyyy</v>
      </c>
      <c r="G161" s="2" t="str">
        <f>IF(Master[[#This Row],[Voucher Date]]="","",Master[[#This Row],[Voucher Date]])</f>
        <v/>
      </c>
      <c r="H161" s="17" t="str">
        <f>IF(Master[[#This Row],[Voucher Collector -name, organization]]="","",Master[[#This Row],[Voucher Collector -name, organization]])</f>
        <v/>
      </c>
      <c r="I161" s="7" t="str">
        <f>IF(Master[[#This Row],[Note (Voucher)]]="","",Master[[#This Row],[Note (Voucher)]])</f>
        <v/>
      </c>
    </row>
    <row r="162" spans="2:9" x14ac:dyDescent="0.35">
      <c r="B162" s="7" t="str">
        <f>Master[[#This Row],[Accession Prefix (NPGS)]]&amp;" "&amp;Master[[#This Row],[Accession Number -Assigned]]</f>
        <v xml:space="preserve"> </v>
      </c>
      <c r="C162" s="7" t="str">
        <f>Master[[#This Row],[Accession Prefix (NPGS)]]&amp;" "&amp;Master[[#This Row],[Accession Number -Assigned]]&amp;" "&amp;Master[[#This Row],[Inventory Suffix]]&amp;" "&amp;Master[[#This Row],[Inventory Type - Lookup Picker]]</f>
        <v xml:space="preserve">   </v>
      </c>
      <c r="D162" s="7" t="str">
        <f>IF(Master[[#This Row],[Collector Voucher Number]]="","",Master[[#This Row],[Collector Voucher Number]])</f>
        <v/>
      </c>
      <c r="E162" s="76" t="str">
        <f>IF(Master[[#This Row],[Voucher Location (2)]]="","",Master[[#This Row],[Voucher Location (2)]])</f>
        <v/>
      </c>
      <c r="F162" s="7" t="str">
        <f t="shared" si="5"/>
        <v>mm/dd/yyyy</v>
      </c>
      <c r="G162" s="2" t="str">
        <f>IF(Master[[#This Row],[Voucher Date]]="","",Master[[#This Row],[Voucher Date]])</f>
        <v/>
      </c>
      <c r="H162" s="17" t="str">
        <f>IF(Master[[#This Row],[Voucher Collector -name, organization]]="","",Master[[#This Row],[Voucher Collector -name, organization]])</f>
        <v/>
      </c>
      <c r="I162" s="7" t="str">
        <f>IF(Master[[#This Row],[Note (Voucher)]]="","",Master[[#This Row],[Note (Voucher)]])</f>
        <v/>
      </c>
    </row>
    <row r="163" spans="2:9" x14ac:dyDescent="0.35">
      <c r="B163" s="7" t="str">
        <f>Master[[#This Row],[Accession Prefix (NPGS)]]&amp;" "&amp;Master[[#This Row],[Accession Number -Assigned]]</f>
        <v xml:space="preserve"> </v>
      </c>
      <c r="C163" s="7" t="str">
        <f>Master[[#This Row],[Accession Prefix (NPGS)]]&amp;" "&amp;Master[[#This Row],[Accession Number -Assigned]]&amp;" "&amp;Master[[#This Row],[Inventory Suffix]]&amp;" "&amp;Master[[#This Row],[Inventory Type - Lookup Picker]]</f>
        <v xml:space="preserve">   </v>
      </c>
      <c r="D163" s="7" t="str">
        <f>IF(Master[[#This Row],[Collector Voucher Number]]="","",Master[[#This Row],[Collector Voucher Number]])</f>
        <v/>
      </c>
      <c r="E163" s="76" t="str">
        <f>IF(Master[[#This Row],[Voucher Location (2)]]="","",Master[[#This Row],[Voucher Location (2)]])</f>
        <v/>
      </c>
      <c r="F163" s="7" t="str">
        <f t="shared" si="5"/>
        <v>mm/dd/yyyy</v>
      </c>
      <c r="G163" s="2" t="str">
        <f>IF(Master[[#This Row],[Voucher Date]]="","",Master[[#This Row],[Voucher Date]])</f>
        <v/>
      </c>
      <c r="H163" s="17" t="str">
        <f>IF(Master[[#This Row],[Voucher Collector -name, organization]]="","",Master[[#This Row],[Voucher Collector -name, organization]])</f>
        <v/>
      </c>
      <c r="I163" s="7" t="str">
        <f>IF(Master[[#This Row],[Note (Voucher)]]="","",Master[[#This Row],[Note (Voucher)]])</f>
        <v/>
      </c>
    </row>
    <row r="164" spans="2:9" x14ac:dyDescent="0.35">
      <c r="B164" s="7" t="str">
        <f>Master[[#This Row],[Accession Prefix (NPGS)]]&amp;" "&amp;Master[[#This Row],[Accession Number -Assigned]]</f>
        <v xml:space="preserve"> </v>
      </c>
      <c r="C164" s="7" t="str">
        <f>Master[[#This Row],[Accession Prefix (NPGS)]]&amp;" "&amp;Master[[#This Row],[Accession Number -Assigned]]&amp;" "&amp;Master[[#This Row],[Inventory Suffix]]&amp;" "&amp;Master[[#This Row],[Inventory Type - Lookup Picker]]</f>
        <v xml:space="preserve">   </v>
      </c>
      <c r="D164" s="7" t="str">
        <f>IF(Master[[#This Row],[Collector Voucher Number]]="","",Master[[#This Row],[Collector Voucher Number]])</f>
        <v/>
      </c>
      <c r="E164" s="76" t="str">
        <f>IF(Master[[#This Row],[Voucher Location (2)]]="","",Master[[#This Row],[Voucher Location (2)]])</f>
        <v/>
      </c>
      <c r="F164" s="7" t="str">
        <f t="shared" si="5"/>
        <v>mm/dd/yyyy</v>
      </c>
      <c r="G164" s="2" t="str">
        <f>IF(Master[[#This Row],[Voucher Date]]="","",Master[[#This Row],[Voucher Date]])</f>
        <v/>
      </c>
      <c r="H164" s="17" t="str">
        <f>IF(Master[[#This Row],[Voucher Collector -name, organization]]="","",Master[[#This Row],[Voucher Collector -name, organization]])</f>
        <v/>
      </c>
      <c r="I164" s="7" t="str">
        <f>IF(Master[[#This Row],[Note (Voucher)]]="","",Master[[#This Row],[Note (Voucher)]])</f>
        <v/>
      </c>
    </row>
    <row r="165" spans="2:9" x14ac:dyDescent="0.35">
      <c r="B165" s="7" t="str">
        <f>Master[[#This Row],[Accession Prefix (NPGS)]]&amp;" "&amp;Master[[#This Row],[Accession Number -Assigned]]</f>
        <v xml:space="preserve"> </v>
      </c>
      <c r="C165" s="7" t="str">
        <f>Master[[#This Row],[Accession Prefix (NPGS)]]&amp;" "&amp;Master[[#This Row],[Accession Number -Assigned]]&amp;" "&amp;Master[[#This Row],[Inventory Suffix]]&amp;" "&amp;Master[[#This Row],[Inventory Type - Lookup Picker]]</f>
        <v xml:space="preserve">   </v>
      </c>
      <c r="D165" s="7" t="str">
        <f>IF(Master[[#This Row],[Collector Voucher Number]]="","",Master[[#This Row],[Collector Voucher Number]])</f>
        <v/>
      </c>
      <c r="E165" s="76" t="str">
        <f>IF(Master[[#This Row],[Voucher Location (2)]]="","",Master[[#This Row],[Voucher Location (2)]])</f>
        <v/>
      </c>
      <c r="F165" s="7" t="str">
        <f t="shared" si="5"/>
        <v>mm/dd/yyyy</v>
      </c>
      <c r="G165" s="2" t="str">
        <f>IF(Master[[#This Row],[Voucher Date]]="","",Master[[#This Row],[Voucher Date]])</f>
        <v/>
      </c>
      <c r="H165" s="17" t="str">
        <f>IF(Master[[#This Row],[Voucher Collector -name, organization]]="","",Master[[#This Row],[Voucher Collector -name, organization]])</f>
        <v/>
      </c>
      <c r="I165" s="7" t="str">
        <f>IF(Master[[#This Row],[Note (Voucher)]]="","",Master[[#This Row],[Note (Voucher)]])</f>
        <v/>
      </c>
    </row>
    <row r="166" spans="2:9" x14ac:dyDescent="0.35">
      <c r="B166" s="7" t="str">
        <f>Master[[#This Row],[Accession Prefix (NPGS)]]&amp;" "&amp;Master[[#This Row],[Accession Number -Assigned]]</f>
        <v xml:space="preserve"> </v>
      </c>
      <c r="C166" s="7" t="str">
        <f>Master[[#This Row],[Accession Prefix (NPGS)]]&amp;" "&amp;Master[[#This Row],[Accession Number -Assigned]]&amp;" "&amp;Master[[#This Row],[Inventory Suffix]]&amp;" "&amp;Master[[#This Row],[Inventory Type - Lookup Picker]]</f>
        <v xml:space="preserve">   </v>
      </c>
      <c r="D166" s="7" t="str">
        <f>IF(Master[[#This Row],[Collector Voucher Number]]="","",Master[[#This Row],[Collector Voucher Number]])</f>
        <v/>
      </c>
      <c r="E166" s="76" t="str">
        <f>IF(Master[[#This Row],[Voucher Location (2)]]="","",Master[[#This Row],[Voucher Location (2)]])</f>
        <v/>
      </c>
      <c r="F166" s="7" t="str">
        <f t="shared" si="5"/>
        <v>mm/dd/yyyy</v>
      </c>
      <c r="G166" s="2" t="str">
        <f>IF(Master[[#This Row],[Voucher Date]]="","",Master[[#This Row],[Voucher Date]])</f>
        <v/>
      </c>
      <c r="H166" s="17" t="str">
        <f>IF(Master[[#This Row],[Voucher Collector -name, organization]]="","",Master[[#This Row],[Voucher Collector -name, organization]])</f>
        <v/>
      </c>
      <c r="I166" s="7" t="str">
        <f>IF(Master[[#This Row],[Note (Voucher)]]="","",Master[[#This Row],[Note (Voucher)]])</f>
        <v/>
      </c>
    </row>
    <row r="167" spans="2:9" x14ac:dyDescent="0.35">
      <c r="B167" s="7" t="str">
        <f>Master[[#This Row],[Accession Prefix (NPGS)]]&amp;" "&amp;Master[[#This Row],[Accession Number -Assigned]]</f>
        <v xml:space="preserve"> </v>
      </c>
      <c r="C167" s="7" t="str">
        <f>Master[[#This Row],[Accession Prefix (NPGS)]]&amp;" "&amp;Master[[#This Row],[Accession Number -Assigned]]&amp;" "&amp;Master[[#This Row],[Inventory Suffix]]&amp;" "&amp;Master[[#This Row],[Inventory Type - Lookup Picker]]</f>
        <v xml:space="preserve">   </v>
      </c>
      <c r="D167" s="7" t="str">
        <f>IF(Master[[#This Row],[Collector Voucher Number]]="","",Master[[#This Row],[Collector Voucher Number]])</f>
        <v/>
      </c>
      <c r="E167" s="76" t="str">
        <f>IF(Master[[#This Row],[Voucher Location (2)]]="","",Master[[#This Row],[Voucher Location (2)]])</f>
        <v/>
      </c>
      <c r="F167" s="7" t="str">
        <f t="shared" si="5"/>
        <v>mm/dd/yyyy</v>
      </c>
      <c r="G167" s="2" t="str">
        <f>IF(Master[[#This Row],[Voucher Date]]="","",Master[[#This Row],[Voucher Date]])</f>
        <v/>
      </c>
      <c r="H167" s="17" t="str">
        <f>IF(Master[[#This Row],[Voucher Collector -name, organization]]="","",Master[[#This Row],[Voucher Collector -name, organization]])</f>
        <v/>
      </c>
      <c r="I167" s="7" t="str">
        <f>IF(Master[[#This Row],[Note (Voucher)]]="","",Master[[#This Row],[Note (Voucher)]])</f>
        <v/>
      </c>
    </row>
    <row r="168" spans="2:9" x14ac:dyDescent="0.35">
      <c r="B168" s="7" t="str">
        <f>Master[[#This Row],[Accession Prefix (NPGS)]]&amp;" "&amp;Master[[#This Row],[Accession Number -Assigned]]</f>
        <v xml:space="preserve"> </v>
      </c>
      <c r="C168" s="7" t="str">
        <f>Master[[#This Row],[Accession Prefix (NPGS)]]&amp;" "&amp;Master[[#This Row],[Accession Number -Assigned]]&amp;" "&amp;Master[[#This Row],[Inventory Suffix]]&amp;" "&amp;Master[[#This Row],[Inventory Type - Lookup Picker]]</f>
        <v xml:space="preserve">   </v>
      </c>
      <c r="D168" s="7" t="str">
        <f>IF(Master[[#This Row],[Collector Voucher Number]]="","",Master[[#This Row],[Collector Voucher Number]])</f>
        <v/>
      </c>
      <c r="E168" s="76" t="str">
        <f>IF(Master[[#This Row],[Voucher Location (2)]]="","",Master[[#This Row],[Voucher Location (2)]])</f>
        <v/>
      </c>
      <c r="F168" s="7" t="str">
        <f t="shared" si="5"/>
        <v>mm/dd/yyyy</v>
      </c>
      <c r="G168" s="2" t="str">
        <f>IF(Master[[#This Row],[Voucher Date]]="","",Master[[#This Row],[Voucher Date]])</f>
        <v/>
      </c>
      <c r="H168" s="17" t="str">
        <f>IF(Master[[#This Row],[Voucher Collector -name, organization]]="","",Master[[#This Row],[Voucher Collector -name, organization]])</f>
        <v/>
      </c>
      <c r="I168" s="7" t="str">
        <f>IF(Master[[#This Row],[Note (Voucher)]]="","",Master[[#This Row],[Note (Voucher)]])</f>
        <v/>
      </c>
    </row>
    <row r="169" spans="2:9" x14ac:dyDescent="0.35">
      <c r="B169" s="7" t="str">
        <f>Master[[#This Row],[Accession Prefix (NPGS)]]&amp;" "&amp;Master[[#This Row],[Accession Number -Assigned]]</f>
        <v xml:space="preserve"> </v>
      </c>
      <c r="C169" s="7" t="str">
        <f>Master[[#This Row],[Accession Prefix (NPGS)]]&amp;" "&amp;Master[[#This Row],[Accession Number -Assigned]]&amp;" "&amp;Master[[#This Row],[Inventory Suffix]]&amp;" "&amp;Master[[#This Row],[Inventory Type - Lookup Picker]]</f>
        <v xml:space="preserve">   </v>
      </c>
      <c r="D169" s="7" t="str">
        <f>IF(Master[[#This Row],[Collector Voucher Number]]="","",Master[[#This Row],[Collector Voucher Number]])</f>
        <v/>
      </c>
      <c r="E169" s="76" t="str">
        <f>IF(Master[[#This Row],[Voucher Location (2)]]="","",Master[[#This Row],[Voucher Location (2)]])</f>
        <v/>
      </c>
      <c r="F169" s="7" t="str">
        <f t="shared" si="5"/>
        <v>mm/dd/yyyy</v>
      </c>
      <c r="G169" s="2" t="str">
        <f>IF(Master[[#This Row],[Voucher Date]]="","",Master[[#This Row],[Voucher Date]])</f>
        <v/>
      </c>
      <c r="H169" s="17" t="str">
        <f>IF(Master[[#This Row],[Voucher Collector -name, organization]]="","",Master[[#This Row],[Voucher Collector -name, organization]])</f>
        <v/>
      </c>
      <c r="I169" s="7" t="str">
        <f>IF(Master[[#This Row],[Note (Voucher)]]="","",Master[[#This Row],[Note (Voucher)]])</f>
        <v/>
      </c>
    </row>
    <row r="170" spans="2:9" x14ac:dyDescent="0.35">
      <c r="B170" s="7" t="str">
        <f>Master[[#This Row],[Accession Prefix (NPGS)]]&amp;" "&amp;Master[[#This Row],[Accession Number -Assigned]]</f>
        <v xml:space="preserve"> </v>
      </c>
      <c r="C170" s="7" t="str">
        <f>Master[[#This Row],[Accession Prefix (NPGS)]]&amp;" "&amp;Master[[#This Row],[Accession Number -Assigned]]&amp;" "&amp;Master[[#This Row],[Inventory Suffix]]&amp;" "&amp;Master[[#This Row],[Inventory Type - Lookup Picker]]</f>
        <v xml:space="preserve">   </v>
      </c>
      <c r="D170" s="7" t="str">
        <f>IF(Master[[#This Row],[Collector Voucher Number]]="","",Master[[#This Row],[Collector Voucher Number]])</f>
        <v/>
      </c>
      <c r="E170" s="76" t="str">
        <f>IF(Master[[#This Row],[Voucher Location (2)]]="","",Master[[#This Row],[Voucher Location (2)]])</f>
        <v/>
      </c>
      <c r="F170" s="7" t="str">
        <f t="shared" si="5"/>
        <v>mm/dd/yyyy</v>
      </c>
      <c r="G170" s="2" t="str">
        <f>IF(Master[[#This Row],[Voucher Date]]="","",Master[[#This Row],[Voucher Date]])</f>
        <v/>
      </c>
      <c r="H170" s="17" t="str">
        <f>IF(Master[[#This Row],[Voucher Collector -name, organization]]="","",Master[[#This Row],[Voucher Collector -name, organization]])</f>
        <v/>
      </c>
      <c r="I170" s="7" t="str">
        <f>IF(Master[[#This Row],[Note (Voucher)]]="","",Master[[#This Row],[Note (Voucher)]])</f>
        <v/>
      </c>
    </row>
    <row r="171" spans="2:9" x14ac:dyDescent="0.35">
      <c r="B171" s="7" t="str">
        <f>Master[[#This Row],[Accession Prefix (NPGS)]]&amp;" "&amp;Master[[#This Row],[Accession Number -Assigned]]</f>
        <v xml:space="preserve"> </v>
      </c>
      <c r="C171" s="7" t="str">
        <f>Master[[#This Row],[Accession Prefix (NPGS)]]&amp;" "&amp;Master[[#This Row],[Accession Number -Assigned]]&amp;" "&amp;Master[[#This Row],[Inventory Suffix]]&amp;" "&amp;Master[[#This Row],[Inventory Type - Lookup Picker]]</f>
        <v xml:space="preserve">   </v>
      </c>
      <c r="D171" s="7" t="str">
        <f>IF(Master[[#This Row],[Collector Voucher Number]]="","",Master[[#This Row],[Collector Voucher Number]])</f>
        <v/>
      </c>
      <c r="E171" s="76" t="str">
        <f>IF(Master[[#This Row],[Voucher Location (2)]]="","",Master[[#This Row],[Voucher Location (2)]])</f>
        <v/>
      </c>
      <c r="F171" s="7" t="str">
        <f t="shared" si="5"/>
        <v>mm/dd/yyyy</v>
      </c>
      <c r="G171" s="2" t="str">
        <f>IF(Master[[#This Row],[Voucher Date]]="","",Master[[#This Row],[Voucher Date]])</f>
        <v/>
      </c>
      <c r="H171" s="17" t="str">
        <f>IF(Master[[#This Row],[Voucher Collector -name, organization]]="","",Master[[#This Row],[Voucher Collector -name, organization]])</f>
        <v/>
      </c>
      <c r="I171" s="7" t="str">
        <f>IF(Master[[#This Row],[Note (Voucher)]]="","",Master[[#This Row],[Note (Voucher)]])</f>
        <v/>
      </c>
    </row>
    <row r="172" spans="2:9" x14ac:dyDescent="0.35">
      <c r="B172" s="7" t="str">
        <f>Master[[#This Row],[Accession Prefix (NPGS)]]&amp;" "&amp;Master[[#This Row],[Accession Number -Assigned]]</f>
        <v xml:space="preserve"> </v>
      </c>
      <c r="C172" s="7" t="str">
        <f>Master[[#This Row],[Accession Prefix (NPGS)]]&amp;" "&amp;Master[[#This Row],[Accession Number -Assigned]]&amp;" "&amp;Master[[#This Row],[Inventory Suffix]]&amp;" "&amp;Master[[#This Row],[Inventory Type - Lookup Picker]]</f>
        <v xml:space="preserve">   </v>
      </c>
      <c r="D172" s="7" t="str">
        <f>IF(Master[[#This Row],[Collector Voucher Number]]="","",Master[[#This Row],[Collector Voucher Number]])</f>
        <v/>
      </c>
      <c r="E172" s="76" t="str">
        <f>IF(Master[[#This Row],[Voucher Location (2)]]="","",Master[[#This Row],[Voucher Location (2)]])</f>
        <v/>
      </c>
      <c r="F172" s="7" t="str">
        <f t="shared" si="5"/>
        <v>mm/dd/yyyy</v>
      </c>
      <c r="G172" s="2" t="str">
        <f>IF(Master[[#This Row],[Voucher Date]]="","",Master[[#This Row],[Voucher Date]])</f>
        <v/>
      </c>
      <c r="H172" s="17" t="str">
        <f>IF(Master[[#This Row],[Voucher Collector -name, organization]]="","",Master[[#This Row],[Voucher Collector -name, organization]])</f>
        <v/>
      </c>
      <c r="I172" s="7" t="str">
        <f>IF(Master[[#This Row],[Note (Voucher)]]="","",Master[[#This Row],[Note (Voucher)]])</f>
        <v/>
      </c>
    </row>
    <row r="173" spans="2:9" x14ac:dyDescent="0.35">
      <c r="B173" s="7" t="str">
        <f>Master[[#This Row],[Accession Prefix (NPGS)]]&amp;" "&amp;Master[[#This Row],[Accession Number -Assigned]]</f>
        <v xml:space="preserve"> </v>
      </c>
      <c r="C173" s="7" t="str">
        <f>Master[[#This Row],[Accession Prefix (NPGS)]]&amp;" "&amp;Master[[#This Row],[Accession Number -Assigned]]&amp;" "&amp;Master[[#This Row],[Inventory Suffix]]&amp;" "&amp;Master[[#This Row],[Inventory Type - Lookup Picker]]</f>
        <v xml:space="preserve">   </v>
      </c>
      <c r="D173" s="7" t="str">
        <f>IF(Master[[#This Row],[Collector Voucher Number]]="","",Master[[#This Row],[Collector Voucher Number]])</f>
        <v/>
      </c>
      <c r="E173" s="76" t="str">
        <f>IF(Master[[#This Row],[Voucher Location (2)]]="","",Master[[#This Row],[Voucher Location (2)]])</f>
        <v/>
      </c>
      <c r="F173" s="7" t="str">
        <f t="shared" si="5"/>
        <v>mm/dd/yyyy</v>
      </c>
      <c r="G173" s="2" t="str">
        <f>IF(Master[[#This Row],[Voucher Date]]="","",Master[[#This Row],[Voucher Date]])</f>
        <v/>
      </c>
      <c r="H173" s="17" t="str">
        <f>IF(Master[[#This Row],[Voucher Collector -name, organization]]="","",Master[[#This Row],[Voucher Collector -name, organization]])</f>
        <v/>
      </c>
      <c r="I173" s="7" t="str">
        <f>IF(Master[[#This Row],[Note (Voucher)]]="","",Master[[#This Row],[Note (Voucher)]])</f>
        <v/>
      </c>
    </row>
    <row r="174" spans="2:9" x14ac:dyDescent="0.35">
      <c r="B174" s="7" t="str">
        <f>Master[[#This Row],[Accession Prefix (NPGS)]]&amp;" "&amp;Master[[#This Row],[Accession Number -Assigned]]</f>
        <v xml:space="preserve"> </v>
      </c>
      <c r="C174" s="7" t="str">
        <f>Master[[#This Row],[Accession Prefix (NPGS)]]&amp;" "&amp;Master[[#This Row],[Accession Number -Assigned]]&amp;" "&amp;Master[[#This Row],[Inventory Suffix]]&amp;" "&amp;Master[[#This Row],[Inventory Type - Lookup Picker]]</f>
        <v xml:space="preserve">   </v>
      </c>
      <c r="D174" s="7" t="str">
        <f>IF(Master[[#This Row],[Collector Voucher Number]]="","",Master[[#This Row],[Collector Voucher Number]])</f>
        <v/>
      </c>
      <c r="E174" s="76" t="str">
        <f>IF(Master[[#This Row],[Voucher Location (2)]]="","",Master[[#This Row],[Voucher Location (2)]])</f>
        <v/>
      </c>
      <c r="F174" s="7" t="str">
        <f t="shared" si="5"/>
        <v>mm/dd/yyyy</v>
      </c>
      <c r="G174" s="2" t="str">
        <f>IF(Master[[#This Row],[Voucher Date]]="","",Master[[#This Row],[Voucher Date]])</f>
        <v/>
      </c>
      <c r="H174" s="17" t="str">
        <f>IF(Master[[#This Row],[Voucher Collector -name, organization]]="","",Master[[#This Row],[Voucher Collector -name, organization]])</f>
        <v/>
      </c>
      <c r="I174" s="7" t="str">
        <f>IF(Master[[#This Row],[Note (Voucher)]]="","",Master[[#This Row],[Note (Voucher)]])</f>
        <v/>
      </c>
    </row>
    <row r="175" spans="2:9" x14ac:dyDescent="0.35">
      <c r="B175" s="7" t="str">
        <f>Master[[#This Row],[Accession Prefix (NPGS)]]&amp;" "&amp;Master[[#This Row],[Accession Number -Assigned]]</f>
        <v xml:space="preserve"> </v>
      </c>
      <c r="C175" s="7" t="str">
        <f>Master[[#This Row],[Accession Prefix (NPGS)]]&amp;" "&amp;Master[[#This Row],[Accession Number -Assigned]]&amp;" "&amp;Master[[#This Row],[Inventory Suffix]]&amp;" "&amp;Master[[#This Row],[Inventory Type - Lookup Picker]]</f>
        <v xml:space="preserve">   </v>
      </c>
      <c r="D175" s="7" t="str">
        <f>IF(Master[[#This Row],[Collector Voucher Number]]="","",Master[[#This Row],[Collector Voucher Number]])</f>
        <v/>
      </c>
      <c r="E175" s="76" t="str">
        <f>IF(Master[[#This Row],[Voucher Location (2)]]="","",Master[[#This Row],[Voucher Location (2)]])</f>
        <v/>
      </c>
      <c r="F175" s="7" t="str">
        <f t="shared" si="5"/>
        <v>mm/dd/yyyy</v>
      </c>
      <c r="G175" s="2" t="str">
        <f>IF(Master[[#This Row],[Voucher Date]]="","",Master[[#This Row],[Voucher Date]])</f>
        <v/>
      </c>
      <c r="H175" s="17" t="str">
        <f>IF(Master[[#This Row],[Voucher Collector -name, organization]]="","",Master[[#This Row],[Voucher Collector -name, organization]])</f>
        <v/>
      </c>
      <c r="I175" s="7" t="str">
        <f>IF(Master[[#This Row],[Note (Voucher)]]="","",Master[[#This Row],[Note (Voucher)]])</f>
        <v/>
      </c>
    </row>
    <row r="176" spans="2:9" x14ac:dyDescent="0.35">
      <c r="B176" s="7" t="str">
        <f>Master[[#This Row],[Accession Prefix (NPGS)]]&amp;" "&amp;Master[[#This Row],[Accession Number -Assigned]]</f>
        <v xml:space="preserve"> </v>
      </c>
      <c r="C176" s="7" t="str">
        <f>Master[[#This Row],[Accession Prefix (NPGS)]]&amp;" "&amp;Master[[#This Row],[Accession Number -Assigned]]&amp;" "&amp;Master[[#This Row],[Inventory Suffix]]&amp;" "&amp;Master[[#This Row],[Inventory Type - Lookup Picker]]</f>
        <v xml:space="preserve">   </v>
      </c>
      <c r="D176" s="7" t="str">
        <f>IF(Master[[#This Row],[Collector Voucher Number]]="","",Master[[#This Row],[Collector Voucher Number]])</f>
        <v/>
      </c>
      <c r="E176" s="76" t="str">
        <f>IF(Master[[#This Row],[Voucher Location (2)]]="","",Master[[#This Row],[Voucher Location (2)]])</f>
        <v/>
      </c>
      <c r="F176" s="7" t="str">
        <f t="shared" si="5"/>
        <v>mm/dd/yyyy</v>
      </c>
      <c r="G176" s="2" t="str">
        <f>IF(Master[[#This Row],[Voucher Date]]="","",Master[[#This Row],[Voucher Date]])</f>
        <v/>
      </c>
      <c r="H176" s="17" t="str">
        <f>IF(Master[[#This Row],[Voucher Collector -name, organization]]="","",Master[[#This Row],[Voucher Collector -name, organization]])</f>
        <v/>
      </c>
      <c r="I176" s="7" t="str">
        <f>IF(Master[[#This Row],[Note (Voucher)]]="","",Master[[#This Row],[Note (Voucher)]])</f>
        <v/>
      </c>
    </row>
    <row r="177" spans="2:9" x14ac:dyDescent="0.35">
      <c r="B177" s="7" t="str">
        <f>Master[[#This Row],[Accession Prefix (NPGS)]]&amp;" "&amp;Master[[#This Row],[Accession Number -Assigned]]</f>
        <v xml:space="preserve"> </v>
      </c>
      <c r="C177" s="7" t="str">
        <f>Master[[#This Row],[Accession Prefix (NPGS)]]&amp;" "&amp;Master[[#This Row],[Accession Number -Assigned]]&amp;" "&amp;Master[[#This Row],[Inventory Suffix]]&amp;" "&amp;Master[[#This Row],[Inventory Type - Lookup Picker]]</f>
        <v xml:space="preserve">   </v>
      </c>
      <c r="D177" s="7" t="str">
        <f>IF(Master[[#This Row],[Collector Voucher Number]]="","",Master[[#This Row],[Collector Voucher Number]])</f>
        <v/>
      </c>
      <c r="E177" s="76" t="str">
        <f>IF(Master[[#This Row],[Voucher Location (2)]]="","",Master[[#This Row],[Voucher Location (2)]])</f>
        <v/>
      </c>
      <c r="F177" s="7" t="str">
        <f t="shared" si="5"/>
        <v>mm/dd/yyyy</v>
      </c>
      <c r="G177" s="2" t="str">
        <f>IF(Master[[#This Row],[Voucher Date]]="","",Master[[#This Row],[Voucher Date]])</f>
        <v/>
      </c>
      <c r="H177" s="17" t="str">
        <f>IF(Master[[#This Row],[Voucher Collector -name, organization]]="","",Master[[#This Row],[Voucher Collector -name, organization]])</f>
        <v/>
      </c>
      <c r="I177" s="7" t="str">
        <f>IF(Master[[#This Row],[Note (Voucher)]]="","",Master[[#This Row],[Note (Voucher)]])</f>
        <v/>
      </c>
    </row>
    <row r="178" spans="2:9" x14ac:dyDescent="0.35">
      <c r="B178" s="7" t="str">
        <f>Master[[#This Row],[Accession Prefix (NPGS)]]&amp;" "&amp;Master[[#This Row],[Accession Number -Assigned]]</f>
        <v xml:space="preserve"> </v>
      </c>
      <c r="C178" s="7" t="str">
        <f>Master[[#This Row],[Accession Prefix (NPGS)]]&amp;" "&amp;Master[[#This Row],[Accession Number -Assigned]]&amp;" "&amp;Master[[#This Row],[Inventory Suffix]]&amp;" "&amp;Master[[#This Row],[Inventory Type - Lookup Picker]]</f>
        <v xml:space="preserve">   </v>
      </c>
      <c r="D178" s="7" t="str">
        <f>IF(Master[[#This Row],[Collector Voucher Number]]="","",Master[[#This Row],[Collector Voucher Number]])</f>
        <v/>
      </c>
      <c r="E178" s="76" t="str">
        <f>IF(Master[[#This Row],[Voucher Location (2)]]="","",Master[[#This Row],[Voucher Location (2)]])</f>
        <v/>
      </c>
      <c r="F178" s="7" t="str">
        <f t="shared" si="5"/>
        <v>mm/dd/yyyy</v>
      </c>
      <c r="G178" s="2" t="str">
        <f>IF(Master[[#This Row],[Voucher Date]]="","",Master[[#This Row],[Voucher Date]])</f>
        <v/>
      </c>
      <c r="H178" s="17" t="str">
        <f>IF(Master[[#This Row],[Voucher Collector -name, organization]]="","",Master[[#This Row],[Voucher Collector -name, organization]])</f>
        <v/>
      </c>
      <c r="I178" s="7" t="str">
        <f>IF(Master[[#This Row],[Note (Voucher)]]="","",Master[[#This Row],[Note (Voucher)]])</f>
        <v/>
      </c>
    </row>
    <row r="179" spans="2:9" x14ac:dyDescent="0.35">
      <c r="B179" s="7" t="str">
        <f>Master[[#This Row],[Accession Prefix (NPGS)]]&amp;" "&amp;Master[[#This Row],[Accession Number -Assigned]]</f>
        <v xml:space="preserve"> </v>
      </c>
      <c r="C179" s="7" t="str">
        <f>Master[[#This Row],[Accession Prefix (NPGS)]]&amp;" "&amp;Master[[#This Row],[Accession Number -Assigned]]&amp;" "&amp;Master[[#This Row],[Inventory Suffix]]&amp;" "&amp;Master[[#This Row],[Inventory Type - Lookup Picker]]</f>
        <v xml:space="preserve">   </v>
      </c>
      <c r="D179" s="7" t="str">
        <f>IF(Master[[#This Row],[Collector Voucher Number]]="","",Master[[#This Row],[Collector Voucher Number]])</f>
        <v/>
      </c>
      <c r="E179" s="76" t="str">
        <f>IF(Master[[#This Row],[Voucher Location (2)]]="","",Master[[#This Row],[Voucher Location (2)]])</f>
        <v/>
      </c>
      <c r="F179" s="7" t="str">
        <f t="shared" si="5"/>
        <v>mm/dd/yyyy</v>
      </c>
      <c r="G179" s="2" t="str">
        <f>IF(Master[[#This Row],[Voucher Date]]="","",Master[[#This Row],[Voucher Date]])</f>
        <v/>
      </c>
      <c r="H179" s="17" t="str">
        <f>IF(Master[[#This Row],[Voucher Collector -name, organization]]="","",Master[[#This Row],[Voucher Collector -name, organization]])</f>
        <v/>
      </c>
      <c r="I179" s="7" t="str">
        <f>IF(Master[[#This Row],[Note (Voucher)]]="","",Master[[#This Row],[Note (Voucher)]])</f>
        <v/>
      </c>
    </row>
    <row r="180" spans="2:9" x14ac:dyDescent="0.35">
      <c r="B180" s="7" t="str">
        <f>Master[[#This Row],[Accession Prefix (NPGS)]]&amp;" "&amp;Master[[#This Row],[Accession Number -Assigned]]</f>
        <v xml:space="preserve"> </v>
      </c>
      <c r="C180" s="7" t="str">
        <f>Master[[#This Row],[Accession Prefix (NPGS)]]&amp;" "&amp;Master[[#This Row],[Accession Number -Assigned]]&amp;" "&amp;Master[[#This Row],[Inventory Suffix]]&amp;" "&amp;Master[[#This Row],[Inventory Type - Lookup Picker]]</f>
        <v xml:space="preserve">   </v>
      </c>
      <c r="D180" s="7" t="str">
        <f>IF(Master[[#This Row],[Collector Voucher Number]]="","",Master[[#This Row],[Collector Voucher Number]])</f>
        <v/>
      </c>
      <c r="E180" s="76" t="str">
        <f>IF(Master[[#This Row],[Voucher Location (2)]]="","",Master[[#This Row],[Voucher Location (2)]])</f>
        <v/>
      </c>
      <c r="F180" s="7" t="str">
        <f t="shared" si="5"/>
        <v>mm/dd/yyyy</v>
      </c>
      <c r="G180" s="2" t="str">
        <f>IF(Master[[#This Row],[Voucher Date]]="","",Master[[#This Row],[Voucher Date]])</f>
        <v/>
      </c>
      <c r="H180" s="17" t="str">
        <f>IF(Master[[#This Row],[Voucher Collector -name, organization]]="","",Master[[#This Row],[Voucher Collector -name, organization]])</f>
        <v/>
      </c>
      <c r="I180" s="7" t="str">
        <f>IF(Master[[#This Row],[Note (Voucher)]]="","",Master[[#This Row],[Note (Voucher)]])</f>
        <v/>
      </c>
    </row>
    <row r="181" spans="2:9" x14ac:dyDescent="0.35">
      <c r="B181" s="7" t="str">
        <f>Master[[#This Row],[Accession Prefix (NPGS)]]&amp;" "&amp;Master[[#This Row],[Accession Number -Assigned]]</f>
        <v xml:space="preserve"> </v>
      </c>
      <c r="C181" s="7" t="str">
        <f>Master[[#This Row],[Accession Prefix (NPGS)]]&amp;" "&amp;Master[[#This Row],[Accession Number -Assigned]]&amp;" "&amp;Master[[#This Row],[Inventory Suffix]]&amp;" "&amp;Master[[#This Row],[Inventory Type - Lookup Picker]]</f>
        <v xml:space="preserve">   </v>
      </c>
      <c r="D181" s="7" t="str">
        <f>IF(Master[[#This Row],[Collector Voucher Number]]="","",Master[[#This Row],[Collector Voucher Number]])</f>
        <v/>
      </c>
      <c r="E181" s="76" t="str">
        <f>IF(Master[[#This Row],[Voucher Location (2)]]="","",Master[[#This Row],[Voucher Location (2)]])</f>
        <v/>
      </c>
      <c r="F181" s="7" t="str">
        <f t="shared" si="5"/>
        <v>mm/dd/yyyy</v>
      </c>
      <c r="G181" s="2" t="str">
        <f>IF(Master[[#This Row],[Voucher Date]]="","",Master[[#This Row],[Voucher Date]])</f>
        <v/>
      </c>
      <c r="H181" s="17" t="str">
        <f>IF(Master[[#This Row],[Voucher Collector -name, organization]]="","",Master[[#This Row],[Voucher Collector -name, organization]])</f>
        <v/>
      </c>
      <c r="I181" s="7" t="str">
        <f>IF(Master[[#This Row],[Note (Voucher)]]="","",Master[[#This Row],[Note (Voucher)]])</f>
        <v/>
      </c>
    </row>
    <row r="182" spans="2:9" x14ac:dyDescent="0.35">
      <c r="B182" s="7" t="str">
        <f>Master[[#This Row],[Accession Prefix (NPGS)]]&amp;" "&amp;Master[[#This Row],[Accession Number -Assigned]]</f>
        <v xml:space="preserve"> </v>
      </c>
      <c r="C182" s="7" t="str">
        <f>Master[[#This Row],[Accession Prefix (NPGS)]]&amp;" "&amp;Master[[#This Row],[Accession Number -Assigned]]&amp;" "&amp;Master[[#This Row],[Inventory Suffix]]&amp;" "&amp;Master[[#This Row],[Inventory Type - Lookup Picker]]</f>
        <v xml:space="preserve">   </v>
      </c>
      <c r="D182" s="7" t="str">
        <f>IF(Master[[#This Row],[Collector Voucher Number]]="","",Master[[#This Row],[Collector Voucher Number]])</f>
        <v/>
      </c>
      <c r="E182" s="76" t="str">
        <f>IF(Master[[#This Row],[Voucher Location (2)]]="","",Master[[#This Row],[Voucher Location (2)]])</f>
        <v/>
      </c>
      <c r="F182" s="7" t="str">
        <f t="shared" ref="F182:F201" si="6">"mm/dd/yyyy"</f>
        <v>mm/dd/yyyy</v>
      </c>
      <c r="G182" s="2" t="str">
        <f>IF(Master[[#This Row],[Voucher Date]]="","",Master[[#This Row],[Voucher Date]])</f>
        <v/>
      </c>
      <c r="H182" s="17" t="str">
        <f>IF(Master[[#This Row],[Voucher Collector -name, organization]]="","",Master[[#This Row],[Voucher Collector -name, organization]])</f>
        <v/>
      </c>
      <c r="I182" s="7" t="str">
        <f>IF(Master[[#This Row],[Note (Voucher)]]="","",Master[[#This Row],[Note (Voucher)]])</f>
        <v/>
      </c>
    </row>
    <row r="183" spans="2:9" x14ac:dyDescent="0.35">
      <c r="B183" s="7" t="str">
        <f>Master[[#This Row],[Accession Prefix (NPGS)]]&amp;" "&amp;Master[[#This Row],[Accession Number -Assigned]]</f>
        <v xml:space="preserve"> </v>
      </c>
      <c r="C183" s="7" t="str">
        <f>Master[[#This Row],[Accession Prefix (NPGS)]]&amp;" "&amp;Master[[#This Row],[Accession Number -Assigned]]&amp;" "&amp;Master[[#This Row],[Inventory Suffix]]&amp;" "&amp;Master[[#This Row],[Inventory Type - Lookup Picker]]</f>
        <v xml:space="preserve">   </v>
      </c>
      <c r="D183" s="7" t="str">
        <f>IF(Master[[#This Row],[Collector Voucher Number]]="","",Master[[#This Row],[Collector Voucher Number]])</f>
        <v/>
      </c>
      <c r="E183" s="76" t="str">
        <f>IF(Master[[#This Row],[Voucher Location (2)]]="","",Master[[#This Row],[Voucher Location (2)]])</f>
        <v/>
      </c>
      <c r="F183" s="7" t="str">
        <f t="shared" si="6"/>
        <v>mm/dd/yyyy</v>
      </c>
      <c r="G183" s="2" t="str">
        <f>IF(Master[[#This Row],[Voucher Date]]="","",Master[[#This Row],[Voucher Date]])</f>
        <v/>
      </c>
      <c r="H183" s="17" t="str">
        <f>IF(Master[[#This Row],[Voucher Collector -name, organization]]="","",Master[[#This Row],[Voucher Collector -name, organization]])</f>
        <v/>
      </c>
      <c r="I183" s="7" t="str">
        <f>IF(Master[[#This Row],[Note (Voucher)]]="","",Master[[#This Row],[Note (Voucher)]])</f>
        <v/>
      </c>
    </row>
    <row r="184" spans="2:9" x14ac:dyDescent="0.35">
      <c r="B184" s="7" t="str">
        <f>Master[[#This Row],[Accession Prefix (NPGS)]]&amp;" "&amp;Master[[#This Row],[Accession Number -Assigned]]</f>
        <v xml:space="preserve"> </v>
      </c>
      <c r="C184" s="7" t="str">
        <f>Master[[#This Row],[Accession Prefix (NPGS)]]&amp;" "&amp;Master[[#This Row],[Accession Number -Assigned]]&amp;" "&amp;Master[[#This Row],[Inventory Suffix]]&amp;" "&amp;Master[[#This Row],[Inventory Type - Lookup Picker]]</f>
        <v xml:space="preserve">   </v>
      </c>
      <c r="D184" s="7" t="str">
        <f>IF(Master[[#This Row],[Collector Voucher Number]]="","",Master[[#This Row],[Collector Voucher Number]])</f>
        <v/>
      </c>
      <c r="E184" s="76" t="str">
        <f>IF(Master[[#This Row],[Voucher Location (2)]]="","",Master[[#This Row],[Voucher Location (2)]])</f>
        <v/>
      </c>
      <c r="F184" s="7" t="str">
        <f t="shared" si="6"/>
        <v>mm/dd/yyyy</v>
      </c>
      <c r="G184" s="2" t="str">
        <f>IF(Master[[#This Row],[Voucher Date]]="","",Master[[#This Row],[Voucher Date]])</f>
        <v/>
      </c>
      <c r="H184" s="17" t="str">
        <f>IF(Master[[#This Row],[Voucher Collector -name, organization]]="","",Master[[#This Row],[Voucher Collector -name, organization]])</f>
        <v/>
      </c>
      <c r="I184" s="7" t="str">
        <f>IF(Master[[#This Row],[Note (Voucher)]]="","",Master[[#This Row],[Note (Voucher)]])</f>
        <v/>
      </c>
    </row>
    <row r="185" spans="2:9" x14ac:dyDescent="0.35">
      <c r="B185" s="7" t="str">
        <f>Master[[#This Row],[Accession Prefix (NPGS)]]&amp;" "&amp;Master[[#This Row],[Accession Number -Assigned]]</f>
        <v xml:space="preserve"> </v>
      </c>
      <c r="C185" s="7" t="str">
        <f>Master[[#This Row],[Accession Prefix (NPGS)]]&amp;" "&amp;Master[[#This Row],[Accession Number -Assigned]]&amp;" "&amp;Master[[#This Row],[Inventory Suffix]]&amp;" "&amp;Master[[#This Row],[Inventory Type - Lookup Picker]]</f>
        <v xml:space="preserve">   </v>
      </c>
      <c r="D185" s="7" t="str">
        <f>IF(Master[[#This Row],[Collector Voucher Number]]="","",Master[[#This Row],[Collector Voucher Number]])</f>
        <v/>
      </c>
      <c r="E185" s="76" t="str">
        <f>IF(Master[[#This Row],[Voucher Location (2)]]="","",Master[[#This Row],[Voucher Location (2)]])</f>
        <v/>
      </c>
      <c r="F185" s="7" t="str">
        <f t="shared" si="6"/>
        <v>mm/dd/yyyy</v>
      </c>
      <c r="G185" s="2" t="str">
        <f>IF(Master[[#This Row],[Voucher Date]]="","",Master[[#This Row],[Voucher Date]])</f>
        <v/>
      </c>
      <c r="H185" s="17" t="str">
        <f>IF(Master[[#This Row],[Voucher Collector -name, organization]]="","",Master[[#This Row],[Voucher Collector -name, organization]])</f>
        <v/>
      </c>
      <c r="I185" s="7" t="str">
        <f>IF(Master[[#This Row],[Note (Voucher)]]="","",Master[[#This Row],[Note (Voucher)]])</f>
        <v/>
      </c>
    </row>
    <row r="186" spans="2:9" x14ac:dyDescent="0.35">
      <c r="B186" s="7" t="str">
        <f>Master[[#This Row],[Accession Prefix (NPGS)]]&amp;" "&amp;Master[[#This Row],[Accession Number -Assigned]]</f>
        <v xml:space="preserve"> </v>
      </c>
      <c r="C186" s="7" t="str">
        <f>Master[[#This Row],[Accession Prefix (NPGS)]]&amp;" "&amp;Master[[#This Row],[Accession Number -Assigned]]&amp;" "&amp;Master[[#This Row],[Inventory Suffix]]&amp;" "&amp;Master[[#This Row],[Inventory Type - Lookup Picker]]</f>
        <v xml:space="preserve">   </v>
      </c>
      <c r="D186" s="7" t="str">
        <f>IF(Master[[#This Row],[Collector Voucher Number]]="","",Master[[#This Row],[Collector Voucher Number]])</f>
        <v/>
      </c>
      <c r="E186" s="76" t="str">
        <f>IF(Master[[#This Row],[Voucher Location (2)]]="","",Master[[#This Row],[Voucher Location (2)]])</f>
        <v/>
      </c>
      <c r="F186" s="7" t="str">
        <f t="shared" si="6"/>
        <v>mm/dd/yyyy</v>
      </c>
      <c r="G186" s="2" t="str">
        <f>IF(Master[[#This Row],[Voucher Date]]="","",Master[[#This Row],[Voucher Date]])</f>
        <v/>
      </c>
      <c r="H186" s="17" t="str">
        <f>IF(Master[[#This Row],[Voucher Collector -name, organization]]="","",Master[[#This Row],[Voucher Collector -name, organization]])</f>
        <v/>
      </c>
      <c r="I186" s="7" t="str">
        <f>IF(Master[[#This Row],[Note (Voucher)]]="","",Master[[#This Row],[Note (Voucher)]])</f>
        <v/>
      </c>
    </row>
    <row r="187" spans="2:9" x14ac:dyDescent="0.35">
      <c r="B187" s="7" t="str">
        <f>Master[[#This Row],[Accession Prefix (NPGS)]]&amp;" "&amp;Master[[#This Row],[Accession Number -Assigned]]</f>
        <v xml:space="preserve"> </v>
      </c>
      <c r="C187" s="7" t="str">
        <f>Master[[#This Row],[Accession Prefix (NPGS)]]&amp;" "&amp;Master[[#This Row],[Accession Number -Assigned]]&amp;" "&amp;Master[[#This Row],[Inventory Suffix]]&amp;" "&amp;Master[[#This Row],[Inventory Type - Lookup Picker]]</f>
        <v xml:space="preserve">   </v>
      </c>
      <c r="D187" s="7" t="str">
        <f>IF(Master[[#This Row],[Collector Voucher Number]]="","",Master[[#This Row],[Collector Voucher Number]])</f>
        <v/>
      </c>
      <c r="E187" s="76" t="str">
        <f>IF(Master[[#This Row],[Voucher Location (2)]]="","",Master[[#This Row],[Voucher Location (2)]])</f>
        <v/>
      </c>
      <c r="F187" s="7" t="str">
        <f t="shared" si="6"/>
        <v>mm/dd/yyyy</v>
      </c>
      <c r="G187" s="2" t="str">
        <f>IF(Master[[#This Row],[Voucher Date]]="","",Master[[#This Row],[Voucher Date]])</f>
        <v/>
      </c>
      <c r="H187" s="17" t="str">
        <f>IF(Master[[#This Row],[Voucher Collector -name, organization]]="","",Master[[#This Row],[Voucher Collector -name, organization]])</f>
        <v/>
      </c>
      <c r="I187" s="7" t="str">
        <f>IF(Master[[#This Row],[Note (Voucher)]]="","",Master[[#This Row],[Note (Voucher)]])</f>
        <v/>
      </c>
    </row>
    <row r="188" spans="2:9" x14ac:dyDescent="0.35">
      <c r="B188" s="7" t="str">
        <f>Master[[#This Row],[Accession Prefix (NPGS)]]&amp;" "&amp;Master[[#This Row],[Accession Number -Assigned]]</f>
        <v xml:space="preserve"> </v>
      </c>
      <c r="C188" s="7" t="str">
        <f>Master[[#This Row],[Accession Prefix (NPGS)]]&amp;" "&amp;Master[[#This Row],[Accession Number -Assigned]]&amp;" "&amp;Master[[#This Row],[Inventory Suffix]]&amp;" "&amp;Master[[#This Row],[Inventory Type - Lookup Picker]]</f>
        <v xml:space="preserve">   </v>
      </c>
      <c r="D188" s="7" t="str">
        <f>IF(Master[[#This Row],[Collector Voucher Number]]="","",Master[[#This Row],[Collector Voucher Number]])</f>
        <v/>
      </c>
      <c r="E188" s="76" t="str">
        <f>IF(Master[[#This Row],[Voucher Location (2)]]="","",Master[[#This Row],[Voucher Location (2)]])</f>
        <v/>
      </c>
      <c r="F188" s="7" t="str">
        <f t="shared" si="6"/>
        <v>mm/dd/yyyy</v>
      </c>
      <c r="G188" s="2" t="str">
        <f>IF(Master[[#This Row],[Voucher Date]]="","",Master[[#This Row],[Voucher Date]])</f>
        <v/>
      </c>
      <c r="H188" s="17" t="str">
        <f>IF(Master[[#This Row],[Voucher Collector -name, organization]]="","",Master[[#This Row],[Voucher Collector -name, organization]])</f>
        <v/>
      </c>
      <c r="I188" s="7" t="str">
        <f>IF(Master[[#This Row],[Note (Voucher)]]="","",Master[[#This Row],[Note (Voucher)]])</f>
        <v/>
      </c>
    </row>
    <row r="189" spans="2:9" x14ac:dyDescent="0.35">
      <c r="B189" s="7" t="str">
        <f>Master[[#This Row],[Accession Prefix (NPGS)]]&amp;" "&amp;Master[[#This Row],[Accession Number -Assigned]]</f>
        <v xml:space="preserve"> </v>
      </c>
      <c r="C189" s="7" t="str">
        <f>Master[[#This Row],[Accession Prefix (NPGS)]]&amp;" "&amp;Master[[#This Row],[Accession Number -Assigned]]&amp;" "&amp;Master[[#This Row],[Inventory Suffix]]&amp;" "&amp;Master[[#This Row],[Inventory Type - Lookup Picker]]</f>
        <v xml:space="preserve">   </v>
      </c>
      <c r="D189" s="7" t="str">
        <f>IF(Master[[#This Row],[Collector Voucher Number]]="","",Master[[#This Row],[Collector Voucher Number]])</f>
        <v/>
      </c>
      <c r="E189" s="76" t="str">
        <f>IF(Master[[#This Row],[Voucher Location (2)]]="","",Master[[#This Row],[Voucher Location (2)]])</f>
        <v/>
      </c>
      <c r="F189" s="7" t="str">
        <f t="shared" si="6"/>
        <v>mm/dd/yyyy</v>
      </c>
      <c r="G189" s="2" t="str">
        <f>IF(Master[[#This Row],[Voucher Date]]="","",Master[[#This Row],[Voucher Date]])</f>
        <v/>
      </c>
      <c r="H189" s="17" t="str">
        <f>IF(Master[[#This Row],[Voucher Collector -name, organization]]="","",Master[[#This Row],[Voucher Collector -name, organization]])</f>
        <v/>
      </c>
      <c r="I189" s="7" t="str">
        <f>IF(Master[[#This Row],[Note (Voucher)]]="","",Master[[#This Row],[Note (Voucher)]])</f>
        <v/>
      </c>
    </row>
    <row r="190" spans="2:9" x14ac:dyDescent="0.35">
      <c r="B190" s="7" t="str">
        <f>Master[[#This Row],[Accession Prefix (NPGS)]]&amp;" "&amp;Master[[#This Row],[Accession Number -Assigned]]</f>
        <v xml:space="preserve"> </v>
      </c>
      <c r="C190" s="7" t="str">
        <f>Master[[#This Row],[Accession Prefix (NPGS)]]&amp;" "&amp;Master[[#This Row],[Accession Number -Assigned]]&amp;" "&amp;Master[[#This Row],[Inventory Suffix]]&amp;" "&amp;Master[[#This Row],[Inventory Type - Lookup Picker]]</f>
        <v xml:space="preserve">   </v>
      </c>
      <c r="D190" s="7" t="str">
        <f>IF(Master[[#This Row],[Collector Voucher Number]]="","",Master[[#This Row],[Collector Voucher Number]])</f>
        <v/>
      </c>
      <c r="E190" s="76" t="str">
        <f>IF(Master[[#This Row],[Voucher Location (2)]]="","",Master[[#This Row],[Voucher Location (2)]])</f>
        <v/>
      </c>
      <c r="F190" s="7" t="str">
        <f t="shared" si="6"/>
        <v>mm/dd/yyyy</v>
      </c>
      <c r="G190" s="2" t="str">
        <f>IF(Master[[#This Row],[Voucher Date]]="","",Master[[#This Row],[Voucher Date]])</f>
        <v/>
      </c>
      <c r="H190" s="17" t="str">
        <f>IF(Master[[#This Row],[Voucher Collector -name, organization]]="","",Master[[#This Row],[Voucher Collector -name, organization]])</f>
        <v/>
      </c>
      <c r="I190" s="7" t="str">
        <f>IF(Master[[#This Row],[Note (Voucher)]]="","",Master[[#This Row],[Note (Voucher)]])</f>
        <v/>
      </c>
    </row>
    <row r="191" spans="2:9" x14ac:dyDescent="0.35">
      <c r="B191" s="7" t="str">
        <f>Master[[#This Row],[Accession Prefix (NPGS)]]&amp;" "&amp;Master[[#This Row],[Accession Number -Assigned]]</f>
        <v xml:space="preserve"> </v>
      </c>
      <c r="C191" s="7" t="str">
        <f>Master[[#This Row],[Accession Prefix (NPGS)]]&amp;" "&amp;Master[[#This Row],[Accession Number -Assigned]]&amp;" "&amp;Master[[#This Row],[Inventory Suffix]]&amp;" "&amp;Master[[#This Row],[Inventory Type - Lookup Picker]]</f>
        <v xml:space="preserve">   </v>
      </c>
      <c r="D191" s="7" t="str">
        <f>IF(Master[[#This Row],[Collector Voucher Number]]="","",Master[[#This Row],[Collector Voucher Number]])</f>
        <v/>
      </c>
      <c r="E191" s="76" t="str">
        <f>IF(Master[[#This Row],[Voucher Location (2)]]="","",Master[[#This Row],[Voucher Location (2)]])</f>
        <v/>
      </c>
      <c r="F191" s="7" t="str">
        <f t="shared" si="6"/>
        <v>mm/dd/yyyy</v>
      </c>
      <c r="G191" s="2" t="str">
        <f>IF(Master[[#This Row],[Voucher Date]]="","",Master[[#This Row],[Voucher Date]])</f>
        <v/>
      </c>
      <c r="H191" s="17" t="str">
        <f>IF(Master[[#This Row],[Voucher Collector -name, organization]]="","",Master[[#This Row],[Voucher Collector -name, organization]])</f>
        <v/>
      </c>
      <c r="I191" s="7" t="str">
        <f>IF(Master[[#This Row],[Note (Voucher)]]="","",Master[[#This Row],[Note (Voucher)]])</f>
        <v/>
      </c>
    </row>
    <row r="192" spans="2:9" x14ac:dyDescent="0.35">
      <c r="B192" s="7" t="str">
        <f>Master[[#This Row],[Accession Prefix (NPGS)]]&amp;" "&amp;Master[[#This Row],[Accession Number -Assigned]]</f>
        <v xml:space="preserve"> </v>
      </c>
      <c r="C192" s="7" t="str">
        <f>Master[[#This Row],[Accession Prefix (NPGS)]]&amp;" "&amp;Master[[#This Row],[Accession Number -Assigned]]&amp;" "&amp;Master[[#This Row],[Inventory Suffix]]&amp;" "&amp;Master[[#This Row],[Inventory Type - Lookup Picker]]</f>
        <v xml:space="preserve">   </v>
      </c>
      <c r="D192" s="7" t="str">
        <f>IF(Master[[#This Row],[Collector Voucher Number]]="","",Master[[#This Row],[Collector Voucher Number]])</f>
        <v/>
      </c>
      <c r="E192" s="76" t="str">
        <f>IF(Master[[#This Row],[Voucher Location (2)]]="","",Master[[#This Row],[Voucher Location (2)]])</f>
        <v/>
      </c>
      <c r="F192" s="7" t="str">
        <f t="shared" si="6"/>
        <v>mm/dd/yyyy</v>
      </c>
      <c r="G192" s="2" t="str">
        <f>IF(Master[[#This Row],[Voucher Date]]="","",Master[[#This Row],[Voucher Date]])</f>
        <v/>
      </c>
      <c r="H192" s="17" t="str">
        <f>IF(Master[[#This Row],[Voucher Collector -name, organization]]="","",Master[[#This Row],[Voucher Collector -name, organization]])</f>
        <v/>
      </c>
      <c r="I192" s="7" t="str">
        <f>IF(Master[[#This Row],[Note (Voucher)]]="","",Master[[#This Row],[Note (Voucher)]])</f>
        <v/>
      </c>
    </row>
    <row r="193" spans="2:9" x14ac:dyDescent="0.35">
      <c r="B193" s="7" t="str">
        <f>Master[[#This Row],[Accession Prefix (NPGS)]]&amp;" "&amp;Master[[#This Row],[Accession Number -Assigned]]</f>
        <v xml:space="preserve"> </v>
      </c>
      <c r="C193" s="7" t="str">
        <f>Master[[#This Row],[Accession Prefix (NPGS)]]&amp;" "&amp;Master[[#This Row],[Accession Number -Assigned]]&amp;" "&amp;Master[[#This Row],[Inventory Suffix]]&amp;" "&amp;Master[[#This Row],[Inventory Type - Lookup Picker]]</f>
        <v xml:space="preserve">   </v>
      </c>
      <c r="D193" s="7" t="str">
        <f>IF(Master[[#This Row],[Collector Voucher Number]]="","",Master[[#This Row],[Collector Voucher Number]])</f>
        <v/>
      </c>
      <c r="E193" s="76" t="str">
        <f>IF(Master[[#This Row],[Voucher Location (2)]]="","",Master[[#This Row],[Voucher Location (2)]])</f>
        <v/>
      </c>
      <c r="F193" s="7" t="str">
        <f t="shared" si="6"/>
        <v>mm/dd/yyyy</v>
      </c>
      <c r="G193" s="2" t="str">
        <f>IF(Master[[#This Row],[Voucher Date]]="","",Master[[#This Row],[Voucher Date]])</f>
        <v/>
      </c>
      <c r="H193" s="17" t="str">
        <f>IF(Master[[#This Row],[Voucher Collector -name, organization]]="","",Master[[#This Row],[Voucher Collector -name, organization]])</f>
        <v/>
      </c>
      <c r="I193" s="7" t="str">
        <f>IF(Master[[#This Row],[Note (Voucher)]]="","",Master[[#This Row],[Note (Voucher)]])</f>
        <v/>
      </c>
    </row>
    <row r="194" spans="2:9" x14ac:dyDescent="0.35">
      <c r="B194" s="7" t="str">
        <f>Master[[#This Row],[Accession Prefix (NPGS)]]&amp;" "&amp;Master[[#This Row],[Accession Number -Assigned]]</f>
        <v xml:space="preserve"> </v>
      </c>
      <c r="C194" s="7" t="str">
        <f>Master[[#This Row],[Accession Prefix (NPGS)]]&amp;" "&amp;Master[[#This Row],[Accession Number -Assigned]]&amp;" "&amp;Master[[#This Row],[Inventory Suffix]]&amp;" "&amp;Master[[#This Row],[Inventory Type - Lookup Picker]]</f>
        <v xml:space="preserve">   </v>
      </c>
      <c r="D194" s="7" t="str">
        <f>IF(Master[[#This Row],[Collector Voucher Number]]="","",Master[[#This Row],[Collector Voucher Number]])</f>
        <v/>
      </c>
      <c r="E194" s="76" t="str">
        <f>IF(Master[[#This Row],[Voucher Location (2)]]="","",Master[[#This Row],[Voucher Location (2)]])</f>
        <v/>
      </c>
      <c r="F194" s="7" t="str">
        <f t="shared" si="6"/>
        <v>mm/dd/yyyy</v>
      </c>
      <c r="G194" s="2" t="str">
        <f>IF(Master[[#This Row],[Voucher Date]]="","",Master[[#This Row],[Voucher Date]])</f>
        <v/>
      </c>
      <c r="H194" s="17" t="str">
        <f>IF(Master[[#This Row],[Voucher Collector -name, organization]]="","",Master[[#This Row],[Voucher Collector -name, organization]])</f>
        <v/>
      </c>
      <c r="I194" s="7" t="str">
        <f>IF(Master[[#This Row],[Note (Voucher)]]="","",Master[[#This Row],[Note (Voucher)]])</f>
        <v/>
      </c>
    </row>
    <row r="195" spans="2:9" x14ac:dyDescent="0.35">
      <c r="B195" s="7" t="str">
        <f>Master[[#This Row],[Accession Prefix (NPGS)]]&amp;" "&amp;Master[[#This Row],[Accession Number -Assigned]]</f>
        <v xml:space="preserve"> </v>
      </c>
      <c r="C195" s="7" t="str">
        <f>Master[[#This Row],[Accession Prefix (NPGS)]]&amp;" "&amp;Master[[#This Row],[Accession Number -Assigned]]&amp;" "&amp;Master[[#This Row],[Inventory Suffix]]&amp;" "&amp;Master[[#This Row],[Inventory Type - Lookup Picker]]</f>
        <v xml:space="preserve">   </v>
      </c>
      <c r="D195" s="7" t="str">
        <f>IF(Master[[#This Row],[Collector Voucher Number]]="","",Master[[#This Row],[Collector Voucher Number]])</f>
        <v/>
      </c>
      <c r="E195" s="76" t="str">
        <f>IF(Master[[#This Row],[Voucher Location (2)]]="","",Master[[#This Row],[Voucher Location (2)]])</f>
        <v/>
      </c>
      <c r="F195" s="7" t="str">
        <f t="shared" si="6"/>
        <v>mm/dd/yyyy</v>
      </c>
      <c r="G195" s="2" t="str">
        <f>IF(Master[[#This Row],[Voucher Date]]="","",Master[[#This Row],[Voucher Date]])</f>
        <v/>
      </c>
      <c r="H195" s="17" t="str">
        <f>IF(Master[[#This Row],[Voucher Collector -name, organization]]="","",Master[[#This Row],[Voucher Collector -name, organization]])</f>
        <v/>
      </c>
      <c r="I195" s="7" t="str">
        <f>IF(Master[[#This Row],[Note (Voucher)]]="","",Master[[#This Row],[Note (Voucher)]])</f>
        <v/>
      </c>
    </row>
    <row r="196" spans="2:9" x14ac:dyDescent="0.35">
      <c r="B196" s="7" t="str">
        <f>Master[[#This Row],[Accession Prefix (NPGS)]]&amp;" "&amp;Master[[#This Row],[Accession Number -Assigned]]</f>
        <v xml:space="preserve"> </v>
      </c>
      <c r="C196" s="7" t="str">
        <f>Master[[#This Row],[Accession Prefix (NPGS)]]&amp;" "&amp;Master[[#This Row],[Accession Number -Assigned]]&amp;" "&amp;Master[[#This Row],[Inventory Suffix]]&amp;" "&amp;Master[[#This Row],[Inventory Type - Lookup Picker]]</f>
        <v xml:space="preserve">   </v>
      </c>
      <c r="D196" s="7" t="str">
        <f>IF(Master[[#This Row],[Collector Voucher Number]]="","",Master[[#This Row],[Collector Voucher Number]])</f>
        <v/>
      </c>
      <c r="E196" s="76" t="str">
        <f>IF(Master[[#This Row],[Voucher Location (2)]]="","",Master[[#This Row],[Voucher Location (2)]])</f>
        <v/>
      </c>
      <c r="F196" s="7" t="str">
        <f t="shared" si="6"/>
        <v>mm/dd/yyyy</v>
      </c>
      <c r="G196" s="2" t="str">
        <f>IF(Master[[#This Row],[Voucher Date]]="","",Master[[#This Row],[Voucher Date]])</f>
        <v/>
      </c>
      <c r="H196" s="17" t="str">
        <f>IF(Master[[#This Row],[Voucher Collector -name, organization]]="","",Master[[#This Row],[Voucher Collector -name, organization]])</f>
        <v/>
      </c>
      <c r="I196" s="7" t="str">
        <f>IF(Master[[#This Row],[Note (Voucher)]]="","",Master[[#This Row],[Note (Voucher)]])</f>
        <v/>
      </c>
    </row>
    <row r="197" spans="2:9" x14ac:dyDescent="0.35">
      <c r="B197" s="7" t="str">
        <f>Master[[#This Row],[Accession Prefix (NPGS)]]&amp;" "&amp;Master[[#This Row],[Accession Number -Assigned]]</f>
        <v xml:space="preserve"> </v>
      </c>
      <c r="C197" s="7" t="str">
        <f>Master[[#This Row],[Accession Prefix (NPGS)]]&amp;" "&amp;Master[[#This Row],[Accession Number -Assigned]]&amp;" "&amp;Master[[#This Row],[Inventory Suffix]]&amp;" "&amp;Master[[#This Row],[Inventory Type - Lookup Picker]]</f>
        <v xml:space="preserve">   </v>
      </c>
      <c r="D197" s="7" t="str">
        <f>IF(Master[[#This Row],[Collector Voucher Number]]="","",Master[[#This Row],[Collector Voucher Number]])</f>
        <v/>
      </c>
      <c r="E197" s="76" t="str">
        <f>IF(Master[[#This Row],[Voucher Location (2)]]="","",Master[[#This Row],[Voucher Location (2)]])</f>
        <v/>
      </c>
      <c r="F197" s="7" t="str">
        <f t="shared" si="6"/>
        <v>mm/dd/yyyy</v>
      </c>
      <c r="G197" s="2" t="str">
        <f>IF(Master[[#This Row],[Voucher Date]]="","",Master[[#This Row],[Voucher Date]])</f>
        <v/>
      </c>
      <c r="H197" s="17" t="str">
        <f>IF(Master[[#This Row],[Voucher Collector -name, organization]]="","",Master[[#This Row],[Voucher Collector -name, organization]])</f>
        <v/>
      </c>
      <c r="I197" s="7" t="str">
        <f>IF(Master[[#This Row],[Note (Voucher)]]="","",Master[[#This Row],[Note (Voucher)]])</f>
        <v/>
      </c>
    </row>
    <row r="198" spans="2:9" x14ac:dyDescent="0.35">
      <c r="B198" s="7" t="str">
        <f>Master[[#This Row],[Accession Prefix (NPGS)]]&amp;" "&amp;Master[[#This Row],[Accession Number -Assigned]]</f>
        <v xml:space="preserve"> </v>
      </c>
      <c r="C198" s="7" t="str">
        <f>Master[[#This Row],[Accession Prefix (NPGS)]]&amp;" "&amp;Master[[#This Row],[Accession Number -Assigned]]&amp;" "&amp;Master[[#This Row],[Inventory Suffix]]&amp;" "&amp;Master[[#This Row],[Inventory Type - Lookup Picker]]</f>
        <v xml:space="preserve">   </v>
      </c>
      <c r="D198" s="7" t="str">
        <f>IF(Master[[#This Row],[Collector Voucher Number]]="","",Master[[#This Row],[Collector Voucher Number]])</f>
        <v/>
      </c>
      <c r="E198" s="76" t="str">
        <f>IF(Master[[#This Row],[Voucher Location (2)]]="","",Master[[#This Row],[Voucher Location (2)]])</f>
        <v/>
      </c>
      <c r="F198" s="7" t="str">
        <f t="shared" si="6"/>
        <v>mm/dd/yyyy</v>
      </c>
      <c r="G198" s="2" t="str">
        <f>IF(Master[[#This Row],[Voucher Date]]="","",Master[[#This Row],[Voucher Date]])</f>
        <v/>
      </c>
      <c r="H198" s="17" t="str">
        <f>IF(Master[[#This Row],[Voucher Collector -name, organization]]="","",Master[[#This Row],[Voucher Collector -name, organization]])</f>
        <v/>
      </c>
      <c r="I198" s="7" t="str">
        <f>IF(Master[[#This Row],[Note (Voucher)]]="","",Master[[#This Row],[Note (Voucher)]])</f>
        <v/>
      </c>
    </row>
    <row r="199" spans="2:9" x14ac:dyDescent="0.35">
      <c r="B199" s="7" t="str">
        <f>Master[[#This Row],[Accession Prefix (NPGS)]]&amp;" "&amp;Master[[#This Row],[Accession Number -Assigned]]</f>
        <v xml:space="preserve"> </v>
      </c>
      <c r="C199" s="7" t="str">
        <f>Master[[#This Row],[Accession Prefix (NPGS)]]&amp;" "&amp;Master[[#This Row],[Accession Number -Assigned]]&amp;" "&amp;Master[[#This Row],[Inventory Suffix]]&amp;" "&amp;Master[[#This Row],[Inventory Type - Lookup Picker]]</f>
        <v xml:space="preserve">   </v>
      </c>
      <c r="D199" s="7" t="str">
        <f>IF(Master[[#This Row],[Collector Voucher Number]]="","",Master[[#This Row],[Collector Voucher Number]])</f>
        <v/>
      </c>
      <c r="E199" s="76" t="str">
        <f>IF(Master[[#This Row],[Voucher Location (2)]]="","",Master[[#This Row],[Voucher Location (2)]])</f>
        <v/>
      </c>
      <c r="F199" s="7" t="str">
        <f t="shared" si="6"/>
        <v>mm/dd/yyyy</v>
      </c>
      <c r="G199" s="2" t="str">
        <f>IF(Master[[#This Row],[Voucher Date]]="","",Master[[#This Row],[Voucher Date]])</f>
        <v/>
      </c>
      <c r="H199" s="17" t="str">
        <f>IF(Master[[#This Row],[Voucher Collector -name, organization]]="","",Master[[#This Row],[Voucher Collector -name, organization]])</f>
        <v/>
      </c>
      <c r="I199" s="7" t="str">
        <f>IF(Master[[#This Row],[Note (Voucher)]]="","",Master[[#This Row],[Note (Voucher)]])</f>
        <v/>
      </c>
    </row>
    <row r="200" spans="2:9" x14ac:dyDescent="0.35">
      <c r="B200" s="7" t="str">
        <f>Master[[#This Row],[Accession Prefix (NPGS)]]&amp;" "&amp;Master[[#This Row],[Accession Number -Assigned]]</f>
        <v xml:space="preserve"> </v>
      </c>
      <c r="C200" s="7" t="str">
        <f>Master[[#This Row],[Accession Prefix (NPGS)]]&amp;" "&amp;Master[[#This Row],[Accession Number -Assigned]]&amp;" "&amp;Master[[#This Row],[Inventory Suffix]]&amp;" "&amp;Master[[#This Row],[Inventory Type - Lookup Picker]]</f>
        <v xml:space="preserve">   </v>
      </c>
      <c r="D200" s="7" t="str">
        <f>IF(Master[[#This Row],[Collector Voucher Number]]="","",Master[[#This Row],[Collector Voucher Number]])</f>
        <v/>
      </c>
      <c r="E200" s="76" t="str">
        <f>IF(Master[[#This Row],[Voucher Location (2)]]="","",Master[[#This Row],[Voucher Location (2)]])</f>
        <v/>
      </c>
      <c r="F200" s="7" t="str">
        <f t="shared" si="6"/>
        <v>mm/dd/yyyy</v>
      </c>
      <c r="G200" s="2" t="str">
        <f>IF(Master[[#This Row],[Voucher Date]]="","",Master[[#This Row],[Voucher Date]])</f>
        <v/>
      </c>
      <c r="H200" s="17" t="str">
        <f>IF(Master[[#This Row],[Voucher Collector -name, organization]]="","",Master[[#This Row],[Voucher Collector -name, organization]])</f>
        <v/>
      </c>
      <c r="I200" s="7" t="str">
        <f>IF(Master[[#This Row],[Note (Voucher)]]="","",Master[[#This Row],[Note (Voucher)]])</f>
        <v/>
      </c>
    </row>
    <row r="201" spans="2:9" x14ac:dyDescent="0.35">
      <c r="B201" s="7" t="str">
        <f>Master[[#This Row],[Accession Prefix (NPGS)]]&amp;" "&amp;Master[[#This Row],[Accession Number -Assigned]]</f>
        <v xml:space="preserve"> </v>
      </c>
      <c r="C201" s="7" t="str">
        <f>Master[[#This Row],[Accession Prefix (NPGS)]]&amp;" "&amp;Master[[#This Row],[Accession Number -Assigned]]&amp;" "&amp;Master[[#This Row],[Inventory Suffix]]&amp;" "&amp;Master[[#This Row],[Inventory Type - Lookup Picker]]</f>
        <v xml:space="preserve">   </v>
      </c>
      <c r="D201" s="7" t="str">
        <f>IF(Master[[#This Row],[Collector Voucher Number]]="","",Master[[#This Row],[Collector Voucher Number]])</f>
        <v/>
      </c>
      <c r="E201" s="76" t="str">
        <f>IF(Master[[#This Row],[Voucher Location (2)]]="","",Master[[#This Row],[Voucher Location (2)]])</f>
        <v/>
      </c>
      <c r="F201" s="7" t="str">
        <f t="shared" si="6"/>
        <v>mm/dd/yyyy</v>
      </c>
      <c r="G201" s="2" t="str">
        <f>IF(Master[[#This Row],[Voucher Date]]="","",Master[[#This Row],[Voucher Date]])</f>
        <v/>
      </c>
      <c r="H201" s="17" t="str">
        <f>IF(Master[[#This Row],[Voucher Collector -name, organization]]="","",Master[[#This Row],[Voucher Collector -name, organization]])</f>
        <v/>
      </c>
      <c r="I201" s="7" t="str">
        <f>IF(Master[[#This Row],[Note (Voucher)]]="","",Master[[#This Row],[Note (Voucher)]])</f>
        <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5">
    <tabColor theme="0" tint="-0.249977111117893"/>
  </sheetPr>
  <dimension ref="A1:O201"/>
  <sheetViews>
    <sheetView workbookViewId="0">
      <selection activeCell="A5" sqref="A5"/>
    </sheetView>
  </sheetViews>
  <sheetFormatPr defaultColWidth="16.26953125" defaultRowHeight="14.5" x14ac:dyDescent="0.35"/>
  <cols>
    <col min="1" max="4" width="16.26953125" style="7"/>
    <col min="5" max="5" width="18" style="7" customWidth="1"/>
    <col min="6" max="6" width="11.54296875" style="7" customWidth="1"/>
    <col min="7" max="7" width="13.26953125" style="7" customWidth="1"/>
    <col min="8" max="8" width="96.54296875" style="7" bestFit="1" customWidth="1"/>
    <col min="9" max="16384" width="16.26953125" style="7"/>
  </cols>
  <sheetData>
    <row r="1" spans="1:15" s="116" customFormat="1" ht="43.5" x14ac:dyDescent="0.35">
      <c r="A1" s="116" t="s">
        <v>75</v>
      </c>
      <c r="B1" s="116" t="s">
        <v>10</v>
      </c>
      <c r="C1" s="118" t="s">
        <v>31</v>
      </c>
      <c r="D1" s="116" t="s">
        <v>76</v>
      </c>
      <c r="E1" s="118" t="s">
        <v>77</v>
      </c>
      <c r="F1" s="116" t="s">
        <v>78</v>
      </c>
      <c r="G1" s="116" t="s">
        <v>44</v>
      </c>
      <c r="H1" s="116" t="s">
        <v>9</v>
      </c>
      <c r="I1" s="116" t="s">
        <v>793</v>
      </c>
    </row>
    <row r="2" spans="1:15" ht="15.5" x14ac:dyDescent="0.35">
      <c r="A2" s="1"/>
      <c r="B2" s="7" t="str">
        <f>Master[[#This Row],[Accession Prefix (NPGS)]]&amp;" "&amp;Master[[#This Row],[Accession Number -Assigned]]</f>
        <v>W6 57036</v>
      </c>
      <c r="C2" s="7" t="str">
        <f>Master[[#This Row],[Accession Prefix (NPGS)]]&amp;" "&amp;Master[[#This Row],[Accession Number -Assigned]]&amp;" "&amp;Master[[#This Row],[Inventory Suffix]]&amp;" "&amp;Master[[#This Row],[Inventory Type - Lookup Picker]]</f>
        <v>W6 57036 2019o SD</v>
      </c>
      <c r="D2" s="7" t="str">
        <f>IF(Master[[#This Row],[Collector Voucher Number]]="","",Master[[#This Row],[Collector Voucher Number]])</f>
        <v/>
      </c>
      <c r="E2" s="17" t="str">
        <f>IF(Master[[#This Row],[Voucher Location (3)]]="","",Master[[#This Row],[Voucher Location (3)]])</f>
        <v/>
      </c>
      <c r="F2" s="7" t="str">
        <f>"mm/dd/yyyy"</f>
        <v>mm/dd/yyyy</v>
      </c>
      <c r="G2" s="2" t="str">
        <f>IF(Master[[#This Row],[Voucher Date]]="","",Master[[#This Row],[Voucher Date]])</f>
        <v/>
      </c>
      <c r="H2" s="17" t="str">
        <f>IF(Master[[#This Row],[Voucher Collector -name, organization]]="","",Master[[#This Row],[Voucher Collector -name, organization]])</f>
        <v/>
      </c>
      <c r="I2" s="7" t="str">
        <f>IF(Master[[#This Row],[Note (Voucher)]]="","",Master[[#This Row],[Note (Voucher)]])</f>
        <v/>
      </c>
      <c r="K2" s="8"/>
      <c r="M2" s="8"/>
      <c r="O2" s="8"/>
    </row>
    <row r="3" spans="1:15" x14ac:dyDescent="0.35">
      <c r="B3" s="7" t="str">
        <f>Master[[#This Row],[Accession Prefix (NPGS)]]&amp;" "&amp;Master[[#This Row],[Accession Number -Assigned]]</f>
        <v xml:space="preserve">W6 </v>
      </c>
      <c r="C3" s="7" t="str">
        <f>Master[[#This Row],[Accession Prefix (NPGS)]]&amp;" "&amp;Master[[#This Row],[Accession Number -Assigned]]&amp;" "&amp;Master[[#This Row],[Inventory Suffix]]&amp;" "&amp;Master[[#This Row],[Inventory Type - Lookup Picker]]</f>
        <v>W6   SD</v>
      </c>
      <c r="D3" s="7" t="str">
        <f>IF(Master[[#This Row],[Collector Voucher Number]]="","",Master[[#This Row],[Collector Voucher Number]])</f>
        <v/>
      </c>
      <c r="E3" s="17" t="str">
        <f>IF(Master[[#This Row],[Voucher Location (3)]]="","",Master[[#This Row],[Voucher Location (3)]])</f>
        <v/>
      </c>
      <c r="F3" s="7" t="str">
        <f t="shared" ref="F3:F21" si="0">"mm/dd/yyyy"</f>
        <v>mm/dd/yyyy</v>
      </c>
      <c r="G3" s="2" t="str">
        <f>IF(Master[[#This Row],[Voucher Date]]="","",Master[[#This Row],[Voucher Date]])</f>
        <v>USER5</v>
      </c>
      <c r="H3" s="17" t="str">
        <f>IF(Master[[#This Row],[Voucher Collector -name, organization]]="","",Master[[#This Row],[Voucher Collector -name, organization]])</f>
        <v>USER4</v>
      </c>
      <c r="I3" s="7" t="str">
        <f>IF(Master[[#This Row],[Note (Voucher)]]="","",Master[[#This Row],[Note (Voucher)]])</f>
        <v/>
      </c>
      <c r="K3" s="8"/>
      <c r="M3" s="8"/>
      <c r="O3" s="8"/>
    </row>
    <row r="4" spans="1:15" x14ac:dyDescent="0.35">
      <c r="B4" s="7" t="str">
        <f>Master[[#This Row],[Accession Prefix (NPGS)]]&amp;" "&amp;Master[[#This Row],[Accession Number -Assigned]]</f>
        <v xml:space="preserve">W6 </v>
      </c>
      <c r="C4" s="7" t="str">
        <f>Master[[#This Row],[Accession Prefix (NPGS)]]&amp;" "&amp;Master[[#This Row],[Accession Number -Assigned]]&amp;" "&amp;Master[[#This Row],[Inventory Suffix]]&amp;" "&amp;Master[[#This Row],[Inventory Type - Lookup Picker]]</f>
        <v>W6   SD</v>
      </c>
      <c r="D4" s="7" t="str">
        <f>IF(Master[[#This Row],[Collector Voucher Number]]="","",Master[[#This Row],[Collector Voucher Number]])</f>
        <v/>
      </c>
      <c r="E4" s="17" t="str">
        <f>IF(Master[[#This Row],[Voucher Location (3)]]="","",Master[[#This Row],[Voucher Location (3)]])</f>
        <v/>
      </c>
      <c r="F4" s="7" t="str">
        <f t="shared" si="0"/>
        <v>mm/dd/yyyy</v>
      </c>
      <c r="G4" s="2">
        <f>IF(Master[[#This Row],[Voucher Date]]="","",Master[[#This Row],[Voucher Date]])</f>
        <v>42276</v>
      </c>
      <c r="H4" s="17" t="str">
        <f>IF(Master[[#This Row],[Voucher Collector -name, organization]]="","",Master[[#This Row],[Voucher Collector -name, organization]])</f>
        <v>Clara Holmes - MARSB:From pressed specimen on another date:20 NOV 2015</v>
      </c>
      <c r="I4" s="7" t="str">
        <f>IF(Master[[#This Row],[Note (Voucher)]]="","",Master[[#This Row],[Note (Voucher)]])</f>
        <v/>
      </c>
      <c r="K4" s="8"/>
      <c r="M4" s="8"/>
      <c r="O4" s="8"/>
    </row>
    <row r="5" spans="1:15" x14ac:dyDescent="0.35">
      <c r="B5" s="7" t="str">
        <f>Master[[#This Row],[Accession Prefix (NPGS)]]&amp;" "&amp;Master[[#This Row],[Accession Number -Assigned]]</f>
        <v xml:space="preserve">W6 </v>
      </c>
      <c r="C5" s="7" t="str">
        <f>Master[[#This Row],[Accession Prefix (NPGS)]]&amp;" "&amp;Master[[#This Row],[Accession Number -Assigned]]&amp;" "&amp;Master[[#This Row],[Inventory Suffix]]&amp;" "&amp;Master[[#This Row],[Inventory Type - Lookup Picker]]</f>
        <v>W6   SD</v>
      </c>
      <c r="D5" s="7" t="str">
        <f>IF(Master[[#This Row],[Collector Voucher Number]]="","",Master[[#This Row],[Collector Voucher Number]])</f>
        <v/>
      </c>
      <c r="E5" s="17" t="str">
        <f>IF(Master[[#This Row],[Voucher Location (3)]]="","",Master[[#This Row],[Voucher Location (3)]])</f>
        <v/>
      </c>
      <c r="F5" s="7" t="str">
        <f t="shared" si="0"/>
        <v>mm/dd/yyyy</v>
      </c>
      <c r="G5" s="2">
        <f>IF(Master[[#This Row],[Voucher Date]]="","",Master[[#This Row],[Voucher Date]])</f>
        <v>42212</v>
      </c>
      <c r="H5" s="17" t="str">
        <f>IF(Master[[#This Row],[Voucher Collector -name, organization]]="","",Master[[#This Row],[Voucher Collector -name, organization]])</f>
        <v>::</v>
      </c>
      <c r="I5" s="7" t="str">
        <f>IF(Master[[#This Row],[Note (Voucher)]]="","",Master[[#This Row],[Note (Voucher)]])</f>
        <v/>
      </c>
    </row>
    <row r="6" spans="1:15" x14ac:dyDescent="0.35">
      <c r="B6" s="7" t="str">
        <f>Master[[#This Row],[Accession Prefix (NPGS)]]&amp;" "&amp;Master[[#This Row],[Accession Number -Assigned]]</f>
        <v xml:space="preserve">W6 </v>
      </c>
      <c r="C6" s="7" t="str">
        <f>Master[[#This Row],[Accession Prefix (NPGS)]]&amp;" "&amp;Master[[#This Row],[Accession Number -Assigned]]&amp;" "&amp;Master[[#This Row],[Inventory Suffix]]&amp;" "&amp;Master[[#This Row],[Inventory Type - Lookup Picker]]</f>
        <v>W6   SD</v>
      </c>
      <c r="D6" s="7" t="str">
        <f>IF(Master[[#This Row],[Collector Voucher Number]]="","",Master[[#This Row],[Collector Voucher Number]])</f>
        <v/>
      </c>
      <c r="E6" s="17" t="str">
        <f>IF(Master[[#This Row],[Voucher Location (3)]]="","",Master[[#This Row],[Voucher Location (3)]])</f>
        <v/>
      </c>
      <c r="F6" s="7" t="str">
        <f t="shared" si="0"/>
        <v>mm/dd/yyyy</v>
      </c>
      <c r="G6" s="2">
        <f>IF(Master[[#This Row],[Voucher Date]]="","",Master[[#This Row],[Voucher Date]])</f>
        <v>42263</v>
      </c>
      <c r="H6" s="17" t="str">
        <f>IF(Master[[#This Row],[Voucher Collector -name, organization]]="","",Master[[#This Row],[Voucher Collector -name, organization]])</f>
        <v>::</v>
      </c>
      <c r="I6" s="7" t="str">
        <f>IF(Master[[#This Row],[Note (Voucher)]]="","",Master[[#This Row],[Note (Voucher)]])</f>
        <v/>
      </c>
    </row>
    <row r="7" spans="1:15" x14ac:dyDescent="0.35">
      <c r="B7" s="7" t="str">
        <f>Master[[#This Row],[Accession Prefix (NPGS)]]&amp;" "&amp;Master[[#This Row],[Accession Number -Assigned]]</f>
        <v xml:space="preserve">W6 </v>
      </c>
      <c r="C7" s="7" t="str">
        <f>Master[[#This Row],[Accession Prefix (NPGS)]]&amp;" "&amp;Master[[#This Row],[Accession Number -Assigned]]&amp;" "&amp;Master[[#This Row],[Inventory Suffix]]&amp;" "&amp;Master[[#This Row],[Inventory Type - Lookup Picker]]</f>
        <v>W6   SD</v>
      </c>
      <c r="D7" s="7" t="str">
        <f>IF(Master[[#This Row],[Collector Voucher Number]]="","",Master[[#This Row],[Collector Voucher Number]])</f>
        <v/>
      </c>
      <c r="E7" s="17" t="str">
        <f>IF(Master[[#This Row],[Voucher Location (3)]]="","",Master[[#This Row],[Voucher Location (3)]])</f>
        <v/>
      </c>
      <c r="F7" s="7" t="str">
        <f t="shared" si="0"/>
        <v>mm/dd/yyyy</v>
      </c>
      <c r="G7" s="2">
        <f>IF(Master[[#This Row],[Voucher Date]]="","",Master[[#This Row],[Voucher Date]])</f>
        <v>42298</v>
      </c>
      <c r="H7" s="17" t="str">
        <f>IF(Master[[#This Row],[Voucher Collector -name, organization]]="","",Master[[#This Row],[Voucher Collector -name, organization]])</f>
        <v>::</v>
      </c>
      <c r="I7" s="7" t="str">
        <f>IF(Master[[#This Row],[Note (Voucher)]]="","",Master[[#This Row],[Note (Voucher)]])</f>
        <v/>
      </c>
    </row>
    <row r="8" spans="1:15" x14ac:dyDescent="0.35">
      <c r="B8" s="7" t="str">
        <f>Master[[#This Row],[Accession Prefix (NPGS)]]&amp;" "&amp;Master[[#This Row],[Accession Number -Assigned]]</f>
        <v xml:space="preserve">W6 </v>
      </c>
      <c r="C8" s="7" t="str">
        <f>Master[[#This Row],[Accession Prefix (NPGS)]]&amp;" "&amp;Master[[#This Row],[Accession Number -Assigned]]&amp;" "&amp;Master[[#This Row],[Inventory Suffix]]&amp;" "&amp;Master[[#This Row],[Inventory Type - Lookup Picker]]</f>
        <v>W6   SD</v>
      </c>
      <c r="D8" s="7" t="str">
        <f>IF(Master[[#This Row],[Collector Voucher Number]]="","",Master[[#This Row],[Collector Voucher Number]])</f>
        <v/>
      </c>
      <c r="E8" s="17" t="str">
        <f>IF(Master[[#This Row],[Voucher Location (3)]]="","",Master[[#This Row],[Voucher Location (3)]])</f>
        <v/>
      </c>
      <c r="F8" s="7" t="str">
        <f t="shared" si="0"/>
        <v>mm/dd/yyyy</v>
      </c>
      <c r="G8" s="2">
        <f>IF(Master[[#This Row],[Voucher Date]]="","",Master[[#This Row],[Voucher Date]])</f>
        <v>42283</v>
      </c>
      <c r="H8" s="17" t="str">
        <f>IF(Master[[#This Row],[Voucher Collector -name, organization]]="","",Master[[#This Row],[Voucher Collector -name, organization]])</f>
        <v>::</v>
      </c>
      <c r="I8" s="7" t="str">
        <f>IF(Master[[#This Row],[Note (Voucher)]]="","",Master[[#This Row],[Note (Voucher)]])</f>
        <v/>
      </c>
    </row>
    <row r="9" spans="1:15" x14ac:dyDescent="0.35">
      <c r="B9" s="7" t="str">
        <f>Master[[#This Row],[Accession Prefix (NPGS)]]&amp;" "&amp;Master[[#This Row],[Accession Number -Assigned]]</f>
        <v xml:space="preserve">W6 </v>
      </c>
      <c r="C9" s="7" t="str">
        <f>Master[[#This Row],[Accession Prefix (NPGS)]]&amp;" "&amp;Master[[#This Row],[Accession Number -Assigned]]&amp;" "&amp;Master[[#This Row],[Inventory Suffix]]&amp;" "&amp;Master[[#This Row],[Inventory Type - Lookup Picker]]</f>
        <v>W6   SD</v>
      </c>
      <c r="D9" s="7" t="str">
        <f>IF(Master[[#This Row],[Collector Voucher Number]]="","",Master[[#This Row],[Collector Voucher Number]])</f>
        <v/>
      </c>
      <c r="E9" s="17" t="str">
        <f>IF(Master[[#This Row],[Voucher Location (3)]]="","",Master[[#This Row],[Voucher Location (3)]])</f>
        <v/>
      </c>
      <c r="F9" s="7" t="str">
        <f t="shared" si="0"/>
        <v>mm/dd/yyyy</v>
      </c>
      <c r="G9" s="2">
        <f>IF(Master[[#This Row],[Voucher Date]]="","",Master[[#This Row],[Voucher Date]])</f>
        <v>42297</v>
      </c>
      <c r="H9" s="17" t="str">
        <f>IF(Master[[#This Row],[Voucher Collector -name, organization]]="","",Master[[#This Row],[Voucher Collector -name, organization]])</f>
        <v>::</v>
      </c>
      <c r="I9" s="7" t="str">
        <f>IF(Master[[#This Row],[Note (Voucher)]]="","",Master[[#This Row],[Note (Voucher)]])</f>
        <v/>
      </c>
    </row>
    <row r="10" spans="1:15" x14ac:dyDescent="0.35">
      <c r="B10" s="7" t="str">
        <f>Master[[#This Row],[Accession Prefix (NPGS)]]&amp;" "&amp;Master[[#This Row],[Accession Number -Assigned]]</f>
        <v xml:space="preserve">W6 </v>
      </c>
      <c r="C10" s="7" t="str">
        <f>Master[[#This Row],[Accession Prefix (NPGS)]]&amp;" "&amp;Master[[#This Row],[Accession Number -Assigned]]&amp;" "&amp;Master[[#This Row],[Inventory Suffix]]&amp;" "&amp;Master[[#This Row],[Inventory Type - Lookup Picker]]</f>
        <v>W6   SD</v>
      </c>
      <c r="D10" s="7" t="str">
        <f>IF(Master[[#This Row],[Collector Voucher Number]]="","",Master[[#This Row],[Collector Voucher Number]])</f>
        <v/>
      </c>
      <c r="E10" s="17" t="str">
        <f>IF(Master[[#This Row],[Voucher Location (3)]]="","",Master[[#This Row],[Voucher Location (3)]])</f>
        <v/>
      </c>
      <c r="F10" s="7" t="str">
        <f t="shared" si="0"/>
        <v>mm/dd/yyyy</v>
      </c>
      <c r="G10" s="2">
        <f>IF(Master[[#This Row],[Voucher Date]]="","",Master[[#This Row],[Voucher Date]])</f>
        <v>42311</v>
      </c>
      <c r="H10" s="17" t="str">
        <f>IF(Master[[#This Row],[Voucher Collector -name, organization]]="","",Master[[#This Row],[Voucher Collector -name, organization]])</f>
        <v>::</v>
      </c>
      <c r="I10" s="7" t="str">
        <f>IF(Master[[#This Row],[Note (Voucher)]]="","",Master[[#This Row],[Note (Voucher)]])</f>
        <v/>
      </c>
    </row>
    <row r="11" spans="1:15" x14ac:dyDescent="0.35">
      <c r="B11" s="7" t="str">
        <f>Master[[#This Row],[Accession Prefix (NPGS)]]&amp;" "&amp;Master[[#This Row],[Accession Number -Assigned]]</f>
        <v xml:space="preserve">W6 </v>
      </c>
      <c r="C11" s="7" t="str">
        <f>Master[[#This Row],[Accession Prefix (NPGS)]]&amp;" "&amp;Master[[#This Row],[Accession Number -Assigned]]&amp;" "&amp;Master[[#This Row],[Inventory Suffix]]&amp;" "&amp;Master[[#This Row],[Inventory Type - Lookup Picker]]</f>
        <v>W6   SD</v>
      </c>
      <c r="D11" s="7" t="str">
        <f>IF(Master[[#This Row],[Collector Voucher Number]]="","",Master[[#This Row],[Collector Voucher Number]])</f>
        <v/>
      </c>
      <c r="E11" s="17" t="str">
        <f>IF(Master[[#This Row],[Voucher Location (3)]]="","",Master[[#This Row],[Voucher Location (3)]])</f>
        <v/>
      </c>
      <c r="F11" s="7" t="str">
        <f t="shared" si="0"/>
        <v>mm/dd/yyyy</v>
      </c>
      <c r="G11" s="2">
        <f>IF(Master[[#This Row],[Voucher Date]]="","",Master[[#This Row],[Voucher Date]])</f>
        <v>42297</v>
      </c>
      <c r="H11" s="17" t="str">
        <f>IF(Master[[#This Row],[Voucher Collector -name, organization]]="","",Master[[#This Row],[Voucher Collector -name, organization]])</f>
        <v>::</v>
      </c>
      <c r="I11" s="7" t="str">
        <f>IF(Master[[#This Row],[Note (Voucher)]]="","",Master[[#This Row],[Note (Voucher)]])</f>
        <v/>
      </c>
    </row>
    <row r="12" spans="1:15" x14ac:dyDescent="0.35">
      <c r="B12" s="7" t="str">
        <f>Master[[#This Row],[Accession Prefix (NPGS)]]&amp;" "&amp;Master[[#This Row],[Accession Number -Assigned]]</f>
        <v xml:space="preserve">W6 </v>
      </c>
      <c r="C12" s="7" t="str">
        <f>Master[[#This Row],[Accession Prefix (NPGS)]]&amp;" "&amp;Master[[#This Row],[Accession Number -Assigned]]&amp;" "&amp;Master[[#This Row],[Inventory Suffix]]&amp;" "&amp;Master[[#This Row],[Inventory Type - Lookup Picker]]</f>
        <v>W6   SD</v>
      </c>
      <c r="D12" s="7" t="str">
        <f>IF(Master[[#This Row],[Collector Voucher Number]]="","",Master[[#This Row],[Collector Voucher Number]])</f>
        <v/>
      </c>
      <c r="E12" s="17" t="str">
        <f>IF(Master[[#This Row],[Voucher Location (3)]]="","",Master[[#This Row],[Voucher Location (3)]])</f>
        <v/>
      </c>
      <c r="F12" s="7" t="str">
        <f t="shared" si="0"/>
        <v>mm/dd/yyyy</v>
      </c>
      <c r="G12" s="2">
        <f>IF(Master[[#This Row],[Voucher Date]]="","",Master[[#This Row],[Voucher Date]])</f>
        <v>42298</v>
      </c>
      <c r="H12" s="17" t="str">
        <f>IF(Master[[#This Row],[Voucher Collector -name, organization]]="","",Master[[#This Row],[Voucher Collector -name, organization]])</f>
        <v>::</v>
      </c>
      <c r="I12" s="7" t="str">
        <f>IF(Master[[#This Row],[Note (Voucher)]]="","",Master[[#This Row],[Note (Voucher)]])</f>
        <v/>
      </c>
    </row>
    <row r="13" spans="1:15" x14ac:dyDescent="0.35">
      <c r="B13" s="7" t="str">
        <f>Master[[#This Row],[Accession Prefix (NPGS)]]&amp;" "&amp;Master[[#This Row],[Accession Number -Assigned]]</f>
        <v xml:space="preserve">W6 </v>
      </c>
      <c r="C13" s="7" t="str">
        <f>Master[[#This Row],[Accession Prefix (NPGS)]]&amp;" "&amp;Master[[#This Row],[Accession Number -Assigned]]&amp;" "&amp;Master[[#This Row],[Inventory Suffix]]&amp;" "&amp;Master[[#This Row],[Inventory Type - Lookup Picker]]</f>
        <v>W6   SD</v>
      </c>
      <c r="D13" s="7" t="str">
        <f>IF(Master[[#This Row],[Collector Voucher Number]]="","",Master[[#This Row],[Collector Voucher Number]])</f>
        <v/>
      </c>
      <c r="E13" s="17" t="str">
        <f>IF(Master[[#This Row],[Voucher Location (3)]]="","",Master[[#This Row],[Voucher Location (3)]])</f>
        <v/>
      </c>
      <c r="F13" s="7" t="str">
        <f t="shared" si="0"/>
        <v>mm/dd/yyyy</v>
      </c>
      <c r="G13" s="2">
        <f>IF(Master[[#This Row],[Voucher Date]]="","",Master[[#This Row],[Voucher Date]])</f>
        <v>42299</v>
      </c>
      <c r="H13" s="17" t="str">
        <f>IF(Master[[#This Row],[Voucher Collector -name, organization]]="","",Master[[#This Row],[Voucher Collector -name, organization]])</f>
        <v>::</v>
      </c>
      <c r="I13" s="7" t="str">
        <f>IF(Master[[#This Row],[Note (Voucher)]]="","",Master[[#This Row],[Note (Voucher)]])</f>
        <v/>
      </c>
    </row>
    <row r="14" spans="1:15" x14ac:dyDescent="0.35">
      <c r="B14" s="7" t="str">
        <f>Master[[#This Row],[Accession Prefix (NPGS)]]&amp;" "&amp;Master[[#This Row],[Accession Number -Assigned]]</f>
        <v xml:space="preserve">W6 </v>
      </c>
      <c r="C14" s="7" t="str">
        <f>Master[[#This Row],[Accession Prefix (NPGS)]]&amp;" "&amp;Master[[#This Row],[Accession Number -Assigned]]&amp;" "&amp;Master[[#This Row],[Inventory Suffix]]&amp;" "&amp;Master[[#This Row],[Inventory Type - Lookup Picker]]</f>
        <v>W6   SD</v>
      </c>
      <c r="D14" s="7" t="str">
        <f>IF(Master[[#This Row],[Collector Voucher Number]]="","",Master[[#This Row],[Collector Voucher Number]])</f>
        <v/>
      </c>
      <c r="E14" s="17" t="str">
        <f>IF(Master[[#This Row],[Voucher Location (3)]]="","",Master[[#This Row],[Voucher Location (3)]])</f>
        <v/>
      </c>
      <c r="F14" s="7" t="str">
        <f t="shared" si="0"/>
        <v>mm/dd/yyyy</v>
      </c>
      <c r="G14" s="2">
        <f>IF(Master[[#This Row],[Voucher Date]]="","",Master[[#This Row],[Voucher Date]])</f>
        <v>42305</v>
      </c>
      <c r="H14" s="17" t="str">
        <f>IF(Master[[#This Row],[Voucher Collector -name, organization]]="","",Master[[#This Row],[Voucher Collector -name, organization]])</f>
        <v>::</v>
      </c>
      <c r="I14" s="7" t="str">
        <f>IF(Master[[#This Row],[Note (Voucher)]]="","",Master[[#This Row],[Note (Voucher)]])</f>
        <v/>
      </c>
    </row>
    <row r="15" spans="1:15" x14ac:dyDescent="0.35">
      <c r="B15" s="7" t="str">
        <f>Master[[#This Row],[Accession Prefix (NPGS)]]&amp;" "&amp;Master[[#This Row],[Accession Number -Assigned]]</f>
        <v xml:space="preserve">W6 </v>
      </c>
      <c r="C15" s="7" t="str">
        <f>Master[[#This Row],[Accession Prefix (NPGS)]]&amp;" "&amp;Master[[#This Row],[Accession Number -Assigned]]&amp;" "&amp;Master[[#This Row],[Inventory Suffix]]&amp;" "&amp;Master[[#This Row],[Inventory Type - Lookup Picker]]</f>
        <v>W6   SD</v>
      </c>
      <c r="D15" s="7" t="str">
        <f>IF(Master[[#This Row],[Collector Voucher Number]]="","",Master[[#This Row],[Collector Voucher Number]])</f>
        <v/>
      </c>
      <c r="E15" s="17" t="str">
        <f>IF(Master[[#This Row],[Voucher Location (3)]]="","",Master[[#This Row],[Voucher Location (3)]])</f>
        <v/>
      </c>
      <c r="F15" s="7" t="str">
        <f t="shared" si="0"/>
        <v>mm/dd/yyyy</v>
      </c>
      <c r="G15" s="2">
        <f>IF(Master[[#This Row],[Voucher Date]]="","",Master[[#This Row],[Voucher Date]])</f>
        <v>42306</v>
      </c>
      <c r="H15" s="17" t="str">
        <f>IF(Master[[#This Row],[Voucher Collector -name, organization]]="","",Master[[#This Row],[Voucher Collector -name, organization]])</f>
        <v>::</v>
      </c>
      <c r="I15" s="7" t="str">
        <f>IF(Master[[#This Row],[Note (Voucher)]]="","",Master[[#This Row],[Note (Voucher)]])</f>
        <v/>
      </c>
    </row>
    <row r="16" spans="1:15" x14ac:dyDescent="0.35">
      <c r="B16" s="7" t="str">
        <f>Master[[#This Row],[Accession Prefix (NPGS)]]&amp;" "&amp;Master[[#This Row],[Accession Number -Assigned]]</f>
        <v xml:space="preserve">W6 </v>
      </c>
      <c r="C16" s="7" t="str">
        <f>Master[[#This Row],[Accession Prefix (NPGS)]]&amp;" "&amp;Master[[#This Row],[Accession Number -Assigned]]&amp;" "&amp;Master[[#This Row],[Inventory Suffix]]&amp;" "&amp;Master[[#This Row],[Inventory Type - Lookup Picker]]</f>
        <v>W6   SD</v>
      </c>
      <c r="D16" s="7" t="str">
        <f>IF(Master[[#This Row],[Collector Voucher Number]]="","",Master[[#This Row],[Collector Voucher Number]])</f>
        <v/>
      </c>
      <c r="E16" s="17" t="str">
        <f>IF(Master[[#This Row],[Voucher Location (3)]]="","",Master[[#This Row],[Voucher Location (3)]])</f>
        <v/>
      </c>
      <c r="F16" s="7" t="str">
        <f t="shared" si="0"/>
        <v>mm/dd/yyyy</v>
      </c>
      <c r="G16" s="2">
        <f>IF(Master[[#This Row],[Voucher Date]]="","",Master[[#This Row],[Voucher Date]])</f>
        <v>42306</v>
      </c>
      <c r="H16" s="17" t="str">
        <f>IF(Master[[#This Row],[Voucher Collector -name, organization]]="","",Master[[#This Row],[Voucher Collector -name, organization]])</f>
        <v>::</v>
      </c>
      <c r="I16" s="7" t="str">
        <f>IF(Master[[#This Row],[Note (Voucher)]]="","",Master[[#This Row],[Note (Voucher)]])</f>
        <v/>
      </c>
    </row>
    <row r="17" spans="2:9" x14ac:dyDescent="0.35">
      <c r="B17" s="7" t="str">
        <f>Master[[#This Row],[Accession Prefix (NPGS)]]&amp;" "&amp;Master[[#This Row],[Accession Number -Assigned]]</f>
        <v xml:space="preserve">W6 </v>
      </c>
      <c r="C17" s="7" t="str">
        <f>Master[[#This Row],[Accession Prefix (NPGS)]]&amp;" "&amp;Master[[#This Row],[Accession Number -Assigned]]&amp;" "&amp;Master[[#This Row],[Inventory Suffix]]&amp;" "&amp;Master[[#This Row],[Inventory Type - Lookup Picker]]</f>
        <v>W6   SD</v>
      </c>
      <c r="D17" s="7" t="str">
        <f>IF(Master[[#This Row],[Collector Voucher Number]]="","",Master[[#This Row],[Collector Voucher Number]])</f>
        <v/>
      </c>
      <c r="E17" s="17" t="str">
        <f>IF(Master[[#This Row],[Voucher Location (3)]]="","",Master[[#This Row],[Voucher Location (3)]])</f>
        <v/>
      </c>
      <c r="F17" s="7" t="str">
        <f t="shared" si="0"/>
        <v>mm/dd/yyyy</v>
      </c>
      <c r="G17" s="2">
        <f>IF(Master[[#This Row],[Voucher Date]]="","",Master[[#This Row],[Voucher Date]])</f>
        <v>42305</v>
      </c>
      <c r="H17" s="17" t="str">
        <f>IF(Master[[#This Row],[Voucher Collector -name, organization]]="","",Master[[#This Row],[Voucher Collector -name, organization]])</f>
        <v>::</v>
      </c>
      <c r="I17" s="7" t="str">
        <f>IF(Master[[#This Row],[Note (Voucher)]]="","",Master[[#This Row],[Note (Voucher)]])</f>
        <v/>
      </c>
    </row>
    <row r="18" spans="2:9" x14ac:dyDescent="0.35">
      <c r="B18" s="7" t="str">
        <f>Master[[#This Row],[Accession Prefix (NPGS)]]&amp;" "&amp;Master[[#This Row],[Accession Number -Assigned]]</f>
        <v xml:space="preserve">W6 </v>
      </c>
      <c r="C18" s="7" t="str">
        <f>Master[[#This Row],[Accession Prefix (NPGS)]]&amp;" "&amp;Master[[#This Row],[Accession Number -Assigned]]&amp;" "&amp;Master[[#This Row],[Inventory Suffix]]&amp;" "&amp;Master[[#This Row],[Inventory Type - Lookup Picker]]</f>
        <v>W6   SD</v>
      </c>
      <c r="D18" s="7" t="str">
        <f>IF(Master[[#This Row],[Collector Voucher Number]]="","",Master[[#This Row],[Collector Voucher Number]])</f>
        <v/>
      </c>
      <c r="E18" s="17" t="str">
        <f>IF(Master[[#This Row],[Voucher Location (3)]]="","",Master[[#This Row],[Voucher Location (3)]])</f>
        <v/>
      </c>
      <c r="F18" s="7" t="str">
        <f t="shared" si="0"/>
        <v>mm/dd/yyyy</v>
      </c>
      <c r="G18" s="2">
        <f>IF(Master[[#This Row],[Voucher Date]]="","",Master[[#This Row],[Voucher Date]])</f>
        <v>42307</v>
      </c>
      <c r="H18" s="17" t="str">
        <f>IF(Master[[#This Row],[Voucher Collector -name, organization]]="","",Master[[#This Row],[Voucher Collector -name, organization]])</f>
        <v>::</v>
      </c>
      <c r="I18" s="7" t="str">
        <f>IF(Master[[#This Row],[Note (Voucher)]]="","",Master[[#This Row],[Note (Voucher)]])</f>
        <v/>
      </c>
    </row>
    <row r="19" spans="2:9" x14ac:dyDescent="0.35">
      <c r="B19" s="7" t="str">
        <f>Master[[#This Row],[Accession Prefix (NPGS)]]&amp;" "&amp;Master[[#This Row],[Accession Number -Assigned]]</f>
        <v xml:space="preserve">W6 </v>
      </c>
      <c r="C19" s="7" t="str">
        <f>Master[[#This Row],[Accession Prefix (NPGS)]]&amp;" "&amp;Master[[#This Row],[Accession Number -Assigned]]&amp;" "&amp;Master[[#This Row],[Inventory Suffix]]&amp;" "&amp;Master[[#This Row],[Inventory Type - Lookup Picker]]</f>
        <v>W6   SD</v>
      </c>
      <c r="D19" s="7" t="str">
        <f>IF(Master[[#This Row],[Collector Voucher Number]]="","",Master[[#This Row],[Collector Voucher Number]])</f>
        <v/>
      </c>
      <c r="E19" s="17" t="str">
        <f>IF(Master[[#This Row],[Voucher Location (3)]]="","",Master[[#This Row],[Voucher Location (3)]])</f>
        <v/>
      </c>
      <c r="F19" s="7" t="str">
        <f t="shared" si="0"/>
        <v>mm/dd/yyyy</v>
      </c>
      <c r="G19" s="2">
        <f>IF(Master[[#This Row],[Voucher Date]]="","",Master[[#This Row],[Voucher Date]])</f>
        <v>42306</v>
      </c>
      <c r="H19" s="17" t="str">
        <f>IF(Master[[#This Row],[Voucher Collector -name, organization]]="","",Master[[#This Row],[Voucher Collector -name, organization]])</f>
        <v>::</v>
      </c>
      <c r="I19" s="7" t="str">
        <f>IF(Master[[#This Row],[Note (Voucher)]]="","",Master[[#This Row],[Note (Voucher)]])</f>
        <v/>
      </c>
    </row>
    <row r="20" spans="2:9" x14ac:dyDescent="0.35">
      <c r="B20" s="7" t="str">
        <f>Master[[#This Row],[Accession Prefix (NPGS)]]&amp;" "&amp;Master[[#This Row],[Accession Number -Assigned]]</f>
        <v xml:space="preserve">W6 </v>
      </c>
      <c r="C20" s="7" t="str">
        <f>Master[[#This Row],[Accession Prefix (NPGS)]]&amp;" "&amp;Master[[#This Row],[Accession Number -Assigned]]&amp;" "&amp;Master[[#This Row],[Inventory Suffix]]&amp;" "&amp;Master[[#This Row],[Inventory Type - Lookup Picker]]</f>
        <v>W6   SD</v>
      </c>
      <c r="D20" s="7" t="str">
        <f>IF(Master[[#This Row],[Collector Voucher Number]]="","",Master[[#This Row],[Collector Voucher Number]])</f>
        <v/>
      </c>
      <c r="E20" s="17" t="str">
        <f>IF(Master[[#This Row],[Voucher Location (3)]]="","",Master[[#This Row],[Voucher Location (3)]])</f>
        <v/>
      </c>
      <c r="F20" s="7" t="str">
        <f t="shared" si="0"/>
        <v>mm/dd/yyyy</v>
      </c>
      <c r="G20" s="2">
        <f>IF(Master[[#This Row],[Voucher Date]]="","",Master[[#This Row],[Voucher Date]])</f>
        <v>42536</v>
      </c>
      <c r="H20" s="17" t="str">
        <f>IF(Master[[#This Row],[Voucher Collector -name, organization]]="","",Master[[#This Row],[Voucher Collector -name, organization]])</f>
        <v>Clara Holm:In Field:17 MAY 2016</v>
      </c>
      <c r="I20" s="7" t="str">
        <f>IF(Master[[#This Row],[Note (Voucher)]]="","",Master[[#This Row],[Note (Voucher)]])</f>
        <v/>
      </c>
    </row>
    <row r="21" spans="2:9" x14ac:dyDescent="0.35">
      <c r="B21" s="7" t="str">
        <f>Master[[#This Row],[Accession Prefix (NPGS)]]&amp;" "&amp;Master[[#This Row],[Accession Number -Assigned]]</f>
        <v xml:space="preserve">W6 </v>
      </c>
      <c r="C21" s="7" t="str">
        <f>Master[[#This Row],[Accession Prefix (NPGS)]]&amp;" "&amp;Master[[#This Row],[Accession Number -Assigned]]&amp;" "&amp;Master[[#This Row],[Inventory Suffix]]&amp;" "&amp;Master[[#This Row],[Inventory Type - Lookup Picker]]</f>
        <v>W6   SD</v>
      </c>
      <c r="D21" s="7" t="str">
        <f>IF(Master[[#This Row],[Collector Voucher Number]]="","",Master[[#This Row],[Collector Voucher Number]])</f>
        <v/>
      </c>
      <c r="E21" s="17" t="str">
        <f>IF(Master[[#This Row],[Voucher Location (3)]]="","",Master[[#This Row],[Voucher Location (3)]])</f>
        <v/>
      </c>
      <c r="F21" s="7" t="str">
        <f t="shared" si="0"/>
        <v>mm/dd/yyyy</v>
      </c>
      <c r="G21" s="2">
        <f>IF(Master[[#This Row],[Voucher Date]]="","",Master[[#This Row],[Voucher Date]])</f>
        <v>42540</v>
      </c>
      <c r="H21" s="17" t="str">
        <f>IF(Master[[#This Row],[Voucher Collector -name, organization]]="","",Master[[#This Row],[Voucher Collector -name, organization]])</f>
        <v>Clara Holmes:In Field:19 JUN 2016</v>
      </c>
      <c r="I21" s="7" t="str">
        <f>IF(Master[[#This Row],[Note (Voucher)]]="","",Master[[#This Row],[Note (Voucher)]])</f>
        <v/>
      </c>
    </row>
    <row r="22" spans="2:9" x14ac:dyDescent="0.35">
      <c r="B22" s="7" t="str">
        <f>Master[[#This Row],[Accession Prefix (NPGS)]]&amp;" "&amp;Master[[#This Row],[Accession Number -Assigned]]</f>
        <v xml:space="preserve">W6 </v>
      </c>
      <c r="C22" s="7" t="str">
        <f>Master[[#This Row],[Accession Prefix (NPGS)]]&amp;" "&amp;Master[[#This Row],[Accession Number -Assigned]]&amp;" "&amp;Master[[#This Row],[Inventory Suffix]]&amp;" "&amp;Master[[#This Row],[Inventory Type - Lookup Picker]]</f>
        <v>W6   SD</v>
      </c>
      <c r="D22" s="7" t="str">
        <f>IF(Master[[#This Row],[Collector Voucher Number]]="","",Master[[#This Row],[Collector Voucher Number]])</f>
        <v/>
      </c>
      <c r="E22" s="17" t="str">
        <f>IF(Master[[#This Row],[Voucher Location (3)]]="","",Master[[#This Row],[Voucher Location (3)]])</f>
        <v/>
      </c>
      <c r="F22" s="7" t="str">
        <f t="shared" ref="F22:F53" si="1">"mm/dd/yyyy"</f>
        <v>mm/dd/yyyy</v>
      </c>
      <c r="G22" s="2">
        <f>IF(Master[[#This Row],[Voucher Date]]="","",Master[[#This Row],[Voucher Date]])</f>
        <v>42541</v>
      </c>
      <c r="H22" s="17" t="str">
        <f>IF(Master[[#This Row],[Voucher Collector -name, organization]]="","",Master[[#This Row],[Voucher Collector -name, organization]])</f>
        <v>Heather Liljengren:In Field:20 JUN 2016</v>
      </c>
      <c r="I22" s="7" t="str">
        <f>IF(Master[[#This Row],[Note (Voucher)]]="","",Master[[#This Row],[Note (Voucher)]])</f>
        <v/>
      </c>
    </row>
    <row r="23" spans="2:9" x14ac:dyDescent="0.35">
      <c r="B23" s="7" t="str">
        <f>Master[[#This Row],[Accession Prefix (NPGS)]]&amp;" "&amp;Master[[#This Row],[Accession Number -Assigned]]</f>
        <v xml:space="preserve">W6 </v>
      </c>
      <c r="C23" s="7" t="str">
        <f>Master[[#This Row],[Accession Prefix (NPGS)]]&amp;" "&amp;Master[[#This Row],[Accession Number -Assigned]]&amp;" "&amp;Master[[#This Row],[Inventory Suffix]]&amp;" "&amp;Master[[#This Row],[Inventory Type - Lookup Picker]]</f>
        <v>W6   SD</v>
      </c>
      <c r="D23" s="7" t="str">
        <f>IF(Master[[#This Row],[Collector Voucher Number]]="","",Master[[#This Row],[Collector Voucher Number]])</f>
        <v/>
      </c>
      <c r="E23" s="17" t="str">
        <f>IF(Master[[#This Row],[Voucher Location (3)]]="","",Master[[#This Row],[Voucher Location (3)]])</f>
        <v/>
      </c>
      <c r="F23" s="7" t="str">
        <f t="shared" si="1"/>
        <v>mm/dd/yyyy</v>
      </c>
      <c r="G23" s="2">
        <f>IF(Master[[#This Row],[Voucher Date]]="","",Master[[#This Row],[Voucher Date]])</f>
        <v>42543</v>
      </c>
      <c r="H23" s="17" t="str">
        <f>IF(Master[[#This Row],[Voucher Collector -name, organization]]="","",Master[[#This Row],[Voucher Collector -name, organization]])</f>
        <v>Clara Holmes:In Field:22 JUN 2016</v>
      </c>
      <c r="I23" s="7" t="str">
        <f>IF(Master[[#This Row],[Note (Voucher)]]="","",Master[[#This Row],[Note (Voucher)]])</f>
        <v/>
      </c>
    </row>
    <row r="24" spans="2:9" x14ac:dyDescent="0.35">
      <c r="B24" s="7" t="str">
        <f>Master[[#This Row],[Accession Prefix (NPGS)]]&amp;" "&amp;Master[[#This Row],[Accession Number -Assigned]]</f>
        <v xml:space="preserve">W6 </v>
      </c>
      <c r="C24" s="7" t="str">
        <f>Master[[#This Row],[Accession Prefix (NPGS)]]&amp;" "&amp;Master[[#This Row],[Accession Number -Assigned]]&amp;" "&amp;Master[[#This Row],[Inventory Suffix]]&amp;" "&amp;Master[[#This Row],[Inventory Type - Lookup Picker]]</f>
        <v>W6   SD</v>
      </c>
      <c r="D24" s="7" t="str">
        <f>IF(Master[[#This Row],[Collector Voucher Number]]="","",Master[[#This Row],[Collector Voucher Number]])</f>
        <v/>
      </c>
      <c r="E24" s="17" t="str">
        <f>IF(Master[[#This Row],[Voucher Location (3)]]="","",Master[[#This Row],[Voucher Location (3)]])</f>
        <v/>
      </c>
      <c r="F24" s="7" t="str">
        <f t="shared" si="1"/>
        <v>mm/dd/yyyy</v>
      </c>
      <c r="G24" s="2">
        <f>IF(Master[[#This Row],[Voucher Date]]="","",Master[[#This Row],[Voucher Date]])</f>
        <v>42548</v>
      </c>
      <c r="H24" s="17" t="str">
        <f>IF(Master[[#This Row],[Voucher Collector -name, organization]]="","",Master[[#This Row],[Voucher Collector -name, organization]])</f>
        <v>Clara Holmes:In Field:17 JUN 2016</v>
      </c>
      <c r="I24" s="7" t="str">
        <f>IF(Master[[#This Row],[Note (Voucher)]]="","",Master[[#This Row],[Note (Voucher)]])</f>
        <v/>
      </c>
    </row>
    <row r="25" spans="2:9" x14ac:dyDescent="0.35">
      <c r="B25" s="7" t="str">
        <f>Master[[#This Row],[Accession Prefix (NPGS)]]&amp;" "&amp;Master[[#This Row],[Accession Number -Assigned]]</f>
        <v xml:space="preserve">W6 </v>
      </c>
      <c r="C25" s="7" t="str">
        <f>Master[[#This Row],[Accession Prefix (NPGS)]]&amp;" "&amp;Master[[#This Row],[Accession Number -Assigned]]&amp;" "&amp;Master[[#This Row],[Inventory Suffix]]&amp;" "&amp;Master[[#This Row],[Inventory Type - Lookup Picker]]</f>
        <v>W6   SD</v>
      </c>
      <c r="D25" s="7" t="str">
        <f>IF(Master[[#This Row],[Collector Voucher Number]]="","",Master[[#This Row],[Collector Voucher Number]])</f>
        <v/>
      </c>
      <c r="E25" s="17" t="str">
        <f>IF(Master[[#This Row],[Voucher Location (3)]]="","",Master[[#This Row],[Voucher Location (3)]])</f>
        <v/>
      </c>
      <c r="F25" s="7" t="str">
        <f t="shared" si="1"/>
        <v>mm/dd/yyyy</v>
      </c>
      <c r="G25" s="2">
        <f>IF(Master[[#This Row],[Voucher Date]]="","",Master[[#This Row],[Voucher Date]])</f>
        <v>42559</v>
      </c>
      <c r="H25" s="17" t="str">
        <f>IF(Master[[#This Row],[Voucher Collector -name, organization]]="","",Master[[#This Row],[Voucher Collector -name, organization]])</f>
        <v>Clara Holmes:In Field:16 JUN 2016</v>
      </c>
      <c r="I25" s="7" t="str">
        <f>IF(Master[[#This Row],[Note (Voucher)]]="","",Master[[#This Row],[Note (Voucher)]])</f>
        <v/>
      </c>
    </row>
    <row r="26" spans="2:9" x14ac:dyDescent="0.35">
      <c r="B26" s="7" t="str">
        <f>Master[[#This Row],[Accession Prefix (NPGS)]]&amp;" "&amp;Master[[#This Row],[Accession Number -Assigned]]</f>
        <v xml:space="preserve">W6 </v>
      </c>
      <c r="C26" s="7" t="str">
        <f>Master[[#This Row],[Accession Prefix (NPGS)]]&amp;" "&amp;Master[[#This Row],[Accession Number -Assigned]]&amp;" "&amp;Master[[#This Row],[Inventory Suffix]]&amp;" "&amp;Master[[#This Row],[Inventory Type - Lookup Picker]]</f>
        <v>W6   SD</v>
      </c>
      <c r="D26" s="7" t="str">
        <f>IF(Master[[#This Row],[Collector Voucher Number]]="","",Master[[#This Row],[Collector Voucher Number]])</f>
        <v/>
      </c>
      <c r="E26" s="17" t="str">
        <f>IF(Master[[#This Row],[Voucher Location (3)]]="","",Master[[#This Row],[Voucher Location (3)]])</f>
        <v/>
      </c>
      <c r="F26" s="7" t="str">
        <f t="shared" si="1"/>
        <v>mm/dd/yyyy</v>
      </c>
      <c r="G26" s="2">
        <f>IF(Master[[#This Row],[Voucher Date]]="","",Master[[#This Row],[Voucher Date]])</f>
        <v>42564</v>
      </c>
      <c r="H26" s="17" t="str">
        <f>IF(Master[[#This Row],[Voucher Collector -name, organization]]="","",Master[[#This Row],[Voucher Collector -name, organization]])</f>
        <v>Clara Holmes:From pressed specimen on another date:18 JUL 2016</v>
      </c>
      <c r="I26" s="7" t="str">
        <f>IF(Master[[#This Row],[Note (Voucher)]]="","",Master[[#This Row],[Note (Voucher)]])</f>
        <v/>
      </c>
    </row>
    <row r="27" spans="2:9" x14ac:dyDescent="0.35">
      <c r="B27" s="7" t="str">
        <f>Master[[#This Row],[Accession Prefix (NPGS)]]&amp;" "&amp;Master[[#This Row],[Accession Number -Assigned]]</f>
        <v xml:space="preserve">W6 </v>
      </c>
      <c r="C27" s="7" t="str">
        <f>Master[[#This Row],[Accession Prefix (NPGS)]]&amp;" "&amp;Master[[#This Row],[Accession Number -Assigned]]&amp;" "&amp;Master[[#This Row],[Inventory Suffix]]&amp;" "&amp;Master[[#This Row],[Inventory Type - Lookup Picker]]</f>
        <v>W6   SD</v>
      </c>
      <c r="D27" s="7" t="str">
        <f>IF(Master[[#This Row],[Collector Voucher Number]]="","",Master[[#This Row],[Collector Voucher Number]])</f>
        <v/>
      </c>
      <c r="E27" s="17" t="str">
        <f>IF(Master[[#This Row],[Voucher Location (3)]]="","",Master[[#This Row],[Voucher Location (3)]])</f>
        <v/>
      </c>
      <c r="F27" s="7" t="str">
        <f t="shared" si="1"/>
        <v>mm/dd/yyyy</v>
      </c>
      <c r="G27" s="2">
        <f>IF(Master[[#This Row],[Voucher Date]]="","",Master[[#This Row],[Voucher Date]])</f>
        <v>42591</v>
      </c>
      <c r="H27" s="17" t="str">
        <f>IF(Master[[#This Row],[Voucher Collector -name, organization]]="","",Master[[#This Row],[Voucher Collector -name, organization]])</f>
        <v>Clara Holmes:From pressed specimen on another date:15 AUG 2016</v>
      </c>
      <c r="I27" s="7" t="str">
        <f>IF(Master[[#This Row],[Note (Voucher)]]="","",Master[[#This Row],[Note (Voucher)]])</f>
        <v/>
      </c>
    </row>
    <row r="28" spans="2:9" x14ac:dyDescent="0.35">
      <c r="B28" s="7" t="str">
        <f>Master[[#This Row],[Accession Prefix (NPGS)]]&amp;" "&amp;Master[[#This Row],[Accession Number -Assigned]]</f>
        <v xml:space="preserve">W6 </v>
      </c>
      <c r="C28" s="7" t="str">
        <f>Master[[#This Row],[Accession Prefix (NPGS)]]&amp;" "&amp;Master[[#This Row],[Accession Number -Assigned]]&amp;" "&amp;Master[[#This Row],[Inventory Suffix]]&amp;" "&amp;Master[[#This Row],[Inventory Type - Lookup Picker]]</f>
        <v>W6   SD</v>
      </c>
      <c r="D28" s="7" t="str">
        <f>IF(Master[[#This Row],[Collector Voucher Number]]="","",Master[[#This Row],[Collector Voucher Number]])</f>
        <v/>
      </c>
      <c r="E28" s="17" t="str">
        <f>IF(Master[[#This Row],[Voucher Location (3)]]="","",Master[[#This Row],[Voucher Location (3)]])</f>
        <v/>
      </c>
      <c r="F28" s="7" t="str">
        <f t="shared" si="1"/>
        <v>mm/dd/yyyy</v>
      </c>
      <c r="G28" s="2">
        <f>IF(Master[[#This Row],[Voucher Date]]="","",Master[[#This Row],[Voucher Date]])</f>
        <v>42572</v>
      </c>
      <c r="H28" s="17" t="str">
        <f>IF(Master[[#This Row],[Voucher Collector -name, organization]]="","",Master[[#This Row],[Voucher Collector -name, organization]])</f>
        <v>Clara Holmes:From photograph:21 JUL 2016</v>
      </c>
      <c r="I28" s="7" t="str">
        <f>IF(Master[[#This Row],[Note (Voucher)]]="","",Master[[#This Row],[Note (Voucher)]])</f>
        <v/>
      </c>
    </row>
    <row r="29" spans="2:9" x14ac:dyDescent="0.35">
      <c r="B29" s="7" t="str">
        <f>Master[[#This Row],[Accession Prefix (NPGS)]]&amp;" "&amp;Master[[#This Row],[Accession Number -Assigned]]</f>
        <v xml:space="preserve">W6 </v>
      </c>
      <c r="C29" s="7" t="str">
        <f>Master[[#This Row],[Accession Prefix (NPGS)]]&amp;" "&amp;Master[[#This Row],[Accession Number -Assigned]]&amp;" "&amp;Master[[#This Row],[Inventory Suffix]]&amp;" "&amp;Master[[#This Row],[Inventory Type - Lookup Picker]]</f>
        <v>W6   SD</v>
      </c>
      <c r="D29" s="7" t="str">
        <f>IF(Master[[#This Row],[Collector Voucher Number]]="","",Master[[#This Row],[Collector Voucher Number]])</f>
        <v/>
      </c>
      <c r="E29" s="17" t="str">
        <f>IF(Master[[#This Row],[Voucher Location (3)]]="","",Master[[#This Row],[Voucher Location (3)]])</f>
        <v/>
      </c>
      <c r="F29" s="7" t="str">
        <f t="shared" si="1"/>
        <v>mm/dd/yyyy</v>
      </c>
      <c r="G29" s="2">
        <f>IF(Master[[#This Row],[Voucher Date]]="","",Master[[#This Row],[Voucher Date]])</f>
        <v>42599</v>
      </c>
      <c r="H29" s="17" t="str">
        <f>IF(Master[[#This Row],[Voucher Collector -name, organization]]="","",Master[[#This Row],[Voucher Collector -name, organization]])</f>
        <v>Clara Holmes:In Field:17 AUG 2016</v>
      </c>
      <c r="I29" s="7" t="str">
        <f>IF(Master[[#This Row],[Note (Voucher)]]="","",Master[[#This Row],[Note (Voucher)]])</f>
        <v/>
      </c>
    </row>
    <row r="30" spans="2:9" x14ac:dyDescent="0.35">
      <c r="B30" s="7" t="str">
        <f>Master[[#This Row],[Accession Prefix (NPGS)]]&amp;" "&amp;Master[[#This Row],[Accession Number -Assigned]]</f>
        <v xml:space="preserve">W6 </v>
      </c>
      <c r="C30" s="7" t="str">
        <f>Master[[#This Row],[Accession Prefix (NPGS)]]&amp;" "&amp;Master[[#This Row],[Accession Number -Assigned]]&amp;" "&amp;Master[[#This Row],[Inventory Suffix]]&amp;" "&amp;Master[[#This Row],[Inventory Type - Lookup Picker]]</f>
        <v>W6   SD</v>
      </c>
      <c r="D30" s="7" t="str">
        <f>IF(Master[[#This Row],[Collector Voucher Number]]="","",Master[[#This Row],[Collector Voucher Number]])</f>
        <v/>
      </c>
      <c r="E30" s="17" t="str">
        <f>IF(Master[[#This Row],[Voucher Location (3)]]="","",Master[[#This Row],[Voucher Location (3)]])</f>
        <v/>
      </c>
      <c r="F30" s="7" t="str">
        <f t="shared" si="1"/>
        <v>mm/dd/yyyy</v>
      </c>
      <c r="G30" s="2">
        <f>IF(Master[[#This Row],[Voucher Date]]="","",Master[[#This Row],[Voucher Date]])</f>
        <v>42600</v>
      </c>
      <c r="H30" s="17" t="str">
        <f>IF(Master[[#This Row],[Voucher Collector -name, organization]]="","",Master[[#This Row],[Voucher Collector -name, organization]])</f>
        <v>Clara Holmes:In Field:18 AUG 2016</v>
      </c>
      <c r="I30" s="7" t="str">
        <f>IF(Master[[#This Row],[Note (Voucher)]]="","",Master[[#This Row],[Note (Voucher)]])</f>
        <v/>
      </c>
    </row>
    <row r="31" spans="2:9" x14ac:dyDescent="0.35">
      <c r="B31" s="7" t="str">
        <f>Master[[#This Row],[Accession Prefix (NPGS)]]&amp;" "&amp;Master[[#This Row],[Accession Number -Assigned]]</f>
        <v xml:space="preserve">W6 </v>
      </c>
      <c r="C31" s="7" t="str">
        <f>Master[[#This Row],[Accession Prefix (NPGS)]]&amp;" "&amp;Master[[#This Row],[Accession Number -Assigned]]&amp;" "&amp;Master[[#This Row],[Inventory Suffix]]&amp;" "&amp;Master[[#This Row],[Inventory Type - Lookup Picker]]</f>
        <v>W6   SD</v>
      </c>
      <c r="D31" s="7" t="str">
        <f>IF(Master[[#This Row],[Collector Voucher Number]]="","",Master[[#This Row],[Collector Voucher Number]])</f>
        <v/>
      </c>
      <c r="E31" s="17" t="str">
        <f>IF(Master[[#This Row],[Voucher Location (3)]]="","",Master[[#This Row],[Voucher Location (3)]])</f>
        <v/>
      </c>
      <c r="F31" s="7" t="str">
        <f t="shared" si="1"/>
        <v>mm/dd/yyyy</v>
      </c>
      <c r="G31" s="2">
        <f>IF(Master[[#This Row],[Voucher Date]]="","",Master[[#This Row],[Voucher Date]])</f>
        <v>42607</v>
      </c>
      <c r="H31" s="17" t="str">
        <f>IF(Master[[#This Row],[Voucher Collector -name, organization]]="","",Master[[#This Row],[Voucher Collector -name, organization]])</f>
        <v>CLara Holmes:In Field:18 AUG 2016</v>
      </c>
      <c r="I31" s="7" t="str">
        <f>IF(Master[[#This Row],[Note (Voucher)]]="","",Master[[#This Row],[Note (Voucher)]])</f>
        <v/>
      </c>
    </row>
    <row r="32" spans="2:9" x14ac:dyDescent="0.35">
      <c r="B32" s="7" t="str">
        <f>Master[[#This Row],[Accession Prefix (NPGS)]]&amp;" "&amp;Master[[#This Row],[Accession Number -Assigned]]</f>
        <v xml:space="preserve">W6 </v>
      </c>
      <c r="C32" s="7" t="str">
        <f>Master[[#This Row],[Accession Prefix (NPGS)]]&amp;" "&amp;Master[[#This Row],[Accession Number -Assigned]]&amp;" "&amp;Master[[#This Row],[Inventory Suffix]]&amp;" "&amp;Master[[#This Row],[Inventory Type - Lookup Picker]]</f>
        <v>W6   SD</v>
      </c>
      <c r="D32" s="7" t="str">
        <f>IF(Master[[#This Row],[Collector Voucher Number]]="","",Master[[#This Row],[Collector Voucher Number]])</f>
        <v/>
      </c>
      <c r="E32" s="17" t="str">
        <f>IF(Master[[#This Row],[Voucher Location (3)]]="","",Master[[#This Row],[Voucher Location (3)]])</f>
        <v/>
      </c>
      <c r="F32" s="7" t="str">
        <f t="shared" si="1"/>
        <v>mm/dd/yyyy</v>
      </c>
      <c r="G32" s="2">
        <f>IF(Master[[#This Row],[Voucher Date]]="","",Master[[#This Row],[Voucher Date]])</f>
        <v>42613</v>
      </c>
      <c r="H32" s="17" t="str">
        <f>IF(Master[[#This Row],[Voucher Collector -name, organization]]="","",Master[[#This Row],[Voucher Collector -name, organization]])</f>
        <v>Clara Holmes:From photograph:31 AUG 2016</v>
      </c>
      <c r="I32" s="7" t="str">
        <f>IF(Master[[#This Row],[Note (Voucher)]]="","",Master[[#This Row],[Note (Voucher)]])</f>
        <v/>
      </c>
    </row>
    <row r="33" spans="2:9" x14ac:dyDescent="0.35">
      <c r="B33" s="7" t="str">
        <f>Master[[#This Row],[Accession Prefix (NPGS)]]&amp;" "&amp;Master[[#This Row],[Accession Number -Assigned]]</f>
        <v xml:space="preserve">W6 </v>
      </c>
      <c r="C33" s="7" t="str">
        <f>Master[[#This Row],[Accession Prefix (NPGS)]]&amp;" "&amp;Master[[#This Row],[Accession Number -Assigned]]&amp;" "&amp;Master[[#This Row],[Inventory Suffix]]&amp;" "&amp;Master[[#This Row],[Inventory Type - Lookup Picker]]</f>
        <v>W6   SD</v>
      </c>
      <c r="D33" s="7" t="str">
        <f>IF(Master[[#This Row],[Collector Voucher Number]]="","",Master[[#This Row],[Collector Voucher Number]])</f>
        <v/>
      </c>
      <c r="E33" s="17" t="str">
        <f>IF(Master[[#This Row],[Voucher Location (3)]]="","",Master[[#This Row],[Voucher Location (3)]])</f>
        <v/>
      </c>
      <c r="F33" s="7" t="str">
        <f t="shared" si="1"/>
        <v>mm/dd/yyyy</v>
      </c>
      <c r="G33" s="2">
        <f>IF(Master[[#This Row],[Voucher Date]]="","",Master[[#This Row],[Voucher Date]])</f>
        <v>42626</v>
      </c>
      <c r="H33" s="17" t="str">
        <f>IF(Master[[#This Row],[Voucher Collector -name, organization]]="","",Master[[#This Row],[Voucher Collector -name, organization]])</f>
        <v>Clara Holmes:From pressed specimen on another date:19 SEP 2016</v>
      </c>
      <c r="I33" s="7" t="str">
        <f>IF(Master[[#This Row],[Note (Voucher)]]="","",Master[[#This Row],[Note (Voucher)]])</f>
        <v/>
      </c>
    </row>
    <row r="34" spans="2:9" x14ac:dyDescent="0.35">
      <c r="B34" s="7" t="str">
        <f>Master[[#This Row],[Accession Prefix (NPGS)]]&amp;" "&amp;Master[[#This Row],[Accession Number -Assigned]]</f>
        <v xml:space="preserve">W6 </v>
      </c>
      <c r="C34" s="7" t="str">
        <f>Master[[#This Row],[Accession Prefix (NPGS)]]&amp;" "&amp;Master[[#This Row],[Accession Number -Assigned]]&amp;" "&amp;Master[[#This Row],[Inventory Suffix]]&amp;" "&amp;Master[[#This Row],[Inventory Type - Lookup Picker]]</f>
        <v>W6   SD</v>
      </c>
      <c r="D34" s="7" t="str">
        <f>IF(Master[[#This Row],[Collector Voucher Number]]="","",Master[[#This Row],[Collector Voucher Number]])</f>
        <v/>
      </c>
      <c r="E34" s="17" t="str">
        <f>IF(Master[[#This Row],[Voucher Location (3)]]="","",Master[[#This Row],[Voucher Location (3)]])</f>
        <v/>
      </c>
      <c r="F34" s="7" t="str">
        <f t="shared" si="1"/>
        <v>mm/dd/yyyy</v>
      </c>
      <c r="G34" s="2">
        <f>IF(Master[[#This Row],[Voucher Date]]="","",Master[[#This Row],[Voucher Date]])</f>
        <v>42627</v>
      </c>
      <c r="H34" s="17" t="str">
        <f>IF(Master[[#This Row],[Voucher Collector -name, organization]]="","",Master[[#This Row],[Voucher Collector -name, organization]])</f>
        <v>Clara Holmes:From pressed specimen on another date:19 SEP 2016</v>
      </c>
      <c r="I34" s="7" t="str">
        <f>IF(Master[[#This Row],[Note (Voucher)]]="","",Master[[#This Row],[Note (Voucher)]])</f>
        <v/>
      </c>
    </row>
    <row r="35" spans="2:9" x14ac:dyDescent="0.35">
      <c r="B35" s="7" t="str">
        <f>Master[[#This Row],[Accession Prefix (NPGS)]]&amp;" "&amp;Master[[#This Row],[Accession Number -Assigned]]</f>
        <v xml:space="preserve">W6 </v>
      </c>
      <c r="C35" s="7" t="str">
        <f>Master[[#This Row],[Accession Prefix (NPGS)]]&amp;" "&amp;Master[[#This Row],[Accession Number -Assigned]]&amp;" "&amp;Master[[#This Row],[Inventory Suffix]]&amp;" "&amp;Master[[#This Row],[Inventory Type - Lookup Picker]]</f>
        <v>W6   SD</v>
      </c>
      <c r="D35" s="7" t="str">
        <f>IF(Master[[#This Row],[Collector Voucher Number]]="","",Master[[#This Row],[Collector Voucher Number]])</f>
        <v/>
      </c>
      <c r="E35" s="17" t="str">
        <f>IF(Master[[#This Row],[Voucher Location (3)]]="","",Master[[#This Row],[Voucher Location (3)]])</f>
        <v/>
      </c>
      <c r="F35" s="7" t="str">
        <f t="shared" si="1"/>
        <v>mm/dd/yyyy</v>
      </c>
      <c r="G35" s="2">
        <f>IF(Master[[#This Row],[Voucher Date]]="","",Master[[#This Row],[Voucher Date]])</f>
        <v>42627</v>
      </c>
      <c r="H35" s="17" t="str">
        <f>IF(Master[[#This Row],[Voucher Collector -name, organization]]="","",Master[[#This Row],[Voucher Collector -name, organization]])</f>
        <v>Clara Holmes:From pressed specimen on another date:19 SEP 2016</v>
      </c>
      <c r="I35" s="7" t="str">
        <f>IF(Master[[#This Row],[Note (Voucher)]]="","",Master[[#This Row],[Note (Voucher)]])</f>
        <v/>
      </c>
    </row>
    <row r="36" spans="2:9" x14ac:dyDescent="0.35">
      <c r="B36" s="7" t="str">
        <f>Master[[#This Row],[Accession Prefix (NPGS)]]&amp;" "&amp;Master[[#This Row],[Accession Number -Assigned]]</f>
        <v xml:space="preserve">W6 </v>
      </c>
      <c r="C36" s="7" t="str">
        <f>Master[[#This Row],[Accession Prefix (NPGS)]]&amp;" "&amp;Master[[#This Row],[Accession Number -Assigned]]&amp;" "&amp;Master[[#This Row],[Inventory Suffix]]&amp;" "&amp;Master[[#This Row],[Inventory Type - Lookup Picker]]</f>
        <v>W6   SD</v>
      </c>
      <c r="D36" s="7" t="str">
        <f>IF(Master[[#This Row],[Collector Voucher Number]]="","",Master[[#This Row],[Collector Voucher Number]])</f>
        <v/>
      </c>
      <c r="E36" s="17" t="str">
        <f>IF(Master[[#This Row],[Voucher Location (3)]]="","",Master[[#This Row],[Voucher Location (3)]])</f>
        <v/>
      </c>
      <c r="F36" s="7" t="str">
        <f t="shared" si="1"/>
        <v>mm/dd/yyyy</v>
      </c>
      <c r="G36" s="2">
        <f>IF(Master[[#This Row],[Voucher Date]]="","",Master[[#This Row],[Voucher Date]])</f>
        <v>42629</v>
      </c>
      <c r="H36" s="17" t="str">
        <f>IF(Master[[#This Row],[Voucher Collector -name, organization]]="","",Master[[#This Row],[Voucher Collector -name, organization]])</f>
        <v>Clara Holmes:From pressed specimen on another date:19 SEP 2016</v>
      </c>
      <c r="I36" s="7" t="str">
        <f>IF(Master[[#This Row],[Note (Voucher)]]="","",Master[[#This Row],[Note (Voucher)]])</f>
        <v/>
      </c>
    </row>
    <row r="37" spans="2:9" x14ac:dyDescent="0.35">
      <c r="B37" s="7" t="str">
        <f>Master[[#This Row],[Accession Prefix (NPGS)]]&amp;" "&amp;Master[[#This Row],[Accession Number -Assigned]]</f>
        <v xml:space="preserve">W6 </v>
      </c>
      <c r="C37" s="7" t="str">
        <f>Master[[#This Row],[Accession Prefix (NPGS)]]&amp;" "&amp;Master[[#This Row],[Accession Number -Assigned]]&amp;" "&amp;Master[[#This Row],[Inventory Suffix]]&amp;" "&amp;Master[[#This Row],[Inventory Type - Lookup Picker]]</f>
        <v>W6   SD</v>
      </c>
      <c r="D37" s="7" t="str">
        <f>IF(Master[[#This Row],[Collector Voucher Number]]="","",Master[[#This Row],[Collector Voucher Number]])</f>
        <v/>
      </c>
      <c r="E37" s="17" t="str">
        <f>IF(Master[[#This Row],[Voucher Location (3)]]="","",Master[[#This Row],[Voucher Location (3)]])</f>
        <v/>
      </c>
      <c r="F37" s="7" t="str">
        <f t="shared" si="1"/>
        <v>mm/dd/yyyy</v>
      </c>
      <c r="G37" s="2">
        <f>IF(Master[[#This Row],[Voucher Date]]="","",Master[[#This Row],[Voucher Date]])</f>
        <v>42629</v>
      </c>
      <c r="H37" s="17" t="str">
        <f>IF(Master[[#This Row],[Voucher Collector -name, organization]]="","",Master[[#This Row],[Voucher Collector -name, organization]])</f>
        <v>Clara Holmes:From pressed specimen on another date:19 SEP 2016</v>
      </c>
      <c r="I37" s="7" t="str">
        <f>IF(Master[[#This Row],[Note (Voucher)]]="","",Master[[#This Row],[Note (Voucher)]])</f>
        <v/>
      </c>
    </row>
    <row r="38" spans="2:9" x14ac:dyDescent="0.35">
      <c r="B38" s="7" t="str">
        <f>Master[[#This Row],[Accession Prefix (NPGS)]]&amp;" "&amp;Master[[#This Row],[Accession Number -Assigned]]</f>
        <v xml:space="preserve">W6 </v>
      </c>
      <c r="C38" s="7" t="str">
        <f>Master[[#This Row],[Accession Prefix (NPGS)]]&amp;" "&amp;Master[[#This Row],[Accession Number -Assigned]]&amp;" "&amp;Master[[#This Row],[Inventory Suffix]]&amp;" "&amp;Master[[#This Row],[Inventory Type - Lookup Picker]]</f>
        <v>W6   SD</v>
      </c>
      <c r="D38" s="7" t="str">
        <f>IF(Master[[#This Row],[Collector Voucher Number]]="","",Master[[#This Row],[Collector Voucher Number]])</f>
        <v/>
      </c>
      <c r="E38" s="17" t="str">
        <f>IF(Master[[#This Row],[Voucher Location (3)]]="","",Master[[#This Row],[Voucher Location (3)]])</f>
        <v/>
      </c>
      <c r="F38" s="7" t="str">
        <f t="shared" si="1"/>
        <v>mm/dd/yyyy</v>
      </c>
      <c r="G38" s="2">
        <f>IF(Master[[#This Row],[Voucher Date]]="","",Master[[#This Row],[Voucher Date]])</f>
        <v>42635</v>
      </c>
      <c r="H38" s="17" t="str">
        <f>IF(Master[[#This Row],[Voucher Collector -name, organization]]="","",Master[[#This Row],[Voucher Collector -name, organization]])</f>
        <v>Clara Holmes:From pressed specimen on another date:26 SEP 2016</v>
      </c>
      <c r="I38" s="7" t="str">
        <f>IF(Master[[#This Row],[Note (Voucher)]]="","",Master[[#This Row],[Note (Voucher)]])</f>
        <v/>
      </c>
    </row>
    <row r="39" spans="2:9" x14ac:dyDescent="0.35">
      <c r="B39" s="7" t="str">
        <f>Master[[#This Row],[Accession Prefix (NPGS)]]&amp;" "&amp;Master[[#This Row],[Accession Number -Assigned]]</f>
        <v xml:space="preserve">W6 </v>
      </c>
      <c r="C39" s="7" t="str">
        <f>Master[[#This Row],[Accession Prefix (NPGS)]]&amp;" "&amp;Master[[#This Row],[Accession Number -Assigned]]&amp;" "&amp;Master[[#This Row],[Inventory Suffix]]&amp;" "&amp;Master[[#This Row],[Inventory Type - Lookup Picker]]</f>
        <v>W6   SD</v>
      </c>
      <c r="D39" s="7" t="str">
        <f>IF(Master[[#This Row],[Collector Voucher Number]]="","",Master[[#This Row],[Collector Voucher Number]])</f>
        <v/>
      </c>
      <c r="E39" s="17" t="str">
        <f>IF(Master[[#This Row],[Voucher Location (3)]]="","",Master[[#This Row],[Voucher Location (3)]])</f>
        <v/>
      </c>
      <c r="F39" s="7" t="str">
        <f t="shared" si="1"/>
        <v>mm/dd/yyyy</v>
      </c>
      <c r="G39" s="2">
        <f>IF(Master[[#This Row],[Voucher Date]]="","",Master[[#This Row],[Voucher Date]])</f>
        <v>42633</v>
      </c>
      <c r="H39" s="17" t="str">
        <f>IF(Master[[#This Row],[Voucher Collector -name, organization]]="","",Master[[#This Row],[Voucher Collector -name, organization]])</f>
        <v>Clara Holmes:From pressed specimen on another date:26 SEP 2016</v>
      </c>
      <c r="I39" s="7" t="str">
        <f>IF(Master[[#This Row],[Note (Voucher)]]="","",Master[[#This Row],[Note (Voucher)]])</f>
        <v/>
      </c>
    </row>
    <row r="40" spans="2:9" x14ac:dyDescent="0.35">
      <c r="B40" s="7" t="str">
        <f>Master[[#This Row],[Accession Prefix (NPGS)]]&amp;" "&amp;Master[[#This Row],[Accession Number -Assigned]]</f>
        <v xml:space="preserve">W6 </v>
      </c>
      <c r="C40" s="7" t="str">
        <f>Master[[#This Row],[Accession Prefix (NPGS)]]&amp;" "&amp;Master[[#This Row],[Accession Number -Assigned]]&amp;" "&amp;Master[[#This Row],[Inventory Suffix]]&amp;" "&amp;Master[[#This Row],[Inventory Type - Lookup Picker]]</f>
        <v>W6   SD</v>
      </c>
      <c r="D40" s="7" t="str">
        <f>IF(Master[[#This Row],[Collector Voucher Number]]="","",Master[[#This Row],[Collector Voucher Number]])</f>
        <v/>
      </c>
      <c r="E40" s="17" t="str">
        <f>IF(Master[[#This Row],[Voucher Location (3)]]="","",Master[[#This Row],[Voucher Location (3)]])</f>
        <v/>
      </c>
      <c r="F40" s="7" t="str">
        <f t="shared" si="1"/>
        <v>mm/dd/yyyy</v>
      </c>
      <c r="G40" s="2">
        <f>IF(Master[[#This Row],[Voucher Date]]="","",Master[[#This Row],[Voucher Date]])</f>
        <v>42640</v>
      </c>
      <c r="H40" s="17" t="str">
        <f>IF(Master[[#This Row],[Voucher Collector -name, organization]]="","",Master[[#This Row],[Voucher Collector -name, organization]])</f>
        <v>Clara Holmes:From pressed specimen on another date:03 OCT 2016</v>
      </c>
      <c r="I40" s="7" t="str">
        <f>IF(Master[[#This Row],[Note (Voucher)]]="","",Master[[#This Row],[Note (Voucher)]])</f>
        <v/>
      </c>
    </row>
    <row r="41" spans="2:9" x14ac:dyDescent="0.35">
      <c r="B41" s="7" t="str">
        <f>Master[[#This Row],[Accession Prefix (NPGS)]]&amp;" "&amp;Master[[#This Row],[Accession Number -Assigned]]</f>
        <v xml:space="preserve">W6 </v>
      </c>
      <c r="C41" s="7" t="str">
        <f>Master[[#This Row],[Accession Prefix (NPGS)]]&amp;" "&amp;Master[[#This Row],[Accession Number -Assigned]]&amp;" "&amp;Master[[#This Row],[Inventory Suffix]]&amp;" "&amp;Master[[#This Row],[Inventory Type - Lookup Picker]]</f>
        <v>W6   SD</v>
      </c>
      <c r="D41" s="7" t="str">
        <f>IF(Master[[#This Row],[Collector Voucher Number]]="","",Master[[#This Row],[Collector Voucher Number]])</f>
        <v/>
      </c>
      <c r="E41" s="17" t="str">
        <f>IF(Master[[#This Row],[Voucher Location (3)]]="","",Master[[#This Row],[Voucher Location (3)]])</f>
        <v/>
      </c>
      <c r="F41" s="7" t="str">
        <f t="shared" si="1"/>
        <v>mm/dd/yyyy</v>
      </c>
      <c r="G41" s="2">
        <f>IF(Master[[#This Row],[Voucher Date]]="","",Master[[#This Row],[Voucher Date]])</f>
        <v>42642</v>
      </c>
      <c r="H41" s="17" t="str">
        <f>IF(Master[[#This Row],[Voucher Collector -name, organization]]="","",Master[[#This Row],[Voucher Collector -name, organization]])</f>
        <v>Clara Holmes:From pressed specimen on another date:03 OCT 2016</v>
      </c>
      <c r="I41" s="7" t="str">
        <f>IF(Master[[#This Row],[Note (Voucher)]]="","",Master[[#This Row],[Note (Voucher)]])</f>
        <v/>
      </c>
    </row>
    <row r="42" spans="2:9" x14ac:dyDescent="0.35">
      <c r="B42" s="7" t="str">
        <f>Master[[#This Row],[Accession Prefix (NPGS)]]&amp;" "&amp;Master[[#This Row],[Accession Number -Assigned]]</f>
        <v xml:space="preserve">W6 </v>
      </c>
      <c r="C42" s="7" t="str">
        <f>Master[[#This Row],[Accession Prefix (NPGS)]]&amp;" "&amp;Master[[#This Row],[Accession Number -Assigned]]&amp;" "&amp;Master[[#This Row],[Inventory Suffix]]&amp;" "&amp;Master[[#This Row],[Inventory Type - Lookup Picker]]</f>
        <v>W6   SD</v>
      </c>
      <c r="D42" s="7" t="str">
        <f>IF(Master[[#This Row],[Collector Voucher Number]]="","",Master[[#This Row],[Collector Voucher Number]])</f>
        <v/>
      </c>
      <c r="E42" s="17" t="str">
        <f>IF(Master[[#This Row],[Voucher Location (3)]]="","",Master[[#This Row],[Voucher Location (3)]])</f>
        <v/>
      </c>
      <c r="F42" s="7" t="str">
        <f t="shared" si="1"/>
        <v>mm/dd/yyyy</v>
      </c>
      <c r="G42" s="2">
        <f>IF(Master[[#This Row],[Voucher Date]]="","",Master[[#This Row],[Voucher Date]])</f>
        <v>42682</v>
      </c>
      <c r="H42" s="17" t="str">
        <f>IF(Master[[#This Row],[Voucher Collector -name, organization]]="","",Master[[#This Row],[Voucher Collector -name, organization]])</f>
        <v>Clara Holmes:From pressed specimen on another date:14 NOV 2016</v>
      </c>
      <c r="I42" s="7" t="str">
        <f>IF(Master[[#This Row],[Note (Voucher)]]="","",Master[[#This Row],[Note (Voucher)]])</f>
        <v/>
      </c>
    </row>
    <row r="43" spans="2:9" x14ac:dyDescent="0.35">
      <c r="B43" s="7" t="str">
        <f>Master[[#This Row],[Accession Prefix (NPGS)]]&amp;" "&amp;Master[[#This Row],[Accession Number -Assigned]]</f>
        <v xml:space="preserve">W6 </v>
      </c>
      <c r="C43" s="7" t="str">
        <f>Master[[#This Row],[Accession Prefix (NPGS)]]&amp;" "&amp;Master[[#This Row],[Accession Number -Assigned]]&amp;" "&amp;Master[[#This Row],[Inventory Suffix]]&amp;" "&amp;Master[[#This Row],[Inventory Type - Lookup Picker]]</f>
        <v>W6   SD</v>
      </c>
      <c r="D43" s="7" t="str">
        <f>IF(Master[[#This Row],[Collector Voucher Number]]="","",Master[[#This Row],[Collector Voucher Number]])</f>
        <v/>
      </c>
      <c r="E43" s="17" t="str">
        <f>IF(Master[[#This Row],[Voucher Location (3)]]="","",Master[[#This Row],[Voucher Location (3)]])</f>
        <v/>
      </c>
      <c r="F43" s="7" t="str">
        <f t="shared" si="1"/>
        <v>mm/dd/yyyy</v>
      </c>
      <c r="G43" s="2">
        <f>IF(Master[[#This Row],[Voucher Date]]="","",Master[[#This Row],[Voucher Date]])</f>
        <v>42642</v>
      </c>
      <c r="H43" s="17" t="str">
        <f>IF(Master[[#This Row],[Voucher Collector -name, organization]]="","",Master[[#This Row],[Voucher Collector -name, organization]])</f>
        <v>Clara Holmes:From pressed specimen on another date:03 OCT 2016</v>
      </c>
      <c r="I43" s="7" t="str">
        <f>IF(Master[[#This Row],[Note (Voucher)]]="","",Master[[#This Row],[Note (Voucher)]])</f>
        <v/>
      </c>
    </row>
    <row r="44" spans="2:9" x14ac:dyDescent="0.35">
      <c r="B44" s="7" t="str">
        <f>Master[[#This Row],[Accession Prefix (NPGS)]]&amp;" "&amp;Master[[#This Row],[Accession Number -Assigned]]</f>
        <v xml:space="preserve">W6 </v>
      </c>
      <c r="C44" s="7" t="str">
        <f>Master[[#This Row],[Accession Prefix (NPGS)]]&amp;" "&amp;Master[[#This Row],[Accession Number -Assigned]]&amp;" "&amp;Master[[#This Row],[Inventory Suffix]]&amp;" "&amp;Master[[#This Row],[Inventory Type - Lookup Picker]]</f>
        <v>W6   SD</v>
      </c>
      <c r="D44" s="7" t="str">
        <f>IF(Master[[#This Row],[Collector Voucher Number]]="","",Master[[#This Row],[Collector Voucher Number]])</f>
        <v/>
      </c>
      <c r="E44" s="17" t="str">
        <f>IF(Master[[#This Row],[Voucher Location (3)]]="","",Master[[#This Row],[Voucher Location (3)]])</f>
        <v/>
      </c>
      <c r="F44" s="7" t="str">
        <f t="shared" si="1"/>
        <v>mm/dd/yyyy</v>
      </c>
      <c r="G44" s="2">
        <f>IF(Master[[#This Row],[Voucher Date]]="","",Master[[#This Row],[Voucher Date]])</f>
        <v>42648</v>
      </c>
      <c r="H44" s="17" t="str">
        <f>IF(Master[[#This Row],[Voucher Collector -name, organization]]="","",Master[[#This Row],[Voucher Collector -name, organization]])</f>
        <v>Clara Holmes:From pressed specimen on another date:16 NOV 2016</v>
      </c>
      <c r="I44" s="7" t="str">
        <f>IF(Master[[#This Row],[Note (Voucher)]]="","",Master[[#This Row],[Note (Voucher)]])</f>
        <v/>
      </c>
    </row>
    <row r="45" spans="2:9" x14ac:dyDescent="0.35">
      <c r="B45" s="7" t="str">
        <f>Master[[#This Row],[Accession Prefix (NPGS)]]&amp;" "&amp;Master[[#This Row],[Accession Number -Assigned]]</f>
        <v xml:space="preserve">W6 </v>
      </c>
      <c r="C45" s="7" t="str">
        <f>Master[[#This Row],[Accession Prefix (NPGS)]]&amp;" "&amp;Master[[#This Row],[Accession Number -Assigned]]&amp;" "&amp;Master[[#This Row],[Inventory Suffix]]&amp;" "&amp;Master[[#This Row],[Inventory Type - Lookup Picker]]</f>
        <v>W6   SD</v>
      </c>
      <c r="D45" s="7" t="str">
        <f>IF(Master[[#This Row],[Collector Voucher Number]]="","",Master[[#This Row],[Collector Voucher Number]])</f>
        <v/>
      </c>
      <c r="E45" s="17" t="str">
        <f>IF(Master[[#This Row],[Voucher Location (3)]]="","",Master[[#This Row],[Voucher Location (3)]])</f>
        <v/>
      </c>
      <c r="F45" s="7" t="str">
        <f t="shared" si="1"/>
        <v>mm/dd/yyyy</v>
      </c>
      <c r="G45" s="2">
        <f>IF(Master[[#This Row],[Voucher Date]]="","",Master[[#This Row],[Voucher Date]])</f>
        <v>42648</v>
      </c>
      <c r="H45" s="17" t="str">
        <f>IF(Master[[#This Row],[Voucher Collector -name, organization]]="","",Master[[#This Row],[Voucher Collector -name, organization]])</f>
        <v>Clara Holmes:In Field:23 JUN 2016</v>
      </c>
      <c r="I45" s="7" t="str">
        <f>IF(Master[[#This Row],[Note (Voucher)]]="","",Master[[#This Row],[Note (Voucher)]])</f>
        <v/>
      </c>
    </row>
    <row r="46" spans="2:9" x14ac:dyDescent="0.35">
      <c r="B46" s="7" t="str">
        <f>Master[[#This Row],[Accession Prefix (NPGS)]]&amp;" "&amp;Master[[#This Row],[Accession Number -Assigned]]</f>
        <v xml:space="preserve">W6 </v>
      </c>
      <c r="C46" s="7" t="str">
        <f>Master[[#This Row],[Accession Prefix (NPGS)]]&amp;" "&amp;Master[[#This Row],[Accession Number -Assigned]]&amp;" "&amp;Master[[#This Row],[Inventory Suffix]]&amp;" "&amp;Master[[#This Row],[Inventory Type - Lookup Picker]]</f>
        <v>W6   SD</v>
      </c>
      <c r="D46" s="7" t="str">
        <f>IF(Master[[#This Row],[Collector Voucher Number]]="","",Master[[#This Row],[Collector Voucher Number]])</f>
        <v/>
      </c>
      <c r="E46" s="17" t="str">
        <f>IF(Master[[#This Row],[Voucher Location (3)]]="","",Master[[#This Row],[Voucher Location (3)]])</f>
        <v/>
      </c>
      <c r="F46" s="7" t="str">
        <f t="shared" si="1"/>
        <v>mm/dd/yyyy</v>
      </c>
      <c r="G46" s="2">
        <f>IF(Master[[#This Row],[Voucher Date]]="","",Master[[#This Row],[Voucher Date]])</f>
        <v>42649</v>
      </c>
      <c r="H46" s="17" t="str">
        <f>IF(Master[[#This Row],[Voucher Collector -name, organization]]="","",Master[[#This Row],[Voucher Collector -name, organization]])</f>
        <v>Clara Holmes:From pressed specimen on another date:16 NOV 2016</v>
      </c>
      <c r="I46" s="7" t="str">
        <f>IF(Master[[#This Row],[Note (Voucher)]]="","",Master[[#This Row],[Note (Voucher)]])</f>
        <v/>
      </c>
    </row>
    <row r="47" spans="2:9" x14ac:dyDescent="0.35">
      <c r="B47" s="7" t="str">
        <f>Master[[#This Row],[Accession Prefix (NPGS)]]&amp;" "&amp;Master[[#This Row],[Accession Number -Assigned]]</f>
        <v xml:space="preserve">W6 </v>
      </c>
      <c r="C47" s="7" t="str">
        <f>Master[[#This Row],[Accession Prefix (NPGS)]]&amp;" "&amp;Master[[#This Row],[Accession Number -Assigned]]&amp;" "&amp;Master[[#This Row],[Inventory Suffix]]&amp;" "&amp;Master[[#This Row],[Inventory Type - Lookup Picker]]</f>
        <v>W6   SD</v>
      </c>
      <c r="D47" s="7" t="str">
        <f>IF(Master[[#This Row],[Collector Voucher Number]]="","",Master[[#This Row],[Collector Voucher Number]])</f>
        <v/>
      </c>
      <c r="E47" s="17" t="str">
        <f>IF(Master[[#This Row],[Voucher Location (3)]]="","",Master[[#This Row],[Voucher Location (3)]])</f>
        <v/>
      </c>
      <c r="F47" s="7" t="str">
        <f t="shared" si="1"/>
        <v>mm/dd/yyyy</v>
      </c>
      <c r="G47" s="2">
        <f>IF(Master[[#This Row],[Voucher Date]]="","",Master[[#This Row],[Voucher Date]])</f>
        <v>42662</v>
      </c>
      <c r="H47" s="17" t="str">
        <f>IF(Master[[#This Row],[Voucher Collector -name, organization]]="","",Master[[#This Row],[Voucher Collector -name, organization]])</f>
        <v>Clara Holmes:From pressed specimen on another date:16 NOV 2016</v>
      </c>
      <c r="I47" s="7" t="str">
        <f>IF(Master[[#This Row],[Note (Voucher)]]="","",Master[[#This Row],[Note (Voucher)]])</f>
        <v/>
      </c>
    </row>
    <row r="48" spans="2:9" x14ac:dyDescent="0.35">
      <c r="B48" s="7" t="str">
        <f>Master[[#This Row],[Accession Prefix (NPGS)]]&amp;" "&amp;Master[[#This Row],[Accession Number -Assigned]]</f>
        <v xml:space="preserve">W6 </v>
      </c>
      <c r="C48" s="7" t="str">
        <f>Master[[#This Row],[Accession Prefix (NPGS)]]&amp;" "&amp;Master[[#This Row],[Accession Number -Assigned]]&amp;" "&amp;Master[[#This Row],[Inventory Suffix]]&amp;" "&amp;Master[[#This Row],[Inventory Type - Lookup Picker]]</f>
        <v>W6   SD</v>
      </c>
      <c r="D48" s="7" t="str">
        <f>IF(Master[[#This Row],[Collector Voucher Number]]="","",Master[[#This Row],[Collector Voucher Number]])</f>
        <v/>
      </c>
      <c r="E48" s="17" t="str">
        <f>IF(Master[[#This Row],[Voucher Location (3)]]="","",Master[[#This Row],[Voucher Location (3)]])</f>
        <v/>
      </c>
      <c r="F48" s="7" t="str">
        <f t="shared" si="1"/>
        <v>mm/dd/yyyy</v>
      </c>
      <c r="G48" s="2">
        <f>IF(Master[[#This Row],[Voucher Date]]="","",Master[[#This Row],[Voucher Date]])</f>
        <v>42664</v>
      </c>
      <c r="H48" s="17" t="str">
        <f>IF(Master[[#This Row],[Voucher Collector -name, organization]]="","",Master[[#This Row],[Voucher Collector -name, organization]])</f>
        <v>Clara Holmes:From pressed specimen on another date:16 NOV 2016</v>
      </c>
      <c r="I48" s="7" t="str">
        <f>IF(Master[[#This Row],[Note (Voucher)]]="","",Master[[#This Row],[Note (Voucher)]])</f>
        <v/>
      </c>
    </row>
    <row r="49" spans="2:9" x14ac:dyDescent="0.35">
      <c r="B49" s="7" t="str">
        <f>Master[[#This Row],[Accession Prefix (NPGS)]]&amp;" "&amp;Master[[#This Row],[Accession Number -Assigned]]</f>
        <v xml:space="preserve">W6 </v>
      </c>
      <c r="C49" s="7" t="str">
        <f>Master[[#This Row],[Accession Prefix (NPGS)]]&amp;" "&amp;Master[[#This Row],[Accession Number -Assigned]]&amp;" "&amp;Master[[#This Row],[Inventory Suffix]]&amp;" "&amp;Master[[#This Row],[Inventory Type - Lookup Picker]]</f>
        <v>W6   SD</v>
      </c>
      <c r="D49" s="7" t="str">
        <f>IF(Master[[#This Row],[Collector Voucher Number]]="","",Master[[#This Row],[Collector Voucher Number]])</f>
        <v/>
      </c>
      <c r="E49" s="17" t="str">
        <f>IF(Master[[#This Row],[Voucher Location (3)]]="","",Master[[#This Row],[Voucher Location (3)]])</f>
        <v/>
      </c>
      <c r="F49" s="7" t="str">
        <f t="shared" si="1"/>
        <v>mm/dd/yyyy</v>
      </c>
      <c r="G49" s="2">
        <f>IF(Master[[#This Row],[Voucher Date]]="","",Master[[#This Row],[Voucher Date]])</f>
        <v>42675</v>
      </c>
      <c r="H49" s="17" t="str">
        <f>IF(Master[[#This Row],[Voucher Collector -name, organization]]="","",Master[[#This Row],[Voucher Collector -name, organization]])</f>
        <v>Clara Holmes:From pressed specimen on another date:16 NOV 2016</v>
      </c>
      <c r="I49" s="7" t="str">
        <f>IF(Master[[#This Row],[Note (Voucher)]]="","",Master[[#This Row],[Note (Voucher)]])</f>
        <v/>
      </c>
    </row>
    <row r="50" spans="2:9" x14ac:dyDescent="0.35">
      <c r="B50" s="7" t="str">
        <f>Master[[#This Row],[Accession Prefix (NPGS)]]&amp;" "&amp;Master[[#This Row],[Accession Number -Assigned]]</f>
        <v xml:space="preserve">W6 </v>
      </c>
      <c r="C50" s="7" t="str">
        <f>Master[[#This Row],[Accession Prefix (NPGS)]]&amp;" "&amp;Master[[#This Row],[Accession Number -Assigned]]&amp;" "&amp;Master[[#This Row],[Inventory Suffix]]&amp;" "&amp;Master[[#This Row],[Inventory Type - Lookup Picker]]</f>
        <v>W6   SD</v>
      </c>
      <c r="D50" s="7" t="str">
        <f>IF(Master[[#This Row],[Collector Voucher Number]]="","",Master[[#This Row],[Collector Voucher Number]])</f>
        <v/>
      </c>
      <c r="E50" s="17" t="str">
        <f>IF(Master[[#This Row],[Voucher Location (3)]]="","",Master[[#This Row],[Voucher Location (3)]])</f>
        <v/>
      </c>
      <c r="F50" s="7" t="str">
        <f t="shared" si="1"/>
        <v>mm/dd/yyyy</v>
      </c>
      <c r="G50" s="2">
        <f>IF(Master[[#This Row],[Voucher Date]]="","",Master[[#This Row],[Voucher Date]])</f>
        <v>42675</v>
      </c>
      <c r="H50" s="17" t="str">
        <f>IF(Master[[#This Row],[Voucher Collector -name, organization]]="","",Master[[#This Row],[Voucher Collector -name, organization]])</f>
        <v>Clara Holmes:From pressed specimen on another date:16 NOV 2016</v>
      </c>
      <c r="I50" s="7" t="str">
        <f>IF(Master[[#This Row],[Note (Voucher)]]="","",Master[[#This Row],[Note (Voucher)]])</f>
        <v/>
      </c>
    </row>
    <row r="51" spans="2:9" x14ac:dyDescent="0.35">
      <c r="B51" s="7" t="str">
        <f>Master[[#This Row],[Accession Prefix (NPGS)]]&amp;" "&amp;Master[[#This Row],[Accession Number -Assigned]]</f>
        <v xml:space="preserve">W6 </v>
      </c>
      <c r="C51" s="7" t="str">
        <f>Master[[#This Row],[Accession Prefix (NPGS)]]&amp;" "&amp;Master[[#This Row],[Accession Number -Assigned]]&amp;" "&amp;Master[[#This Row],[Inventory Suffix]]&amp;" "&amp;Master[[#This Row],[Inventory Type - Lookup Picker]]</f>
        <v>W6   SD</v>
      </c>
      <c r="D51" s="7" t="str">
        <f>IF(Master[[#This Row],[Collector Voucher Number]]="","",Master[[#This Row],[Collector Voucher Number]])</f>
        <v/>
      </c>
      <c r="E51" s="17" t="str">
        <f>IF(Master[[#This Row],[Voucher Location (3)]]="","",Master[[#This Row],[Voucher Location (3)]])</f>
        <v/>
      </c>
      <c r="F51" s="7" t="str">
        <f t="shared" si="1"/>
        <v>mm/dd/yyyy</v>
      </c>
      <c r="G51" s="2">
        <f>IF(Master[[#This Row],[Voucher Date]]="","",Master[[#This Row],[Voucher Date]])</f>
        <v>42675</v>
      </c>
      <c r="H51" s="17" t="str">
        <f>IF(Master[[#This Row],[Voucher Collector -name, organization]]="","",Master[[#This Row],[Voucher Collector -name, organization]])</f>
        <v>Clara Holmes:From pressed specimen on another date:16 NOV 2016</v>
      </c>
      <c r="I51" s="7" t="str">
        <f>IF(Master[[#This Row],[Note (Voucher)]]="","",Master[[#This Row],[Note (Voucher)]])</f>
        <v/>
      </c>
    </row>
    <row r="52" spans="2:9" x14ac:dyDescent="0.35">
      <c r="B52" s="7" t="str">
        <f>Master[[#This Row],[Accession Prefix (NPGS)]]&amp;" "&amp;Master[[#This Row],[Accession Number -Assigned]]</f>
        <v xml:space="preserve">W6 </v>
      </c>
      <c r="C52" s="7" t="str">
        <f>Master[[#This Row],[Accession Prefix (NPGS)]]&amp;" "&amp;Master[[#This Row],[Accession Number -Assigned]]&amp;" "&amp;Master[[#This Row],[Inventory Suffix]]&amp;" "&amp;Master[[#This Row],[Inventory Type - Lookup Picker]]</f>
        <v>W6   SD</v>
      </c>
      <c r="D52" s="7" t="str">
        <f>IF(Master[[#This Row],[Collector Voucher Number]]="","",Master[[#This Row],[Collector Voucher Number]])</f>
        <v/>
      </c>
      <c r="E52" s="17" t="str">
        <f>IF(Master[[#This Row],[Voucher Location (3)]]="","",Master[[#This Row],[Voucher Location (3)]])</f>
        <v/>
      </c>
      <c r="F52" s="7" t="str">
        <f t="shared" si="1"/>
        <v>mm/dd/yyyy</v>
      </c>
      <c r="G52" s="2">
        <f>IF(Master[[#This Row],[Voucher Date]]="","",Master[[#This Row],[Voucher Date]])</f>
        <v>42675</v>
      </c>
      <c r="H52" s="17" t="str">
        <f>IF(Master[[#This Row],[Voucher Collector -name, organization]]="","",Master[[#This Row],[Voucher Collector -name, organization]])</f>
        <v>Clara Holmes:From pressed specimen on another date:16 NOV 2016</v>
      </c>
      <c r="I52" s="7" t="str">
        <f>IF(Master[[#This Row],[Note (Voucher)]]="","",Master[[#This Row],[Note (Voucher)]])</f>
        <v/>
      </c>
    </row>
    <row r="53" spans="2:9" x14ac:dyDescent="0.35">
      <c r="B53" s="7" t="str">
        <f>Master[[#This Row],[Accession Prefix (NPGS)]]&amp;" "&amp;Master[[#This Row],[Accession Number -Assigned]]</f>
        <v xml:space="preserve">W6 </v>
      </c>
      <c r="C53" s="7" t="str">
        <f>Master[[#This Row],[Accession Prefix (NPGS)]]&amp;" "&amp;Master[[#This Row],[Accession Number -Assigned]]&amp;" "&amp;Master[[#This Row],[Inventory Suffix]]&amp;" "&amp;Master[[#This Row],[Inventory Type - Lookup Picker]]</f>
        <v>W6   SD</v>
      </c>
      <c r="D53" s="7" t="str">
        <f>IF(Master[[#This Row],[Collector Voucher Number]]="","",Master[[#This Row],[Collector Voucher Number]])</f>
        <v/>
      </c>
      <c r="E53" s="17" t="str">
        <f>IF(Master[[#This Row],[Voucher Location (3)]]="","",Master[[#This Row],[Voucher Location (3)]])</f>
        <v/>
      </c>
      <c r="F53" s="7" t="str">
        <f t="shared" si="1"/>
        <v>mm/dd/yyyy</v>
      </c>
      <c r="G53" s="2">
        <f>IF(Master[[#This Row],[Voucher Date]]="","",Master[[#This Row],[Voucher Date]])</f>
        <v>42676</v>
      </c>
      <c r="H53" s="17" t="str">
        <f>IF(Master[[#This Row],[Voucher Collector -name, organization]]="","",Master[[#This Row],[Voucher Collector -name, organization]])</f>
        <v>Clara Holmes:From pressed specimen on another date:16 NOV 2016</v>
      </c>
      <c r="I53" s="7" t="str">
        <f>IF(Master[[#This Row],[Note (Voucher)]]="","",Master[[#This Row],[Note (Voucher)]])</f>
        <v/>
      </c>
    </row>
    <row r="54" spans="2:9" x14ac:dyDescent="0.35">
      <c r="B54" s="7" t="str">
        <f>Master[[#This Row],[Accession Prefix (NPGS)]]&amp;" "&amp;Master[[#This Row],[Accession Number -Assigned]]</f>
        <v xml:space="preserve">W6 </v>
      </c>
      <c r="C54" s="7" t="str">
        <f>Master[[#This Row],[Accession Prefix (NPGS)]]&amp;" "&amp;Master[[#This Row],[Accession Number -Assigned]]&amp;" "&amp;Master[[#This Row],[Inventory Suffix]]&amp;" "&amp;Master[[#This Row],[Inventory Type - Lookup Picker]]</f>
        <v>W6   SD</v>
      </c>
      <c r="D54" s="7" t="str">
        <f>IF(Master[[#This Row],[Collector Voucher Number]]="","",Master[[#This Row],[Collector Voucher Number]])</f>
        <v/>
      </c>
      <c r="E54" s="17" t="str">
        <f>IF(Master[[#This Row],[Voucher Location (3)]]="","",Master[[#This Row],[Voucher Location (3)]])</f>
        <v/>
      </c>
      <c r="F54" s="7" t="str">
        <f t="shared" ref="F54:F85" si="2">"mm/dd/yyyy"</f>
        <v>mm/dd/yyyy</v>
      </c>
      <c r="G54" s="2">
        <f>IF(Master[[#This Row],[Voucher Date]]="","",Master[[#This Row],[Voucher Date]])</f>
        <v>42676</v>
      </c>
      <c r="H54" s="17" t="str">
        <f>IF(Master[[#This Row],[Voucher Collector -name, organization]]="","",Master[[#This Row],[Voucher Collector -name, organization]])</f>
        <v>Clara Holmes:From pressed specimen on another date:16 NOV 2016</v>
      </c>
      <c r="I54" s="7" t="str">
        <f>IF(Master[[#This Row],[Note (Voucher)]]="","",Master[[#This Row],[Note (Voucher)]])</f>
        <v/>
      </c>
    </row>
    <row r="55" spans="2:9" x14ac:dyDescent="0.35">
      <c r="B55" s="7" t="str">
        <f>Master[[#This Row],[Accession Prefix (NPGS)]]&amp;" "&amp;Master[[#This Row],[Accession Number -Assigned]]</f>
        <v xml:space="preserve">W6 </v>
      </c>
      <c r="C55" s="7" t="str">
        <f>Master[[#This Row],[Accession Prefix (NPGS)]]&amp;" "&amp;Master[[#This Row],[Accession Number -Assigned]]&amp;" "&amp;Master[[#This Row],[Inventory Suffix]]&amp;" "&amp;Master[[#This Row],[Inventory Type - Lookup Picker]]</f>
        <v>W6   SD</v>
      </c>
      <c r="D55" s="7" t="str">
        <f>IF(Master[[#This Row],[Collector Voucher Number]]="","",Master[[#This Row],[Collector Voucher Number]])</f>
        <v/>
      </c>
      <c r="E55" s="17" t="str">
        <f>IF(Master[[#This Row],[Voucher Location (3)]]="","",Master[[#This Row],[Voucher Location (3)]])</f>
        <v/>
      </c>
      <c r="F55" s="7" t="str">
        <f t="shared" si="2"/>
        <v>mm/dd/yyyy</v>
      </c>
      <c r="G55" s="2">
        <f>IF(Master[[#This Row],[Voucher Date]]="","",Master[[#This Row],[Voucher Date]])</f>
        <v>42676</v>
      </c>
      <c r="H55" s="17" t="str">
        <f>IF(Master[[#This Row],[Voucher Collector -name, organization]]="","",Master[[#This Row],[Voucher Collector -name, organization]])</f>
        <v>clara Holmes:From pressed specimen on another date:16 NOV 2016</v>
      </c>
      <c r="I55" s="7" t="str">
        <f>IF(Master[[#This Row],[Note (Voucher)]]="","",Master[[#This Row],[Note (Voucher)]])</f>
        <v/>
      </c>
    </row>
    <row r="56" spans="2:9" x14ac:dyDescent="0.35">
      <c r="B56" s="7" t="str">
        <f>Master[[#This Row],[Accession Prefix (NPGS)]]&amp;" "&amp;Master[[#This Row],[Accession Number -Assigned]]</f>
        <v xml:space="preserve">W6 </v>
      </c>
      <c r="C56" s="7" t="str">
        <f>Master[[#This Row],[Accession Prefix (NPGS)]]&amp;" "&amp;Master[[#This Row],[Accession Number -Assigned]]&amp;" "&amp;Master[[#This Row],[Inventory Suffix]]&amp;" "&amp;Master[[#This Row],[Inventory Type - Lookup Picker]]</f>
        <v>W6   SD</v>
      </c>
      <c r="D56" s="7" t="str">
        <f>IF(Master[[#This Row],[Collector Voucher Number]]="","",Master[[#This Row],[Collector Voucher Number]])</f>
        <v/>
      </c>
      <c r="E56" s="17" t="str">
        <f>IF(Master[[#This Row],[Voucher Location (3)]]="","",Master[[#This Row],[Voucher Location (3)]])</f>
        <v/>
      </c>
      <c r="F56" s="7" t="str">
        <f t="shared" si="2"/>
        <v>mm/dd/yyyy</v>
      </c>
      <c r="G56" s="2">
        <f>IF(Master[[#This Row],[Voucher Date]]="","",Master[[#This Row],[Voucher Date]])</f>
        <v>42678</v>
      </c>
      <c r="H56" s="17" t="str">
        <f>IF(Master[[#This Row],[Voucher Collector -name, organization]]="","",Master[[#This Row],[Voucher Collector -name, organization]])</f>
        <v>Clara Holmes:From pressed specimen on another date:16 NOV 2016</v>
      </c>
      <c r="I56" s="7" t="str">
        <f>IF(Master[[#This Row],[Note (Voucher)]]="","",Master[[#This Row],[Note (Voucher)]])</f>
        <v/>
      </c>
    </row>
    <row r="57" spans="2:9" x14ac:dyDescent="0.35">
      <c r="B57" s="7" t="str">
        <f>Master[[#This Row],[Accession Prefix (NPGS)]]&amp;" "&amp;Master[[#This Row],[Accession Number -Assigned]]</f>
        <v xml:space="preserve">W6 </v>
      </c>
      <c r="C57" s="7" t="str">
        <f>Master[[#This Row],[Accession Prefix (NPGS)]]&amp;" "&amp;Master[[#This Row],[Accession Number -Assigned]]&amp;" "&amp;Master[[#This Row],[Inventory Suffix]]&amp;" "&amp;Master[[#This Row],[Inventory Type - Lookup Picker]]</f>
        <v>W6   SD</v>
      </c>
      <c r="D57" s="7" t="str">
        <f>IF(Master[[#This Row],[Collector Voucher Number]]="","",Master[[#This Row],[Collector Voucher Number]])</f>
        <v/>
      </c>
      <c r="E57" s="17" t="str">
        <f>IF(Master[[#This Row],[Voucher Location (3)]]="","",Master[[#This Row],[Voucher Location (3)]])</f>
        <v/>
      </c>
      <c r="F57" s="7" t="str">
        <f t="shared" si="2"/>
        <v>mm/dd/yyyy</v>
      </c>
      <c r="G57" s="2">
        <f>IF(Master[[#This Row],[Voucher Date]]="","",Master[[#This Row],[Voucher Date]])</f>
        <v>42684</v>
      </c>
      <c r="H57" s="17" t="str">
        <f>IF(Master[[#This Row],[Voucher Collector -name, organization]]="","",Master[[#This Row],[Voucher Collector -name, organization]])</f>
        <v>Clara Holmes:From pressed specimen on another date:16 NOV 2016</v>
      </c>
      <c r="I57" s="7" t="str">
        <f>IF(Master[[#This Row],[Note (Voucher)]]="","",Master[[#This Row],[Note (Voucher)]])</f>
        <v/>
      </c>
    </row>
    <row r="58" spans="2:9" x14ac:dyDescent="0.35">
      <c r="B58" s="7" t="str">
        <f>Master[[#This Row],[Accession Prefix (NPGS)]]&amp;" "&amp;Master[[#This Row],[Accession Number -Assigned]]</f>
        <v xml:space="preserve">W6 </v>
      </c>
      <c r="C58" s="7" t="str">
        <f>Master[[#This Row],[Accession Prefix (NPGS)]]&amp;" "&amp;Master[[#This Row],[Accession Number -Assigned]]&amp;" "&amp;Master[[#This Row],[Inventory Suffix]]&amp;" "&amp;Master[[#This Row],[Inventory Type - Lookup Picker]]</f>
        <v>W6   SD</v>
      </c>
      <c r="D58" s="7" t="str">
        <f>IF(Master[[#This Row],[Collector Voucher Number]]="","",Master[[#This Row],[Collector Voucher Number]])</f>
        <v/>
      </c>
      <c r="E58" s="17" t="str">
        <f>IF(Master[[#This Row],[Voucher Location (3)]]="","",Master[[#This Row],[Voucher Location (3)]])</f>
        <v/>
      </c>
      <c r="F58" s="7" t="str">
        <f t="shared" si="2"/>
        <v>mm/dd/yyyy</v>
      </c>
      <c r="G58" s="2">
        <f>IF(Master[[#This Row],[Voucher Date]]="","",Master[[#This Row],[Voucher Date]])</f>
        <v>42559</v>
      </c>
      <c r="H58" s="17" t="str">
        <f>IF(Master[[#This Row],[Voucher Collector -name, organization]]="","",Master[[#This Row],[Voucher Collector -name, organization]])</f>
        <v>Clara Holmes:From pressed specimen on another date:15 NOV 2016</v>
      </c>
      <c r="I58" s="7" t="str">
        <f>IF(Master[[#This Row],[Note (Voucher)]]="","",Master[[#This Row],[Note (Voucher)]])</f>
        <v/>
      </c>
    </row>
    <row r="59" spans="2:9" x14ac:dyDescent="0.35">
      <c r="B59" s="7" t="str">
        <f>Master[[#This Row],[Accession Prefix (NPGS)]]&amp;" "&amp;Master[[#This Row],[Accession Number -Assigned]]</f>
        <v xml:space="preserve">W6 </v>
      </c>
      <c r="C59" s="7" t="str">
        <f>Master[[#This Row],[Accession Prefix (NPGS)]]&amp;" "&amp;Master[[#This Row],[Accession Number -Assigned]]&amp;" "&amp;Master[[#This Row],[Inventory Suffix]]&amp;" "&amp;Master[[#This Row],[Inventory Type - Lookup Picker]]</f>
        <v>W6   SD</v>
      </c>
      <c r="D59" s="7" t="str">
        <f>IF(Master[[#This Row],[Collector Voucher Number]]="","",Master[[#This Row],[Collector Voucher Number]])</f>
        <v/>
      </c>
      <c r="E59" s="17" t="str">
        <f>IF(Master[[#This Row],[Voucher Location (3)]]="","",Master[[#This Row],[Voucher Location (3)]])</f>
        <v/>
      </c>
      <c r="F59" s="7" t="str">
        <f t="shared" si="2"/>
        <v>mm/dd/yyyy</v>
      </c>
      <c r="G59" s="2">
        <f>IF(Master[[#This Row],[Voucher Date]]="","",Master[[#This Row],[Voucher Date]])</f>
        <v>42559</v>
      </c>
      <c r="H59" s="17" t="str">
        <f>IF(Master[[#This Row],[Voucher Collector -name, organization]]="","",Master[[#This Row],[Voucher Collector -name, organization]])</f>
        <v>Clara Holmes:From pressed specimen on another date:15 NOV 2016</v>
      </c>
      <c r="I59" s="7" t="str">
        <f>IF(Master[[#This Row],[Note (Voucher)]]="","",Master[[#This Row],[Note (Voucher)]])</f>
        <v/>
      </c>
    </row>
    <row r="60" spans="2:9" x14ac:dyDescent="0.35">
      <c r="B60" s="7" t="str">
        <f>Master[[#This Row],[Accession Prefix (NPGS)]]&amp;" "&amp;Master[[#This Row],[Accession Number -Assigned]]</f>
        <v xml:space="preserve">W6 </v>
      </c>
      <c r="C60" s="7" t="str">
        <f>Master[[#This Row],[Accession Prefix (NPGS)]]&amp;" "&amp;Master[[#This Row],[Accession Number -Assigned]]&amp;" "&amp;Master[[#This Row],[Inventory Suffix]]&amp;" "&amp;Master[[#This Row],[Inventory Type - Lookup Picker]]</f>
        <v>W6   SD</v>
      </c>
      <c r="D60" s="7" t="str">
        <f>IF(Master[[#This Row],[Collector Voucher Number]]="","",Master[[#This Row],[Collector Voucher Number]])</f>
        <v/>
      </c>
      <c r="E60" s="17" t="str">
        <f>IF(Master[[#This Row],[Voucher Location (3)]]="","",Master[[#This Row],[Voucher Location (3)]])</f>
        <v/>
      </c>
      <c r="F60" s="7" t="str">
        <f t="shared" si="2"/>
        <v>mm/dd/yyyy</v>
      </c>
      <c r="G60" s="2">
        <f>IF(Master[[#This Row],[Voucher Date]]="","",Master[[#This Row],[Voucher Date]])</f>
        <v>42579</v>
      </c>
      <c r="H60" s="17" t="str">
        <f>IF(Master[[#This Row],[Voucher Collector -name, organization]]="","",Master[[#This Row],[Voucher Collector -name, organization]])</f>
        <v>Clara Holmes:From pressed specimen on another date:15 NOV 2016</v>
      </c>
      <c r="I60" s="7" t="str">
        <f>IF(Master[[#This Row],[Note (Voucher)]]="","",Master[[#This Row],[Note (Voucher)]])</f>
        <v/>
      </c>
    </row>
    <row r="61" spans="2:9" x14ac:dyDescent="0.35">
      <c r="B61" s="7" t="str">
        <f>Master[[#This Row],[Accession Prefix (NPGS)]]&amp;" "&amp;Master[[#This Row],[Accession Number -Assigned]]</f>
        <v xml:space="preserve">W6 </v>
      </c>
      <c r="C61" s="7" t="str">
        <f>Master[[#This Row],[Accession Prefix (NPGS)]]&amp;" "&amp;Master[[#This Row],[Accession Number -Assigned]]&amp;" "&amp;Master[[#This Row],[Inventory Suffix]]&amp;" "&amp;Master[[#This Row],[Inventory Type - Lookup Picker]]</f>
        <v>W6   SD</v>
      </c>
      <c r="D61" s="7" t="str">
        <f>IF(Master[[#This Row],[Collector Voucher Number]]="","",Master[[#This Row],[Collector Voucher Number]])</f>
        <v/>
      </c>
      <c r="E61" s="17" t="str">
        <f>IF(Master[[#This Row],[Voucher Location (3)]]="","",Master[[#This Row],[Voucher Location (3)]])</f>
        <v/>
      </c>
      <c r="F61" s="7" t="str">
        <f t="shared" si="2"/>
        <v>mm/dd/yyyy</v>
      </c>
      <c r="G61" s="2">
        <f>IF(Master[[#This Row],[Voucher Date]]="","",Master[[#This Row],[Voucher Date]])</f>
        <v>42620</v>
      </c>
      <c r="H61" s="17" t="str">
        <f>IF(Master[[#This Row],[Voucher Collector -name, organization]]="","",Master[[#This Row],[Voucher Collector -name, organization]])</f>
        <v>Clara Holmes:From pressed specimen on another date:15 NOV 2016</v>
      </c>
      <c r="I61" s="7" t="str">
        <f>IF(Master[[#This Row],[Note (Voucher)]]="","",Master[[#This Row],[Note (Voucher)]])</f>
        <v/>
      </c>
    </row>
    <row r="62" spans="2:9" x14ac:dyDescent="0.35">
      <c r="B62" s="7" t="str">
        <f>Master[[#This Row],[Accession Prefix (NPGS)]]&amp;" "&amp;Master[[#This Row],[Accession Number -Assigned]]</f>
        <v xml:space="preserve">W6 </v>
      </c>
      <c r="C62" s="7" t="str">
        <f>Master[[#This Row],[Accession Prefix (NPGS)]]&amp;" "&amp;Master[[#This Row],[Accession Number -Assigned]]&amp;" "&amp;Master[[#This Row],[Inventory Suffix]]&amp;" "&amp;Master[[#This Row],[Inventory Type - Lookup Picker]]</f>
        <v>W6   SD</v>
      </c>
      <c r="D62" s="7" t="str">
        <f>IF(Master[[#This Row],[Collector Voucher Number]]="","",Master[[#This Row],[Collector Voucher Number]])</f>
        <v/>
      </c>
      <c r="E62" s="17" t="str">
        <f>IF(Master[[#This Row],[Voucher Location (3)]]="","",Master[[#This Row],[Voucher Location (3)]])</f>
        <v/>
      </c>
      <c r="F62" s="7" t="str">
        <f t="shared" si="2"/>
        <v>mm/dd/yyyy</v>
      </c>
      <c r="G62" s="2">
        <f>IF(Master[[#This Row],[Voucher Date]]="","",Master[[#This Row],[Voucher Date]])</f>
        <v>42586</v>
      </c>
      <c r="H62" s="17" t="str">
        <f>IF(Master[[#This Row],[Voucher Collector -name, organization]]="","",Master[[#This Row],[Voucher Collector -name, organization]])</f>
        <v>Clara Holmes:From pressed specimen on another date:15 NOV 2016</v>
      </c>
      <c r="I62" s="7" t="str">
        <f>IF(Master[[#This Row],[Note (Voucher)]]="","",Master[[#This Row],[Note (Voucher)]])</f>
        <v/>
      </c>
    </row>
    <row r="63" spans="2:9" x14ac:dyDescent="0.35">
      <c r="B63" s="7" t="str">
        <f>Master[[#This Row],[Accession Prefix (NPGS)]]&amp;" "&amp;Master[[#This Row],[Accession Number -Assigned]]</f>
        <v xml:space="preserve">W6 </v>
      </c>
      <c r="C63" s="7" t="str">
        <f>Master[[#This Row],[Accession Prefix (NPGS)]]&amp;" "&amp;Master[[#This Row],[Accession Number -Assigned]]&amp;" "&amp;Master[[#This Row],[Inventory Suffix]]&amp;" "&amp;Master[[#This Row],[Inventory Type - Lookup Picker]]</f>
        <v>W6   SD</v>
      </c>
      <c r="D63" s="7" t="str">
        <f>IF(Master[[#This Row],[Collector Voucher Number]]="","",Master[[#This Row],[Collector Voucher Number]])</f>
        <v/>
      </c>
      <c r="E63" s="17" t="str">
        <f>IF(Master[[#This Row],[Voucher Location (3)]]="","",Master[[#This Row],[Voucher Location (3)]])</f>
        <v/>
      </c>
      <c r="F63" s="7" t="str">
        <f t="shared" si="2"/>
        <v>mm/dd/yyyy</v>
      </c>
      <c r="G63" s="2">
        <f>IF(Master[[#This Row],[Voucher Date]]="","",Master[[#This Row],[Voucher Date]])</f>
        <v>42622</v>
      </c>
      <c r="H63" s="17" t="str">
        <f>IF(Master[[#This Row],[Voucher Collector -name, organization]]="","",Master[[#This Row],[Voucher Collector -name, organization]])</f>
        <v>::</v>
      </c>
      <c r="I63" s="7" t="str">
        <f>IF(Master[[#This Row],[Note (Voucher)]]="","",Master[[#This Row],[Note (Voucher)]])</f>
        <v/>
      </c>
    </row>
    <row r="64" spans="2:9" x14ac:dyDescent="0.35">
      <c r="B64" s="7" t="str">
        <f>Master[[#This Row],[Accession Prefix (NPGS)]]&amp;" "&amp;Master[[#This Row],[Accession Number -Assigned]]</f>
        <v xml:space="preserve">W6 </v>
      </c>
      <c r="C64" s="7" t="str">
        <f>Master[[#This Row],[Accession Prefix (NPGS)]]&amp;" "&amp;Master[[#This Row],[Accession Number -Assigned]]&amp;" "&amp;Master[[#This Row],[Inventory Suffix]]&amp;" "&amp;Master[[#This Row],[Inventory Type - Lookup Picker]]</f>
        <v>W6   SD</v>
      </c>
      <c r="D64" s="7" t="str">
        <f>IF(Master[[#This Row],[Collector Voucher Number]]="","",Master[[#This Row],[Collector Voucher Number]])</f>
        <v/>
      </c>
      <c r="E64" s="17" t="str">
        <f>IF(Master[[#This Row],[Voucher Location (3)]]="","",Master[[#This Row],[Voucher Location (3)]])</f>
        <v/>
      </c>
      <c r="F64" s="7" t="str">
        <f t="shared" si="2"/>
        <v>mm/dd/yyyy</v>
      </c>
      <c r="G64" s="2">
        <f>IF(Master[[#This Row],[Voucher Date]]="","",Master[[#This Row],[Voucher Date]])</f>
        <v>42586</v>
      </c>
      <c r="H64" s="17" t="str">
        <f>IF(Master[[#This Row],[Voucher Collector -name, organization]]="","",Master[[#This Row],[Voucher Collector -name, organization]])</f>
        <v>Clara Holmes:From pressed specimen on another date:15 NOV 2016</v>
      </c>
      <c r="I64" s="7" t="str">
        <f>IF(Master[[#This Row],[Note (Voucher)]]="","",Master[[#This Row],[Note (Voucher)]])</f>
        <v/>
      </c>
    </row>
    <row r="65" spans="2:9" x14ac:dyDescent="0.35">
      <c r="B65" s="7" t="str">
        <f>Master[[#This Row],[Accession Prefix (NPGS)]]&amp;" "&amp;Master[[#This Row],[Accession Number -Assigned]]</f>
        <v xml:space="preserve">W6 </v>
      </c>
      <c r="C65" s="7" t="str">
        <f>Master[[#This Row],[Accession Prefix (NPGS)]]&amp;" "&amp;Master[[#This Row],[Accession Number -Assigned]]&amp;" "&amp;Master[[#This Row],[Inventory Suffix]]&amp;" "&amp;Master[[#This Row],[Inventory Type - Lookup Picker]]</f>
        <v>W6   SD</v>
      </c>
      <c r="D65" s="7" t="str">
        <f>IF(Master[[#This Row],[Collector Voucher Number]]="","",Master[[#This Row],[Collector Voucher Number]])</f>
        <v/>
      </c>
      <c r="E65" s="17" t="str">
        <f>IF(Master[[#This Row],[Voucher Location (3)]]="","",Master[[#This Row],[Voucher Location (3)]])</f>
        <v/>
      </c>
      <c r="F65" s="7" t="str">
        <f t="shared" si="2"/>
        <v>mm/dd/yyyy</v>
      </c>
      <c r="G65" s="2">
        <f>IF(Master[[#This Row],[Voucher Date]]="","",Master[[#This Row],[Voucher Date]])</f>
        <v>42564</v>
      </c>
      <c r="H65" s="17" t="str">
        <f>IF(Master[[#This Row],[Voucher Collector -name, organization]]="","",Master[[#This Row],[Voucher Collector -name, organization]])</f>
        <v>Clara Holmes:From pressed specimen on another date:15 NOV 2016</v>
      </c>
      <c r="I65" s="7" t="str">
        <f>IF(Master[[#This Row],[Note (Voucher)]]="","",Master[[#This Row],[Note (Voucher)]])</f>
        <v/>
      </c>
    </row>
    <row r="66" spans="2:9" x14ac:dyDescent="0.35">
      <c r="B66" s="7" t="str">
        <f>Master[[#This Row],[Accession Prefix (NPGS)]]&amp;" "&amp;Master[[#This Row],[Accession Number -Assigned]]</f>
        <v xml:space="preserve">W6 </v>
      </c>
      <c r="C66" s="7" t="str">
        <f>Master[[#This Row],[Accession Prefix (NPGS)]]&amp;" "&amp;Master[[#This Row],[Accession Number -Assigned]]&amp;" "&amp;Master[[#This Row],[Inventory Suffix]]&amp;" "&amp;Master[[#This Row],[Inventory Type - Lookup Picker]]</f>
        <v>W6   SD</v>
      </c>
      <c r="D66" s="7" t="str">
        <f>IF(Master[[#This Row],[Collector Voucher Number]]="","",Master[[#This Row],[Collector Voucher Number]])</f>
        <v/>
      </c>
      <c r="E66" s="17" t="str">
        <f>IF(Master[[#This Row],[Voucher Location (3)]]="","",Master[[#This Row],[Voucher Location (3)]])</f>
        <v/>
      </c>
      <c r="F66" s="7" t="str">
        <f t="shared" si="2"/>
        <v>mm/dd/yyyy</v>
      </c>
      <c r="G66" s="2">
        <f>IF(Master[[#This Row],[Voucher Date]]="","",Master[[#This Row],[Voucher Date]])</f>
        <v>42634</v>
      </c>
      <c r="H66" s="17" t="str">
        <f>IF(Master[[#This Row],[Voucher Collector -name, organization]]="","",Master[[#This Row],[Voucher Collector -name, organization]])</f>
        <v>Clara Holmes:From pressed specimen on another date:15 NOV 2016</v>
      </c>
      <c r="I66" s="7" t="str">
        <f>IF(Master[[#This Row],[Note (Voucher)]]="","",Master[[#This Row],[Note (Voucher)]])</f>
        <v/>
      </c>
    </row>
    <row r="67" spans="2:9" x14ac:dyDescent="0.35">
      <c r="B67" s="7" t="str">
        <f>Master[[#This Row],[Accession Prefix (NPGS)]]&amp;" "&amp;Master[[#This Row],[Accession Number -Assigned]]</f>
        <v xml:space="preserve">W6 </v>
      </c>
      <c r="C67" s="7" t="str">
        <f>Master[[#This Row],[Accession Prefix (NPGS)]]&amp;" "&amp;Master[[#This Row],[Accession Number -Assigned]]&amp;" "&amp;Master[[#This Row],[Inventory Suffix]]&amp;" "&amp;Master[[#This Row],[Inventory Type - Lookup Picker]]</f>
        <v>W6   SD</v>
      </c>
      <c r="D67" s="7" t="str">
        <f>IF(Master[[#This Row],[Collector Voucher Number]]="","",Master[[#This Row],[Collector Voucher Number]])</f>
        <v/>
      </c>
      <c r="E67" s="17" t="str">
        <f>IF(Master[[#This Row],[Voucher Location (3)]]="","",Master[[#This Row],[Voucher Location (3)]])</f>
        <v/>
      </c>
      <c r="F67" s="7" t="str">
        <f t="shared" si="2"/>
        <v>mm/dd/yyyy</v>
      </c>
      <c r="G67" s="2">
        <f>IF(Master[[#This Row],[Voucher Date]]="","",Master[[#This Row],[Voucher Date]])</f>
        <v>42635</v>
      </c>
      <c r="H67" s="17" t="str">
        <f>IF(Master[[#This Row],[Voucher Collector -name, organization]]="","",Master[[#This Row],[Voucher Collector -name, organization]])</f>
        <v>Clara Holmes:From pressed specimen on another date:15 NOV 2016</v>
      </c>
      <c r="I67" s="7" t="str">
        <f>IF(Master[[#This Row],[Note (Voucher)]]="","",Master[[#This Row],[Note (Voucher)]])</f>
        <v/>
      </c>
    </row>
    <row r="68" spans="2:9" x14ac:dyDescent="0.35">
      <c r="B68" s="7" t="str">
        <f>Master[[#This Row],[Accession Prefix (NPGS)]]&amp;" "&amp;Master[[#This Row],[Accession Number -Assigned]]</f>
        <v xml:space="preserve">W6 </v>
      </c>
      <c r="C68" s="7" t="str">
        <f>Master[[#This Row],[Accession Prefix (NPGS)]]&amp;" "&amp;Master[[#This Row],[Accession Number -Assigned]]&amp;" "&amp;Master[[#This Row],[Inventory Suffix]]&amp;" "&amp;Master[[#This Row],[Inventory Type - Lookup Picker]]</f>
        <v>W6   SD</v>
      </c>
      <c r="D68" s="7" t="str">
        <f>IF(Master[[#This Row],[Collector Voucher Number]]="","",Master[[#This Row],[Collector Voucher Number]])</f>
        <v/>
      </c>
      <c r="E68" s="17" t="str">
        <f>IF(Master[[#This Row],[Voucher Location (3)]]="","",Master[[#This Row],[Voucher Location (3)]])</f>
        <v/>
      </c>
      <c r="F68" s="7" t="str">
        <f t="shared" si="2"/>
        <v>mm/dd/yyyy</v>
      </c>
      <c r="G68" s="2">
        <f>IF(Master[[#This Row],[Voucher Date]]="","",Master[[#This Row],[Voucher Date]])</f>
        <v>42639</v>
      </c>
      <c r="H68" s="17" t="str">
        <f>IF(Master[[#This Row],[Voucher Collector -name, organization]]="","",Master[[#This Row],[Voucher Collector -name, organization]])</f>
        <v>Clara Holmes:From pressed specimen on another date:15 NOV 2016</v>
      </c>
      <c r="I68" s="7" t="str">
        <f>IF(Master[[#This Row],[Note (Voucher)]]="","",Master[[#This Row],[Note (Voucher)]])</f>
        <v/>
      </c>
    </row>
    <row r="69" spans="2:9" x14ac:dyDescent="0.35">
      <c r="B69" s="7" t="str">
        <f>Master[[#This Row],[Accession Prefix (NPGS)]]&amp;" "&amp;Master[[#This Row],[Accession Number -Assigned]]</f>
        <v xml:space="preserve">W6 </v>
      </c>
      <c r="C69" s="7" t="str">
        <f>Master[[#This Row],[Accession Prefix (NPGS)]]&amp;" "&amp;Master[[#This Row],[Accession Number -Assigned]]&amp;" "&amp;Master[[#This Row],[Inventory Suffix]]&amp;" "&amp;Master[[#This Row],[Inventory Type - Lookup Picker]]</f>
        <v>W6   SD</v>
      </c>
      <c r="D69" s="7" t="str">
        <f>IF(Master[[#This Row],[Collector Voucher Number]]="","",Master[[#This Row],[Collector Voucher Number]])</f>
        <v/>
      </c>
      <c r="E69" s="17" t="str">
        <f>IF(Master[[#This Row],[Voucher Location (3)]]="","",Master[[#This Row],[Voucher Location (3)]])</f>
        <v/>
      </c>
      <c r="F69" s="7" t="str">
        <f t="shared" si="2"/>
        <v>mm/dd/yyyy</v>
      </c>
      <c r="G69" s="2">
        <f>IF(Master[[#This Row],[Voucher Date]]="","",Master[[#This Row],[Voucher Date]])</f>
        <v>42640</v>
      </c>
      <c r="H69" s="17" t="str">
        <f>IF(Master[[#This Row],[Voucher Collector -name, organization]]="","",Master[[#This Row],[Voucher Collector -name, organization]])</f>
        <v>Clara Holmes:From pressed specimen on another date:15 NOV 2016</v>
      </c>
      <c r="I69" s="7" t="str">
        <f>IF(Master[[#This Row],[Note (Voucher)]]="","",Master[[#This Row],[Note (Voucher)]])</f>
        <v/>
      </c>
    </row>
    <row r="70" spans="2:9" x14ac:dyDescent="0.35">
      <c r="B70" s="7" t="str">
        <f>Master[[#This Row],[Accession Prefix (NPGS)]]&amp;" "&amp;Master[[#This Row],[Accession Number -Assigned]]</f>
        <v xml:space="preserve">W6 </v>
      </c>
      <c r="C70" s="7" t="str">
        <f>Master[[#This Row],[Accession Prefix (NPGS)]]&amp;" "&amp;Master[[#This Row],[Accession Number -Assigned]]&amp;" "&amp;Master[[#This Row],[Inventory Suffix]]&amp;" "&amp;Master[[#This Row],[Inventory Type - Lookup Picker]]</f>
        <v>W6   SD</v>
      </c>
      <c r="D70" s="7" t="str">
        <f>IF(Master[[#This Row],[Collector Voucher Number]]="","",Master[[#This Row],[Collector Voucher Number]])</f>
        <v/>
      </c>
      <c r="E70" s="17" t="str">
        <f>IF(Master[[#This Row],[Voucher Location (3)]]="","",Master[[#This Row],[Voucher Location (3)]])</f>
        <v/>
      </c>
      <c r="F70" s="7" t="str">
        <f t="shared" si="2"/>
        <v>mm/dd/yyyy</v>
      </c>
      <c r="G70" s="2">
        <f>IF(Master[[#This Row],[Voucher Date]]="","",Master[[#This Row],[Voucher Date]])</f>
        <v>42641</v>
      </c>
      <c r="H70" s="17" t="str">
        <f>IF(Master[[#This Row],[Voucher Collector -name, organization]]="","",Master[[#This Row],[Voucher Collector -name, organization]])</f>
        <v>Clara Holmes:From pressed specimen on another date:15 NOV 2016</v>
      </c>
      <c r="I70" s="7" t="str">
        <f>IF(Master[[#This Row],[Note (Voucher)]]="","",Master[[#This Row],[Note (Voucher)]])</f>
        <v/>
      </c>
    </row>
    <row r="71" spans="2:9" x14ac:dyDescent="0.35">
      <c r="B71" s="7" t="str">
        <f>Master[[#This Row],[Accession Prefix (NPGS)]]&amp;" "&amp;Master[[#This Row],[Accession Number -Assigned]]</f>
        <v xml:space="preserve">W6 </v>
      </c>
      <c r="C71" s="7" t="str">
        <f>Master[[#This Row],[Accession Prefix (NPGS)]]&amp;" "&amp;Master[[#This Row],[Accession Number -Assigned]]&amp;" "&amp;Master[[#This Row],[Inventory Suffix]]&amp;" "&amp;Master[[#This Row],[Inventory Type - Lookup Picker]]</f>
        <v>W6   SD</v>
      </c>
      <c r="D71" s="7" t="str">
        <f>IF(Master[[#This Row],[Collector Voucher Number]]="","",Master[[#This Row],[Collector Voucher Number]])</f>
        <v/>
      </c>
      <c r="E71" s="17" t="str">
        <f>IF(Master[[#This Row],[Voucher Location (3)]]="","",Master[[#This Row],[Voucher Location (3)]])</f>
        <v/>
      </c>
      <c r="F71" s="7" t="str">
        <f t="shared" si="2"/>
        <v>mm/dd/yyyy</v>
      </c>
      <c r="G71" s="2">
        <f>IF(Master[[#This Row],[Voucher Date]]="","",Master[[#This Row],[Voucher Date]])</f>
        <v>42641</v>
      </c>
      <c r="H71" s="17" t="str">
        <f>IF(Master[[#This Row],[Voucher Collector -name, organization]]="","",Master[[#This Row],[Voucher Collector -name, organization]])</f>
        <v>Clara Holmes:From pressed specimen on another date:15 NOV 2016</v>
      </c>
      <c r="I71" s="7" t="str">
        <f>IF(Master[[#This Row],[Note (Voucher)]]="","",Master[[#This Row],[Note (Voucher)]])</f>
        <v/>
      </c>
    </row>
    <row r="72" spans="2:9" x14ac:dyDescent="0.35">
      <c r="B72" s="7" t="str">
        <f>Master[[#This Row],[Accession Prefix (NPGS)]]&amp;" "&amp;Master[[#This Row],[Accession Number -Assigned]]</f>
        <v xml:space="preserve">W6 </v>
      </c>
      <c r="C72" s="7" t="str">
        <f>Master[[#This Row],[Accession Prefix (NPGS)]]&amp;" "&amp;Master[[#This Row],[Accession Number -Assigned]]&amp;" "&amp;Master[[#This Row],[Inventory Suffix]]&amp;" "&amp;Master[[#This Row],[Inventory Type - Lookup Picker]]</f>
        <v>W6   SD</v>
      </c>
      <c r="D72" s="7" t="str">
        <f>IF(Master[[#This Row],[Collector Voucher Number]]="","",Master[[#This Row],[Collector Voucher Number]])</f>
        <v/>
      </c>
      <c r="E72" s="17" t="str">
        <f>IF(Master[[#This Row],[Voucher Location (3)]]="","",Master[[#This Row],[Voucher Location (3)]])</f>
        <v/>
      </c>
      <c r="F72" s="7" t="str">
        <f t="shared" si="2"/>
        <v>mm/dd/yyyy</v>
      </c>
      <c r="G72" s="2">
        <f>IF(Master[[#This Row],[Voucher Date]]="","",Master[[#This Row],[Voucher Date]])</f>
        <v>42662</v>
      </c>
      <c r="H72" s="17" t="str">
        <f>IF(Master[[#This Row],[Voucher Collector -name, organization]]="","",Master[[#This Row],[Voucher Collector -name, organization]])</f>
        <v>Clara Holmes:From pressed specimen on another date:15 NOV 2016</v>
      </c>
      <c r="I72" s="7" t="str">
        <f>IF(Master[[#This Row],[Note (Voucher)]]="","",Master[[#This Row],[Note (Voucher)]])</f>
        <v/>
      </c>
    </row>
    <row r="73" spans="2:9" x14ac:dyDescent="0.35">
      <c r="B73" s="7" t="str">
        <f>Master[[#This Row],[Accession Prefix (NPGS)]]&amp;" "&amp;Master[[#This Row],[Accession Number -Assigned]]</f>
        <v xml:space="preserve">W6 </v>
      </c>
      <c r="C73" s="7" t="str">
        <f>Master[[#This Row],[Accession Prefix (NPGS)]]&amp;" "&amp;Master[[#This Row],[Accession Number -Assigned]]&amp;" "&amp;Master[[#This Row],[Inventory Suffix]]&amp;" "&amp;Master[[#This Row],[Inventory Type - Lookup Picker]]</f>
        <v>W6   SD</v>
      </c>
      <c r="D73" s="7" t="str">
        <f>IF(Master[[#This Row],[Collector Voucher Number]]="","",Master[[#This Row],[Collector Voucher Number]])</f>
        <v/>
      </c>
      <c r="E73" s="17" t="str">
        <f>IF(Master[[#This Row],[Voucher Location (3)]]="","",Master[[#This Row],[Voucher Location (3)]])</f>
        <v/>
      </c>
      <c r="F73" s="7" t="str">
        <f t="shared" si="2"/>
        <v>mm/dd/yyyy</v>
      </c>
      <c r="G73" s="2">
        <f>IF(Master[[#This Row],[Voucher Date]]="","",Master[[#This Row],[Voucher Date]])</f>
        <v>42663</v>
      </c>
      <c r="H73" s="17" t="str">
        <f>IF(Master[[#This Row],[Voucher Collector -name, organization]]="","",Master[[#This Row],[Voucher Collector -name, organization]])</f>
        <v>Clara Holmes:From pressed specimen on another date:15 NOV 2016</v>
      </c>
      <c r="I73" s="7" t="str">
        <f>IF(Master[[#This Row],[Note (Voucher)]]="","",Master[[#This Row],[Note (Voucher)]])</f>
        <v/>
      </c>
    </row>
    <row r="74" spans="2:9" x14ac:dyDescent="0.35">
      <c r="B74" s="7" t="str">
        <f>Master[[#This Row],[Accession Prefix (NPGS)]]&amp;" "&amp;Master[[#This Row],[Accession Number -Assigned]]</f>
        <v xml:space="preserve">W6 </v>
      </c>
      <c r="C74" s="7" t="str">
        <f>Master[[#This Row],[Accession Prefix (NPGS)]]&amp;" "&amp;Master[[#This Row],[Accession Number -Assigned]]&amp;" "&amp;Master[[#This Row],[Inventory Suffix]]&amp;" "&amp;Master[[#This Row],[Inventory Type - Lookup Picker]]</f>
        <v>W6   SD</v>
      </c>
      <c r="D74" s="7" t="str">
        <f>IF(Master[[#This Row],[Collector Voucher Number]]="","",Master[[#This Row],[Collector Voucher Number]])</f>
        <v/>
      </c>
      <c r="E74" s="17" t="str">
        <f>IF(Master[[#This Row],[Voucher Location (3)]]="","",Master[[#This Row],[Voucher Location (3)]])</f>
        <v/>
      </c>
      <c r="F74" s="7" t="str">
        <f t="shared" si="2"/>
        <v>mm/dd/yyyy</v>
      </c>
      <c r="G74" s="2">
        <f>IF(Master[[#This Row],[Voucher Date]]="","",Master[[#This Row],[Voucher Date]])</f>
        <v>42567</v>
      </c>
      <c r="H74" s="17" t="str">
        <f>IF(Master[[#This Row],[Voucher Collector -name, organization]]="","",Master[[#This Row],[Voucher Collector -name, organization]])</f>
        <v>Clara Holmes: MARSB:From pressed specimen on another date:15 NOV 2016</v>
      </c>
      <c r="I74" s="7" t="str">
        <f>IF(Master[[#This Row],[Note (Voucher)]]="","",Master[[#This Row],[Note (Voucher)]])</f>
        <v/>
      </c>
    </row>
    <row r="75" spans="2:9" x14ac:dyDescent="0.35">
      <c r="B75" s="7" t="str">
        <f>Master[[#This Row],[Accession Prefix (NPGS)]]&amp;" "&amp;Master[[#This Row],[Accession Number -Assigned]]</f>
        <v xml:space="preserve">W6 </v>
      </c>
      <c r="C75" s="7" t="str">
        <f>Master[[#This Row],[Accession Prefix (NPGS)]]&amp;" "&amp;Master[[#This Row],[Accession Number -Assigned]]&amp;" "&amp;Master[[#This Row],[Inventory Suffix]]&amp;" "&amp;Master[[#This Row],[Inventory Type - Lookup Picker]]</f>
        <v>W6   SD</v>
      </c>
      <c r="D75" s="7" t="str">
        <f>IF(Master[[#This Row],[Collector Voucher Number]]="","",Master[[#This Row],[Collector Voucher Number]])</f>
        <v/>
      </c>
      <c r="E75" s="17" t="str">
        <f>IF(Master[[#This Row],[Voucher Location (3)]]="","",Master[[#This Row],[Voucher Location (3)]])</f>
        <v/>
      </c>
      <c r="F75" s="7" t="str">
        <f t="shared" si="2"/>
        <v>mm/dd/yyyy</v>
      </c>
      <c r="G75" s="2">
        <f>IF(Master[[#This Row],[Voucher Date]]="","",Master[[#This Row],[Voucher Date]])</f>
        <v>42585</v>
      </c>
      <c r="H75" s="17" t="str">
        <f>IF(Master[[#This Row],[Voucher Collector -name, organization]]="","",Master[[#This Row],[Voucher Collector -name, organization]])</f>
        <v>Clara Holmes: MARSB:From pressed specimen on another date:15 NOV 2016</v>
      </c>
      <c r="I75" s="7" t="str">
        <f>IF(Master[[#This Row],[Note (Voucher)]]="","",Master[[#This Row],[Note (Voucher)]])</f>
        <v/>
      </c>
    </row>
    <row r="76" spans="2:9" x14ac:dyDescent="0.35">
      <c r="B76" s="7" t="str">
        <f>Master[[#This Row],[Accession Prefix (NPGS)]]&amp;" "&amp;Master[[#This Row],[Accession Number -Assigned]]</f>
        <v xml:space="preserve">W6 </v>
      </c>
      <c r="C76" s="7" t="str">
        <f>Master[[#This Row],[Accession Prefix (NPGS)]]&amp;" "&amp;Master[[#This Row],[Accession Number -Assigned]]&amp;" "&amp;Master[[#This Row],[Inventory Suffix]]&amp;" "&amp;Master[[#This Row],[Inventory Type - Lookup Picker]]</f>
        <v>W6   SD</v>
      </c>
      <c r="D76" s="7" t="str">
        <f>IF(Master[[#This Row],[Collector Voucher Number]]="","",Master[[#This Row],[Collector Voucher Number]])</f>
        <v/>
      </c>
      <c r="E76" s="17" t="str">
        <f>IF(Master[[#This Row],[Voucher Location (3)]]="","",Master[[#This Row],[Voucher Location (3)]])</f>
        <v/>
      </c>
      <c r="F76" s="7" t="str">
        <f t="shared" si="2"/>
        <v>mm/dd/yyyy</v>
      </c>
      <c r="G76" s="2">
        <f>IF(Master[[#This Row],[Voucher Date]]="","",Master[[#This Row],[Voucher Date]])</f>
        <v>42593</v>
      </c>
      <c r="H76" s="17" t="str">
        <f>IF(Master[[#This Row],[Voucher Collector -name, organization]]="","",Master[[#This Row],[Voucher Collector -name, organization]])</f>
        <v>Clara Holmes: MARSB:From pressed specimen on another date:15 NOV 2016</v>
      </c>
      <c r="I76" s="7" t="str">
        <f>IF(Master[[#This Row],[Note (Voucher)]]="","",Master[[#This Row],[Note (Voucher)]])</f>
        <v/>
      </c>
    </row>
    <row r="77" spans="2:9" x14ac:dyDescent="0.35">
      <c r="B77" s="7" t="str">
        <f>Master[[#This Row],[Accession Prefix (NPGS)]]&amp;" "&amp;Master[[#This Row],[Accession Number -Assigned]]</f>
        <v xml:space="preserve">W6 </v>
      </c>
      <c r="C77" s="7" t="str">
        <f>Master[[#This Row],[Accession Prefix (NPGS)]]&amp;" "&amp;Master[[#This Row],[Accession Number -Assigned]]&amp;" "&amp;Master[[#This Row],[Inventory Suffix]]&amp;" "&amp;Master[[#This Row],[Inventory Type - Lookup Picker]]</f>
        <v>W6   SD</v>
      </c>
      <c r="D77" s="7" t="str">
        <f>IF(Master[[#This Row],[Collector Voucher Number]]="","",Master[[#This Row],[Collector Voucher Number]])</f>
        <v/>
      </c>
      <c r="E77" s="17" t="str">
        <f>IF(Master[[#This Row],[Voucher Location (3)]]="","",Master[[#This Row],[Voucher Location (3)]])</f>
        <v/>
      </c>
      <c r="F77" s="7" t="str">
        <f t="shared" si="2"/>
        <v>mm/dd/yyyy</v>
      </c>
      <c r="G77" s="2">
        <f>IF(Master[[#This Row],[Voucher Date]]="","",Master[[#This Row],[Voucher Date]])</f>
        <v>42599</v>
      </c>
      <c r="H77" s="17" t="str">
        <f>IF(Master[[#This Row],[Voucher Collector -name, organization]]="","",Master[[#This Row],[Voucher Collector -name, organization]])</f>
        <v>Clara Holmes: MARSB:From pressed specimen on another date:15 NOV 2016</v>
      </c>
      <c r="I77" s="7" t="str">
        <f>IF(Master[[#This Row],[Note (Voucher)]]="","",Master[[#This Row],[Note (Voucher)]])</f>
        <v/>
      </c>
    </row>
    <row r="78" spans="2:9" x14ac:dyDescent="0.35">
      <c r="B78" s="7" t="str">
        <f>Master[[#This Row],[Accession Prefix (NPGS)]]&amp;" "&amp;Master[[#This Row],[Accession Number -Assigned]]</f>
        <v xml:space="preserve">W6 </v>
      </c>
      <c r="C78" s="7" t="str">
        <f>Master[[#This Row],[Accession Prefix (NPGS)]]&amp;" "&amp;Master[[#This Row],[Accession Number -Assigned]]&amp;" "&amp;Master[[#This Row],[Inventory Suffix]]&amp;" "&amp;Master[[#This Row],[Inventory Type - Lookup Picker]]</f>
        <v>W6   SD</v>
      </c>
      <c r="D78" s="7" t="str">
        <f>IF(Master[[#This Row],[Collector Voucher Number]]="","",Master[[#This Row],[Collector Voucher Number]])</f>
        <v/>
      </c>
      <c r="E78" s="17" t="str">
        <f>IF(Master[[#This Row],[Voucher Location (3)]]="","",Master[[#This Row],[Voucher Location (3)]])</f>
        <v/>
      </c>
      <c r="F78" s="7" t="str">
        <f t="shared" si="2"/>
        <v>mm/dd/yyyy</v>
      </c>
      <c r="G78" s="2">
        <f>IF(Master[[#This Row],[Voucher Date]]="","",Master[[#This Row],[Voucher Date]])</f>
        <v>42600</v>
      </c>
      <c r="H78" s="17" t="str">
        <f>IF(Master[[#This Row],[Voucher Collector -name, organization]]="","",Master[[#This Row],[Voucher Collector -name, organization]])</f>
        <v>Clara Holmes: MARSB:From pressed specimen on another date:15 NOV 2016</v>
      </c>
      <c r="I78" s="7" t="str">
        <f>IF(Master[[#This Row],[Note (Voucher)]]="","",Master[[#This Row],[Note (Voucher)]])</f>
        <v/>
      </c>
    </row>
    <row r="79" spans="2:9" x14ac:dyDescent="0.35">
      <c r="B79" s="7" t="str">
        <f>Master[[#This Row],[Accession Prefix (NPGS)]]&amp;" "&amp;Master[[#This Row],[Accession Number -Assigned]]</f>
        <v xml:space="preserve">W6 </v>
      </c>
      <c r="C79" s="7" t="str">
        <f>Master[[#This Row],[Accession Prefix (NPGS)]]&amp;" "&amp;Master[[#This Row],[Accession Number -Assigned]]&amp;" "&amp;Master[[#This Row],[Inventory Suffix]]&amp;" "&amp;Master[[#This Row],[Inventory Type - Lookup Picker]]</f>
        <v>W6   SD</v>
      </c>
      <c r="D79" s="7" t="str">
        <f>IF(Master[[#This Row],[Collector Voucher Number]]="","",Master[[#This Row],[Collector Voucher Number]])</f>
        <v/>
      </c>
      <c r="E79" s="17" t="str">
        <f>IF(Master[[#This Row],[Voucher Location (3)]]="","",Master[[#This Row],[Voucher Location (3)]])</f>
        <v/>
      </c>
      <c r="F79" s="7" t="str">
        <f t="shared" si="2"/>
        <v>mm/dd/yyyy</v>
      </c>
      <c r="G79" s="2">
        <f>IF(Master[[#This Row],[Voucher Date]]="","",Master[[#This Row],[Voucher Date]])</f>
        <v>42606</v>
      </c>
      <c r="H79" s="17" t="str">
        <f>IF(Master[[#This Row],[Voucher Collector -name, organization]]="","",Master[[#This Row],[Voucher Collector -name, organization]])</f>
        <v>Clara Holmes: MARSB:From pressed specimen on another date:15 NOV 2016</v>
      </c>
      <c r="I79" s="7" t="str">
        <f>IF(Master[[#This Row],[Note (Voucher)]]="","",Master[[#This Row],[Note (Voucher)]])</f>
        <v/>
      </c>
    </row>
    <row r="80" spans="2:9" x14ac:dyDescent="0.35">
      <c r="B80" s="7" t="str">
        <f>Master[[#This Row],[Accession Prefix (NPGS)]]&amp;" "&amp;Master[[#This Row],[Accession Number -Assigned]]</f>
        <v xml:space="preserve">W6 </v>
      </c>
      <c r="C80" s="7" t="str">
        <f>Master[[#This Row],[Accession Prefix (NPGS)]]&amp;" "&amp;Master[[#This Row],[Accession Number -Assigned]]&amp;" "&amp;Master[[#This Row],[Inventory Suffix]]&amp;" "&amp;Master[[#This Row],[Inventory Type - Lookup Picker]]</f>
        <v>W6   SD</v>
      </c>
      <c r="D80" s="7" t="str">
        <f>IF(Master[[#This Row],[Collector Voucher Number]]="","",Master[[#This Row],[Collector Voucher Number]])</f>
        <v/>
      </c>
      <c r="E80" s="17" t="str">
        <f>IF(Master[[#This Row],[Voucher Location (3)]]="","",Master[[#This Row],[Voucher Location (3)]])</f>
        <v/>
      </c>
      <c r="F80" s="7" t="str">
        <f t="shared" si="2"/>
        <v>mm/dd/yyyy</v>
      </c>
      <c r="G80" s="2">
        <f>IF(Master[[#This Row],[Voucher Date]]="","",Master[[#This Row],[Voucher Date]])</f>
        <v>42634</v>
      </c>
      <c r="H80" s="17" t="str">
        <f>IF(Master[[#This Row],[Voucher Collector -name, organization]]="","",Master[[#This Row],[Voucher Collector -name, organization]])</f>
        <v>Clara Holmes: MARSB:From pressed specimen on another date:15 NOV 2016</v>
      </c>
      <c r="I80" s="7" t="str">
        <f>IF(Master[[#This Row],[Note (Voucher)]]="","",Master[[#This Row],[Note (Voucher)]])</f>
        <v/>
      </c>
    </row>
    <row r="81" spans="2:9" x14ac:dyDescent="0.35">
      <c r="B81" s="7" t="str">
        <f>Master[[#This Row],[Accession Prefix (NPGS)]]&amp;" "&amp;Master[[#This Row],[Accession Number -Assigned]]</f>
        <v xml:space="preserve">W6 </v>
      </c>
      <c r="C81" s="7" t="str">
        <f>Master[[#This Row],[Accession Prefix (NPGS)]]&amp;" "&amp;Master[[#This Row],[Accession Number -Assigned]]&amp;" "&amp;Master[[#This Row],[Inventory Suffix]]&amp;" "&amp;Master[[#This Row],[Inventory Type - Lookup Picker]]</f>
        <v>W6   SD</v>
      </c>
      <c r="D81" s="7" t="str">
        <f>IF(Master[[#This Row],[Collector Voucher Number]]="","",Master[[#This Row],[Collector Voucher Number]])</f>
        <v/>
      </c>
      <c r="E81" s="17" t="str">
        <f>IF(Master[[#This Row],[Voucher Location (3)]]="","",Master[[#This Row],[Voucher Location (3)]])</f>
        <v/>
      </c>
      <c r="F81" s="7" t="str">
        <f t="shared" si="2"/>
        <v>mm/dd/yyyy</v>
      </c>
      <c r="G81" s="2">
        <f>IF(Master[[#This Row],[Voucher Date]]="","",Master[[#This Row],[Voucher Date]])</f>
        <v>42634</v>
      </c>
      <c r="H81" s="17" t="str">
        <f>IF(Master[[#This Row],[Voucher Collector -name, organization]]="","",Master[[#This Row],[Voucher Collector -name, organization]])</f>
        <v>Clara Holmes: MARSB:From pressed specimen on another date:15 NOV 2016</v>
      </c>
      <c r="I81" s="7" t="str">
        <f>IF(Master[[#This Row],[Note (Voucher)]]="","",Master[[#This Row],[Note (Voucher)]])</f>
        <v/>
      </c>
    </row>
    <row r="82" spans="2:9" x14ac:dyDescent="0.35">
      <c r="B82" s="7" t="str">
        <f>Master[[#This Row],[Accession Prefix (NPGS)]]&amp;" "&amp;Master[[#This Row],[Accession Number -Assigned]]</f>
        <v xml:space="preserve">W6 </v>
      </c>
      <c r="C82" s="7" t="str">
        <f>Master[[#This Row],[Accession Prefix (NPGS)]]&amp;" "&amp;Master[[#This Row],[Accession Number -Assigned]]&amp;" "&amp;Master[[#This Row],[Inventory Suffix]]&amp;" "&amp;Master[[#This Row],[Inventory Type - Lookup Picker]]</f>
        <v>W6   SD</v>
      </c>
      <c r="D82" s="7" t="str">
        <f>IF(Master[[#This Row],[Collector Voucher Number]]="","",Master[[#This Row],[Collector Voucher Number]])</f>
        <v/>
      </c>
      <c r="E82" s="17" t="str">
        <f>IF(Master[[#This Row],[Voucher Location (3)]]="","",Master[[#This Row],[Voucher Location (3)]])</f>
        <v/>
      </c>
      <c r="F82" s="7" t="str">
        <f t="shared" si="2"/>
        <v>mm/dd/yyyy</v>
      </c>
      <c r="G82" s="2">
        <f>IF(Master[[#This Row],[Voucher Date]]="","",Master[[#This Row],[Voucher Date]])</f>
        <v>42641</v>
      </c>
      <c r="H82" s="17" t="str">
        <f>IF(Master[[#This Row],[Voucher Collector -name, organization]]="","",Master[[#This Row],[Voucher Collector -name, organization]])</f>
        <v>Clara Holmes: MARSB:From pressed specimen on another date:15 NOV 2016</v>
      </c>
      <c r="I82" s="7" t="str">
        <f>IF(Master[[#This Row],[Note (Voucher)]]="","",Master[[#This Row],[Note (Voucher)]])</f>
        <v/>
      </c>
    </row>
    <row r="83" spans="2:9" x14ac:dyDescent="0.35">
      <c r="B83" s="7" t="str">
        <f>Master[[#This Row],[Accession Prefix (NPGS)]]&amp;" "&amp;Master[[#This Row],[Accession Number -Assigned]]</f>
        <v xml:space="preserve">W6 </v>
      </c>
      <c r="C83" s="7" t="str">
        <f>Master[[#This Row],[Accession Prefix (NPGS)]]&amp;" "&amp;Master[[#This Row],[Accession Number -Assigned]]&amp;" "&amp;Master[[#This Row],[Inventory Suffix]]&amp;" "&amp;Master[[#This Row],[Inventory Type - Lookup Picker]]</f>
        <v>W6   SD</v>
      </c>
      <c r="D83" s="7" t="str">
        <f>IF(Master[[#This Row],[Collector Voucher Number]]="","",Master[[#This Row],[Collector Voucher Number]])</f>
        <v/>
      </c>
      <c r="E83" s="17" t="str">
        <f>IF(Master[[#This Row],[Voucher Location (3)]]="","",Master[[#This Row],[Voucher Location (3)]])</f>
        <v/>
      </c>
      <c r="F83" s="7" t="str">
        <f t="shared" si="2"/>
        <v>mm/dd/yyyy</v>
      </c>
      <c r="G83" s="2">
        <f>IF(Master[[#This Row],[Voucher Date]]="","",Master[[#This Row],[Voucher Date]])</f>
        <v>42641</v>
      </c>
      <c r="H83" s="17" t="str">
        <f>IF(Master[[#This Row],[Voucher Collector -name, organization]]="","",Master[[#This Row],[Voucher Collector -name, organization]])</f>
        <v>Clara Holmes: MARSB:From pressed specimen on another date:15 NOV 2016</v>
      </c>
      <c r="I83" s="7" t="str">
        <f>IF(Master[[#This Row],[Note (Voucher)]]="","",Master[[#This Row],[Note (Voucher)]])</f>
        <v/>
      </c>
    </row>
    <row r="84" spans="2:9" x14ac:dyDescent="0.35">
      <c r="B84" s="7" t="str">
        <f>Master[[#This Row],[Accession Prefix (NPGS)]]&amp;" "&amp;Master[[#This Row],[Accession Number -Assigned]]</f>
        <v xml:space="preserve">W6 </v>
      </c>
      <c r="C84" s="7" t="str">
        <f>Master[[#This Row],[Accession Prefix (NPGS)]]&amp;" "&amp;Master[[#This Row],[Accession Number -Assigned]]&amp;" "&amp;Master[[#This Row],[Inventory Suffix]]&amp;" "&amp;Master[[#This Row],[Inventory Type - Lookup Picker]]</f>
        <v>W6   SD</v>
      </c>
      <c r="D84" s="7" t="str">
        <f>IF(Master[[#This Row],[Collector Voucher Number]]="","",Master[[#This Row],[Collector Voucher Number]])</f>
        <v/>
      </c>
      <c r="E84" s="17" t="str">
        <f>IF(Master[[#This Row],[Voucher Location (3)]]="","",Master[[#This Row],[Voucher Location (3)]])</f>
        <v/>
      </c>
      <c r="F84" s="7" t="str">
        <f t="shared" si="2"/>
        <v>mm/dd/yyyy</v>
      </c>
      <c r="G84" s="2">
        <f>IF(Master[[#This Row],[Voucher Date]]="","",Master[[#This Row],[Voucher Date]])</f>
        <v>42645</v>
      </c>
      <c r="H84" s="17" t="str">
        <f>IF(Master[[#This Row],[Voucher Collector -name, organization]]="","",Master[[#This Row],[Voucher Collector -name, organization]])</f>
        <v>Clara Holmes: MARSB:From pressed specimen on another date:15 NOV 2016</v>
      </c>
      <c r="I84" s="7" t="str">
        <f>IF(Master[[#This Row],[Note (Voucher)]]="","",Master[[#This Row],[Note (Voucher)]])</f>
        <v/>
      </c>
    </row>
    <row r="85" spans="2:9" x14ac:dyDescent="0.35">
      <c r="B85" s="7" t="str">
        <f>Master[[#This Row],[Accession Prefix (NPGS)]]&amp;" "&amp;Master[[#This Row],[Accession Number -Assigned]]</f>
        <v xml:space="preserve">W6 </v>
      </c>
      <c r="C85" s="7" t="str">
        <f>Master[[#This Row],[Accession Prefix (NPGS)]]&amp;" "&amp;Master[[#This Row],[Accession Number -Assigned]]&amp;" "&amp;Master[[#This Row],[Inventory Suffix]]&amp;" "&amp;Master[[#This Row],[Inventory Type - Lookup Picker]]</f>
        <v>W6   SD</v>
      </c>
      <c r="D85" s="7" t="str">
        <f>IF(Master[[#This Row],[Collector Voucher Number]]="","",Master[[#This Row],[Collector Voucher Number]])</f>
        <v/>
      </c>
      <c r="E85" s="17" t="str">
        <f>IF(Master[[#This Row],[Voucher Location (3)]]="","",Master[[#This Row],[Voucher Location (3)]])</f>
        <v/>
      </c>
      <c r="F85" s="7" t="str">
        <f t="shared" si="2"/>
        <v>mm/dd/yyyy</v>
      </c>
      <c r="G85" s="2">
        <f>IF(Master[[#This Row],[Voucher Date]]="","",Master[[#This Row],[Voucher Date]])</f>
        <v>42659</v>
      </c>
      <c r="H85" s="17" t="str">
        <f>IF(Master[[#This Row],[Voucher Collector -name, organization]]="","",Master[[#This Row],[Voucher Collector -name, organization]])</f>
        <v>Clara Holmes: MARSB:From pressed specimen on another date:15 NOV 2016</v>
      </c>
      <c r="I85" s="7" t="str">
        <f>IF(Master[[#This Row],[Note (Voucher)]]="","",Master[[#This Row],[Note (Voucher)]])</f>
        <v/>
      </c>
    </row>
    <row r="86" spans="2:9" x14ac:dyDescent="0.35">
      <c r="B86" s="7" t="str">
        <f>Master[[#This Row],[Accession Prefix (NPGS)]]&amp;" "&amp;Master[[#This Row],[Accession Number -Assigned]]</f>
        <v xml:space="preserve">W6 </v>
      </c>
      <c r="C86" s="7" t="str">
        <f>Master[[#This Row],[Accession Prefix (NPGS)]]&amp;" "&amp;Master[[#This Row],[Accession Number -Assigned]]&amp;" "&amp;Master[[#This Row],[Inventory Suffix]]&amp;" "&amp;Master[[#This Row],[Inventory Type - Lookup Picker]]</f>
        <v>W6   SD</v>
      </c>
      <c r="D86" s="7" t="str">
        <f>IF(Master[[#This Row],[Collector Voucher Number]]="","",Master[[#This Row],[Collector Voucher Number]])</f>
        <v/>
      </c>
      <c r="E86" s="17" t="str">
        <f>IF(Master[[#This Row],[Voucher Location (3)]]="","",Master[[#This Row],[Voucher Location (3)]])</f>
        <v/>
      </c>
      <c r="F86" s="7" t="str">
        <f t="shared" ref="F86:F117" si="3">"mm/dd/yyyy"</f>
        <v>mm/dd/yyyy</v>
      </c>
      <c r="G86" s="2">
        <f>IF(Master[[#This Row],[Voucher Date]]="","",Master[[#This Row],[Voucher Date]])</f>
        <v>42659</v>
      </c>
      <c r="H86" s="17" t="str">
        <f>IF(Master[[#This Row],[Voucher Collector -name, organization]]="","",Master[[#This Row],[Voucher Collector -name, organization]])</f>
        <v>::</v>
      </c>
      <c r="I86" s="7" t="str">
        <f>IF(Master[[#This Row],[Note (Voucher)]]="","",Master[[#This Row],[Note (Voucher)]])</f>
        <v/>
      </c>
    </row>
    <row r="87" spans="2:9" x14ac:dyDescent="0.35">
      <c r="B87" s="7" t="str">
        <f>Master[[#This Row],[Accession Prefix (NPGS)]]&amp;" "&amp;Master[[#This Row],[Accession Number -Assigned]]</f>
        <v xml:space="preserve">W6 </v>
      </c>
      <c r="C87" s="7" t="str">
        <f>Master[[#This Row],[Accession Prefix (NPGS)]]&amp;" "&amp;Master[[#This Row],[Accession Number -Assigned]]&amp;" "&amp;Master[[#This Row],[Inventory Suffix]]&amp;" "&amp;Master[[#This Row],[Inventory Type - Lookup Picker]]</f>
        <v>W6   SD</v>
      </c>
      <c r="D87" s="7" t="str">
        <f>IF(Master[[#This Row],[Collector Voucher Number]]="","",Master[[#This Row],[Collector Voucher Number]])</f>
        <v/>
      </c>
      <c r="E87" s="17" t="str">
        <f>IF(Master[[#This Row],[Voucher Location (3)]]="","",Master[[#This Row],[Voucher Location (3)]])</f>
        <v/>
      </c>
      <c r="F87" s="7" t="str">
        <f t="shared" si="3"/>
        <v>mm/dd/yyyy</v>
      </c>
      <c r="G87" s="2">
        <f>IF(Master[[#This Row],[Voucher Date]]="","",Master[[#This Row],[Voucher Date]])</f>
        <v>42659</v>
      </c>
      <c r="H87" s="17" t="str">
        <f>IF(Master[[#This Row],[Voucher Collector -name, organization]]="","",Master[[#This Row],[Voucher Collector -name, organization]])</f>
        <v>Clara Holmes: MARSB:From pressed specimen on another date:15 NOV 2016</v>
      </c>
      <c r="I87" s="7" t="str">
        <f>IF(Master[[#This Row],[Note (Voucher)]]="","",Master[[#This Row],[Note (Voucher)]])</f>
        <v/>
      </c>
    </row>
    <row r="88" spans="2:9" x14ac:dyDescent="0.35">
      <c r="B88" s="7" t="str">
        <f>Master[[#This Row],[Accession Prefix (NPGS)]]&amp;" "&amp;Master[[#This Row],[Accession Number -Assigned]]</f>
        <v xml:space="preserve">W6 </v>
      </c>
      <c r="C88" s="7" t="str">
        <f>Master[[#This Row],[Accession Prefix (NPGS)]]&amp;" "&amp;Master[[#This Row],[Accession Number -Assigned]]&amp;" "&amp;Master[[#This Row],[Inventory Suffix]]&amp;" "&amp;Master[[#This Row],[Inventory Type - Lookup Picker]]</f>
        <v>W6   SD</v>
      </c>
      <c r="D88" s="7" t="str">
        <f>IF(Master[[#This Row],[Collector Voucher Number]]="","",Master[[#This Row],[Collector Voucher Number]])</f>
        <v/>
      </c>
      <c r="E88" s="17" t="str">
        <f>IF(Master[[#This Row],[Voucher Location (3)]]="","",Master[[#This Row],[Voucher Location (3)]])</f>
        <v/>
      </c>
      <c r="F88" s="7" t="str">
        <f t="shared" si="3"/>
        <v>mm/dd/yyyy</v>
      </c>
      <c r="G88" s="2">
        <f>IF(Master[[#This Row],[Voucher Date]]="","",Master[[#This Row],[Voucher Date]])</f>
        <v>42661</v>
      </c>
      <c r="H88" s="17" t="str">
        <f>IF(Master[[#This Row],[Voucher Collector -name, organization]]="","",Master[[#This Row],[Voucher Collector -name, organization]])</f>
        <v>Clara Holmes: MARSB:From pressed specimen on another date:15 NOV 2016</v>
      </c>
      <c r="I88" s="7" t="str">
        <f>IF(Master[[#This Row],[Note (Voucher)]]="","",Master[[#This Row],[Note (Voucher)]])</f>
        <v/>
      </c>
    </row>
    <row r="89" spans="2:9" x14ac:dyDescent="0.35">
      <c r="B89" s="7" t="str">
        <f>Master[[#This Row],[Accession Prefix (NPGS)]]&amp;" "&amp;Master[[#This Row],[Accession Number -Assigned]]</f>
        <v xml:space="preserve">W6 </v>
      </c>
      <c r="C89" s="7" t="str">
        <f>Master[[#This Row],[Accession Prefix (NPGS)]]&amp;" "&amp;Master[[#This Row],[Accession Number -Assigned]]&amp;" "&amp;Master[[#This Row],[Inventory Suffix]]&amp;" "&amp;Master[[#This Row],[Inventory Type - Lookup Picker]]</f>
        <v>W6   SD</v>
      </c>
      <c r="D89" s="7" t="str">
        <f>IF(Master[[#This Row],[Collector Voucher Number]]="","",Master[[#This Row],[Collector Voucher Number]])</f>
        <v/>
      </c>
      <c r="E89" s="17" t="str">
        <f>IF(Master[[#This Row],[Voucher Location (3)]]="","",Master[[#This Row],[Voucher Location (3)]])</f>
        <v/>
      </c>
      <c r="F89" s="7" t="str">
        <f t="shared" si="3"/>
        <v>mm/dd/yyyy</v>
      </c>
      <c r="G89" s="2">
        <f>IF(Master[[#This Row],[Voucher Date]]="","",Master[[#This Row],[Voucher Date]])</f>
        <v>42665</v>
      </c>
      <c r="H89" s="17" t="str">
        <f>IF(Master[[#This Row],[Voucher Collector -name, organization]]="","",Master[[#This Row],[Voucher Collector -name, organization]])</f>
        <v>Clara Holmes: MARSB:From pressed specimen on another date:15 NOV 2016</v>
      </c>
      <c r="I89" s="7" t="str">
        <f>IF(Master[[#This Row],[Note (Voucher)]]="","",Master[[#This Row],[Note (Voucher)]])</f>
        <v/>
      </c>
    </row>
    <row r="90" spans="2:9" x14ac:dyDescent="0.35">
      <c r="B90" s="7" t="str">
        <f>Master[[#This Row],[Accession Prefix (NPGS)]]&amp;" "&amp;Master[[#This Row],[Accession Number -Assigned]]</f>
        <v xml:space="preserve">W6 </v>
      </c>
      <c r="C90" s="7" t="str">
        <f>Master[[#This Row],[Accession Prefix (NPGS)]]&amp;" "&amp;Master[[#This Row],[Accession Number -Assigned]]&amp;" "&amp;Master[[#This Row],[Inventory Suffix]]&amp;" "&amp;Master[[#This Row],[Inventory Type - Lookup Picker]]</f>
        <v>W6   SD</v>
      </c>
      <c r="D90" s="7" t="str">
        <f>IF(Master[[#This Row],[Collector Voucher Number]]="","",Master[[#This Row],[Collector Voucher Number]])</f>
        <v/>
      </c>
      <c r="E90" s="17" t="str">
        <f>IF(Master[[#This Row],[Voucher Location (3)]]="","",Master[[#This Row],[Voucher Location (3)]])</f>
        <v/>
      </c>
      <c r="F90" s="7" t="str">
        <f t="shared" si="3"/>
        <v>mm/dd/yyyy</v>
      </c>
      <c r="G90" s="2">
        <f>IF(Master[[#This Row],[Voucher Date]]="","",Master[[#This Row],[Voucher Date]])</f>
        <v>42665</v>
      </c>
      <c r="H90" s="17" t="str">
        <f>IF(Master[[#This Row],[Voucher Collector -name, organization]]="","",Master[[#This Row],[Voucher Collector -name, organization]])</f>
        <v>Clara Holmes: MARSB:From pressed specimen on another date:15 NOV 2016</v>
      </c>
      <c r="I90" s="7" t="str">
        <f>IF(Master[[#This Row],[Note (Voucher)]]="","",Master[[#This Row],[Note (Voucher)]])</f>
        <v/>
      </c>
    </row>
    <row r="91" spans="2:9" x14ac:dyDescent="0.35">
      <c r="B91" s="7" t="str">
        <f>Master[[#This Row],[Accession Prefix (NPGS)]]&amp;" "&amp;Master[[#This Row],[Accession Number -Assigned]]</f>
        <v xml:space="preserve">W6 </v>
      </c>
      <c r="C91" s="7" t="str">
        <f>Master[[#This Row],[Accession Prefix (NPGS)]]&amp;" "&amp;Master[[#This Row],[Accession Number -Assigned]]&amp;" "&amp;Master[[#This Row],[Inventory Suffix]]&amp;" "&amp;Master[[#This Row],[Inventory Type - Lookup Picker]]</f>
        <v>W6   SD</v>
      </c>
      <c r="D91" s="7" t="str">
        <f>IF(Master[[#This Row],[Collector Voucher Number]]="","",Master[[#This Row],[Collector Voucher Number]])</f>
        <v/>
      </c>
      <c r="E91" s="17" t="str">
        <f>IF(Master[[#This Row],[Voucher Location (3)]]="","",Master[[#This Row],[Voucher Location (3)]])</f>
        <v/>
      </c>
      <c r="F91" s="7" t="str">
        <f t="shared" si="3"/>
        <v>mm/dd/yyyy</v>
      </c>
      <c r="G91" s="2">
        <f>IF(Master[[#This Row],[Voucher Date]]="","",Master[[#This Row],[Voucher Date]])</f>
        <v>42667</v>
      </c>
      <c r="H91" s="17" t="str">
        <f>IF(Master[[#This Row],[Voucher Collector -name, organization]]="","",Master[[#This Row],[Voucher Collector -name, organization]])</f>
        <v>Clara Holmes: MARSB:From pressed specimen on another date:15 NOV 2016</v>
      </c>
      <c r="I91" s="7" t="str">
        <f>IF(Master[[#This Row],[Note (Voucher)]]="","",Master[[#This Row],[Note (Voucher)]])</f>
        <v/>
      </c>
    </row>
    <row r="92" spans="2:9" x14ac:dyDescent="0.35">
      <c r="B92" s="7" t="str">
        <f>Master[[#This Row],[Accession Prefix (NPGS)]]&amp;" "&amp;Master[[#This Row],[Accession Number -Assigned]]</f>
        <v xml:space="preserve">W6 </v>
      </c>
      <c r="C92" s="7" t="str">
        <f>Master[[#This Row],[Accession Prefix (NPGS)]]&amp;" "&amp;Master[[#This Row],[Accession Number -Assigned]]&amp;" "&amp;Master[[#This Row],[Inventory Suffix]]&amp;" "&amp;Master[[#This Row],[Inventory Type - Lookup Picker]]</f>
        <v>W6   SD</v>
      </c>
      <c r="D92" s="7" t="str">
        <f>IF(Master[[#This Row],[Collector Voucher Number]]="","",Master[[#This Row],[Collector Voucher Number]])</f>
        <v/>
      </c>
      <c r="E92" s="17" t="str">
        <f>IF(Master[[#This Row],[Voucher Location (3)]]="","",Master[[#This Row],[Voucher Location (3)]])</f>
        <v/>
      </c>
      <c r="F92" s="7" t="str">
        <f t="shared" si="3"/>
        <v>mm/dd/yyyy</v>
      </c>
      <c r="G92" s="2">
        <f>IF(Master[[#This Row],[Voucher Date]]="","",Master[[#This Row],[Voucher Date]])</f>
        <v>42668</v>
      </c>
      <c r="H92" s="17" t="str">
        <f>IF(Master[[#This Row],[Voucher Collector -name, organization]]="","",Master[[#This Row],[Voucher Collector -name, organization]])</f>
        <v>Clara Holmes: MARSB:From pressed specimen on another date:15 NOV 2016</v>
      </c>
      <c r="I92" s="7" t="str">
        <f>IF(Master[[#This Row],[Note (Voucher)]]="","",Master[[#This Row],[Note (Voucher)]])</f>
        <v/>
      </c>
    </row>
    <row r="93" spans="2:9" x14ac:dyDescent="0.35">
      <c r="B93" s="7" t="str">
        <f>Master[[#This Row],[Accession Prefix (NPGS)]]&amp;" "&amp;Master[[#This Row],[Accession Number -Assigned]]</f>
        <v xml:space="preserve">W6 </v>
      </c>
      <c r="C93" s="7" t="str">
        <f>Master[[#This Row],[Accession Prefix (NPGS)]]&amp;" "&amp;Master[[#This Row],[Accession Number -Assigned]]&amp;" "&amp;Master[[#This Row],[Inventory Suffix]]&amp;" "&amp;Master[[#This Row],[Inventory Type - Lookup Picker]]</f>
        <v>W6   SD</v>
      </c>
      <c r="D93" s="7" t="str">
        <f>IF(Master[[#This Row],[Collector Voucher Number]]="","",Master[[#This Row],[Collector Voucher Number]])</f>
        <v/>
      </c>
      <c r="E93" s="17" t="str">
        <f>IF(Master[[#This Row],[Voucher Location (3)]]="","",Master[[#This Row],[Voucher Location (3)]])</f>
        <v/>
      </c>
      <c r="F93" s="7" t="str">
        <f t="shared" si="3"/>
        <v>mm/dd/yyyy</v>
      </c>
      <c r="G93" s="2">
        <f>IF(Master[[#This Row],[Voucher Date]]="","",Master[[#This Row],[Voucher Date]])</f>
        <v>42557</v>
      </c>
      <c r="H93" s="17" t="str">
        <f>IF(Master[[#This Row],[Voucher Collector -name, organization]]="","",Master[[#This Row],[Voucher Collector -name, organization]])</f>
        <v>C. Holmes:In Field:06 JUL 2016</v>
      </c>
      <c r="I93" s="7" t="str">
        <f>IF(Master[[#This Row],[Note (Voucher)]]="","",Master[[#This Row],[Note (Voucher)]])</f>
        <v/>
      </c>
    </row>
    <row r="94" spans="2:9" x14ac:dyDescent="0.35">
      <c r="B94" s="7" t="str">
        <f>Master[[#This Row],[Accession Prefix (NPGS)]]&amp;" "&amp;Master[[#This Row],[Accession Number -Assigned]]</f>
        <v xml:space="preserve">W6 </v>
      </c>
      <c r="C94" s="7" t="str">
        <f>Master[[#This Row],[Accession Prefix (NPGS)]]&amp;" "&amp;Master[[#This Row],[Accession Number -Assigned]]&amp;" "&amp;Master[[#This Row],[Inventory Suffix]]&amp;" "&amp;Master[[#This Row],[Inventory Type - Lookup Picker]]</f>
        <v>W6   SD</v>
      </c>
      <c r="D94" s="7" t="str">
        <f>IF(Master[[#This Row],[Collector Voucher Number]]="","",Master[[#This Row],[Collector Voucher Number]])</f>
        <v/>
      </c>
      <c r="E94" s="17" t="str">
        <f>IF(Master[[#This Row],[Voucher Location (3)]]="","",Master[[#This Row],[Voucher Location (3)]])</f>
        <v/>
      </c>
      <c r="F94" s="7" t="str">
        <f t="shared" si="3"/>
        <v>mm/dd/yyyy</v>
      </c>
      <c r="G94" s="2" t="str">
        <f>IF(Master[[#This Row],[Voucher Date]]="","",Master[[#This Row],[Voucher Date]])</f>
        <v/>
      </c>
      <c r="H94" s="17" t="str">
        <f>IF(Master[[#This Row],[Voucher Collector -name, organization]]="","",Master[[#This Row],[Voucher Collector -name, organization]])</f>
        <v>::</v>
      </c>
      <c r="I94" s="7" t="str">
        <f>IF(Master[[#This Row],[Note (Voucher)]]="","",Master[[#This Row],[Note (Voucher)]])</f>
        <v/>
      </c>
    </row>
    <row r="95" spans="2:9" x14ac:dyDescent="0.35">
      <c r="B95" s="7" t="str">
        <f>Master[[#This Row],[Accession Prefix (NPGS)]]&amp;" "&amp;Master[[#This Row],[Accession Number -Assigned]]</f>
        <v xml:space="preserve">W6 </v>
      </c>
      <c r="C95" s="7" t="str">
        <f>Master[[#This Row],[Accession Prefix (NPGS)]]&amp;" "&amp;Master[[#This Row],[Accession Number -Assigned]]&amp;" "&amp;Master[[#This Row],[Inventory Suffix]]&amp;" "&amp;Master[[#This Row],[Inventory Type - Lookup Picker]]</f>
        <v>W6   SD</v>
      </c>
      <c r="D95" s="7" t="str">
        <f>IF(Master[[#This Row],[Collector Voucher Number]]="","",Master[[#This Row],[Collector Voucher Number]])</f>
        <v/>
      </c>
      <c r="E95" s="17" t="str">
        <f>IF(Master[[#This Row],[Voucher Location (3)]]="","",Master[[#This Row],[Voucher Location (3)]])</f>
        <v/>
      </c>
      <c r="F95" s="7" t="str">
        <f t="shared" si="3"/>
        <v>mm/dd/yyyy</v>
      </c>
      <c r="G95" s="2">
        <f>IF(Master[[#This Row],[Voucher Date]]="","",Master[[#This Row],[Voucher Date]])</f>
        <v>42634</v>
      </c>
      <c r="H95" s="17" t="str">
        <f>IF(Master[[#This Row],[Voucher Collector -name, organization]]="","",Master[[#This Row],[Voucher Collector -name, organization]])</f>
        <v>H. Liljengren:In Field:19 JUN 2016</v>
      </c>
      <c r="I95" s="7" t="str">
        <f>IF(Master[[#This Row],[Note (Voucher)]]="","",Master[[#This Row],[Note (Voucher)]])</f>
        <v/>
      </c>
    </row>
    <row r="96" spans="2:9" x14ac:dyDescent="0.35">
      <c r="B96" s="7" t="str">
        <f>Master[[#This Row],[Accession Prefix (NPGS)]]&amp;" "&amp;Master[[#This Row],[Accession Number -Assigned]]</f>
        <v xml:space="preserve">W6 </v>
      </c>
      <c r="C96" s="7" t="str">
        <f>Master[[#This Row],[Accession Prefix (NPGS)]]&amp;" "&amp;Master[[#This Row],[Accession Number -Assigned]]&amp;" "&amp;Master[[#This Row],[Inventory Suffix]]&amp;" "&amp;Master[[#This Row],[Inventory Type - Lookup Picker]]</f>
        <v>W6   SD</v>
      </c>
      <c r="D96" s="7" t="str">
        <f>IF(Master[[#This Row],[Collector Voucher Number]]="","",Master[[#This Row],[Collector Voucher Number]])</f>
        <v/>
      </c>
      <c r="E96" s="17" t="str">
        <f>IF(Master[[#This Row],[Voucher Location (3)]]="","",Master[[#This Row],[Voucher Location (3)]])</f>
        <v/>
      </c>
      <c r="F96" s="7" t="str">
        <f t="shared" si="3"/>
        <v>mm/dd/yyyy</v>
      </c>
      <c r="G96" s="2">
        <f>IF(Master[[#This Row],[Voucher Date]]="","",Master[[#This Row],[Voucher Date]])</f>
        <v>42639</v>
      </c>
      <c r="H96" s="17" t="str">
        <f>IF(Master[[#This Row],[Voucher Collector -name, organization]]="","",Master[[#This Row],[Voucher Collector -name, organization]])</f>
        <v>C. Holmes:In Field:26 SEP 2016</v>
      </c>
      <c r="I96" s="7" t="str">
        <f>IF(Master[[#This Row],[Note (Voucher)]]="","",Master[[#This Row],[Note (Voucher)]])</f>
        <v/>
      </c>
    </row>
    <row r="97" spans="2:9" x14ac:dyDescent="0.35">
      <c r="B97" s="7" t="str">
        <f>Master[[#This Row],[Accession Prefix (NPGS)]]&amp;" "&amp;Master[[#This Row],[Accession Number -Assigned]]</f>
        <v xml:space="preserve">W6 </v>
      </c>
      <c r="C97" s="7" t="str">
        <f>Master[[#This Row],[Accession Prefix (NPGS)]]&amp;" "&amp;Master[[#This Row],[Accession Number -Assigned]]&amp;" "&amp;Master[[#This Row],[Inventory Suffix]]&amp;" "&amp;Master[[#This Row],[Inventory Type - Lookup Picker]]</f>
        <v>W6   SD</v>
      </c>
      <c r="D97" s="7" t="str">
        <f>IF(Master[[#This Row],[Collector Voucher Number]]="","",Master[[#This Row],[Collector Voucher Number]])</f>
        <v/>
      </c>
      <c r="E97" s="17" t="str">
        <f>IF(Master[[#This Row],[Voucher Location (3)]]="","",Master[[#This Row],[Voucher Location (3)]])</f>
        <v/>
      </c>
      <c r="F97" s="7" t="str">
        <f t="shared" si="3"/>
        <v>mm/dd/yyyy</v>
      </c>
      <c r="G97" s="2">
        <f>IF(Master[[#This Row],[Voucher Date]]="","",Master[[#This Row],[Voucher Date]])</f>
        <v>42668</v>
      </c>
      <c r="H97" s="17" t="str">
        <f>IF(Master[[#This Row],[Voucher Collector -name, organization]]="","",Master[[#This Row],[Voucher Collector -name, organization]])</f>
        <v>C. Holmes:In Field:25 OCT 2016</v>
      </c>
      <c r="I97" s="7" t="str">
        <f>IF(Master[[#This Row],[Note (Voucher)]]="","",Master[[#This Row],[Note (Voucher)]])</f>
        <v/>
      </c>
    </row>
    <row r="98" spans="2:9" x14ac:dyDescent="0.35">
      <c r="B98" s="7" t="str">
        <f>Master[[#This Row],[Accession Prefix (NPGS)]]&amp;" "&amp;Master[[#This Row],[Accession Number -Assigned]]</f>
        <v xml:space="preserve">W6 </v>
      </c>
      <c r="C98" s="7" t="str">
        <f>Master[[#This Row],[Accession Prefix (NPGS)]]&amp;" "&amp;Master[[#This Row],[Accession Number -Assigned]]&amp;" "&amp;Master[[#This Row],[Inventory Suffix]]&amp;" "&amp;Master[[#This Row],[Inventory Type - Lookup Picker]]</f>
        <v>W6   SD</v>
      </c>
      <c r="D98" s="7" t="str">
        <f>IF(Master[[#This Row],[Collector Voucher Number]]="","",Master[[#This Row],[Collector Voucher Number]])</f>
        <v/>
      </c>
      <c r="E98" s="17" t="str">
        <f>IF(Master[[#This Row],[Voucher Location (3)]]="","",Master[[#This Row],[Voucher Location (3)]])</f>
        <v/>
      </c>
      <c r="F98" s="7" t="str">
        <f t="shared" si="3"/>
        <v>mm/dd/yyyy</v>
      </c>
      <c r="G98" s="2">
        <f>IF(Master[[#This Row],[Voucher Date]]="","",Master[[#This Row],[Voucher Date]])</f>
        <v>42674</v>
      </c>
      <c r="H98" s="17" t="str">
        <f>IF(Master[[#This Row],[Voucher Collector -name, organization]]="","",Master[[#This Row],[Voucher Collector -name, organization]])</f>
        <v>Clara Holmes:From pressed specimen on another date:15 NOV 2016</v>
      </c>
      <c r="I98" s="7" t="str">
        <f>IF(Master[[#This Row],[Note (Voucher)]]="","",Master[[#This Row],[Note (Voucher)]])</f>
        <v/>
      </c>
    </row>
    <row r="99" spans="2:9" x14ac:dyDescent="0.35">
      <c r="B99" s="7" t="str">
        <f>Master[[#This Row],[Accession Prefix (NPGS)]]&amp;" "&amp;Master[[#This Row],[Accession Number -Assigned]]</f>
        <v xml:space="preserve">W6 </v>
      </c>
      <c r="C99" s="7" t="str">
        <f>Master[[#This Row],[Accession Prefix (NPGS)]]&amp;" "&amp;Master[[#This Row],[Accession Number -Assigned]]&amp;" "&amp;Master[[#This Row],[Inventory Suffix]]&amp;" "&amp;Master[[#This Row],[Inventory Type - Lookup Picker]]</f>
        <v>W6   SD</v>
      </c>
      <c r="D99" s="7" t="str">
        <f>IF(Master[[#This Row],[Collector Voucher Number]]="","",Master[[#This Row],[Collector Voucher Number]])</f>
        <v/>
      </c>
      <c r="E99" s="17" t="str">
        <f>IF(Master[[#This Row],[Voucher Location (3)]]="","",Master[[#This Row],[Voucher Location (3)]])</f>
        <v/>
      </c>
      <c r="F99" s="7" t="str">
        <f t="shared" si="3"/>
        <v>mm/dd/yyyy</v>
      </c>
      <c r="G99" s="2">
        <f>IF(Master[[#This Row],[Voucher Date]]="","",Master[[#This Row],[Voucher Date]])</f>
        <v>42677</v>
      </c>
      <c r="H99" s="17" t="str">
        <f>IF(Master[[#This Row],[Voucher Collector -name, organization]]="","",Master[[#This Row],[Voucher Collector -name, organization]])</f>
        <v>Clara Holmes:From pressed specimen on another date:15 NOV 2016</v>
      </c>
      <c r="I99" s="7" t="str">
        <f>IF(Master[[#This Row],[Note (Voucher)]]="","",Master[[#This Row],[Note (Voucher)]])</f>
        <v/>
      </c>
    </row>
    <row r="100" spans="2:9" x14ac:dyDescent="0.35">
      <c r="B100" s="7" t="str">
        <f>Master[[#This Row],[Accession Prefix (NPGS)]]&amp;" "&amp;Master[[#This Row],[Accession Number -Assigned]]</f>
        <v xml:space="preserve">W6 </v>
      </c>
      <c r="C100" s="7" t="str">
        <f>Master[[#This Row],[Accession Prefix (NPGS)]]&amp;" "&amp;Master[[#This Row],[Accession Number -Assigned]]&amp;" "&amp;Master[[#This Row],[Inventory Suffix]]&amp;" "&amp;Master[[#This Row],[Inventory Type - Lookup Picker]]</f>
        <v>W6   SD</v>
      </c>
      <c r="D100" s="7" t="str">
        <f>IF(Master[[#This Row],[Collector Voucher Number]]="","",Master[[#This Row],[Collector Voucher Number]])</f>
        <v/>
      </c>
      <c r="E100" s="17" t="str">
        <f>IF(Master[[#This Row],[Voucher Location (3)]]="","",Master[[#This Row],[Voucher Location (3)]])</f>
        <v/>
      </c>
      <c r="F100" s="7" t="str">
        <f t="shared" si="3"/>
        <v>mm/dd/yyyy</v>
      </c>
      <c r="G100" s="2">
        <f>IF(Master[[#This Row],[Voucher Date]]="","",Master[[#This Row],[Voucher Date]])</f>
        <v>42677</v>
      </c>
      <c r="H100" s="17" t="str">
        <f>IF(Master[[#This Row],[Voucher Collector -name, organization]]="","",Master[[#This Row],[Voucher Collector -name, organization]])</f>
        <v>Clara Holmes:From pressed specimen on another date:15 NOV 2016</v>
      </c>
      <c r="I100" s="7" t="str">
        <f>IF(Master[[#This Row],[Note (Voucher)]]="","",Master[[#This Row],[Note (Voucher)]])</f>
        <v/>
      </c>
    </row>
    <row r="101" spans="2:9" x14ac:dyDescent="0.35">
      <c r="B101" s="7" t="str">
        <f>Master[[#This Row],[Accession Prefix (NPGS)]]&amp;" "&amp;Master[[#This Row],[Accession Number -Assigned]]</f>
        <v xml:space="preserve">W6 </v>
      </c>
      <c r="C101" s="7" t="str">
        <f>Master[[#This Row],[Accession Prefix (NPGS)]]&amp;" "&amp;Master[[#This Row],[Accession Number -Assigned]]&amp;" "&amp;Master[[#This Row],[Inventory Suffix]]&amp;" "&amp;Master[[#This Row],[Inventory Type - Lookup Picker]]</f>
        <v>W6   SD</v>
      </c>
      <c r="D101" s="7" t="str">
        <f>IF(Master[[#This Row],[Collector Voucher Number]]="","",Master[[#This Row],[Collector Voucher Number]])</f>
        <v/>
      </c>
      <c r="E101" s="17" t="str">
        <f>IF(Master[[#This Row],[Voucher Location (3)]]="","",Master[[#This Row],[Voucher Location (3)]])</f>
        <v/>
      </c>
      <c r="F101" s="7" t="str">
        <f t="shared" si="3"/>
        <v>mm/dd/yyyy</v>
      </c>
      <c r="G101" s="2">
        <f>IF(Master[[#This Row],[Voucher Date]]="","",Master[[#This Row],[Voucher Date]])</f>
        <v>42682</v>
      </c>
      <c r="H101" s="17" t="str">
        <f>IF(Master[[#This Row],[Voucher Collector -name, organization]]="","",Master[[#This Row],[Voucher Collector -name, organization]])</f>
        <v>Clara Holmes:From pressed specimen on another date:15 NOV 2016</v>
      </c>
      <c r="I101" s="7" t="str">
        <f>IF(Master[[#This Row],[Note (Voucher)]]="","",Master[[#This Row],[Note (Voucher)]])</f>
        <v/>
      </c>
    </row>
    <row r="102" spans="2:9" x14ac:dyDescent="0.35">
      <c r="B102" s="7" t="str">
        <f>Master[[#This Row],[Accession Prefix (NPGS)]]&amp;" "&amp;Master[[#This Row],[Accession Number -Assigned]]</f>
        <v xml:space="preserve">W6 </v>
      </c>
      <c r="C102" s="7" t="str">
        <f>Master[[#This Row],[Accession Prefix (NPGS)]]&amp;" "&amp;Master[[#This Row],[Accession Number -Assigned]]&amp;" "&amp;Master[[#This Row],[Inventory Suffix]]&amp;" "&amp;Master[[#This Row],[Inventory Type - Lookup Picker]]</f>
        <v>W6   SD</v>
      </c>
      <c r="D102" s="7" t="str">
        <f>IF(Master[[#This Row],[Collector Voucher Number]]="","",Master[[#This Row],[Collector Voucher Number]])</f>
        <v/>
      </c>
      <c r="E102" s="17" t="str">
        <f>IF(Master[[#This Row],[Voucher Location (3)]]="","",Master[[#This Row],[Voucher Location (3)]])</f>
        <v/>
      </c>
      <c r="F102" s="7" t="str">
        <f t="shared" si="3"/>
        <v>mm/dd/yyyy</v>
      </c>
      <c r="G102" s="2">
        <f>IF(Master[[#This Row],[Voucher Date]]="","",Master[[#This Row],[Voucher Date]])</f>
        <v>42682</v>
      </c>
      <c r="H102" s="17" t="str">
        <f>IF(Master[[#This Row],[Voucher Collector -name, organization]]="","",Master[[#This Row],[Voucher Collector -name, organization]])</f>
        <v/>
      </c>
      <c r="I102" s="7" t="str">
        <f>IF(Master[[#This Row],[Note (Voucher)]]="","",Master[[#This Row],[Note (Voucher)]])</f>
        <v/>
      </c>
    </row>
    <row r="103" spans="2:9" x14ac:dyDescent="0.35">
      <c r="B103" s="7" t="str">
        <f>Master[[#This Row],[Accession Prefix (NPGS)]]&amp;" "&amp;Master[[#This Row],[Accession Number -Assigned]]</f>
        <v xml:space="preserve">W6 </v>
      </c>
      <c r="C103" s="7" t="str">
        <f>Master[[#This Row],[Accession Prefix (NPGS)]]&amp;" "&amp;Master[[#This Row],[Accession Number -Assigned]]&amp;" "&amp;Master[[#This Row],[Inventory Suffix]]&amp;" "&amp;Master[[#This Row],[Inventory Type - Lookup Picker]]</f>
        <v>W6   SD</v>
      </c>
      <c r="D103" s="7" t="str">
        <f>IF(Master[[#This Row],[Collector Voucher Number]]="","",Master[[#This Row],[Collector Voucher Number]])</f>
        <v/>
      </c>
      <c r="E103" s="17" t="str">
        <f>IF(Master[[#This Row],[Voucher Location (3)]]="","",Master[[#This Row],[Voucher Location (3)]])</f>
        <v/>
      </c>
      <c r="F103" s="7" t="str">
        <f t="shared" si="3"/>
        <v>mm/dd/yyyy</v>
      </c>
      <c r="G103" s="2">
        <f>IF(Master[[#This Row],[Voucher Date]]="","",Master[[#This Row],[Voucher Date]])</f>
        <v>42682</v>
      </c>
      <c r="H103" s="17" t="str">
        <f>IF(Master[[#This Row],[Voucher Collector -name, organization]]="","",Master[[#This Row],[Voucher Collector -name, organization]])</f>
        <v>Clara Holmes:From pressed specimen on another date:15 NOV 2016</v>
      </c>
      <c r="I103" s="7" t="str">
        <f>IF(Master[[#This Row],[Note (Voucher)]]="","",Master[[#This Row],[Note (Voucher)]])</f>
        <v/>
      </c>
    </row>
    <row r="104" spans="2:9" x14ac:dyDescent="0.35">
      <c r="B104" s="7" t="str">
        <f>Master[[#This Row],[Accession Prefix (NPGS)]]&amp;" "&amp;Master[[#This Row],[Accession Number -Assigned]]</f>
        <v xml:space="preserve">W6 </v>
      </c>
      <c r="C104" s="7" t="str">
        <f>Master[[#This Row],[Accession Prefix (NPGS)]]&amp;" "&amp;Master[[#This Row],[Accession Number -Assigned]]&amp;" "&amp;Master[[#This Row],[Inventory Suffix]]&amp;" "&amp;Master[[#This Row],[Inventory Type - Lookup Picker]]</f>
        <v>W6   SD</v>
      </c>
      <c r="D104" s="7" t="str">
        <f>IF(Master[[#This Row],[Collector Voucher Number]]="","",Master[[#This Row],[Collector Voucher Number]])</f>
        <v/>
      </c>
      <c r="E104" s="17" t="str">
        <f>IF(Master[[#This Row],[Voucher Location (3)]]="","",Master[[#This Row],[Voucher Location (3)]])</f>
        <v/>
      </c>
      <c r="F104" s="7" t="str">
        <f t="shared" si="3"/>
        <v>mm/dd/yyyy</v>
      </c>
      <c r="G104" s="2">
        <f>IF(Master[[#This Row],[Voucher Date]]="","",Master[[#This Row],[Voucher Date]])</f>
        <v>42684</v>
      </c>
      <c r="H104" s="17" t="str">
        <f>IF(Master[[#This Row],[Voucher Collector -name, organization]]="","",Master[[#This Row],[Voucher Collector -name, organization]])</f>
        <v>Clara Holmes:From pressed specimen on another date:15 NOV 2016</v>
      </c>
      <c r="I104" s="7" t="str">
        <f>IF(Master[[#This Row],[Note (Voucher)]]="","",Master[[#This Row],[Note (Voucher)]])</f>
        <v/>
      </c>
    </row>
    <row r="105" spans="2:9" x14ac:dyDescent="0.35">
      <c r="B105" s="7" t="str">
        <f>Master[[#This Row],[Accession Prefix (NPGS)]]&amp;" "&amp;Master[[#This Row],[Accession Number -Assigned]]</f>
        <v xml:space="preserve">W6 </v>
      </c>
      <c r="C105" s="7" t="str">
        <f>Master[[#This Row],[Accession Prefix (NPGS)]]&amp;" "&amp;Master[[#This Row],[Accession Number -Assigned]]&amp;" "&amp;Master[[#This Row],[Inventory Suffix]]&amp;" "&amp;Master[[#This Row],[Inventory Type - Lookup Picker]]</f>
        <v>W6   SD</v>
      </c>
      <c r="D105" s="7" t="str">
        <f>IF(Master[[#This Row],[Collector Voucher Number]]="","",Master[[#This Row],[Collector Voucher Number]])</f>
        <v/>
      </c>
      <c r="E105" s="17" t="str">
        <f>IF(Master[[#This Row],[Voucher Location (3)]]="","",Master[[#This Row],[Voucher Location (3)]])</f>
        <v/>
      </c>
      <c r="F105" s="7" t="str">
        <f t="shared" si="3"/>
        <v>mm/dd/yyyy</v>
      </c>
      <c r="G105" s="2">
        <f>IF(Master[[#This Row],[Voucher Date]]="","",Master[[#This Row],[Voucher Date]])</f>
        <v>42684</v>
      </c>
      <c r="H105" s="17" t="str">
        <f>IF(Master[[#This Row],[Voucher Collector -name, organization]]="","",Master[[#This Row],[Voucher Collector -name, organization]])</f>
        <v>Clara Holmes:From pressed specimen on another date:15 NOV 2016</v>
      </c>
      <c r="I105" s="7" t="str">
        <f>IF(Master[[#This Row],[Note (Voucher)]]="","",Master[[#This Row],[Note (Voucher)]])</f>
        <v/>
      </c>
    </row>
    <row r="106" spans="2:9" x14ac:dyDescent="0.35">
      <c r="B106" s="7" t="str">
        <f>Master[[#This Row],[Accession Prefix (NPGS)]]&amp;" "&amp;Master[[#This Row],[Accession Number -Assigned]]</f>
        <v xml:space="preserve">W6 </v>
      </c>
      <c r="C106" s="7" t="str">
        <f>Master[[#This Row],[Accession Prefix (NPGS)]]&amp;" "&amp;Master[[#This Row],[Accession Number -Assigned]]&amp;" "&amp;Master[[#This Row],[Inventory Suffix]]&amp;" "&amp;Master[[#This Row],[Inventory Type - Lookup Picker]]</f>
        <v>W6   SD</v>
      </c>
      <c r="D106" s="7" t="str">
        <f>IF(Master[[#This Row],[Collector Voucher Number]]="","",Master[[#This Row],[Collector Voucher Number]])</f>
        <v/>
      </c>
      <c r="E106" s="17" t="str">
        <f>IF(Master[[#This Row],[Voucher Location (3)]]="","",Master[[#This Row],[Voucher Location (3)]])</f>
        <v/>
      </c>
      <c r="F106" s="7" t="str">
        <f t="shared" si="3"/>
        <v>mm/dd/yyyy</v>
      </c>
      <c r="G106" s="2">
        <f>IF(Master[[#This Row],[Voucher Date]]="","",Master[[#This Row],[Voucher Date]])</f>
        <v>42678</v>
      </c>
      <c r="H106" s="17" t="str">
        <f>IF(Master[[#This Row],[Voucher Collector -name, organization]]="","",Master[[#This Row],[Voucher Collector -name, organization]])</f>
        <v>Clara Holmes:From pressed specimen on another date:15 NOV 2016</v>
      </c>
      <c r="I106" s="7" t="str">
        <f>IF(Master[[#This Row],[Note (Voucher)]]="","",Master[[#This Row],[Note (Voucher)]])</f>
        <v/>
      </c>
    </row>
    <row r="107" spans="2:9" x14ac:dyDescent="0.35">
      <c r="B107" s="7" t="str">
        <f>Master[[#This Row],[Accession Prefix (NPGS)]]&amp;" "&amp;Master[[#This Row],[Accession Number -Assigned]]</f>
        <v xml:space="preserve">W6 </v>
      </c>
      <c r="C107" s="7" t="str">
        <f>Master[[#This Row],[Accession Prefix (NPGS)]]&amp;" "&amp;Master[[#This Row],[Accession Number -Assigned]]&amp;" "&amp;Master[[#This Row],[Inventory Suffix]]&amp;" "&amp;Master[[#This Row],[Inventory Type - Lookup Picker]]</f>
        <v>W6   SD</v>
      </c>
      <c r="D107" s="7" t="str">
        <f>IF(Master[[#This Row],[Collector Voucher Number]]="","",Master[[#This Row],[Collector Voucher Number]])</f>
        <v/>
      </c>
      <c r="E107" s="17" t="str">
        <f>IF(Master[[#This Row],[Voucher Location (3)]]="","",Master[[#This Row],[Voucher Location (3)]])</f>
        <v/>
      </c>
      <c r="F107" s="7" t="str">
        <f t="shared" si="3"/>
        <v>mm/dd/yyyy</v>
      </c>
      <c r="G107" s="2">
        <f>IF(Master[[#This Row],[Voucher Date]]="","",Master[[#This Row],[Voucher Date]])</f>
        <v>42679</v>
      </c>
      <c r="H107" s="17" t="str">
        <f>IF(Master[[#This Row],[Voucher Collector -name, organization]]="","",Master[[#This Row],[Voucher Collector -name, organization]])</f>
        <v>Clara Holmes: MARSB:From pressed specimen on another date:15 NOV 2016</v>
      </c>
      <c r="I107" s="7" t="str">
        <f>IF(Master[[#This Row],[Note (Voucher)]]="","",Master[[#This Row],[Note (Voucher)]])</f>
        <v/>
      </c>
    </row>
    <row r="108" spans="2:9" x14ac:dyDescent="0.35">
      <c r="B108" s="7" t="str">
        <f>Master[[#This Row],[Accession Prefix (NPGS)]]&amp;" "&amp;Master[[#This Row],[Accession Number -Assigned]]</f>
        <v xml:space="preserve">W6 </v>
      </c>
      <c r="C108" s="7" t="str">
        <f>Master[[#This Row],[Accession Prefix (NPGS)]]&amp;" "&amp;Master[[#This Row],[Accession Number -Assigned]]&amp;" "&amp;Master[[#This Row],[Inventory Suffix]]&amp;" "&amp;Master[[#This Row],[Inventory Type - Lookup Picker]]</f>
        <v>W6   SD</v>
      </c>
      <c r="D108" s="7" t="str">
        <f>IF(Master[[#This Row],[Collector Voucher Number]]="","",Master[[#This Row],[Collector Voucher Number]])</f>
        <v/>
      </c>
      <c r="E108" s="17" t="str">
        <f>IF(Master[[#This Row],[Voucher Location (3)]]="","",Master[[#This Row],[Voucher Location (3)]])</f>
        <v/>
      </c>
      <c r="F108" s="7" t="str">
        <f t="shared" si="3"/>
        <v>mm/dd/yyyy</v>
      </c>
      <c r="G108" s="2">
        <f>IF(Master[[#This Row],[Voucher Date]]="","",Master[[#This Row],[Voucher Date]])</f>
        <v>42682</v>
      </c>
      <c r="H108" s="17" t="str">
        <f>IF(Master[[#This Row],[Voucher Collector -name, organization]]="","",Master[[#This Row],[Voucher Collector -name, organization]])</f>
        <v>Clara Holmes:From pressed specimen on another date:16 NOV 2016</v>
      </c>
      <c r="I108" s="7" t="str">
        <f>IF(Master[[#This Row],[Note (Voucher)]]="","",Master[[#This Row],[Note (Voucher)]])</f>
        <v/>
      </c>
    </row>
    <row r="109" spans="2:9" x14ac:dyDescent="0.35">
      <c r="B109" s="7" t="str">
        <f>Master[[#This Row],[Accession Prefix (NPGS)]]&amp;" "&amp;Master[[#This Row],[Accession Number -Assigned]]</f>
        <v xml:space="preserve">W6 </v>
      </c>
      <c r="C109" s="7" t="str">
        <f>Master[[#This Row],[Accession Prefix (NPGS)]]&amp;" "&amp;Master[[#This Row],[Accession Number -Assigned]]&amp;" "&amp;Master[[#This Row],[Inventory Suffix]]&amp;" "&amp;Master[[#This Row],[Inventory Type - Lookup Picker]]</f>
        <v>W6   SD</v>
      </c>
      <c r="D109" s="7" t="str">
        <f>IF(Master[[#This Row],[Collector Voucher Number]]="","",Master[[#This Row],[Collector Voucher Number]])</f>
        <v/>
      </c>
      <c r="E109" s="17" t="str">
        <f>IF(Master[[#This Row],[Voucher Location (3)]]="","",Master[[#This Row],[Voucher Location (3)]])</f>
        <v/>
      </c>
      <c r="F109" s="7" t="str">
        <f t="shared" si="3"/>
        <v>mm/dd/yyyy</v>
      </c>
      <c r="G109" s="2">
        <f>IF(Master[[#This Row],[Voucher Date]]="","",Master[[#This Row],[Voucher Date]])</f>
        <v>42683</v>
      </c>
      <c r="H109" s="17" t="str">
        <f>IF(Master[[#This Row],[Voucher Collector -name, organization]]="","",Master[[#This Row],[Voucher Collector -name, organization]])</f>
        <v>Clara Holmes:From pressed specimen on another date:16 NOV 2016</v>
      </c>
      <c r="I109" s="7" t="str">
        <f>IF(Master[[#This Row],[Note (Voucher)]]="","",Master[[#This Row],[Note (Voucher)]])</f>
        <v/>
      </c>
    </row>
    <row r="110" spans="2:9" x14ac:dyDescent="0.35">
      <c r="B110" s="7" t="str">
        <f>Master[[#This Row],[Accession Prefix (NPGS)]]&amp;" "&amp;Master[[#This Row],[Accession Number -Assigned]]</f>
        <v xml:space="preserve">W6 </v>
      </c>
      <c r="C110" s="7" t="str">
        <f>Master[[#This Row],[Accession Prefix (NPGS)]]&amp;" "&amp;Master[[#This Row],[Accession Number -Assigned]]&amp;" "&amp;Master[[#This Row],[Inventory Suffix]]&amp;" "&amp;Master[[#This Row],[Inventory Type - Lookup Picker]]</f>
        <v>W6   SD</v>
      </c>
      <c r="D110" s="7" t="str">
        <f>IF(Master[[#This Row],[Collector Voucher Number]]="","",Master[[#This Row],[Collector Voucher Number]])</f>
        <v/>
      </c>
      <c r="E110" s="17" t="str">
        <f>IF(Master[[#This Row],[Voucher Location (3)]]="","",Master[[#This Row],[Voucher Location (3)]])</f>
        <v/>
      </c>
      <c r="F110" s="7" t="str">
        <f t="shared" si="3"/>
        <v>mm/dd/yyyy</v>
      </c>
      <c r="G110" s="2">
        <f>IF(Master[[#This Row],[Voucher Date]]="","",Master[[#This Row],[Voucher Date]])</f>
        <v>42683</v>
      </c>
      <c r="H110" s="17" t="str">
        <f>IF(Master[[#This Row],[Voucher Collector -name, organization]]="","",Master[[#This Row],[Voucher Collector -name, organization]])</f>
        <v>Clara Holmes:From photograph:09 NOV 2016</v>
      </c>
      <c r="I110" s="7" t="str">
        <f>IF(Master[[#This Row],[Note (Voucher)]]="","",Master[[#This Row],[Note (Voucher)]])</f>
        <v/>
      </c>
    </row>
    <row r="111" spans="2:9" x14ac:dyDescent="0.35">
      <c r="B111" s="7" t="str">
        <f>Master[[#This Row],[Accession Prefix (NPGS)]]&amp;" "&amp;Master[[#This Row],[Accession Number -Assigned]]</f>
        <v xml:space="preserve">W6 </v>
      </c>
      <c r="C111" s="7" t="str">
        <f>Master[[#This Row],[Accession Prefix (NPGS)]]&amp;" "&amp;Master[[#This Row],[Accession Number -Assigned]]&amp;" "&amp;Master[[#This Row],[Inventory Suffix]]&amp;" "&amp;Master[[#This Row],[Inventory Type - Lookup Picker]]</f>
        <v>W6   SD</v>
      </c>
      <c r="D111" s="7" t="str">
        <f>IF(Master[[#This Row],[Collector Voucher Number]]="","",Master[[#This Row],[Collector Voucher Number]])</f>
        <v/>
      </c>
      <c r="E111" s="17" t="str">
        <f>IF(Master[[#This Row],[Voucher Location (3)]]="","",Master[[#This Row],[Voucher Location (3)]])</f>
        <v/>
      </c>
      <c r="F111" s="7" t="str">
        <f t="shared" si="3"/>
        <v>mm/dd/yyyy</v>
      </c>
      <c r="G111" s="2">
        <f>IF(Master[[#This Row],[Voucher Date]]="","",Master[[#This Row],[Voucher Date]])</f>
        <v>42683</v>
      </c>
      <c r="H111" s="17" t="str">
        <f>IF(Master[[#This Row],[Voucher Collector -name, organization]]="","",Master[[#This Row],[Voucher Collector -name, organization]])</f>
        <v>Clara Holmes:From pressed specimen on another date:16 NOV 2016</v>
      </c>
      <c r="I111" s="7" t="str">
        <f>IF(Master[[#This Row],[Note (Voucher)]]="","",Master[[#This Row],[Note (Voucher)]])</f>
        <v/>
      </c>
    </row>
    <row r="112" spans="2:9" x14ac:dyDescent="0.35">
      <c r="B112" s="7" t="str">
        <f>Master[[#This Row],[Accession Prefix (NPGS)]]&amp;" "&amp;Master[[#This Row],[Accession Number -Assigned]]</f>
        <v xml:space="preserve">W6 </v>
      </c>
      <c r="C112" s="7" t="str">
        <f>Master[[#This Row],[Accession Prefix (NPGS)]]&amp;" "&amp;Master[[#This Row],[Accession Number -Assigned]]&amp;" "&amp;Master[[#This Row],[Inventory Suffix]]&amp;" "&amp;Master[[#This Row],[Inventory Type - Lookup Picker]]</f>
        <v>W6   SD</v>
      </c>
      <c r="D112" s="7" t="str">
        <f>IF(Master[[#This Row],[Collector Voucher Number]]="","",Master[[#This Row],[Collector Voucher Number]])</f>
        <v/>
      </c>
      <c r="E112" s="17" t="str">
        <f>IF(Master[[#This Row],[Voucher Location (3)]]="","",Master[[#This Row],[Voucher Location (3)]])</f>
        <v/>
      </c>
      <c r="F112" s="7" t="str">
        <f t="shared" si="3"/>
        <v>mm/dd/yyyy</v>
      </c>
      <c r="G112" s="2">
        <f>IF(Master[[#This Row],[Voucher Date]]="","",Master[[#This Row],[Voucher Date]])</f>
        <v>42683</v>
      </c>
      <c r="H112" s="17" t="str">
        <f>IF(Master[[#This Row],[Voucher Collector -name, organization]]="","",Master[[#This Row],[Voucher Collector -name, organization]])</f>
        <v>Clara Holmes:From pressed specimen on another date:16 NOV 2016</v>
      </c>
      <c r="I112" s="7" t="str">
        <f>IF(Master[[#This Row],[Note (Voucher)]]="","",Master[[#This Row],[Note (Voucher)]])</f>
        <v/>
      </c>
    </row>
    <row r="113" spans="2:9" x14ac:dyDescent="0.35">
      <c r="B113" s="7" t="str">
        <f>Master[[#This Row],[Accession Prefix (NPGS)]]&amp;" "&amp;Master[[#This Row],[Accession Number -Assigned]]</f>
        <v xml:space="preserve">W6 </v>
      </c>
      <c r="C113" s="7" t="str">
        <f>Master[[#This Row],[Accession Prefix (NPGS)]]&amp;" "&amp;Master[[#This Row],[Accession Number -Assigned]]&amp;" "&amp;Master[[#This Row],[Inventory Suffix]]&amp;" "&amp;Master[[#This Row],[Inventory Type - Lookup Picker]]</f>
        <v>W6   SD</v>
      </c>
      <c r="D113" s="7" t="str">
        <f>IF(Master[[#This Row],[Collector Voucher Number]]="","",Master[[#This Row],[Collector Voucher Number]])</f>
        <v/>
      </c>
      <c r="E113" s="17" t="str">
        <f>IF(Master[[#This Row],[Voucher Location (3)]]="","",Master[[#This Row],[Voucher Location (3)]])</f>
        <v/>
      </c>
      <c r="F113" s="7" t="str">
        <f t="shared" si="3"/>
        <v>mm/dd/yyyy</v>
      </c>
      <c r="G113" s="2">
        <f>IF(Master[[#This Row],[Voucher Date]]="","",Master[[#This Row],[Voucher Date]])</f>
        <v>42684</v>
      </c>
      <c r="H113" s="17" t="str">
        <f>IF(Master[[#This Row],[Voucher Collector -name, organization]]="","",Master[[#This Row],[Voucher Collector -name, organization]])</f>
        <v>Clara Holmes:From pressed specimen on another date:16 NOV 2016</v>
      </c>
      <c r="I113" s="7" t="str">
        <f>IF(Master[[#This Row],[Note (Voucher)]]="","",Master[[#This Row],[Note (Voucher)]])</f>
        <v/>
      </c>
    </row>
    <row r="114" spans="2:9" x14ac:dyDescent="0.35">
      <c r="B114" s="7" t="str">
        <f>Master[[#This Row],[Accession Prefix (NPGS)]]&amp;" "&amp;Master[[#This Row],[Accession Number -Assigned]]</f>
        <v xml:space="preserve">W6 </v>
      </c>
      <c r="C114" s="7" t="str">
        <f>Master[[#This Row],[Accession Prefix (NPGS)]]&amp;" "&amp;Master[[#This Row],[Accession Number -Assigned]]&amp;" "&amp;Master[[#This Row],[Inventory Suffix]]&amp;" "&amp;Master[[#This Row],[Inventory Type - Lookup Picker]]</f>
        <v>W6   SD</v>
      </c>
      <c r="D114" s="7" t="str">
        <f>IF(Master[[#This Row],[Collector Voucher Number]]="","",Master[[#This Row],[Collector Voucher Number]])</f>
        <v/>
      </c>
      <c r="E114" s="17" t="str">
        <f>IF(Master[[#This Row],[Voucher Location (3)]]="","",Master[[#This Row],[Voucher Location (3)]])</f>
        <v/>
      </c>
      <c r="F114" s="7" t="str">
        <f t="shared" si="3"/>
        <v>mm/dd/yyyy</v>
      </c>
      <c r="G114" s="2">
        <f>IF(Master[[#This Row],[Voucher Date]]="","",Master[[#This Row],[Voucher Date]])</f>
        <v>42957</v>
      </c>
      <c r="H114" s="17" t="str">
        <f>IF(Master[[#This Row],[Voucher Collector -name, organization]]="","",Master[[#This Row],[Voucher Collector -name, organization]])</f>
        <v>Clara Holmes:From pressed specimen on another date:16 NOV 2017</v>
      </c>
      <c r="I114" s="7" t="str">
        <f>IF(Master[[#This Row],[Note (Voucher)]]="","",Master[[#This Row],[Note (Voucher)]])</f>
        <v/>
      </c>
    </row>
    <row r="115" spans="2:9" x14ac:dyDescent="0.35">
      <c r="B115" s="7" t="str">
        <f>Master[[#This Row],[Accession Prefix (NPGS)]]&amp;" "&amp;Master[[#This Row],[Accession Number -Assigned]]</f>
        <v xml:space="preserve">W6 </v>
      </c>
      <c r="C115" s="7" t="str">
        <f>Master[[#This Row],[Accession Prefix (NPGS)]]&amp;" "&amp;Master[[#This Row],[Accession Number -Assigned]]&amp;" "&amp;Master[[#This Row],[Inventory Suffix]]&amp;" "&amp;Master[[#This Row],[Inventory Type - Lookup Picker]]</f>
        <v>W6   SD</v>
      </c>
      <c r="D115" s="7" t="str">
        <f>IF(Master[[#This Row],[Collector Voucher Number]]="","",Master[[#This Row],[Collector Voucher Number]])</f>
        <v/>
      </c>
      <c r="E115" s="17" t="str">
        <f>IF(Master[[#This Row],[Voucher Location (3)]]="","",Master[[#This Row],[Voucher Location (3)]])</f>
        <v/>
      </c>
      <c r="F115" s="7" t="str">
        <f t="shared" si="3"/>
        <v>mm/dd/yyyy</v>
      </c>
      <c r="G115" s="2" t="str">
        <f>IF(Master[[#This Row],[Voucher Date]]="","",Master[[#This Row],[Voucher Date]])</f>
        <v/>
      </c>
      <c r="H115" s="17" t="str">
        <f>IF(Master[[#This Row],[Voucher Collector -name, organization]]="","",Master[[#This Row],[Voucher Collector -name, organization]])</f>
        <v>C. Holmes :In Field:12 SEP 2017</v>
      </c>
      <c r="I115" s="7" t="str">
        <f>IF(Master[[#This Row],[Note (Voucher)]]="","",Master[[#This Row],[Note (Voucher)]])</f>
        <v/>
      </c>
    </row>
    <row r="116" spans="2:9" x14ac:dyDescent="0.35">
      <c r="B116" s="7" t="str">
        <f>Master[[#This Row],[Accession Prefix (NPGS)]]&amp;" "&amp;Master[[#This Row],[Accession Number -Assigned]]</f>
        <v xml:space="preserve">W6 </v>
      </c>
      <c r="C116" s="7" t="str">
        <f>Master[[#This Row],[Accession Prefix (NPGS)]]&amp;" "&amp;Master[[#This Row],[Accession Number -Assigned]]&amp;" "&amp;Master[[#This Row],[Inventory Suffix]]&amp;" "&amp;Master[[#This Row],[Inventory Type - Lookup Picker]]</f>
        <v>W6   SD</v>
      </c>
      <c r="D116" s="7" t="str">
        <f>IF(Master[[#This Row],[Collector Voucher Number]]="","",Master[[#This Row],[Collector Voucher Number]])</f>
        <v/>
      </c>
      <c r="E116" s="17" t="str">
        <f>IF(Master[[#This Row],[Voucher Location (3)]]="","",Master[[#This Row],[Voucher Location (3)]])</f>
        <v/>
      </c>
      <c r="F116" s="7" t="str">
        <f t="shared" si="3"/>
        <v>mm/dd/yyyy</v>
      </c>
      <c r="G116" s="2">
        <f>IF(Master[[#This Row],[Voucher Date]]="","",Master[[#This Row],[Voucher Date]])</f>
        <v>43042</v>
      </c>
      <c r="H116" s="17" t="str">
        <f>IF(Master[[#This Row],[Voucher Collector -name, organization]]="","",Master[[#This Row],[Voucher Collector -name, organization]])</f>
        <v>C. Holmes:From pressed specimen on another date:15 NOV 2017</v>
      </c>
      <c r="I116" s="7" t="str">
        <f>IF(Master[[#This Row],[Note (Voucher)]]="","",Master[[#This Row],[Note (Voucher)]])</f>
        <v/>
      </c>
    </row>
    <row r="117" spans="2:9" x14ac:dyDescent="0.35">
      <c r="B117" s="7" t="str">
        <f>Master[[#This Row],[Accession Prefix (NPGS)]]&amp;" "&amp;Master[[#This Row],[Accession Number -Assigned]]</f>
        <v xml:space="preserve">W6 </v>
      </c>
      <c r="C117" s="7" t="str">
        <f>Master[[#This Row],[Accession Prefix (NPGS)]]&amp;" "&amp;Master[[#This Row],[Accession Number -Assigned]]&amp;" "&amp;Master[[#This Row],[Inventory Suffix]]&amp;" "&amp;Master[[#This Row],[Inventory Type - Lookup Picker]]</f>
        <v>W6   SD</v>
      </c>
      <c r="D117" s="7" t="str">
        <f>IF(Master[[#This Row],[Collector Voucher Number]]="","",Master[[#This Row],[Collector Voucher Number]])</f>
        <v/>
      </c>
      <c r="E117" s="17" t="str">
        <f>IF(Master[[#This Row],[Voucher Location (3)]]="","",Master[[#This Row],[Voucher Location (3)]])</f>
        <v/>
      </c>
      <c r="F117" s="7" t="str">
        <f t="shared" si="3"/>
        <v>mm/dd/yyyy</v>
      </c>
      <c r="G117" s="2">
        <f>IF(Master[[#This Row],[Voucher Date]]="","",Master[[#This Row],[Voucher Date]])</f>
        <v>43049</v>
      </c>
      <c r="H117" s="17" t="str">
        <f>IF(Master[[#This Row],[Voucher Collector -name, organization]]="","",Master[[#This Row],[Voucher Collector -name, organization]])</f>
        <v>Clara Holmes:From pressed specimen on another date:</v>
      </c>
      <c r="I117" s="7" t="str">
        <f>IF(Master[[#This Row],[Note (Voucher)]]="","",Master[[#This Row],[Note (Voucher)]])</f>
        <v/>
      </c>
    </row>
    <row r="118" spans="2:9" x14ac:dyDescent="0.35">
      <c r="B118" s="7" t="str">
        <f>Master[[#This Row],[Accession Prefix (NPGS)]]&amp;" "&amp;Master[[#This Row],[Accession Number -Assigned]]</f>
        <v xml:space="preserve"> </v>
      </c>
      <c r="C118" s="7" t="str">
        <f>Master[[#This Row],[Accession Prefix (NPGS)]]&amp;" "&amp;Master[[#This Row],[Accession Number -Assigned]]&amp;" "&amp;Master[[#This Row],[Inventory Suffix]]&amp;" "&amp;Master[[#This Row],[Inventory Type - Lookup Picker]]</f>
        <v xml:space="preserve">   </v>
      </c>
      <c r="D118" s="7" t="str">
        <f>IF(Master[[#This Row],[Collector Voucher Number]]="","",Master[[#This Row],[Collector Voucher Number]])</f>
        <v/>
      </c>
      <c r="E118" s="17" t="str">
        <f>IF(Master[[#This Row],[Voucher Location (3)]]="","",Master[[#This Row],[Voucher Location (3)]])</f>
        <v/>
      </c>
      <c r="F118" s="7" t="str">
        <f t="shared" ref="F118:F149" si="4">"mm/dd/yyyy"</f>
        <v>mm/dd/yyyy</v>
      </c>
      <c r="G118" s="2" t="str">
        <f>IF(Master[[#This Row],[Voucher Date]]="","",Master[[#This Row],[Voucher Date]])</f>
        <v/>
      </c>
      <c r="H118" s="17" t="str">
        <f>IF(Master[[#This Row],[Voucher Collector -name, organization]]="","",Master[[#This Row],[Voucher Collector -name, organization]])</f>
        <v/>
      </c>
      <c r="I118" s="7" t="str">
        <f>IF(Master[[#This Row],[Note (Voucher)]]="","",Master[[#This Row],[Note (Voucher)]])</f>
        <v/>
      </c>
    </row>
    <row r="119" spans="2:9" x14ac:dyDescent="0.35">
      <c r="B119" s="7" t="str">
        <f>Master[[#This Row],[Accession Prefix (NPGS)]]&amp;" "&amp;Master[[#This Row],[Accession Number -Assigned]]</f>
        <v xml:space="preserve"> </v>
      </c>
      <c r="C119" s="7" t="str">
        <f>Master[[#This Row],[Accession Prefix (NPGS)]]&amp;" "&amp;Master[[#This Row],[Accession Number -Assigned]]&amp;" "&amp;Master[[#This Row],[Inventory Suffix]]&amp;" "&amp;Master[[#This Row],[Inventory Type - Lookup Picker]]</f>
        <v xml:space="preserve">   </v>
      </c>
      <c r="D119" s="7" t="str">
        <f>IF(Master[[#This Row],[Collector Voucher Number]]="","",Master[[#This Row],[Collector Voucher Number]])</f>
        <v/>
      </c>
      <c r="E119" s="17" t="str">
        <f>IF(Master[[#This Row],[Voucher Location (3)]]="","",Master[[#This Row],[Voucher Location (3)]])</f>
        <v/>
      </c>
      <c r="F119" s="7" t="str">
        <f t="shared" si="4"/>
        <v>mm/dd/yyyy</v>
      </c>
      <c r="G119" s="2" t="str">
        <f>IF(Master[[#This Row],[Voucher Date]]="","",Master[[#This Row],[Voucher Date]])</f>
        <v/>
      </c>
      <c r="H119" s="17" t="str">
        <f>IF(Master[[#This Row],[Voucher Collector -name, organization]]="","",Master[[#This Row],[Voucher Collector -name, organization]])</f>
        <v/>
      </c>
      <c r="I119" s="7" t="str">
        <f>IF(Master[[#This Row],[Note (Voucher)]]="","",Master[[#This Row],[Note (Voucher)]])</f>
        <v/>
      </c>
    </row>
    <row r="120" spans="2:9" x14ac:dyDescent="0.35">
      <c r="B120" s="7" t="str">
        <f>Master[[#This Row],[Accession Prefix (NPGS)]]&amp;" "&amp;Master[[#This Row],[Accession Number -Assigned]]</f>
        <v xml:space="preserve"> </v>
      </c>
      <c r="C120" s="7" t="str">
        <f>Master[[#This Row],[Accession Prefix (NPGS)]]&amp;" "&amp;Master[[#This Row],[Accession Number -Assigned]]&amp;" "&amp;Master[[#This Row],[Inventory Suffix]]&amp;" "&amp;Master[[#This Row],[Inventory Type - Lookup Picker]]</f>
        <v xml:space="preserve">   </v>
      </c>
      <c r="D120" s="7" t="str">
        <f>IF(Master[[#This Row],[Collector Voucher Number]]="","",Master[[#This Row],[Collector Voucher Number]])</f>
        <v/>
      </c>
      <c r="E120" s="17" t="str">
        <f>IF(Master[[#This Row],[Voucher Location (3)]]="","",Master[[#This Row],[Voucher Location (3)]])</f>
        <v/>
      </c>
      <c r="F120" s="7" t="str">
        <f t="shared" si="4"/>
        <v>mm/dd/yyyy</v>
      </c>
      <c r="G120" s="2" t="str">
        <f>IF(Master[[#This Row],[Voucher Date]]="","",Master[[#This Row],[Voucher Date]])</f>
        <v/>
      </c>
      <c r="H120" s="17" t="str">
        <f>IF(Master[[#This Row],[Voucher Collector -name, organization]]="","",Master[[#This Row],[Voucher Collector -name, organization]])</f>
        <v/>
      </c>
      <c r="I120" s="7" t="str">
        <f>IF(Master[[#This Row],[Note (Voucher)]]="","",Master[[#This Row],[Note (Voucher)]])</f>
        <v/>
      </c>
    </row>
    <row r="121" spans="2:9" x14ac:dyDescent="0.35">
      <c r="B121" s="7" t="str">
        <f>Master[[#This Row],[Accession Prefix (NPGS)]]&amp;" "&amp;Master[[#This Row],[Accession Number -Assigned]]</f>
        <v xml:space="preserve"> </v>
      </c>
      <c r="C121" s="7" t="str">
        <f>Master[[#This Row],[Accession Prefix (NPGS)]]&amp;" "&amp;Master[[#This Row],[Accession Number -Assigned]]&amp;" "&amp;Master[[#This Row],[Inventory Suffix]]&amp;" "&amp;Master[[#This Row],[Inventory Type - Lookup Picker]]</f>
        <v xml:space="preserve">   </v>
      </c>
      <c r="D121" s="7" t="str">
        <f>IF(Master[[#This Row],[Collector Voucher Number]]="","",Master[[#This Row],[Collector Voucher Number]])</f>
        <v/>
      </c>
      <c r="E121" s="17" t="str">
        <f>IF(Master[[#This Row],[Voucher Location (3)]]="","",Master[[#This Row],[Voucher Location (3)]])</f>
        <v/>
      </c>
      <c r="F121" s="7" t="str">
        <f t="shared" si="4"/>
        <v>mm/dd/yyyy</v>
      </c>
      <c r="G121" s="2" t="str">
        <f>IF(Master[[#This Row],[Voucher Date]]="","",Master[[#This Row],[Voucher Date]])</f>
        <v/>
      </c>
      <c r="H121" s="17" t="str">
        <f>IF(Master[[#This Row],[Voucher Collector -name, organization]]="","",Master[[#This Row],[Voucher Collector -name, organization]])</f>
        <v/>
      </c>
      <c r="I121" s="7" t="str">
        <f>IF(Master[[#This Row],[Note (Voucher)]]="","",Master[[#This Row],[Note (Voucher)]])</f>
        <v/>
      </c>
    </row>
    <row r="122" spans="2:9" x14ac:dyDescent="0.35">
      <c r="B122" s="7" t="str">
        <f>Master[[#This Row],[Accession Prefix (NPGS)]]&amp;" "&amp;Master[[#This Row],[Accession Number -Assigned]]</f>
        <v xml:space="preserve"> </v>
      </c>
      <c r="C122" s="7" t="str">
        <f>Master[[#This Row],[Accession Prefix (NPGS)]]&amp;" "&amp;Master[[#This Row],[Accession Number -Assigned]]&amp;" "&amp;Master[[#This Row],[Inventory Suffix]]&amp;" "&amp;Master[[#This Row],[Inventory Type - Lookup Picker]]</f>
        <v xml:space="preserve">   </v>
      </c>
      <c r="D122" s="7" t="str">
        <f>IF(Master[[#This Row],[Collector Voucher Number]]="","",Master[[#This Row],[Collector Voucher Number]])</f>
        <v/>
      </c>
      <c r="E122" s="17" t="str">
        <f>IF(Master[[#This Row],[Voucher Location (3)]]="","",Master[[#This Row],[Voucher Location (3)]])</f>
        <v/>
      </c>
      <c r="F122" s="7" t="str">
        <f t="shared" si="4"/>
        <v>mm/dd/yyyy</v>
      </c>
      <c r="G122" s="2" t="str">
        <f>IF(Master[[#This Row],[Voucher Date]]="","",Master[[#This Row],[Voucher Date]])</f>
        <v/>
      </c>
      <c r="H122" s="17" t="str">
        <f>IF(Master[[#This Row],[Voucher Collector -name, organization]]="","",Master[[#This Row],[Voucher Collector -name, organization]])</f>
        <v/>
      </c>
      <c r="I122" s="7" t="str">
        <f>IF(Master[[#This Row],[Note (Voucher)]]="","",Master[[#This Row],[Note (Voucher)]])</f>
        <v/>
      </c>
    </row>
    <row r="123" spans="2:9" x14ac:dyDescent="0.35">
      <c r="B123" s="7" t="str">
        <f>Master[[#This Row],[Accession Prefix (NPGS)]]&amp;" "&amp;Master[[#This Row],[Accession Number -Assigned]]</f>
        <v xml:space="preserve"> </v>
      </c>
      <c r="C123" s="7" t="str">
        <f>Master[[#This Row],[Accession Prefix (NPGS)]]&amp;" "&amp;Master[[#This Row],[Accession Number -Assigned]]&amp;" "&amp;Master[[#This Row],[Inventory Suffix]]&amp;" "&amp;Master[[#This Row],[Inventory Type - Lookup Picker]]</f>
        <v xml:space="preserve">   </v>
      </c>
      <c r="D123" s="7" t="str">
        <f>IF(Master[[#This Row],[Collector Voucher Number]]="","",Master[[#This Row],[Collector Voucher Number]])</f>
        <v/>
      </c>
      <c r="E123" s="17" t="str">
        <f>IF(Master[[#This Row],[Voucher Location (3)]]="","",Master[[#This Row],[Voucher Location (3)]])</f>
        <v/>
      </c>
      <c r="F123" s="7" t="str">
        <f t="shared" si="4"/>
        <v>mm/dd/yyyy</v>
      </c>
      <c r="G123" s="2" t="str">
        <f>IF(Master[[#This Row],[Voucher Date]]="","",Master[[#This Row],[Voucher Date]])</f>
        <v/>
      </c>
      <c r="H123" s="17" t="str">
        <f>IF(Master[[#This Row],[Voucher Collector -name, organization]]="","",Master[[#This Row],[Voucher Collector -name, organization]])</f>
        <v/>
      </c>
      <c r="I123" s="7" t="str">
        <f>IF(Master[[#This Row],[Note (Voucher)]]="","",Master[[#This Row],[Note (Voucher)]])</f>
        <v/>
      </c>
    </row>
    <row r="124" spans="2:9" x14ac:dyDescent="0.35">
      <c r="B124" s="7" t="str">
        <f>Master[[#This Row],[Accession Prefix (NPGS)]]&amp;" "&amp;Master[[#This Row],[Accession Number -Assigned]]</f>
        <v xml:space="preserve"> </v>
      </c>
      <c r="C124" s="7" t="str">
        <f>Master[[#This Row],[Accession Prefix (NPGS)]]&amp;" "&amp;Master[[#This Row],[Accession Number -Assigned]]&amp;" "&amp;Master[[#This Row],[Inventory Suffix]]&amp;" "&amp;Master[[#This Row],[Inventory Type - Lookup Picker]]</f>
        <v xml:space="preserve">   </v>
      </c>
      <c r="D124" s="7" t="str">
        <f>IF(Master[[#This Row],[Collector Voucher Number]]="","",Master[[#This Row],[Collector Voucher Number]])</f>
        <v/>
      </c>
      <c r="E124" s="17" t="str">
        <f>IF(Master[[#This Row],[Voucher Location (3)]]="","",Master[[#This Row],[Voucher Location (3)]])</f>
        <v/>
      </c>
      <c r="F124" s="7" t="str">
        <f t="shared" si="4"/>
        <v>mm/dd/yyyy</v>
      </c>
      <c r="G124" s="2" t="str">
        <f>IF(Master[[#This Row],[Voucher Date]]="","",Master[[#This Row],[Voucher Date]])</f>
        <v/>
      </c>
      <c r="H124" s="17" t="str">
        <f>IF(Master[[#This Row],[Voucher Collector -name, organization]]="","",Master[[#This Row],[Voucher Collector -name, organization]])</f>
        <v/>
      </c>
      <c r="I124" s="7" t="str">
        <f>IF(Master[[#This Row],[Note (Voucher)]]="","",Master[[#This Row],[Note (Voucher)]])</f>
        <v/>
      </c>
    </row>
    <row r="125" spans="2:9" x14ac:dyDescent="0.35">
      <c r="B125" s="7" t="str">
        <f>Master[[#This Row],[Accession Prefix (NPGS)]]&amp;" "&amp;Master[[#This Row],[Accession Number -Assigned]]</f>
        <v xml:space="preserve"> </v>
      </c>
      <c r="C125" s="7" t="str">
        <f>Master[[#This Row],[Accession Prefix (NPGS)]]&amp;" "&amp;Master[[#This Row],[Accession Number -Assigned]]&amp;" "&amp;Master[[#This Row],[Inventory Suffix]]&amp;" "&amp;Master[[#This Row],[Inventory Type - Lookup Picker]]</f>
        <v xml:space="preserve">   </v>
      </c>
      <c r="D125" s="7" t="str">
        <f>IF(Master[[#This Row],[Collector Voucher Number]]="","",Master[[#This Row],[Collector Voucher Number]])</f>
        <v/>
      </c>
      <c r="E125" s="17" t="str">
        <f>IF(Master[[#This Row],[Voucher Location (3)]]="","",Master[[#This Row],[Voucher Location (3)]])</f>
        <v/>
      </c>
      <c r="F125" s="7" t="str">
        <f t="shared" si="4"/>
        <v>mm/dd/yyyy</v>
      </c>
      <c r="G125" s="2" t="str">
        <f>IF(Master[[#This Row],[Voucher Date]]="","",Master[[#This Row],[Voucher Date]])</f>
        <v/>
      </c>
      <c r="H125" s="17" t="str">
        <f>IF(Master[[#This Row],[Voucher Collector -name, organization]]="","",Master[[#This Row],[Voucher Collector -name, organization]])</f>
        <v/>
      </c>
      <c r="I125" s="7" t="str">
        <f>IF(Master[[#This Row],[Note (Voucher)]]="","",Master[[#This Row],[Note (Voucher)]])</f>
        <v/>
      </c>
    </row>
    <row r="126" spans="2:9" x14ac:dyDescent="0.35">
      <c r="B126" s="7" t="str">
        <f>Master[[#This Row],[Accession Prefix (NPGS)]]&amp;" "&amp;Master[[#This Row],[Accession Number -Assigned]]</f>
        <v xml:space="preserve"> </v>
      </c>
      <c r="C126" s="7" t="str">
        <f>Master[[#This Row],[Accession Prefix (NPGS)]]&amp;" "&amp;Master[[#This Row],[Accession Number -Assigned]]&amp;" "&amp;Master[[#This Row],[Inventory Suffix]]&amp;" "&amp;Master[[#This Row],[Inventory Type - Lookup Picker]]</f>
        <v xml:space="preserve">   </v>
      </c>
      <c r="D126" s="7" t="str">
        <f>IF(Master[[#This Row],[Collector Voucher Number]]="","",Master[[#This Row],[Collector Voucher Number]])</f>
        <v/>
      </c>
      <c r="E126" s="17" t="str">
        <f>IF(Master[[#This Row],[Voucher Location (3)]]="","",Master[[#This Row],[Voucher Location (3)]])</f>
        <v/>
      </c>
      <c r="F126" s="7" t="str">
        <f t="shared" si="4"/>
        <v>mm/dd/yyyy</v>
      </c>
      <c r="G126" s="2" t="str">
        <f>IF(Master[[#This Row],[Voucher Date]]="","",Master[[#This Row],[Voucher Date]])</f>
        <v/>
      </c>
      <c r="H126" s="17" t="str">
        <f>IF(Master[[#This Row],[Voucher Collector -name, organization]]="","",Master[[#This Row],[Voucher Collector -name, organization]])</f>
        <v/>
      </c>
      <c r="I126" s="7" t="str">
        <f>IF(Master[[#This Row],[Note (Voucher)]]="","",Master[[#This Row],[Note (Voucher)]])</f>
        <v/>
      </c>
    </row>
    <row r="127" spans="2:9" x14ac:dyDescent="0.35">
      <c r="B127" s="7" t="str">
        <f>Master[[#This Row],[Accession Prefix (NPGS)]]&amp;" "&amp;Master[[#This Row],[Accession Number -Assigned]]</f>
        <v xml:space="preserve"> </v>
      </c>
      <c r="C127" s="7" t="str">
        <f>Master[[#This Row],[Accession Prefix (NPGS)]]&amp;" "&amp;Master[[#This Row],[Accession Number -Assigned]]&amp;" "&amp;Master[[#This Row],[Inventory Suffix]]&amp;" "&amp;Master[[#This Row],[Inventory Type - Lookup Picker]]</f>
        <v xml:space="preserve">   </v>
      </c>
      <c r="D127" s="7" t="str">
        <f>IF(Master[[#This Row],[Collector Voucher Number]]="","",Master[[#This Row],[Collector Voucher Number]])</f>
        <v/>
      </c>
      <c r="E127" s="17" t="str">
        <f>IF(Master[[#This Row],[Voucher Location (3)]]="","",Master[[#This Row],[Voucher Location (3)]])</f>
        <v/>
      </c>
      <c r="F127" s="7" t="str">
        <f t="shared" si="4"/>
        <v>mm/dd/yyyy</v>
      </c>
      <c r="G127" s="2" t="str">
        <f>IF(Master[[#This Row],[Voucher Date]]="","",Master[[#This Row],[Voucher Date]])</f>
        <v/>
      </c>
      <c r="H127" s="17" t="str">
        <f>IF(Master[[#This Row],[Voucher Collector -name, organization]]="","",Master[[#This Row],[Voucher Collector -name, organization]])</f>
        <v/>
      </c>
      <c r="I127" s="7" t="str">
        <f>IF(Master[[#This Row],[Note (Voucher)]]="","",Master[[#This Row],[Note (Voucher)]])</f>
        <v/>
      </c>
    </row>
    <row r="128" spans="2:9" x14ac:dyDescent="0.35">
      <c r="B128" s="7" t="str">
        <f>Master[[#This Row],[Accession Prefix (NPGS)]]&amp;" "&amp;Master[[#This Row],[Accession Number -Assigned]]</f>
        <v xml:space="preserve"> </v>
      </c>
      <c r="C128" s="7" t="str">
        <f>Master[[#This Row],[Accession Prefix (NPGS)]]&amp;" "&amp;Master[[#This Row],[Accession Number -Assigned]]&amp;" "&amp;Master[[#This Row],[Inventory Suffix]]&amp;" "&amp;Master[[#This Row],[Inventory Type - Lookup Picker]]</f>
        <v xml:space="preserve">   </v>
      </c>
      <c r="D128" s="7" t="str">
        <f>IF(Master[[#This Row],[Collector Voucher Number]]="","",Master[[#This Row],[Collector Voucher Number]])</f>
        <v/>
      </c>
      <c r="E128" s="17" t="str">
        <f>IF(Master[[#This Row],[Voucher Location (3)]]="","",Master[[#This Row],[Voucher Location (3)]])</f>
        <v/>
      </c>
      <c r="F128" s="7" t="str">
        <f t="shared" si="4"/>
        <v>mm/dd/yyyy</v>
      </c>
      <c r="G128" s="2" t="str">
        <f>IF(Master[[#This Row],[Voucher Date]]="","",Master[[#This Row],[Voucher Date]])</f>
        <v/>
      </c>
      <c r="H128" s="17" t="str">
        <f>IF(Master[[#This Row],[Voucher Collector -name, organization]]="","",Master[[#This Row],[Voucher Collector -name, organization]])</f>
        <v/>
      </c>
      <c r="I128" s="7" t="str">
        <f>IF(Master[[#This Row],[Note (Voucher)]]="","",Master[[#This Row],[Note (Voucher)]])</f>
        <v/>
      </c>
    </row>
    <row r="129" spans="2:9" x14ac:dyDescent="0.35">
      <c r="B129" s="7" t="str">
        <f>Master[[#This Row],[Accession Prefix (NPGS)]]&amp;" "&amp;Master[[#This Row],[Accession Number -Assigned]]</f>
        <v xml:space="preserve"> </v>
      </c>
      <c r="C129" s="7" t="str">
        <f>Master[[#This Row],[Accession Prefix (NPGS)]]&amp;" "&amp;Master[[#This Row],[Accession Number -Assigned]]&amp;" "&amp;Master[[#This Row],[Inventory Suffix]]&amp;" "&amp;Master[[#This Row],[Inventory Type - Lookup Picker]]</f>
        <v xml:space="preserve">   </v>
      </c>
      <c r="D129" s="7" t="str">
        <f>IF(Master[[#This Row],[Collector Voucher Number]]="","",Master[[#This Row],[Collector Voucher Number]])</f>
        <v/>
      </c>
      <c r="E129" s="17" t="str">
        <f>IF(Master[[#This Row],[Voucher Location (3)]]="","",Master[[#This Row],[Voucher Location (3)]])</f>
        <v/>
      </c>
      <c r="F129" s="7" t="str">
        <f t="shared" si="4"/>
        <v>mm/dd/yyyy</v>
      </c>
      <c r="G129" s="2" t="str">
        <f>IF(Master[[#This Row],[Voucher Date]]="","",Master[[#This Row],[Voucher Date]])</f>
        <v/>
      </c>
      <c r="H129" s="17" t="str">
        <f>IF(Master[[#This Row],[Voucher Collector -name, organization]]="","",Master[[#This Row],[Voucher Collector -name, organization]])</f>
        <v/>
      </c>
      <c r="I129" s="7" t="str">
        <f>IF(Master[[#This Row],[Note (Voucher)]]="","",Master[[#This Row],[Note (Voucher)]])</f>
        <v/>
      </c>
    </row>
    <row r="130" spans="2:9" x14ac:dyDescent="0.35">
      <c r="B130" s="7" t="str">
        <f>Master[[#This Row],[Accession Prefix (NPGS)]]&amp;" "&amp;Master[[#This Row],[Accession Number -Assigned]]</f>
        <v xml:space="preserve"> </v>
      </c>
      <c r="C130" s="7" t="str">
        <f>Master[[#This Row],[Accession Prefix (NPGS)]]&amp;" "&amp;Master[[#This Row],[Accession Number -Assigned]]&amp;" "&amp;Master[[#This Row],[Inventory Suffix]]&amp;" "&amp;Master[[#This Row],[Inventory Type - Lookup Picker]]</f>
        <v xml:space="preserve">   </v>
      </c>
      <c r="D130" s="7" t="str">
        <f>IF(Master[[#This Row],[Collector Voucher Number]]="","",Master[[#This Row],[Collector Voucher Number]])</f>
        <v/>
      </c>
      <c r="E130" s="17" t="str">
        <f>IF(Master[[#This Row],[Voucher Location (3)]]="","",Master[[#This Row],[Voucher Location (3)]])</f>
        <v/>
      </c>
      <c r="F130" s="7" t="str">
        <f t="shared" si="4"/>
        <v>mm/dd/yyyy</v>
      </c>
      <c r="G130" s="2" t="str">
        <f>IF(Master[[#This Row],[Voucher Date]]="","",Master[[#This Row],[Voucher Date]])</f>
        <v/>
      </c>
      <c r="H130" s="17" t="str">
        <f>IF(Master[[#This Row],[Voucher Collector -name, organization]]="","",Master[[#This Row],[Voucher Collector -name, organization]])</f>
        <v/>
      </c>
      <c r="I130" s="7" t="str">
        <f>IF(Master[[#This Row],[Note (Voucher)]]="","",Master[[#This Row],[Note (Voucher)]])</f>
        <v/>
      </c>
    </row>
    <row r="131" spans="2:9" x14ac:dyDescent="0.35">
      <c r="B131" s="7" t="str">
        <f>Master[[#This Row],[Accession Prefix (NPGS)]]&amp;" "&amp;Master[[#This Row],[Accession Number -Assigned]]</f>
        <v xml:space="preserve"> </v>
      </c>
      <c r="C131" s="7" t="str">
        <f>Master[[#This Row],[Accession Prefix (NPGS)]]&amp;" "&amp;Master[[#This Row],[Accession Number -Assigned]]&amp;" "&amp;Master[[#This Row],[Inventory Suffix]]&amp;" "&amp;Master[[#This Row],[Inventory Type - Lookup Picker]]</f>
        <v xml:space="preserve">   </v>
      </c>
      <c r="D131" s="7" t="str">
        <f>IF(Master[[#This Row],[Collector Voucher Number]]="","",Master[[#This Row],[Collector Voucher Number]])</f>
        <v/>
      </c>
      <c r="E131" s="17" t="str">
        <f>IF(Master[[#This Row],[Voucher Location (3)]]="","",Master[[#This Row],[Voucher Location (3)]])</f>
        <v/>
      </c>
      <c r="F131" s="7" t="str">
        <f t="shared" si="4"/>
        <v>mm/dd/yyyy</v>
      </c>
      <c r="G131" s="2" t="str">
        <f>IF(Master[[#This Row],[Voucher Date]]="","",Master[[#This Row],[Voucher Date]])</f>
        <v/>
      </c>
      <c r="H131" s="17" t="str">
        <f>IF(Master[[#This Row],[Voucher Collector -name, organization]]="","",Master[[#This Row],[Voucher Collector -name, organization]])</f>
        <v/>
      </c>
      <c r="I131" s="7" t="str">
        <f>IF(Master[[#This Row],[Note (Voucher)]]="","",Master[[#This Row],[Note (Voucher)]])</f>
        <v/>
      </c>
    </row>
    <row r="132" spans="2:9" x14ac:dyDescent="0.35">
      <c r="B132" s="7" t="str">
        <f>Master[[#This Row],[Accession Prefix (NPGS)]]&amp;" "&amp;Master[[#This Row],[Accession Number -Assigned]]</f>
        <v xml:space="preserve"> </v>
      </c>
      <c r="C132" s="7" t="str">
        <f>Master[[#This Row],[Accession Prefix (NPGS)]]&amp;" "&amp;Master[[#This Row],[Accession Number -Assigned]]&amp;" "&amp;Master[[#This Row],[Inventory Suffix]]&amp;" "&amp;Master[[#This Row],[Inventory Type - Lookup Picker]]</f>
        <v xml:space="preserve">   </v>
      </c>
      <c r="D132" s="7" t="str">
        <f>IF(Master[[#This Row],[Collector Voucher Number]]="","",Master[[#This Row],[Collector Voucher Number]])</f>
        <v/>
      </c>
      <c r="E132" s="17" t="str">
        <f>IF(Master[[#This Row],[Voucher Location (3)]]="","",Master[[#This Row],[Voucher Location (3)]])</f>
        <v/>
      </c>
      <c r="F132" s="7" t="str">
        <f t="shared" si="4"/>
        <v>mm/dd/yyyy</v>
      </c>
      <c r="G132" s="2" t="str">
        <f>IF(Master[[#This Row],[Voucher Date]]="","",Master[[#This Row],[Voucher Date]])</f>
        <v/>
      </c>
      <c r="H132" s="17" t="str">
        <f>IF(Master[[#This Row],[Voucher Collector -name, organization]]="","",Master[[#This Row],[Voucher Collector -name, organization]])</f>
        <v/>
      </c>
      <c r="I132" s="7" t="str">
        <f>IF(Master[[#This Row],[Note (Voucher)]]="","",Master[[#This Row],[Note (Voucher)]])</f>
        <v/>
      </c>
    </row>
    <row r="133" spans="2:9" x14ac:dyDescent="0.35">
      <c r="B133" s="7" t="str">
        <f>Master[[#This Row],[Accession Prefix (NPGS)]]&amp;" "&amp;Master[[#This Row],[Accession Number -Assigned]]</f>
        <v xml:space="preserve"> </v>
      </c>
      <c r="C133" s="7" t="str">
        <f>Master[[#This Row],[Accession Prefix (NPGS)]]&amp;" "&amp;Master[[#This Row],[Accession Number -Assigned]]&amp;" "&amp;Master[[#This Row],[Inventory Suffix]]&amp;" "&amp;Master[[#This Row],[Inventory Type - Lookup Picker]]</f>
        <v xml:space="preserve">   </v>
      </c>
      <c r="D133" s="7" t="str">
        <f>IF(Master[[#This Row],[Collector Voucher Number]]="","",Master[[#This Row],[Collector Voucher Number]])</f>
        <v/>
      </c>
      <c r="E133" s="17" t="str">
        <f>IF(Master[[#This Row],[Voucher Location (3)]]="","",Master[[#This Row],[Voucher Location (3)]])</f>
        <v/>
      </c>
      <c r="F133" s="7" t="str">
        <f t="shared" si="4"/>
        <v>mm/dd/yyyy</v>
      </c>
      <c r="G133" s="2" t="str">
        <f>IF(Master[[#This Row],[Voucher Date]]="","",Master[[#This Row],[Voucher Date]])</f>
        <v/>
      </c>
      <c r="H133" s="17" t="str">
        <f>IF(Master[[#This Row],[Voucher Collector -name, organization]]="","",Master[[#This Row],[Voucher Collector -name, organization]])</f>
        <v/>
      </c>
      <c r="I133" s="7" t="str">
        <f>IF(Master[[#This Row],[Note (Voucher)]]="","",Master[[#This Row],[Note (Voucher)]])</f>
        <v/>
      </c>
    </row>
    <row r="134" spans="2:9" x14ac:dyDescent="0.35">
      <c r="B134" s="7" t="str">
        <f>Master[[#This Row],[Accession Prefix (NPGS)]]&amp;" "&amp;Master[[#This Row],[Accession Number -Assigned]]</f>
        <v xml:space="preserve"> </v>
      </c>
      <c r="C134" s="7" t="str">
        <f>Master[[#This Row],[Accession Prefix (NPGS)]]&amp;" "&amp;Master[[#This Row],[Accession Number -Assigned]]&amp;" "&amp;Master[[#This Row],[Inventory Suffix]]&amp;" "&amp;Master[[#This Row],[Inventory Type - Lookup Picker]]</f>
        <v xml:space="preserve">   </v>
      </c>
      <c r="D134" s="7" t="str">
        <f>IF(Master[[#This Row],[Collector Voucher Number]]="","",Master[[#This Row],[Collector Voucher Number]])</f>
        <v/>
      </c>
      <c r="E134" s="17" t="str">
        <f>IF(Master[[#This Row],[Voucher Location (3)]]="","",Master[[#This Row],[Voucher Location (3)]])</f>
        <v/>
      </c>
      <c r="F134" s="7" t="str">
        <f t="shared" si="4"/>
        <v>mm/dd/yyyy</v>
      </c>
      <c r="G134" s="2" t="str">
        <f>IF(Master[[#This Row],[Voucher Date]]="","",Master[[#This Row],[Voucher Date]])</f>
        <v/>
      </c>
      <c r="H134" s="17" t="str">
        <f>IF(Master[[#This Row],[Voucher Collector -name, organization]]="","",Master[[#This Row],[Voucher Collector -name, organization]])</f>
        <v/>
      </c>
      <c r="I134" s="7" t="str">
        <f>IF(Master[[#This Row],[Note (Voucher)]]="","",Master[[#This Row],[Note (Voucher)]])</f>
        <v/>
      </c>
    </row>
    <row r="135" spans="2:9" x14ac:dyDescent="0.35">
      <c r="B135" s="7" t="str">
        <f>Master[[#This Row],[Accession Prefix (NPGS)]]&amp;" "&amp;Master[[#This Row],[Accession Number -Assigned]]</f>
        <v xml:space="preserve"> </v>
      </c>
      <c r="C135" s="7" t="str">
        <f>Master[[#This Row],[Accession Prefix (NPGS)]]&amp;" "&amp;Master[[#This Row],[Accession Number -Assigned]]&amp;" "&amp;Master[[#This Row],[Inventory Suffix]]&amp;" "&amp;Master[[#This Row],[Inventory Type - Lookup Picker]]</f>
        <v xml:space="preserve">   </v>
      </c>
      <c r="D135" s="7" t="str">
        <f>IF(Master[[#This Row],[Collector Voucher Number]]="","",Master[[#This Row],[Collector Voucher Number]])</f>
        <v/>
      </c>
      <c r="E135" s="17" t="str">
        <f>IF(Master[[#This Row],[Voucher Location (3)]]="","",Master[[#This Row],[Voucher Location (3)]])</f>
        <v/>
      </c>
      <c r="F135" s="7" t="str">
        <f t="shared" si="4"/>
        <v>mm/dd/yyyy</v>
      </c>
      <c r="G135" s="2" t="str">
        <f>IF(Master[[#This Row],[Voucher Date]]="","",Master[[#This Row],[Voucher Date]])</f>
        <v/>
      </c>
      <c r="H135" s="17" t="str">
        <f>IF(Master[[#This Row],[Voucher Collector -name, organization]]="","",Master[[#This Row],[Voucher Collector -name, organization]])</f>
        <v/>
      </c>
      <c r="I135" s="7" t="str">
        <f>IF(Master[[#This Row],[Note (Voucher)]]="","",Master[[#This Row],[Note (Voucher)]])</f>
        <v/>
      </c>
    </row>
    <row r="136" spans="2:9" x14ac:dyDescent="0.35">
      <c r="B136" s="7" t="str">
        <f>Master[[#This Row],[Accession Prefix (NPGS)]]&amp;" "&amp;Master[[#This Row],[Accession Number -Assigned]]</f>
        <v xml:space="preserve"> </v>
      </c>
      <c r="C136" s="7" t="str">
        <f>Master[[#This Row],[Accession Prefix (NPGS)]]&amp;" "&amp;Master[[#This Row],[Accession Number -Assigned]]&amp;" "&amp;Master[[#This Row],[Inventory Suffix]]&amp;" "&amp;Master[[#This Row],[Inventory Type - Lookup Picker]]</f>
        <v xml:space="preserve">   </v>
      </c>
      <c r="D136" s="7" t="str">
        <f>IF(Master[[#This Row],[Collector Voucher Number]]="","",Master[[#This Row],[Collector Voucher Number]])</f>
        <v/>
      </c>
      <c r="E136" s="17" t="str">
        <f>IF(Master[[#This Row],[Voucher Location (3)]]="","",Master[[#This Row],[Voucher Location (3)]])</f>
        <v/>
      </c>
      <c r="F136" s="7" t="str">
        <f t="shared" si="4"/>
        <v>mm/dd/yyyy</v>
      </c>
      <c r="G136" s="2" t="str">
        <f>IF(Master[[#This Row],[Voucher Date]]="","",Master[[#This Row],[Voucher Date]])</f>
        <v/>
      </c>
      <c r="H136" s="17" t="str">
        <f>IF(Master[[#This Row],[Voucher Collector -name, organization]]="","",Master[[#This Row],[Voucher Collector -name, organization]])</f>
        <v/>
      </c>
      <c r="I136" s="7" t="str">
        <f>IF(Master[[#This Row],[Note (Voucher)]]="","",Master[[#This Row],[Note (Voucher)]])</f>
        <v/>
      </c>
    </row>
    <row r="137" spans="2:9" x14ac:dyDescent="0.35">
      <c r="B137" s="7" t="str">
        <f>Master[[#This Row],[Accession Prefix (NPGS)]]&amp;" "&amp;Master[[#This Row],[Accession Number -Assigned]]</f>
        <v xml:space="preserve"> </v>
      </c>
      <c r="C137" s="7" t="str">
        <f>Master[[#This Row],[Accession Prefix (NPGS)]]&amp;" "&amp;Master[[#This Row],[Accession Number -Assigned]]&amp;" "&amp;Master[[#This Row],[Inventory Suffix]]&amp;" "&amp;Master[[#This Row],[Inventory Type - Lookup Picker]]</f>
        <v xml:space="preserve">   </v>
      </c>
      <c r="D137" s="7" t="str">
        <f>IF(Master[[#This Row],[Collector Voucher Number]]="","",Master[[#This Row],[Collector Voucher Number]])</f>
        <v/>
      </c>
      <c r="E137" s="17" t="str">
        <f>IF(Master[[#This Row],[Voucher Location (3)]]="","",Master[[#This Row],[Voucher Location (3)]])</f>
        <v/>
      </c>
      <c r="F137" s="7" t="str">
        <f t="shared" si="4"/>
        <v>mm/dd/yyyy</v>
      </c>
      <c r="G137" s="2" t="str">
        <f>IF(Master[[#This Row],[Voucher Date]]="","",Master[[#This Row],[Voucher Date]])</f>
        <v/>
      </c>
      <c r="H137" s="17" t="str">
        <f>IF(Master[[#This Row],[Voucher Collector -name, organization]]="","",Master[[#This Row],[Voucher Collector -name, organization]])</f>
        <v/>
      </c>
      <c r="I137" s="7" t="str">
        <f>IF(Master[[#This Row],[Note (Voucher)]]="","",Master[[#This Row],[Note (Voucher)]])</f>
        <v/>
      </c>
    </row>
    <row r="138" spans="2:9" x14ac:dyDescent="0.35">
      <c r="B138" s="7" t="str">
        <f>Master[[#This Row],[Accession Prefix (NPGS)]]&amp;" "&amp;Master[[#This Row],[Accession Number -Assigned]]</f>
        <v xml:space="preserve"> </v>
      </c>
      <c r="C138" s="7" t="str">
        <f>Master[[#This Row],[Accession Prefix (NPGS)]]&amp;" "&amp;Master[[#This Row],[Accession Number -Assigned]]&amp;" "&amp;Master[[#This Row],[Inventory Suffix]]&amp;" "&amp;Master[[#This Row],[Inventory Type - Lookup Picker]]</f>
        <v xml:space="preserve">   </v>
      </c>
      <c r="D138" s="7" t="str">
        <f>IF(Master[[#This Row],[Collector Voucher Number]]="","",Master[[#This Row],[Collector Voucher Number]])</f>
        <v/>
      </c>
      <c r="E138" s="17" t="str">
        <f>IF(Master[[#This Row],[Voucher Location (3)]]="","",Master[[#This Row],[Voucher Location (3)]])</f>
        <v/>
      </c>
      <c r="F138" s="7" t="str">
        <f t="shared" si="4"/>
        <v>mm/dd/yyyy</v>
      </c>
      <c r="G138" s="2" t="str">
        <f>IF(Master[[#This Row],[Voucher Date]]="","",Master[[#This Row],[Voucher Date]])</f>
        <v/>
      </c>
      <c r="H138" s="17" t="str">
        <f>IF(Master[[#This Row],[Voucher Collector -name, organization]]="","",Master[[#This Row],[Voucher Collector -name, organization]])</f>
        <v/>
      </c>
      <c r="I138" s="7" t="str">
        <f>IF(Master[[#This Row],[Note (Voucher)]]="","",Master[[#This Row],[Note (Voucher)]])</f>
        <v/>
      </c>
    </row>
    <row r="139" spans="2:9" x14ac:dyDescent="0.35">
      <c r="B139" s="7" t="str">
        <f>Master[[#This Row],[Accession Prefix (NPGS)]]&amp;" "&amp;Master[[#This Row],[Accession Number -Assigned]]</f>
        <v xml:space="preserve"> </v>
      </c>
      <c r="C139" s="7" t="str">
        <f>Master[[#This Row],[Accession Prefix (NPGS)]]&amp;" "&amp;Master[[#This Row],[Accession Number -Assigned]]&amp;" "&amp;Master[[#This Row],[Inventory Suffix]]&amp;" "&amp;Master[[#This Row],[Inventory Type - Lookup Picker]]</f>
        <v xml:space="preserve">   </v>
      </c>
      <c r="D139" s="7" t="str">
        <f>IF(Master[[#This Row],[Collector Voucher Number]]="","",Master[[#This Row],[Collector Voucher Number]])</f>
        <v/>
      </c>
      <c r="E139" s="17" t="str">
        <f>IF(Master[[#This Row],[Voucher Location (3)]]="","",Master[[#This Row],[Voucher Location (3)]])</f>
        <v/>
      </c>
      <c r="F139" s="7" t="str">
        <f t="shared" si="4"/>
        <v>mm/dd/yyyy</v>
      </c>
      <c r="G139" s="2" t="str">
        <f>IF(Master[[#This Row],[Voucher Date]]="","",Master[[#This Row],[Voucher Date]])</f>
        <v/>
      </c>
      <c r="H139" s="17" t="str">
        <f>IF(Master[[#This Row],[Voucher Collector -name, organization]]="","",Master[[#This Row],[Voucher Collector -name, organization]])</f>
        <v/>
      </c>
      <c r="I139" s="7" t="str">
        <f>IF(Master[[#This Row],[Note (Voucher)]]="","",Master[[#This Row],[Note (Voucher)]])</f>
        <v/>
      </c>
    </row>
    <row r="140" spans="2:9" x14ac:dyDescent="0.35">
      <c r="B140" s="7" t="str">
        <f>Master[[#This Row],[Accession Prefix (NPGS)]]&amp;" "&amp;Master[[#This Row],[Accession Number -Assigned]]</f>
        <v xml:space="preserve"> </v>
      </c>
      <c r="C140" s="7" t="str">
        <f>Master[[#This Row],[Accession Prefix (NPGS)]]&amp;" "&amp;Master[[#This Row],[Accession Number -Assigned]]&amp;" "&amp;Master[[#This Row],[Inventory Suffix]]&amp;" "&amp;Master[[#This Row],[Inventory Type - Lookup Picker]]</f>
        <v xml:space="preserve">   </v>
      </c>
      <c r="D140" s="7" t="str">
        <f>IF(Master[[#This Row],[Collector Voucher Number]]="","",Master[[#This Row],[Collector Voucher Number]])</f>
        <v/>
      </c>
      <c r="E140" s="17" t="str">
        <f>IF(Master[[#This Row],[Voucher Location (3)]]="","",Master[[#This Row],[Voucher Location (3)]])</f>
        <v/>
      </c>
      <c r="F140" s="7" t="str">
        <f t="shared" si="4"/>
        <v>mm/dd/yyyy</v>
      </c>
      <c r="G140" s="2" t="str">
        <f>IF(Master[[#This Row],[Voucher Date]]="","",Master[[#This Row],[Voucher Date]])</f>
        <v/>
      </c>
      <c r="H140" s="17" t="str">
        <f>IF(Master[[#This Row],[Voucher Collector -name, organization]]="","",Master[[#This Row],[Voucher Collector -name, organization]])</f>
        <v/>
      </c>
      <c r="I140" s="7" t="str">
        <f>IF(Master[[#This Row],[Note (Voucher)]]="","",Master[[#This Row],[Note (Voucher)]])</f>
        <v/>
      </c>
    </row>
    <row r="141" spans="2:9" x14ac:dyDescent="0.35">
      <c r="B141" s="7" t="str">
        <f>Master[[#This Row],[Accession Prefix (NPGS)]]&amp;" "&amp;Master[[#This Row],[Accession Number -Assigned]]</f>
        <v xml:space="preserve"> </v>
      </c>
      <c r="C141" s="7" t="str">
        <f>Master[[#This Row],[Accession Prefix (NPGS)]]&amp;" "&amp;Master[[#This Row],[Accession Number -Assigned]]&amp;" "&amp;Master[[#This Row],[Inventory Suffix]]&amp;" "&amp;Master[[#This Row],[Inventory Type - Lookup Picker]]</f>
        <v xml:space="preserve">   </v>
      </c>
      <c r="D141" s="7" t="str">
        <f>IF(Master[[#This Row],[Collector Voucher Number]]="","",Master[[#This Row],[Collector Voucher Number]])</f>
        <v/>
      </c>
      <c r="E141" s="17" t="str">
        <f>IF(Master[[#This Row],[Voucher Location (3)]]="","",Master[[#This Row],[Voucher Location (3)]])</f>
        <v/>
      </c>
      <c r="F141" s="7" t="str">
        <f t="shared" si="4"/>
        <v>mm/dd/yyyy</v>
      </c>
      <c r="G141" s="2" t="str">
        <f>IF(Master[[#This Row],[Voucher Date]]="","",Master[[#This Row],[Voucher Date]])</f>
        <v/>
      </c>
      <c r="H141" s="17" t="str">
        <f>IF(Master[[#This Row],[Voucher Collector -name, organization]]="","",Master[[#This Row],[Voucher Collector -name, organization]])</f>
        <v/>
      </c>
      <c r="I141" s="7" t="str">
        <f>IF(Master[[#This Row],[Note (Voucher)]]="","",Master[[#This Row],[Note (Voucher)]])</f>
        <v/>
      </c>
    </row>
    <row r="142" spans="2:9" x14ac:dyDescent="0.35">
      <c r="B142" s="7" t="str">
        <f>Master[[#This Row],[Accession Prefix (NPGS)]]&amp;" "&amp;Master[[#This Row],[Accession Number -Assigned]]</f>
        <v xml:space="preserve"> </v>
      </c>
      <c r="C142" s="7" t="str">
        <f>Master[[#This Row],[Accession Prefix (NPGS)]]&amp;" "&amp;Master[[#This Row],[Accession Number -Assigned]]&amp;" "&amp;Master[[#This Row],[Inventory Suffix]]&amp;" "&amp;Master[[#This Row],[Inventory Type - Lookup Picker]]</f>
        <v xml:space="preserve">   </v>
      </c>
      <c r="D142" s="7" t="str">
        <f>IF(Master[[#This Row],[Collector Voucher Number]]="","",Master[[#This Row],[Collector Voucher Number]])</f>
        <v/>
      </c>
      <c r="E142" s="17" t="str">
        <f>IF(Master[[#This Row],[Voucher Location (3)]]="","",Master[[#This Row],[Voucher Location (3)]])</f>
        <v/>
      </c>
      <c r="F142" s="7" t="str">
        <f t="shared" si="4"/>
        <v>mm/dd/yyyy</v>
      </c>
      <c r="G142" s="2" t="str">
        <f>IF(Master[[#This Row],[Voucher Date]]="","",Master[[#This Row],[Voucher Date]])</f>
        <v/>
      </c>
      <c r="H142" s="17" t="str">
        <f>IF(Master[[#This Row],[Voucher Collector -name, organization]]="","",Master[[#This Row],[Voucher Collector -name, organization]])</f>
        <v/>
      </c>
      <c r="I142" s="7" t="str">
        <f>IF(Master[[#This Row],[Note (Voucher)]]="","",Master[[#This Row],[Note (Voucher)]])</f>
        <v/>
      </c>
    </row>
    <row r="143" spans="2:9" x14ac:dyDescent="0.35">
      <c r="B143" s="7" t="str">
        <f>Master[[#This Row],[Accession Prefix (NPGS)]]&amp;" "&amp;Master[[#This Row],[Accession Number -Assigned]]</f>
        <v xml:space="preserve"> </v>
      </c>
      <c r="C143" s="7" t="str">
        <f>Master[[#This Row],[Accession Prefix (NPGS)]]&amp;" "&amp;Master[[#This Row],[Accession Number -Assigned]]&amp;" "&amp;Master[[#This Row],[Inventory Suffix]]&amp;" "&amp;Master[[#This Row],[Inventory Type - Lookup Picker]]</f>
        <v xml:space="preserve">   </v>
      </c>
      <c r="D143" s="7" t="str">
        <f>IF(Master[[#This Row],[Collector Voucher Number]]="","",Master[[#This Row],[Collector Voucher Number]])</f>
        <v/>
      </c>
      <c r="E143" s="17" t="str">
        <f>IF(Master[[#This Row],[Voucher Location (3)]]="","",Master[[#This Row],[Voucher Location (3)]])</f>
        <v/>
      </c>
      <c r="F143" s="7" t="str">
        <f t="shared" si="4"/>
        <v>mm/dd/yyyy</v>
      </c>
      <c r="G143" s="2" t="str">
        <f>IF(Master[[#This Row],[Voucher Date]]="","",Master[[#This Row],[Voucher Date]])</f>
        <v/>
      </c>
      <c r="H143" s="17" t="str">
        <f>IF(Master[[#This Row],[Voucher Collector -name, organization]]="","",Master[[#This Row],[Voucher Collector -name, organization]])</f>
        <v/>
      </c>
      <c r="I143" s="7" t="str">
        <f>IF(Master[[#This Row],[Note (Voucher)]]="","",Master[[#This Row],[Note (Voucher)]])</f>
        <v/>
      </c>
    </row>
    <row r="144" spans="2:9" x14ac:dyDescent="0.35">
      <c r="B144" s="7" t="str">
        <f>Master[[#This Row],[Accession Prefix (NPGS)]]&amp;" "&amp;Master[[#This Row],[Accession Number -Assigned]]</f>
        <v xml:space="preserve"> </v>
      </c>
      <c r="C144" s="7" t="str">
        <f>Master[[#This Row],[Accession Prefix (NPGS)]]&amp;" "&amp;Master[[#This Row],[Accession Number -Assigned]]&amp;" "&amp;Master[[#This Row],[Inventory Suffix]]&amp;" "&amp;Master[[#This Row],[Inventory Type - Lookup Picker]]</f>
        <v xml:space="preserve">   </v>
      </c>
      <c r="D144" s="7" t="str">
        <f>IF(Master[[#This Row],[Collector Voucher Number]]="","",Master[[#This Row],[Collector Voucher Number]])</f>
        <v/>
      </c>
      <c r="E144" s="17" t="str">
        <f>IF(Master[[#This Row],[Voucher Location (3)]]="","",Master[[#This Row],[Voucher Location (3)]])</f>
        <v/>
      </c>
      <c r="F144" s="7" t="str">
        <f t="shared" si="4"/>
        <v>mm/dd/yyyy</v>
      </c>
      <c r="G144" s="2" t="str">
        <f>IF(Master[[#This Row],[Voucher Date]]="","",Master[[#This Row],[Voucher Date]])</f>
        <v/>
      </c>
      <c r="H144" s="17" t="str">
        <f>IF(Master[[#This Row],[Voucher Collector -name, organization]]="","",Master[[#This Row],[Voucher Collector -name, organization]])</f>
        <v/>
      </c>
      <c r="I144" s="7" t="str">
        <f>IF(Master[[#This Row],[Note (Voucher)]]="","",Master[[#This Row],[Note (Voucher)]])</f>
        <v/>
      </c>
    </row>
    <row r="145" spans="2:9" x14ac:dyDescent="0.35">
      <c r="B145" s="7" t="str">
        <f>Master[[#This Row],[Accession Prefix (NPGS)]]&amp;" "&amp;Master[[#This Row],[Accession Number -Assigned]]</f>
        <v xml:space="preserve"> </v>
      </c>
      <c r="C145" s="7" t="str">
        <f>Master[[#This Row],[Accession Prefix (NPGS)]]&amp;" "&amp;Master[[#This Row],[Accession Number -Assigned]]&amp;" "&amp;Master[[#This Row],[Inventory Suffix]]&amp;" "&amp;Master[[#This Row],[Inventory Type - Lookup Picker]]</f>
        <v xml:space="preserve">   </v>
      </c>
      <c r="D145" s="7" t="str">
        <f>IF(Master[[#This Row],[Collector Voucher Number]]="","",Master[[#This Row],[Collector Voucher Number]])</f>
        <v/>
      </c>
      <c r="E145" s="17" t="str">
        <f>IF(Master[[#This Row],[Voucher Location (3)]]="","",Master[[#This Row],[Voucher Location (3)]])</f>
        <v/>
      </c>
      <c r="F145" s="7" t="str">
        <f t="shared" si="4"/>
        <v>mm/dd/yyyy</v>
      </c>
      <c r="G145" s="2" t="str">
        <f>IF(Master[[#This Row],[Voucher Date]]="","",Master[[#This Row],[Voucher Date]])</f>
        <v/>
      </c>
      <c r="H145" s="17" t="str">
        <f>IF(Master[[#This Row],[Voucher Collector -name, organization]]="","",Master[[#This Row],[Voucher Collector -name, organization]])</f>
        <v/>
      </c>
      <c r="I145" s="7" t="str">
        <f>IF(Master[[#This Row],[Note (Voucher)]]="","",Master[[#This Row],[Note (Voucher)]])</f>
        <v/>
      </c>
    </row>
    <row r="146" spans="2:9" x14ac:dyDescent="0.35">
      <c r="B146" s="7" t="str">
        <f>Master[[#This Row],[Accession Prefix (NPGS)]]&amp;" "&amp;Master[[#This Row],[Accession Number -Assigned]]</f>
        <v xml:space="preserve"> </v>
      </c>
      <c r="C146" s="7" t="str">
        <f>Master[[#This Row],[Accession Prefix (NPGS)]]&amp;" "&amp;Master[[#This Row],[Accession Number -Assigned]]&amp;" "&amp;Master[[#This Row],[Inventory Suffix]]&amp;" "&amp;Master[[#This Row],[Inventory Type - Lookup Picker]]</f>
        <v xml:space="preserve">   </v>
      </c>
      <c r="D146" s="7" t="str">
        <f>IF(Master[[#This Row],[Collector Voucher Number]]="","",Master[[#This Row],[Collector Voucher Number]])</f>
        <v/>
      </c>
      <c r="E146" s="17" t="str">
        <f>IF(Master[[#This Row],[Voucher Location (3)]]="","",Master[[#This Row],[Voucher Location (3)]])</f>
        <v/>
      </c>
      <c r="F146" s="7" t="str">
        <f t="shared" si="4"/>
        <v>mm/dd/yyyy</v>
      </c>
      <c r="G146" s="2" t="str">
        <f>IF(Master[[#This Row],[Voucher Date]]="","",Master[[#This Row],[Voucher Date]])</f>
        <v/>
      </c>
      <c r="H146" s="17" t="str">
        <f>IF(Master[[#This Row],[Voucher Collector -name, organization]]="","",Master[[#This Row],[Voucher Collector -name, organization]])</f>
        <v/>
      </c>
      <c r="I146" s="7" t="str">
        <f>IF(Master[[#This Row],[Note (Voucher)]]="","",Master[[#This Row],[Note (Voucher)]])</f>
        <v/>
      </c>
    </row>
    <row r="147" spans="2:9" x14ac:dyDescent="0.35">
      <c r="B147" s="7" t="str">
        <f>Master[[#This Row],[Accession Prefix (NPGS)]]&amp;" "&amp;Master[[#This Row],[Accession Number -Assigned]]</f>
        <v xml:space="preserve"> </v>
      </c>
      <c r="C147" s="7" t="str">
        <f>Master[[#This Row],[Accession Prefix (NPGS)]]&amp;" "&amp;Master[[#This Row],[Accession Number -Assigned]]&amp;" "&amp;Master[[#This Row],[Inventory Suffix]]&amp;" "&amp;Master[[#This Row],[Inventory Type - Lookup Picker]]</f>
        <v xml:space="preserve">   </v>
      </c>
      <c r="D147" s="7" t="str">
        <f>IF(Master[[#This Row],[Collector Voucher Number]]="","",Master[[#This Row],[Collector Voucher Number]])</f>
        <v/>
      </c>
      <c r="E147" s="17" t="str">
        <f>IF(Master[[#This Row],[Voucher Location (3)]]="","",Master[[#This Row],[Voucher Location (3)]])</f>
        <v/>
      </c>
      <c r="F147" s="7" t="str">
        <f t="shared" si="4"/>
        <v>mm/dd/yyyy</v>
      </c>
      <c r="G147" s="2" t="str">
        <f>IF(Master[[#This Row],[Voucher Date]]="","",Master[[#This Row],[Voucher Date]])</f>
        <v/>
      </c>
      <c r="H147" s="17" t="str">
        <f>IF(Master[[#This Row],[Voucher Collector -name, organization]]="","",Master[[#This Row],[Voucher Collector -name, organization]])</f>
        <v/>
      </c>
      <c r="I147" s="7" t="str">
        <f>IF(Master[[#This Row],[Note (Voucher)]]="","",Master[[#This Row],[Note (Voucher)]])</f>
        <v/>
      </c>
    </row>
    <row r="148" spans="2:9" x14ac:dyDescent="0.35">
      <c r="B148" s="7" t="str">
        <f>Master[[#This Row],[Accession Prefix (NPGS)]]&amp;" "&amp;Master[[#This Row],[Accession Number -Assigned]]</f>
        <v xml:space="preserve"> </v>
      </c>
      <c r="C148" s="7" t="str">
        <f>Master[[#This Row],[Accession Prefix (NPGS)]]&amp;" "&amp;Master[[#This Row],[Accession Number -Assigned]]&amp;" "&amp;Master[[#This Row],[Inventory Suffix]]&amp;" "&amp;Master[[#This Row],[Inventory Type - Lookup Picker]]</f>
        <v xml:space="preserve">   </v>
      </c>
      <c r="D148" s="7" t="str">
        <f>IF(Master[[#This Row],[Collector Voucher Number]]="","",Master[[#This Row],[Collector Voucher Number]])</f>
        <v/>
      </c>
      <c r="E148" s="17" t="str">
        <f>IF(Master[[#This Row],[Voucher Location (3)]]="","",Master[[#This Row],[Voucher Location (3)]])</f>
        <v/>
      </c>
      <c r="F148" s="7" t="str">
        <f t="shared" si="4"/>
        <v>mm/dd/yyyy</v>
      </c>
      <c r="G148" s="2" t="str">
        <f>IF(Master[[#This Row],[Voucher Date]]="","",Master[[#This Row],[Voucher Date]])</f>
        <v/>
      </c>
      <c r="H148" s="17" t="str">
        <f>IF(Master[[#This Row],[Voucher Collector -name, organization]]="","",Master[[#This Row],[Voucher Collector -name, organization]])</f>
        <v/>
      </c>
      <c r="I148" s="7" t="str">
        <f>IF(Master[[#This Row],[Note (Voucher)]]="","",Master[[#This Row],[Note (Voucher)]])</f>
        <v/>
      </c>
    </row>
    <row r="149" spans="2:9" x14ac:dyDescent="0.35">
      <c r="B149" s="7" t="str">
        <f>Master[[#This Row],[Accession Prefix (NPGS)]]&amp;" "&amp;Master[[#This Row],[Accession Number -Assigned]]</f>
        <v xml:space="preserve"> </v>
      </c>
      <c r="C149" s="7" t="str">
        <f>Master[[#This Row],[Accession Prefix (NPGS)]]&amp;" "&amp;Master[[#This Row],[Accession Number -Assigned]]&amp;" "&amp;Master[[#This Row],[Inventory Suffix]]&amp;" "&amp;Master[[#This Row],[Inventory Type - Lookup Picker]]</f>
        <v xml:space="preserve">   </v>
      </c>
      <c r="D149" s="7" t="str">
        <f>IF(Master[[#This Row],[Collector Voucher Number]]="","",Master[[#This Row],[Collector Voucher Number]])</f>
        <v/>
      </c>
      <c r="E149" s="17" t="str">
        <f>IF(Master[[#This Row],[Voucher Location (3)]]="","",Master[[#This Row],[Voucher Location (3)]])</f>
        <v/>
      </c>
      <c r="F149" s="7" t="str">
        <f t="shared" si="4"/>
        <v>mm/dd/yyyy</v>
      </c>
      <c r="G149" s="2" t="str">
        <f>IF(Master[[#This Row],[Voucher Date]]="","",Master[[#This Row],[Voucher Date]])</f>
        <v/>
      </c>
      <c r="H149" s="17" t="str">
        <f>IF(Master[[#This Row],[Voucher Collector -name, organization]]="","",Master[[#This Row],[Voucher Collector -name, organization]])</f>
        <v/>
      </c>
      <c r="I149" s="7" t="str">
        <f>IF(Master[[#This Row],[Note (Voucher)]]="","",Master[[#This Row],[Note (Voucher)]])</f>
        <v/>
      </c>
    </row>
    <row r="150" spans="2:9" x14ac:dyDescent="0.35">
      <c r="B150" s="7" t="str">
        <f>Master[[#This Row],[Accession Prefix (NPGS)]]&amp;" "&amp;Master[[#This Row],[Accession Number -Assigned]]</f>
        <v xml:space="preserve"> </v>
      </c>
      <c r="C150" s="7" t="str">
        <f>Master[[#This Row],[Accession Prefix (NPGS)]]&amp;" "&amp;Master[[#This Row],[Accession Number -Assigned]]&amp;" "&amp;Master[[#This Row],[Inventory Suffix]]&amp;" "&amp;Master[[#This Row],[Inventory Type - Lookup Picker]]</f>
        <v xml:space="preserve">   </v>
      </c>
      <c r="D150" s="7" t="str">
        <f>IF(Master[[#This Row],[Collector Voucher Number]]="","",Master[[#This Row],[Collector Voucher Number]])</f>
        <v/>
      </c>
      <c r="E150" s="17" t="str">
        <f>IF(Master[[#This Row],[Voucher Location (3)]]="","",Master[[#This Row],[Voucher Location (3)]])</f>
        <v/>
      </c>
      <c r="F150" s="7" t="str">
        <f t="shared" ref="F150:F181" si="5">"mm/dd/yyyy"</f>
        <v>mm/dd/yyyy</v>
      </c>
      <c r="G150" s="2" t="str">
        <f>IF(Master[[#This Row],[Voucher Date]]="","",Master[[#This Row],[Voucher Date]])</f>
        <v/>
      </c>
      <c r="H150" s="17" t="str">
        <f>IF(Master[[#This Row],[Voucher Collector -name, organization]]="","",Master[[#This Row],[Voucher Collector -name, organization]])</f>
        <v/>
      </c>
      <c r="I150" s="7" t="str">
        <f>IF(Master[[#This Row],[Note (Voucher)]]="","",Master[[#This Row],[Note (Voucher)]])</f>
        <v/>
      </c>
    </row>
    <row r="151" spans="2:9" x14ac:dyDescent="0.35">
      <c r="B151" s="7" t="str">
        <f>Master[[#This Row],[Accession Prefix (NPGS)]]&amp;" "&amp;Master[[#This Row],[Accession Number -Assigned]]</f>
        <v xml:space="preserve"> </v>
      </c>
      <c r="C151" s="7" t="str">
        <f>Master[[#This Row],[Accession Prefix (NPGS)]]&amp;" "&amp;Master[[#This Row],[Accession Number -Assigned]]&amp;" "&amp;Master[[#This Row],[Inventory Suffix]]&amp;" "&amp;Master[[#This Row],[Inventory Type - Lookup Picker]]</f>
        <v xml:space="preserve">   </v>
      </c>
      <c r="D151" s="7" t="str">
        <f>IF(Master[[#This Row],[Collector Voucher Number]]="","",Master[[#This Row],[Collector Voucher Number]])</f>
        <v/>
      </c>
      <c r="E151" s="17" t="str">
        <f>IF(Master[[#This Row],[Voucher Location (3)]]="","",Master[[#This Row],[Voucher Location (3)]])</f>
        <v/>
      </c>
      <c r="F151" s="7" t="str">
        <f t="shared" si="5"/>
        <v>mm/dd/yyyy</v>
      </c>
      <c r="G151" s="2" t="str">
        <f>IF(Master[[#This Row],[Voucher Date]]="","",Master[[#This Row],[Voucher Date]])</f>
        <v/>
      </c>
      <c r="H151" s="17" t="str">
        <f>IF(Master[[#This Row],[Voucher Collector -name, organization]]="","",Master[[#This Row],[Voucher Collector -name, organization]])</f>
        <v/>
      </c>
      <c r="I151" s="7" t="str">
        <f>IF(Master[[#This Row],[Note (Voucher)]]="","",Master[[#This Row],[Note (Voucher)]])</f>
        <v/>
      </c>
    </row>
    <row r="152" spans="2:9" x14ac:dyDescent="0.35">
      <c r="B152" s="7" t="str">
        <f>Master[[#This Row],[Accession Prefix (NPGS)]]&amp;" "&amp;Master[[#This Row],[Accession Number -Assigned]]</f>
        <v xml:space="preserve"> </v>
      </c>
      <c r="C152" s="7" t="str">
        <f>Master[[#This Row],[Accession Prefix (NPGS)]]&amp;" "&amp;Master[[#This Row],[Accession Number -Assigned]]&amp;" "&amp;Master[[#This Row],[Inventory Suffix]]&amp;" "&amp;Master[[#This Row],[Inventory Type - Lookup Picker]]</f>
        <v xml:space="preserve">   </v>
      </c>
      <c r="D152" s="7" t="str">
        <f>IF(Master[[#This Row],[Collector Voucher Number]]="","",Master[[#This Row],[Collector Voucher Number]])</f>
        <v/>
      </c>
      <c r="E152" s="17" t="str">
        <f>IF(Master[[#This Row],[Voucher Location (3)]]="","",Master[[#This Row],[Voucher Location (3)]])</f>
        <v/>
      </c>
      <c r="F152" s="7" t="str">
        <f t="shared" si="5"/>
        <v>mm/dd/yyyy</v>
      </c>
      <c r="G152" s="2" t="str">
        <f>IF(Master[[#This Row],[Voucher Date]]="","",Master[[#This Row],[Voucher Date]])</f>
        <v/>
      </c>
      <c r="H152" s="17" t="str">
        <f>IF(Master[[#This Row],[Voucher Collector -name, organization]]="","",Master[[#This Row],[Voucher Collector -name, organization]])</f>
        <v/>
      </c>
      <c r="I152" s="7" t="str">
        <f>IF(Master[[#This Row],[Note (Voucher)]]="","",Master[[#This Row],[Note (Voucher)]])</f>
        <v/>
      </c>
    </row>
    <row r="153" spans="2:9" x14ac:dyDescent="0.35">
      <c r="B153" s="7" t="str">
        <f>Master[[#This Row],[Accession Prefix (NPGS)]]&amp;" "&amp;Master[[#This Row],[Accession Number -Assigned]]</f>
        <v xml:space="preserve"> </v>
      </c>
      <c r="C153" s="7" t="str">
        <f>Master[[#This Row],[Accession Prefix (NPGS)]]&amp;" "&amp;Master[[#This Row],[Accession Number -Assigned]]&amp;" "&amp;Master[[#This Row],[Inventory Suffix]]&amp;" "&amp;Master[[#This Row],[Inventory Type - Lookup Picker]]</f>
        <v xml:space="preserve">   </v>
      </c>
      <c r="D153" s="7" t="str">
        <f>IF(Master[[#This Row],[Collector Voucher Number]]="","",Master[[#This Row],[Collector Voucher Number]])</f>
        <v/>
      </c>
      <c r="E153" s="17" t="str">
        <f>IF(Master[[#This Row],[Voucher Location (3)]]="","",Master[[#This Row],[Voucher Location (3)]])</f>
        <v/>
      </c>
      <c r="F153" s="7" t="str">
        <f t="shared" si="5"/>
        <v>mm/dd/yyyy</v>
      </c>
      <c r="G153" s="2" t="str">
        <f>IF(Master[[#This Row],[Voucher Date]]="","",Master[[#This Row],[Voucher Date]])</f>
        <v/>
      </c>
      <c r="H153" s="17" t="str">
        <f>IF(Master[[#This Row],[Voucher Collector -name, organization]]="","",Master[[#This Row],[Voucher Collector -name, organization]])</f>
        <v/>
      </c>
      <c r="I153" s="7" t="str">
        <f>IF(Master[[#This Row],[Note (Voucher)]]="","",Master[[#This Row],[Note (Voucher)]])</f>
        <v/>
      </c>
    </row>
    <row r="154" spans="2:9" x14ac:dyDescent="0.35">
      <c r="B154" s="7" t="str">
        <f>Master[[#This Row],[Accession Prefix (NPGS)]]&amp;" "&amp;Master[[#This Row],[Accession Number -Assigned]]</f>
        <v xml:space="preserve"> </v>
      </c>
      <c r="C154" s="7" t="str">
        <f>Master[[#This Row],[Accession Prefix (NPGS)]]&amp;" "&amp;Master[[#This Row],[Accession Number -Assigned]]&amp;" "&amp;Master[[#This Row],[Inventory Suffix]]&amp;" "&amp;Master[[#This Row],[Inventory Type - Lookup Picker]]</f>
        <v xml:space="preserve">   </v>
      </c>
      <c r="D154" s="7" t="str">
        <f>IF(Master[[#This Row],[Collector Voucher Number]]="","",Master[[#This Row],[Collector Voucher Number]])</f>
        <v/>
      </c>
      <c r="E154" s="17" t="str">
        <f>IF(Master[[#This Row],[Voucher Location (3)]]="","",Master[[#This Row],[Voucher Location (3)]])</f>
        <v/>
      </c>
      <c r="F154" s="7" t="str">
        <f t="shared" si="5"/>
        <v>mm/dd/yyyy</v>
      </c>
      <c r="G154" s="2" t="str">
        <f>IF(Master[[#This Row],[Voucher Date]]="","",Master[[#This Row],[Voucher Date]])</f>
        <v/>
      </c>
      <c r="H154" s="17" t="str">
        <f>IF(Master[[#This Row],[Voucher Collector -name, organization]]="","",Master[[#This Row],[Voucher Collector -name, organization]])</f>
        <v/>
      </c>
      <c r="I154" s="7" t="str">
        <f>IF(Master[[#This Row],[Note (Voucher)]]="","",Master[[#This Row],[Note (Voucher)]])</f>
        <v/>
      </c>
    </row>
    <row r="155" spans="2:9" x14ac:dyDescent="0.35">
      <c r="B155" s="7" t="str">
        <f>Master[[#This Row],[Accession Prefix (NPGS)]]&amp;" "&amp;Master[[#This Row],[Accession Number -Assigned]]</f>
        <v xml:space="preserve"> </v>
      </c>
      <c r="C155" s="7" t="str">
        <f>Master[[#This Row],[Accession Prefix (NPGS)]]&amp;" "&amp;Master[[#This Row],[Accession Number -Assigned]]&amp;" "&amp;Master[[#This Row],[Inventory Suffix]]&amp;" "&amp;Master[[#This Row],[Inventory Type - Lookup Picker]]</f>
        <v xml:space="preserve">   </v>
      </c>
      <c r="D155" s="7" t="str">
        <f>IF(Master[[#This Row],[Collector Voucher Number]]="","",Master[[#This Row],[Collector Voucher Number]])</f>
        <v/>
      </c>
      <c r="E155" s="17" t="str">
        <f>IF(Master[[#This Row],[Voucher Location (3)]]="","",Master[[#This Row],[Voucher Location (3)]])</f>
        <v/>
      </c>
      <c r="F155" s="7" t="str">
        <f t="shared" si="5"/>
        <v>mm/dd/yyyy</v>
      </c>
      <c r="G155" s="2" t="str">
        <f>IF(Master[[#This Row],[Voucher Date]]="","",Master[[#This Row],[Voucher Date]])</f>
        <v/>
      </c>
      <c r="H155" s="17" t="str">
        <f>IF(Master[[#This Row],[Voucher Collector -name, organization]]="","",Master[[#This Row],[Voucher Collector -name, organization]])</f>
        <v/>
      </c>
      <c r="I155" s="7" t="str">
        <f>IF(Master[[#This Row],[Note (Voucher)]]="","",Master[[#This Row],[Note (Voucher)]])</f>
        <v/>
      </c>
    </row>
    <row r="156" spans="2:9" x14ac:dyDescent="0.35">
      <c r="B156" s="7" t="str">
        <f>Master[[#This Row],[Accession Prefix (NPGS)]]&amp;" "&amp;Master[[#This Row],[Accession Number -Assigned]]</f>
        <v xml:space="preserve"> </v>
      </c>
      <c r="C156" s="7" t="str">
        <f>Master[[#This Row],[Accession Prefix (NPGS)]]&amp;" "&amp;Master[[#This Row],[Accession Number -Assigned]]&amp;" "&amp;Master[[#This Row],[Inventory Suffix]]&amp;" "&amp;Master[[#This Row],[Inventory Type - Lookup Picker]]</f>
        <v xml:space="preserve">   </v>
      </c>
      <c r="D156" s="7" t="str">
        <f>IF(Master[[#This Row],[Collector Voucher Number]]="","",Master[[#This Row],[Collector Voucher Number]])</f>
        <v/>
      </c>
      <c r="E156" s="17" t="str">
        <f>IF(Master[[#This Row],[Voucher Location (3)]]="","",Master[[#This Row],[Voucher Location (3)]])</f>
        <v/>
      </c>
      <c r="F156" s="7" t="str">
        <f t="shared" si="5"/>
        <v>mm/dd/yyyy</v>
      </c>
      <c r="G156" s="2" t="str">
        <f>IF(Master[[#This Row],[Voucher Date]]="","",Master[[#This Row],[Voucher Date]])</f>
        <v/>
      </c>
      <c r="H156" s="17" t="str">
        <f>IF(Master[[#This Row],[Voucher Collector -name, organization]]="","",Master[[#This Row],[Voucher Collector -name, organization]])</f>
        <v/>
      </c>
      <c r="I156" s="7" t="str">
        <f>IF(Master[[#This Row],[Note (Voucher)]]="","",Master[[#This Row],[Note (Voucher)]])</f>
        <v/>
      </c>
    </row>
    <row r="157" spans="2:9" x14ac:dyDescent="0.35">
      <c r="B157" s="7" t="str">
        <f>Master[[#This Row],[Accession Prefix (NPGS)]]&amp;" "&amp;Master[[#This Row],[Accession Number -Assigned]]</f>
        <v xml:space="preserve"> </v>
      </c>
      <c r="C157" s="7" t="str">
        <f>Master[[#This Row],[Accession Prefix (NPGS)]]&amp;" "&amp;Master[[#This Row],[Accession Number -Assigned]]&amp;" "&amp;Master[[#This Row],[Inventory Suffix]]&amp;" "&amp;Master[[#This Row],[Inventory Type - Lookup Picker]]</f>
        <v xml:space="preserve">   </v>
      </c>
      <c r="D157" s="7" t="str">
        <f>IF(Master[[#This Row],[Collector Voucher Number]]="","",Master[[#This Row],[Collector Voucher Number]])</f>
        <v/>
      </c>
      <c r="E157" s="17" t="str">
        <f>IF(Master[[#This Row],[Voucher Location (3)]]="","",Master[[#This Row],[Voucher Location (3)]])</f>
        <v/>
      </c>
      <c r="F157" s="7" t="str">
        <f t="shared" si="5"/>
        <v>mm/dd/yyyy</v>
      </c>
      <c r="G157" s="2" t="str">
        <f>IF(Master[[#This Row],[Voucher Date]]="","",Master[[#This Row],[Voucher Date]])</f>
        <v/>
      </c>
      <c r="H157" s="17" t="str">
        <f>IF(Master[[#This Row],[Voucher Collector -name, organization]]="","",Master[[#This Row],[Voucher Collector -name, organization]])</f>
        <v/>
      </c>
      <c r="I157" s="7" t="str">
        <f>IF(Master[[#This Row],[Note (Voucher)]]="","",Master[[#This Row],[Note (Voucher)]])</f>
        <v/>
      </c>
    </row>
    <row r="158" spans="2:9" x14ac:dyDescent="0.35">
      <c r="B158" s="7" t="str">
        <f>Master[[#This Row],[Accession Prefix (NPGS)]]&amp;" "&amp;Master[[#This Row],[Accession Number -Assigned]]</f>
        <v xml:space="preserve"> </v>
      </c>
      <c r="C158" s="7" t="str">
        <f>Master[[#This Row],[Accession Prefix (NPGS)]]&amp;" "&amp;Master[[#This Row],[Accession Number -Assigned]]&amp;" "&amp;Master[[#This Row],[Inventory Suffix]]&amp;" "&amp;Master[[#This Row],[Inventory Type - Lookup Picker]]</f>
        <v xml:space="preserve">   </v>
      </c>
      <c r="D158" s="7" t="str">
        <f>IF(Master[[#This Row],[Collector Voucher Number]]="","",Master[[#This Row],[Collector Voucher Number]])</f>
        <v/>
      </c>
      <c r="E158" s="17" t="str">
        <f>IF(Master[[#This Row],[Voucher Location (3)]]="","",Master[[#This Row],[Voucher Location (3)]])</f>
        <v/>
      </c>
      <c r="F158" s="7" t="str">
        <f t="shared" si="5"/>
        <v>mm/dd/yyyy</v>
      </c>
      <c r="G158" s="2" t="str">
        <f>IF(Master[[#This Row],[Voucher Date]]="","",Master[[#This Row],[Voucher Date]])</f>
        <v/>
      </c>
      <c r="H158" s="17" t="str">
        <f>IF(Master[[#This Row],[Voucher Collector -name, organization]]="","",Master[[#This Row],[Voucher Collector -name, organization]])</f>
        <v/>
      </c>
      <c r="I158" s="7" t="str">
        <f>IF(Master[[#This Row],[Note (Voucher)]]="","",Master[[#This Row],[Note (Voucher)]])</f>
        <v/>
      </c>
    </row>
    <row r="159" spans="2:9" x14ac:dyDescent="0.35">
      <c r="B159" s="7" t="str">
        <f>Master[[#This Row],[Accession Prefix (NPGS)]]&amp;" "&amp;Master[[#This Row],[Accession Number -Assigned]]</f>
        <v xml:space="preserve"> </v>
      </c>
      <c r="C159" s="7" t="str">
        <f>Master[[#This Row],[Accession Prefix (NPGS)]]&amp;" "&amp;Master[[#This Row],[Accession Number -Assigned]]&amp;" "&amp;Master[[#This Row],[Inventory Suffix]]&amp;" "&amp;Master[[#This Row],[Inventory Type - Lookup Picker]]</f>
        <v xml:space="preserve">   </v>
      </c>
      <c r="D159" s="7" t="str">
        <f>IF(Master[[#This Row],[Collector Voucher Number]]="","",Master[[#This Row],[Collector Voucher Number]])</f>
        <v/>
      </c>
      <c r="E159" s="17" t="str">
        <f>IF(Master[[#This Row],[Voucher Location (3)]]="","",Master[[#This Row],[Voucher Location (3)]])</f>
        <v/>
      </c>
      <c r="F159" s="7" t="str">
        <f t="shared" si="5"/>
        <v>mm/dd/yyyy</v>
      </c>
      <c r="G159" s="2" t="str">
        <f>IF(Master[[#This Row],[Voucher Date]]="","",Master[[#This Row],[Voucher Date]])</f>
        <v/>
      </c>
      <c r="H159" s="17" t="str">
        <f>IF(Master[[#This Row],[Voucher Collector -name, organization]]="","",Master[[#This Row],[Voucher Collector -name, organization]])</f>
        <v/>
      </c>
      <c r="I159" s="7" t="str">
        <f>IF(Master[[#This Row],[Note (Voucher)]]="","",Master[[#This Row],[Note (Voucher)]])</f>
        <v/>
      </c>
    </row>
    <row r="160" spans="2:9" x14ac:dyDescent="0.35">
      <c r="B160" s="7" t="str">
        <f>Master[[#This Row],[Accession Prefix (NPGS)]]&amp;" "&amp;Master[[#This Row],[Accession Number -Assigned]]</f>
        <v xml:space="preserve"> </v>
      </c>
      <c r="C160" s="7" t="str">
        <f>Master[[#This Row],[Accession Prefix (NPGS)]]&amp;" "&amp;Master[[#This Row],[Accession Number -Assigned]]&amp;" "&amp;Master[[#This Row],[Inventory Suffix]]&amp;" "&amp;Master[[#This Row],[Inventory Type - Lookup Picker]]</f>
        <v xml:space="preserve">   </v>
      </c>
      <c r="D160" s="7" t="str">
        <f>IF(Master[[#This Row],[Collector Voucher Number]]="","",Master[[#This Row],[Collector Voucher Number]])</f>
        <v/>
      </c>
      <c r="E160" s="17" t="str">
        <f>IF(Master[[#This Row],[Voucher Location (3)]]="","",Master[[#This Row],[Voucher Location (3)]])</f>
        <v/>
      </c>
      <c r="F160" s="7" t="str">
        <f t="shared" si="5"/>
        <v>mm/dd/yyyy</v>
      </c>
      <c r="G160" s="2" t="str">
        <f>IF(Master[[#This Row],[Voucher Date]]="","",Master[[#This Row],[Voucher Date]])</f>
        <v/>
      </c>
      <c r="H160" s="17" t="str">
        <f>IF(Master[[#This Row],[Voucher Collector -name, organization]]="","",Master[[#This Row],[Voucher Collector -name, organization]])</f>
        <v/>
      </c>
      <c r="I160" s="7" t="str">
        <f>IF(Master[[#This Row],[Note (Voucher)]]="","",Master[[#This Row],[Note (Voucher)]])</f>
        <v/>
      </c>
    </row>
    <row r="161" spans="2:9" x14ac:dyDescent="0.35">
      <c r="B161" s="7" t="str">
        <f>Master[[#This Row],[Accession Prefix (NPGS)]]&amp;" "&amp;Master[[#This Row],[Accession Number -Assigned]]</f>
        <v xml:space="preserve"> </v>
      </c>
      <c r="C161" s="7" t="str">
        <f>Master[[#This Row],[Accession Prefix (NPGS)]]&amp;" "&amp;Master[[#This Row],[Accession Number -Assigned]]&amp;" "&amp;Master[[#This Row],[Inventory Suffix]]&amp;" "&amp;Master[[#This Row],[Inventory Type - Lookup Picker]]</f>
        <v xml:space="preserve">   </v>
      </c>
      <c r="D161" s="7" t="str">
        <f>IF(Master[[#This Row],[Collector Voucher Number]]="","",Master[[#This Row],[Collector Voucher Number]])</f>
        <v/>
      </c>
      <c r="E161" s="17" t="str">
        <f>IF(Master[[#This Row],[Voucher Location (3)]]="","",Master[[#This Row],[Voucher Location (3)]])</f>
        <v/>
      </c>
      <c r="F161" s="7" t="str">
        <f t="shared" si="5"/>
        <v>mm/dd/yyyy</v>
      </c>
      <c r="G161" s="2" t="str">
        <f>IF(Master[[#This Row],[Voucher Date]]="","",Master[[#This Row],[Voucher Date]])</f>
        <v/>
      </c>
      <c r="H161" s="17" t="str">
        <f>IF(Master[[#This Row],[Voucher Collector -name, organization]]="","",Master[[#This Row],[Voucher Collector -name, organization]])</f>
        <v/>
      </c>
      <c r="I161" s="7" t="str">
        <f>IF(Master[[#This Row],[Note (Voucher)]]="","",Master[[#This Row],[Note (Voucher)]])</f>
        <v/>
      </c>
    </row>
    <row r="162" spans="2:9" x14ac:dyDescent="0.35">
      <c r="B162" s="7" t="str">
        <f>Master[[#This Row],[Accession Prefix (NPGS)]]&amp;" "&amp;Master[[#This Row],[Accession Number -Assigned]]</f>
        <v xml:space="preserve"> </v>
      </c>
      <c r="C162" s="7" t="str">
        <f>Master[[#This Row],[Accession Prefix (NPGS)]]&amp;" "&amp;Master[[#This Row],[Accession Number -Assigned]]&amp;" "&amp;Master[[#This Row],[Inventory Suffix]]&amp;" "&amp;Master[[#This Row],[Inventory Type - Lookup Picker]]</f>
        <v xml:space="preserve">   </v>
      </c>
      <c r="D162" s="7" t="str">
        <f>IF(Master[[#This Row],[Collector Voucher Number]]="","",Master[[#This Row],[Collector Voucher Number]])</f>
        <v/>
      </c>
      <c r="E162" s="17" t="str">
        <f>IF(Master[[#This Row],[Voucher Location (3)]]="","",Master[[#This Row],[Voucher Location (3)]])</f>
        <v/>
      </c>
      <c r="F162" s="7" t="str">
        <f t="shared" si="5"/>
        <v>mm/dd/yyyy</v>
      </c>
      <c r="G162" s="2" t="str">
        <f>IF(Master[[#This Row],[Voucher Date]]="","",Master[[#This Row],[Voucher Date]])</f>
        <v/>
      </c>
      <c r="H162" s="17" t="str">
        <f>IF(Master[[#This Row],[Voucher Collector -name, organization]]="","",Master[[#This Row],[Voucher Collector -name, organization]])</f>
        <v/>
      </c>
      <c r="I162" s="7" t="str">
        <f>IF(Master[[#This Row],[Note (Voucher)]]="","",Master[[#This Row],[Note (Voucher)]])</f>
        <v/>
      </c>
    </row>
    <row r="163" spans="2:9" x14ac:dyDescent="0.35">
      <c r="B163" s="7" t="str">
        <f>Master[[#This Row],[Accession Prefix (NPGS)]]&amp;" "&amp;Master[[#This Row],[Accession Number -Assigned]]</f>
        <v xml:space="preserve"> </v>
      </c>
      <c r="C163" s="7" t="str">
        <f>Master[[#This Row],[Accession Prefix (NPGS)]]&amp;" "&amp;Master[[#This Row],[Accession Number -Assigned]]&amp;" "&amp;Master[[#This Row],[Inventory Suffix]]&amp;" "&amp;Master[[#This Row],[Inventory Type - Lookup Picker]]</f>
        <v xml:space="preserve">   </v>
      </c>
      <c r="D163" s="7" t="str">
        <f>IF(Master[[#This Row],[Collector Voucher Number]]="","",Master[[#This Row],[Collector Voucher Number]])</f>
        <v/>
      </c>
      <c r="E163" s="17" t="str">
        <f>IF(Master[[#This Row],[Voucher Location (3)]]="","",Master[[#This Row],[Voucher Location (3)]])</f>
        <v/>
      </c>
      <c r="F163" s="7" t="str">
        <f t="shared" si="5"/>
        <v>mm/dd/yyyy</v>
      </c>
      <c r="G163" s="2" t="str">
        <f>IF(Master[[#This Row],[Voucher Date]]="","",Master[[#This Row],[Voucher Date]])</f>
        <v/>
      </c>
      <c r="H163" s="17" t="str">
        <f>IF(Master[[#This Row],[Voucher Collector -name, organization]]="","",Master[[#This Row],[Voucher Collector -name, organization]])</f>
        <v/>
      </c>
      <c r="I163" s="7" t="str">
        <f>IF(Master[[#This Row],[Note (Voucher)]]="","",Master[[#This Row],[Note (Voucher)]])</f>
        <v/>
      </c>
    </row>
    <row r="164" spans="2:9" x14ac:dyDescent="0.35">
      <c r="B164" s="7" t="str">
        <f>Master[[#This Row],[Accession Prefix (NPGS)]]&amp;" "&amp;Master[[#This Row],[Accession Number -Assigned]]</f>
        <v xml:space="preserve"> </v>
      </c>
      <c r="C164" s="7" t="str">
        <f>Master[[#This Row],[Accession Prefix (NPGS)]]&amp;" "&amp;Master[[#This Row],[Accession Number -Assigned]]&amp;" "&amp;Master[[#This Row],[Inventory Suffix]]&amp;" "&amp;Master[[#This Row],[Inventory Type - Lookup Picker]]</f>
        <v xml:space="preserve">   </v>
      </c>
      <c r="D164" s="7" t="str">
        <f>IF(Master[[#This Row],[Collector Voucher Number]]="","",Master[[#This Row],[Collector Voucher Number]])</f>
        <v/>
      </c>
      <c r="E164" s="17" t="str">
        <f>IF(Master[[#This Row],[Voucher Location (3)]]="","",Master[[#This Row],[Voucher Location (3)]])</f>
        <v/>
      </c>
      <c r="F164" s="7" t="str">
        <f t="shared" si="5"/>
        <v>mm/dd/yyyy</v>
      </c>
      <c r="G164" s="2" t="str">
        <f>IF(Master[[#This Row],[Voucher Date]]="","",Master[[#This Row],[Voucher Date]])</f>
        <v/>
      </c>
      <c r="H164" s="17" t="str">
        <f>IF(Master[[#This Row],[Voucher Collector -name, organization]]="","",Master[[#This Row],[Voucher Collector -name, organization]])</f>
        <v/>
      </c>
      <c r="I164" s="7" t="str">
        <f>IF(Master[[#This Row],[Note (Voucher)]]="","",Master[[#This Row],[Note (Voucher)]])</f>
        <v/>
      </c>
    </row>
    <row r="165" spans="2:9" x14ac:dyDescent="0.35">
      <c r="B165" s="7" t="str">
        <f>Master[[#This Row],[Accession Prefix (NPGS)]]&amp;" "&amp;Master[[#This Row],[Accession Number -Assigned]]</f>
        <v xml:space="preserve"> </v>
      </c>
      <c r="C165" s="7" t="str">
        <f>Master[[#This Row],[Accession Prefix (NPGS)]]&amp;" "&amp;Master[[#This Row],[Accession Number -Assigned]]&amp;" "&amp;Master[[#This Row],[Inventory Suffix]]&amp;" "&amp;Master[[#This Row],[Inventory Type - Lookup Picker]]</f>
        <v xml:space="preserve">   </v>
      </c>
      <c r="D165" s="7" t="str">
        <f>IF(Master[[#This Row],[Collector Voucher Number]]="","",Master[[#This Row],[Collector Voucher Number]])</f>
        <v/>
      </c>
      <c r="E165" s="17" t="str">
        <f>IF(Master[[#This Row],[Voucher Location (3)]]="","",Master[[#This Row],[Voucher Location (3)]])</f>
        <v/>
      </c>
      <c r="F165" s="7" t="str">
        <f t="shared" si="5"/>
        <v>mm/dd/yyyy</v>
      </c>
      <c r="G165" s="2" t="str">
        <f>IF(Master[[#This Row],[Voucher Date]]="","",Master[[#This Row],[Voucher Date]])</f>
        <v/>
      </c>
      <c r="H165" s="17" t="str">
        <f>IF(Master[[#This Row],[Voucher Collector -name, organization]]="","",Master[[#This Row],[Voucher Collector -name, organization]])</f>
        <v/>
      </c>
      <c r="I165" s="7" t="str">
        <f>IF(Master[[#This Row],[Note (Voucher)]]="","",Master[[#This Row],[Note (Voucher)]])</f>
        <v/>
      </c>
    </row>
    <row r="166" spans="2:9" x14ac:dyDescent="0.35">
      <c r="B166" s="7" t="str">
        <f>Master[[#This Row],[Accession Prefix (NPGS)]]&amp;" "&amp;Master[[#This Row],[Accession Number -Assigned]]</f>
        <v xml:space="preserve"> </v>
      </c>
      <c r="C166" s="7" t="str">
        <f>Master[[#This Row],[Accession Prefix (NPGS)]]&amp;" "&amp;Master[[#This Row],[Accession Number -Assigned]]&amp;" "&amp;Master[[#This Row],[Inventory Suffix]]&amp;" "&amp;Master[[#This Row],[Inventory Type - Lookup Picker]]</f>
        <v xml:space="preserve">   </v>
      </c>
      <c r="D166" s="7" t="str">
        <f>IF(Master[[#This Row],[Collector Voucher Number]]="","",Master[[#This Row],[Collector Voucher Number]])</f>
        <v/>
      </c>
      <c r="E166" s="17" t="str">
        <f>IF(Master[[#This Row],[Voucher Location (3)]]="","",Master[[#This Row],[Voucher Location (3)]])</f>
        <v/>
      </c>
      <c r="F166" s="7" t="str">
        <f t="shared" si="5"/>
        <v>mm/dd/yyyy</v>
      </c>
      <c r="G166" s="2" t="str">
        <f>IF(Master[[#This Row],[Voucher Date]]="","",Master[[#This Row],[Voucher Date]])</f>
        <v/>
      </c>
      <c r="H166" s="17" t="str">
        <f>IF(Master[[#This Row],[Voucher Collector -name, organization]]="","",Master[[#This Row],[Voucher Collector -name, organization]])</f>
        <v/>
      </c>
      <c r="I166" s="7" t="str">
        <f>IF(Master[[#This Row],[Note (Voucher)]]="","",Master[[#This Row],[Note (Voucher)]])</f>
        <v/>
      </c>
    </row>
    <row r="167" spans="2:9" x14ac:dyDescent="0.35">
      <c r="B167" s="7" t="str">
        <f>Master[[#This Row],[Accession Prefix (NPGS)]]&amp;" "&amp;Master[[#This Row],[Accession Number -Assigned]]</f>
        <v xml:space="preserve"> </v>
      </c>
      <c r="C167" s="7" t="str">
        <f>Master[[#This Row],[Accession Prefix (NPGS)]]&amp;" "&amp;Master[[#This Row],[Accession Number -Assigned]]&amp;" "&amp;Master[[#This Row],[Inventory Suffix]]&amp;" "&amp;Master[[#This Row],[Inventory Type - Lookup Picker]]</f>
        <v xml:space="preserve">   </v>
      </c>
      <c r="D167" s="7" t="str">
        <f>IF(Master[[#This Row],[Collector Voucher Number]]="","",Master[[#This Row],[Collector Voucher Number]])</f>
        <v/>
      </c>
      <c r="E167" s="17" t="str">
        <f>IF(Master[[#This Row],[Voucher Location (3)]]="","",Master[[#This Row],[Voucher Location (3)]])</f>
        <v/>
      </c>
      <c r="F167" s="7" t="str">
        <f t="shared" si="5"/>
        <v>mm/dd/yyyy</v>
      </c>
      <c r="G167" s="2" t="str">
        <f>IF(Master[[#This Row],[Voucher Date]]="","",Master[[#This Row],[Voucher Date]])</f>
        <v/>
      </c>
      <c r="H167" s="17" t="str">
        <f>IF(Master[[#This Row],[Voucher Collector -name, organization]]="","",Master[[#This Row],[Voucher Collector -name, organization]])</f>
        <v/>
      </c>
      <c r="I167" s="7" t="str">
        <f>IF(Master[[#This Row],[Note (Voucher)]]="","",Master[[#This Row],[Note (Voucher)]])</f>
        <v/>
      </c>
    </row>
    <row r="168" spans="2:9" x14ac:dyDescent="0.35">
      <c r="B168" s="7" t="str">
        <f>Master[[#This Row],[Accession Prefix (NPGS)]]&amp;" "&amp;Master[[#This Row],[Accession Number -Assigned]]</f>
        <v xml:space="preserve"> </v>
      </c>
      <c r="C168" s="7" t="str">
        <f>Master[[#This Row],[Accession Prefix (NPGS)]]&amp;" "&amp;Master[[#This Row],[Accession Number -Assigned]]&amp;" "&amp;Master[[#This Row],[Inventory Suffix]]&amp;" "&amp;Master[[#This Row],[Inventory Type - Lookup Picker]]</f>
        <v xml:space="preserve">   </v>
      </c>
      <c r="D168" s="7" t="str">
        <f>IF(Master[[#This Row],[Collector Voucher Number]]="","",Master[[#This Row],[Collector Voucher Number]])</f>
        <v/>
      </c>
      <c r="E168" s="17" t="str">
        <f>IF(Master[[#This Row],[Voucher Location (3)]]="","",Master[[#This Row],[Voucher Location (3)]])</f>
        <v/>
      </c>
      <c r="F168" s="7" t="str">
        <f t="shared" si="5"/>
        <v>mm/dd/yyyy</v>
      </c>
      <c r="G168" s="2" t="str">
        <f>IF(Master[[#This Row],[Voucher Date]]="","",Master[[#This Row],[Voucher Date]])</f>
        <v/>
      </c>
      <c r="H168" s="17" t="str">
        <f>IF(Master[[#This Row],[Voucher Collector -name, organization]]="","",Master[[#This Row],[Voucher Collector -name, organization]])</f>
        <v/>
      </c>
      <c r="I168" s="7" t="str">
        <f>IF(Master[[#This Row],[Note (Voucher)]]="","",Master[[#This Row],[Note (Voucher)]])</f>
        <v/>
      </c>
    </row>
    <row r="169" spans="2:9" x14ac:dyDescent="0.35">
      <c r="B169" s="7" t="str">
        <f>Master[[#This Row],[Accession Prefix (NPGS)]]&amp;" "&amp;Master[[#This Row],[Accession Number -Assigned]]</f>
        <v xml:space="preserve"> </v>
      </c>
      <c r="C169" s="7" t="str">
        <f>Master[[#This Row],[Accession Prefix (NPGS)]]&amp;" "&amp;Master[[#This Row],[Accession Number -Assigned]]&amp;" "&amp;Master[[#This Row],[Inventory Suffix]]&amp;" "&amp;Master[[#This Row],[Inventory Type - Lookup Picker]]</f>
        <v xml:space="preserve">   </v>
      </c>
      <c r="D169" s="7" t="str">
        <f>IF(Master[[#This Row],[Collector Voucher Number]]="","",Master[[#This Row],[Collector Voucher Number]])</f>
        <v/>
      </c>
      <c r="E169" s="17" t="str">
        <f>IF(Master[[#This Row],[Voucher Location (3)]]="","",Master[[#This Row],[Voucher Location (3)]])</f>
        <v/>
      </c>
      <c r="F169" s="7" t="str">
        <f t="shared" si="5"/>
        <v>mm/dd/yyyy</v>
      </c>
      <c r="G169" s="2" t="str">
        <f>IF(Master[[#This Row],[Voucher Date]]="","",Master[[#This Row],[Voucher Date]])</f>
        <v/>
      </c>
      <c r="H169" s="17" t="str">
        <f>IF(Master[[#This Row],[Voucher Collector -name, organization]]="","",Master[[#This Row],[Voucher Collector -name, organization]])</f>
        <v/>
      </c>
      <c r="I169" s="7" t="str">
        <f>IF(Master[[#This Row],[Note (Voucher)]]="","",Master[[#This Row],[Note (Voucher)]])</f>
        <v/>
      </c>
    </row>
    <row r="170" spans="2:9" x14ac:dyDescent="0.35">
      <c r="B170" s="7" t="str">
        <f>Master[[#This Row],[Accession Prefix (NPGS)]]&amp;" "&amp;Master[[#This Row],[Accession Number -Assigned]]</f>
        <v xml:space="preserve"> </v>
      </c>
      <c r="C170" s="7" t="str">
        <f>Master[[#This Row],[Accession Prefix (NPGS)]]&amp;" "&amp;Master[[#This Row],[Accession Number -Assigned]]&amp;" "&amp;Master[[#This Row],[Inventory Suffix]]&amp;" "&amp;Master[[#This Row],[Inventory Type - Lookup Picker]]</f>
        <v xml:space="preserve">   </v>
      </c>
      <c r="D170" s="7" t="str">
        <f>IF(Master[[#This Row],[Collector Voucher Number]]="","",Master[[#This Row],[Collector Voucher Number]])</f>
        <v/>
      </c>
      <c r="E170" s="17" t="str">
        <f>IF(Master[[#This Row],[Voucher Location (3)]]="","",Master[[#This Row],[Voucher Location (3)]])</f>
        <v/>
      </c>
      <c r="F170" s="7" t="str">
        <f t="shared" si="5"/>
        <v>mm/dd/yyyy</v>
      </c>
      <c r="G170" s="2" t="str">
        <f>IF(Master[[#This Row],[Voucher Date]]="","",Master[[#This Row],[Voucher Date]])</f>
        <v/>
      </c>
      <c r="H170" s="17" t="str">
        <f>IF(Master[[#This Row],[Voucher Collector -name, organization]]="","",Master[[#This Row],[Voucher Collector -name, organization]])</f>
        <v/>
      </c>
      <c r="I170" s="7" t="str">
        <f>IF(Master[[#This Row],[Note (Voucher)]]="","",Master[[#This Row],[Note (Voucher)]])</f>
        <v/>
      </c>
    </row>
    <row r="171" spans="2:9" x14ac:dyDescent="0.35">
      <c r="B171" s="7" t="str">
        <f>Master[[#This Row],[Accession Prefix (NPGS)]]&amp;" "&amp;Master[[#This Row],[Accession Number -Assigned]]</f>
        <v xml:space="preserve"> </v>
      </c>
      <c r="C171" s="7" t="str">
        <f>Master[[#This Row],[Accession Prefix (NPGS)]]&amp;" "&amp;Master[[#This Row],[Accession Number -Assigned]]&amp;" "&amp;Master[[#This Row],[Inventory Suffix]]&amp;" "&amp;Master[[#This Row],[Inventory Type - Lookup Picker]]</f>
        <v xml:space="preserve">   </v>
      </c>
      <c r="D171" s="7" t="str">
        <f>IF(Master[[#This Row],[Collector Voucher Number]]="","",Master[[#This Row],[Collector Voucher Number]])</f>
        <v/>
      </c>
      <c r="E171" s="17" t="str">
        <f>IF(Master[[#This Row],[Voucher Location (3)]]="","",Master[[#This Row],[Voucher Location (3)]])</f>
        <v/>
      </c>
      <c r="F171" s="7" t="str">
        <f t="shared" si="5"/>
        <v>mm/dd/yyyy</v>
      </c>
      <c r="G171" s="2" t="str">
        <f>IF(Master[[#This Row],[Voucher Date]]="","",Master[[#This Row],[Voucher Date]])</f>
        <v/>
      </c>
      <c r="H171" s="17" t="str">
        <f>IF(Master[[#This Row],[Voucher Collector -name, organization]]="","",Master[[#This Row],[Voucher Collector -name, organization]])</f>
        <v/>
      </c>
      <c r="I171" s="7" t="str">
        <f>IF(Master[[#This Row],[Note (Voucher)]]="","",Master[[#This Row],[Note (Voucher)]])</f>
        <v/>
      </c>
    </row>
    <row r="172" spans="2:9" x14ac:dyDescent="0.35">
      <c r="B172" s="7" t="str">
        <f>Master[[#This Row],[Accession Prefix (NPGS)]]&amp;" "&amp;Master[[#This Row],[Accession Number -Assigned]]</f>
        <v xml:space="preserve"> </v>
      </c>
      <c r="C172" s="7" t="str">
        <f>Master[[#This Row],[Accession Prefix (NPGS)]]&amp;" "&amp;Master[[#This Row],[Accession Number -Assigned]]&amp;" "&amp;Master[[#This Row],[Inventory Suffix]]&amp;" "&amp;Master[[#This Row],[Inventory Type - Lookup Picker]]</f>
        <v xml:space="preserve">   </v>
      </c>
      <c r="D172" s="7" t="str">
        <f>IF(Master[[#This Row],[Collector Voucher Number]]="","",Master[[#This Row],[Collector Voucher Number]])</f>
        <v/>
      </c>
      <c r="E172" s="17" t="str">
        <f>IF(Master[[#This Row],[Voucher Location (3)]]="","",Master[[#This Row],[Voucher Location (3)]])</f>
        <v/>
      </c>
      <c r="F172" s="7" t="str">
        <f t="shared" si="5"/>
        <v>mm/dd/yyyy</v>
      </c>
      <c r="G172" s="2" t="str">
        <f>IF(Master[[#This Row],[Voucher Date]]="","",Master[[#This Row],[Voucher Date]])</f>
        <v/>
      </c>
      <c r="H172" s="17" t="str">
        <f>IF(Master[[#This Row],[Voucher Collector -name, organization]]="","",Master[[#This Row],[Voucher Collector -name, organization]])</f>
        <v/>
      </c>
      <c r="I172" s="7" t="str">
        <f>IF(Master[[#This Row],[Note (Voucher)]]="","",Master[[#This Row],[Note (Voucher)]])</f>
        <v/>
      </c>
    </row>
    <row r="173" spans="2:9" x14ac:dyDescent="0.35">
      <c r="B173" s="7" t="str">
        <f>Master[[#This Row],[Accession Prefix (NPGS)]]&amp;" "&amp;Master[[#This Row],[Accession Number -Assigned]]</f>
        <v xml:space="preserve"> </v>
      </c>
      <c r="C173" s="7" t="str">
        <f>Master[[#This Row],[Accession Prefix (NPGS)]]&amp;" "&amp;Master[[#This Row],[Accession Number -Assigned]]&amp;" "&amp;Master[[#This Row],[Inventory Suffix]]&amp;" "&amp;Master[[#This Row],[Inventory Type - Lookup Picker]]</f>
        <v xml:space="preserve">   </v>
      </c>
      <c r="D173" s="7" t="str">
        <f>IF(Master[[#This Row],[Collector Voucher Number]]="","",Master[[#This Row],[Collector Voucher Number]])</f>
        <v/>
      </c>
      <c r="E173" s="17" t="str">
        <f>IF(Master[[#This Row],[Voucher Location (3)]]="","",Master[[#This Row],[Voucher Location (3)]])</f>
        <v/>
      </c>
      <c r="F173" s="7" t="str">
        <f t="shared" si="5"/>
        <v>mm/dd/yyyy</v>
      </c>
      <c r="G173" s="2" t="str">
        <f>IF(Master[[#This Row],[Voucher Date]]="","",Master[[#This Row],[Voucher Date]])</f>
        <v/>
      </c>
      <c r="H173" s="17" t="str">
        <f>IF(Master[[#This Row],[Voucher Collector -name, organization]]="","",Master[[#This Row],[Voucher Collector -name, organization]])</f>
        <v/>
      </c>
      <c r="I173" s="7" t="str">
        <f>IF(Master[[#This Row],[Note (Voucher)]]="","",Master[[#This Row],[Note (Voucher)]])</f>
        <v/>
      </c>
    </row>
    <row r="174" spans="2:9" x14ac:dyDescent="0.35">
      <c r="B174" s="7" t="str">
        <f>Master[[#This Row],[Accession Prefix (NPGS)]]&amp;" "&amp;Master[[#This Row],[Accession Number -Assigned]]</f>
        <v xml:space="preserve"> </v>
      </c>
      <c r="C174" s="7" t="str">
        <f>Master[[#This Row],[Accession Prefix (NPGS)]]&amp;" "&amp;Master[[#This Row],[Accession Number -Assigned]]&amp;" "&amp;Master[[#This Row],[Inventory Suffix]]&amp;" "&amp;Master[[#This Row],[Inventory Type - Lookup Picker]]</f>
        <v xml:space="preserve">   </v>
      </c>
      <c r="D174" s="7" t="str">
        <f>IF(Master[[#This Row],[Collector Voucher Number]]="","",Master[[#This Row],[Collector Voucher Number]])</f>
        <v/>
      </c>
      <c r="E174" s="17" t="str">
        <f>IF(Master[[#This Row],[Voucher Location (3)]]="","",Master[[#This Row],[Voucher Location (3)]])</f>
        <v/>
      </c>
      <c r="F174" s="7" t="str">
        <f t="shared" si="5"/>
        <v>mm/dd/yyyy</v>
      </c>
      <c r="G174" s="2" t="str">
        <f>IF(Master[[#This Row],[Voucher Date]]="","",Master[[#This Row],[Voucher Date]])</f>
        <v/>
      </c>
      <c r="H174" s="17" t="str">
        <f>IF(Master[[#This Row],[Voucher Collector -name, organization]]="","",Master[[#This Row],[Voucher Collector -name, organization]])</f>
        <v/>
      </c>
      <c r="I174" s="7" t="str">
        <f>IF(Master[[#This Row],[Note (Voucher)]]="","",Master[[#This Row],[Note (Voucher)]])</f>
        <v/>
      </c>
    </row>
    <row r="175" spans="2:9" x14ac:dyDescent="0.35">
      <c r="B175" s="7" t="str">
        <f>Master[[#This Row],[Accession Prefix (NPGS)]]&amp;" "&amp;Master[[#This Row],[Accession Number -Assigned]]</f>
        <v xml:space="preserve"> </v>
      </c>
      <c r="C175" s="7" t="str">
        <f>Master[[#This Row],[Accession Prefix (NPGS)]]&amp;" "&amp;Master[[#This Row],[Accession Number -Assigned]]&amp;" "&amp;Master[[#This Row],[Inventory Suffix]]&amp;" "&amp;Master[[#This Row],[Inventory Type - Lookup Picker]]</f>
        <v xml:space="preserve">   </v>
      </c>
      <c r="D175" s="7" t="str">
        <f>IF(Master[[#This Row],[Collector Voucher Number]]="","",Master[[#This Row],[Collector Voucher Number]])</f>
        <v/>
      </c>
      <c r="E175" s="17" t="str">
        <f>IF(Master[[#This Row],[Voucher Location (3)]]="","",Master[[#This Row],[Voucher Location (3)]])</f>
        <v/>
      </c>
      <c r="F175" s="7" t="str">
        <f t="shared" si="5"/>
        <v>mm/dd/yyyy</v>
      </c>
      <c r="G175" s="2" t="str">
        <f>IF(Master[[#This Row],[Voucher Date]]="","",Master[[#This Row],[Voucher Date]])</f>
        <v/>
      </c>
      <c r="H175" s="17" t="str">
        <f>IF(Master[[#This Row],[Voucher Collector -name, organization]]="","",Master[[#This Row],[Voucher Collector -name, organization]])</f>
        <v/>
      </c>
      <c r="I175" s="7" t="str">
        <f>IF(Master[[#This Row],[Note (Voucher)]]="","",Master[[#This Row],[Note (Voucher)]])</f>
        <v/>
      </c>
    </row>
    <row r="176" spans="2:9" x14ac:dyDescent="0.35">
      <c r="B176" s="7" t="str">
        <f>Master[[#This Row],[Accession Prefix (NPGS)]]&amp;" "&amp;Master[[#This Row],[Accession Number -Assigned]]</f>
        <v xml:space="preserve"> </v>
      </c>
      <c r="C176" s="7" t="str">
        <f>Master[[#This Row],[Accession Prefix (NPGS)]]&amp;" "&amp;Master[[#This Row],[Accession Number -Assigned]]&amp;" "&amp;Master[[#This Row],[Inventory Suffix]]&amp;" "&amp;Master[[#This Row],[Inventory Type - Lookup Picker]]</f>
        <v xml:space="preserve">   </v>
      </c>
      <c r="D176" s="7" t="str">
        <f>IF(Master[[#This Row],[Collector Voucher Number]]="","",Master[[#This Row],[Collector Voucher Number]])</f>
        <v/>
      </c>
      <c r="E176" s="17" t="str">
        <f>IF(Master[[#This Row],[Voucher Location (3)]]="","",Master[[#This Row],[Voucher Location (3)]])</f>
        <v/>
      </c>
      <c r="F176" s="7" t="str">
        <f t="shared" si="5"/>
        <v>mm/dd/yyyy</v>
      </c>
      <c r="G176" s="2" t="str">
        <f>IF(Master[[#This Row],[Voucher Date]]="","",Master[[#This Row],[Voucher Date]])</f>
        <v/>
      </c>
      <c r="H176" s="17" t="str">
        <f>IF(Master[[#This Row],[Voucher Collector -name, organization]]="","",Master[[#This Row],[Voucher Collector -name, organization]])</f>
        <v/>
      </c>
      <c r="I176" s="7" t="str">
        <f>IF(Master[[#This Row],[Note (Voucher)]]="","",Master[[#This Row],[Note (Voucher)]])</f>
        <v/>
      </c>
    </row>
    <row r="177" spans="2:9" x14ac:dyDescent="0.35">
      <c r="B177" s="7" t="str">
        <f>Master[[#This Row],[Accession Prefix (NPGS)]]&amp;" "&amp;Master[[#This Row],[Accession Number -Assigned]]</f>
        <v xml:space="preserve"> </v>
      </c>
      <c r="C177" s="7" t="str">
        <f>Master[[#This Row],[Accession Prefix (NPGS)]]&amp;" "&amp;Master[[#This Row],[Accession Number -Assigned]]&amp;" "&amp;Master[[#This Row],[Inventory Suffix]]&amp;" "&amp;Master[[#This Row],[Inventory Type - Lookup Picker]]</f>
        <v xml:space="preserve">   </v>
      </c>
      <c r="D177" s="7" t="str">
        <f>IF(Master[[#This Row],[Collector Voucher Number]]="","",Master[[#This Row],[Collector Voucher Number]])</f>
        <v/>
      </c>
      <c r="E177" s="17" t="str">
        <f>IF(Master[[#This Row],[Voucher Location (3)]]="","",Master[[#This Row],[Voucher Location (3)]])</f>
        <v/>
      </c>
      <c r="F177" s="7" t="str">
        <f t="shared" si="5"/>
        <v>mm/dd/yyyy</v>
      </c>
      <c r="G177" s="2" t="str">
        <f>IF(Master[[#This Row],[Voucher Date]]="","",Master[[#This Row],[Voucher Date]])</f>
        <v/>
      </c>
      <c r="H177" s="17" t="str">
        <f>IF(Master[[#This Row],[Voucher Collector -name, organization]]="","",Master[[#This Row],[Voucher Collector -name, organization]])</f>
        <v/>
      </c>
      <c r="I177" s="7" t="str">
        <f>IF(Master[[#This Row],[Note (Voucher)]]="","",Master[[#This Row],[Note (Voucher)]])</f>
        <v/>
      </c>
    </row>
    <row r="178" spans="2:9" x14ac:dyDescent="0.35">
      <c r="B178" s="7" t="str">
        <f>Master[[#This Row],[Accession Prefix (NPGS)]]&amp;" "&amp;Master[[#This Row],[Accession Number -Assigned]]</f>
        <v xml:space="preserve"> </v>
      </c>
      <c r="C178" s="7" t="str">
        <f>Master[[#This Row],[Accession Prefix (NPGS)]]&amp;" "&amp;Master[[#This Row],[Accession Number -Assigned]]&amp;" "&amp;Master[[#This Row],[Inventory Suffix]]&amp;" "&amp;Master[[#This Row],[Inventory Type - Lookup Picker]]</f>
        <v xml:space="preserve">   </v>
      </c>
      <c r="D178" s="7" t="str">
        <f>IF(Master[[#This Row],[Collector Voucher Number]]="","",Master[[#This Row],[Collector Voucher Number]])</f>
        <v/>
      </c>
      <c r="E178" s="17" t="str">
        <f>IF(Master[[#This Row],[Voucher Location (3)]]="","",Master[[#This Row],[Voucher Location (3)]])</f>
        <v/>
      </c>
      <c r="F178" s="7" t="str">
        <f t="shared" si="5"/>
        <v>mm/dd/yyyy</v>
      </c>
      <c r="G178" s="2" t="str">
        <f>IF(Master[[#This Row],[Voucher Date]]="","",Master[[#This Row],[Voucher Date]])</f>
        <v/>
      </c>
      <c r="H178" s="17" t="str">
        <f>IF(Master[[#This Row],[Voucher Collector -name, organization]]="","",Master[[#This Row],[Voucher Collector -name, organization]])</f>
        <v/>
      </c>
      <c r="I178" s="7" t="str">
        <f>IF(Master[[#This Row],[Note (Voucher)]]="","",Master[[#This Row],[Note (Voucher)]])</f>
        <v/>
      </c>
    </row>
    <row r="179" spans="2:9" x14ac:dyDescent="0.35">
      <c r="B179" s="7" t="str">
        <f>Master[[#This Row],[Accession Prefix (NPGS)]]&amp;" "&amp;Master[[#This Row],[Accession Number -Assigned]]</f>
        <v xml:space="preserve"> </v>
      </c>
      <c r="C179" s="7" t="str">
        <f>Master[[#This Row],[Accession Prefix (NPGS)]]&amp;" "&amp;Master[[#This Row],[Accession Number -Assigned]]&amp;" "&amp;Master[[#This Row],[Inventory Suffix]]&amp;" "&amp;Master[[#This Row],[Inventory Type - Lookup Picker]]</f>
        <v xml:space="preserve">   </v>
      </c>
      <c r="D179" s="7" t="str">
        <f>IF(Master[[#This Row],[Collector Voucher Number]]="","",Master[[#This Row],[Collector Voucher Number]])</f>
        <v/>
      </c>
      <c r="E179" s="17" t="str">
        <f>IF(Master[[#This Row],[Voucher Location (3)]]="","",Master[[#This Row],[Voucher Location (3)]])</f>
        <v/>
      </c>
      <c r="F179" s="7" t="str">
        <f t="shared" si="5"/>
        <v>mm/dd/yyyy</v>
      </c>
      <c r="G179" s="2" t="str">
        <f>IF(Master[[#This Row],[Voucher Date]]="","",Master[[#This Row],[Voucher Date]])</f>
        <v/>
      </c>
      <c r="H179" s="17" t="str">
        <f>IF(Master[[#This Row],[Voucher Collector -name, organization]]="","",Master[[#This Row],[Voucher Collector -name, organization]])</f>
        <v/>
      </c>
      <c r="I179" s="7" t="str">
        <f>IF(Master[[#This Row],[Note (Voucher)]]="","",Master[[#This Row],[Note (Voucher)]])</f>
        <v/>
      </c>
    </row>
    <row r="180" spans="2:9" x14ac:dyDescent="0.35">
      <c r="B180" s="7" t="str">
        <f>Master[[#This Row],[Accession Prefix (NPGS)]]&amp;" "&amp;Master[[#This Row],[Accession Number -Assigned]]</f>
        <v xml:space="preserve"> </v>
      </c>
      <c r="C180" s="7" t="str">
        <f>Master[[#This Row],[Accession Prefix (NPGS)]]&amp;" "&amp;Master[[#This Row],[Accession Number -Assigned]]&amp;" "&amp;Master[[#This Row],[Inventory Suffix]]&amp;" "&amp;Master[[#This Row],[Inventory Type - Lookup Picker]]</f>
        <v xml:space="preserve">   </v>
      </c>
      <c r="D180" s="7" t="str">
        <f>IF(Master[[#This Row],[Collector Voucher Number]]="","",Master[[#This Row],[Collector Voucher Number]])</f>
        <v/>
      </c>
      <c r="E180" s="17" t="str">
        <f>IF(Master[[#This Row],[Voucher Location (3)]]="","",Master[[#This Row],[Voucher Location (3)]])</f>
        <v/>
      </c>
      <c r="F180" s="7" t="str">
        <f t="shared" si="5"/>
        <v>mm/dd/yyyy</v>
      </c>
      <c r="G180" s="2" t="str">
        <f>IF(Master[[#This Row],[Voucher Date]]="","",Master[[#This Row],[Voucher Date]])</f>
        <v/>
      </c>
      <c r="H180" s="17" t="str">
        <f>IF(Master[[#This Row],[Voucher Collector -name, organization]]="","",Master[[#This Row],[Voucher Collector -name, organization]])</f>
        <v/>
      </c>
      <c r="I180" s="7" t="str">
        <f>IF(Master[[#This Row],[Note (Voucher)]]="","",Master[[#This Row],[Note (Voucher)]])</f>
        <v/>
      </c>
    </row>
    <row r="181" spans="2:9" x14ac:dyDescent="0.35">
      <c r="B181" s="7" t="str">
        <f>Master[[#This Row],[Accession Prefix (NPGS)]]&amp;" "&amp;Master[[#This Row],[Accession Number -Assigned]]</f>
        <v xml:space="preserve"> </v>
      </c>
      <c r="C181" s="7" t="str">
        <f>Master[[#This Row],[Accession Prefix (NPGS)]]&amp;" "&amp;Master[[#This Row],[Accession Number -Assigned]]&amp;" "&amp;Master[[#This Row],[Inventory Suffix]]&amp;" "&amp;Master[[#This Row],[Inventory Type - Lookup Picker]]</f>
        <v xml:space="preserve">   </v>
      </c>
      <c r="D181" s="7" t="str">
        <f>IF(Master[[#This Row],[Collector Voucher Number]]="","",Master[[#This Row],[Collector Voucher Number]])</f>
        <v/>
      </c>
      <c r="E181" s="17" t="str">
        <f>IF(Master[[#This Row],[Voucher Location (3)]]="","",Master[[#This Row],[Voucher Location (3)]])</f>
        <v/>
      </c>
      <c r="F181" s="7" t="str">
        <f t="shared" si="5"/>
        <v>mm/dd/yyyy</v>
      </c>
      <c r="G181" s="2" t="str">
        <f>IF(Master[[#This Row],[Voucher Date]]="","",Master[[#This Row],[Voucher Date]])</f>
        <v/>
      </c>
      <c r="H181" s="17" t="str">
        <f>IF(Master[[#This Row],[Voucher Collector -name, organization]]="","",Master[[#This Row],[Voucher Collector -name, organization]])</f>
        <v/>
      </c>
      <c r="I181" s="7" t="str">
        <f>IF(Master[[#This Row],[Note (Voucher)]]="","",Master[[#This Row],[Note (Voucher)]])</f>
        <v/>
      </c>
    </row>
    <row r="182" spans="2:9" x14ac:dyDescent="0.35">
      <c r="B182" s="7" t="str">
        <f>Master[[#This Row],[Accession Prefix (NPGS)]]&amp;" "&amp;Master[[#This Row],[Accession Number -Assigned]]</f>
        <v xml:space="preserve"> </v>
      </c>
      <c r="C182" s="7" t="str">
        <f>Master[[#This Row],[Accession Prefix (NPGS)]]&amp;" "&amp;Master[[#This Row],[Accession Number -Assigned]]&amp;" "&amp;Master[[#This Row],[Inventory Suffix]]&amp;" "&amp;Master[[#This Row],[Inventory Type - Lookup Picker]]</f>
        <v xml:space="preserve">   </v>
      </c>
      <c r="D182" s="7" t="str">
        <f>IF(Master[[#This Row],[Collector Voucher Number]]="","",Master[[#This Row],[Collector Voucher Number]])</f>
        <v/>
      </c>
      <c r="E182" s="17" t="str">
        <f>IF(Master[[#This Row],[Voucher Location (3)]]="","",Master[[#This Row],[Voucher Location (3)]])</f>
        <v/>
      </c>
      <c r="F182" s="7" t="str">
        <f t="shared" ref="F182:F201" si="6">"mm/dd/yyyy"</f>
        <v>mm/dd/yyyy</v>
      </c>
      <c r="G182" s="2" t="str">
        <f>IF(Master[[#This Row],[Voucher Date]]="","",Master[[#This Row],[Voucher Date]])</f>
        <v/>
      </c>
      <c r="H182" s="17" t="str">
        <f>IF(Master[[#This Row],[Voucher Collector -name, organization]]="","",Master[[#This Row],[Voucher Collector -name, organization]])</f>
        <v/>
      </c>
      <c r="I182" s="7" t="str">
        <f>IF(Master[[#This Row],[Note (Voucher)]]="","",Master[[#This Row],[Note (Voucher)]])</f>
        <v/>
      </c>
    </row>
    <row r="183" spans="2:9" x14ac:dyDescent="0.35">
      <c r="B183" s="7" t="str">
        <f>Master[[#This Row],[Accession Prefix (NPGS)]]&amp;" "&amp;Master[[#This Row],[Accession Number -Assigned]]</f>
        <v xml:space="preserve"> </v>
      </c>
      <c r="C183" s="7" t="str">
        <f>Master[[#This Row],[Accession Prefix (NPGS)]]&amp;" "&amp;Master[[#This Row],[Accession Number -Assigned]]&amp;" "&amp;Master[[#This Row],[Inventory Suffix]]&amp;" "&amp;Master[[#This Row],[Inventory Type - Lookup Picker]]</f>
        <v xml:space="preserve">   </v>
      </c>
      <c r="D183" s="7" t="str">
        <f>IF(Master[[#This Row],[Collector Voucher Number]]="","",Master[[#This Row],[Collector Voucher Number]])</f>
        <v/>
      </c>
      <c r="E183" s="17" t="str">
        <f>IF(Master[[#This Row],[Voucher Location (3)]]="","",Master[[#This Row],[Voucher Location (3)]])</f>
        <v/>
      </c>
      <c r="F183" s="7" t="str">
        <f t="shared" si="6"/>
        <v>mm/dd/yyyy</v>
      </c>
      <c r="G183" s="2" t="str">
        <f>IF(Master[[#This Row],[Voucher Date]]="","",Master[[#This Row],[Voucher Date]])</f>
        <v/>
      </c>
      <c r="H183" s="17" t="str">
        <f>IF(Master[[#This Row],[Voucher Collector -name, organization]]="","",Master[[#This Row],[Voucher Collector -name, organization]])</f>
        <v/>
      </c>
      <c r="I183" s="7" t="str">
        <f>IF(Master[[#This Row],[Note (Voucher)]]="","",Master[[#This Row],[Note (Voucher)]])</f>
        <v/>
      </c>
    </row>
    <row r="184" spans="2:9" x14ac:dyDescent="0.35">
      <c r="B184" s="7" t="str">
        <f>Master[[#This Row],[Accession Prefix (NPGS)]]&amp;" "&amp;Master[[#This Row],[Accession Number -Assigned]]</f>
        <v xml:space="preserve"> </v>
      </c>
      <c r="C184" s="7" t="str">
        <f>Master[[#This Row],[Accession Prefix (NPGS)]]&amp;" "&amp;Master[[#This Row],[Accession Number -Assigned]]&amp;" "&amp;Master[[#This Row],[Inventory Suffix]]&amp;" "&amp;Master[[#This Row],[Inventory Type - Lookup Picker]]</f>
        <v xml:space="preserve">   </v>
      </c>
      <c r="D184" s="7" t="str">
        <f>IF(Master[[#This Row],[Collector Voucher Number]]="","",Master[[#This Row],[Collector Voucher Number]])</f>
        <v/>
      </c>
      <c r="E184" s="17" t="str">
        <f>IF(Master[[#This Row],[Voucher Location (3)]]="","",Master[[#This Row],[Voucher Location (3)]])</f>
        <v/>
      </c>
      <c r="F184" s="7" t="str">
        <f t="shared" si="6"/>
        <v>mm/dd/yyyy</v>
      </c>
      <c r="G184" s="2" t="str">
        <f>IF(Master[[#This Row],[Voucher Date]]="","",Master[[#This Row],[Voucher Date]])</f>
        <v/>
      </c>
      <c r="H184" s="17" t="str">
        <f>IF(Master[[#This Row],[Voucher Collector -name, organization]]="","",Master[[#This Row],[Voucher Collector -name, organization]])</f>
        <v/>
      </c>
      <c r="I184" s="7" t="str">
        <f>IF(Master[[#This Row],[Note (Voucher)]]="","",Master[[#This Row],[Note (Voucher)]])</f>
        <v/>
      </c>
    </row>
    <row r="185" spans="2:9" x14ac:dyDescent="0.35">
      <c r="B185" s="7" t="str">
        <f>Master[[#This Row],[Accession Prefix (NPGS)]]&amp;" "&amp;Master[[#This Row],[Accession Number -Assigned]]</f>
        <v xml:space="preserve"> </v>
      </c>
      <c r="C185" s="7" t="str">
        <f>Master[[#This Row],[Accession Prefix (NPGS)]]&amp;" "&amp;Master[[#This Row],[Accession Number -Assigned]]&amp;" "&amp;Master[[#This Row],[Inventory Suffix]]&amp;" "&amp;Master[[#This Row],[Inventory Type - Lookup Picker]]</f>
        <v xml:space="preserve">   </v>
      </c>
      <c r="D185" s="7" t="str">
        <f>IF(Master[[#This Row],[Collector Voucher Number]]="","",Master[[#This Row],[Collector Voucher Number]])</f>
        <v/>
      </c>
      <c r="E185" s="17" t="str">
        <f>IF(Master[[#This Row],[Voucher Location (3)]]="","",Master[[#This Row],[Voucher Location (3)]])</f>
        <v/>
      </c>
      <c r="F185" s="7" t="str">
        <f t="shared" si="6"/>
        <v>mm/dd/yyyy</v>
      </c>
      <c r="G185" s="2" t="str">
        <f>IF(Master[[#This Row],[Voucher Date]]="","",Master[[#This Row],[Voucher Date]])</f>
        <v/>
      </c>
      <c r="H185" s="17" t="str">
        <f>IF(Master[[#This Row],[Voucher Collector -name, organization]]="","",Master[[#This Row],[Voucher Collector -name, organization]])</f>
        <v/>
      </c>
      <c r="I185" s="7" t="str">
        <f>IF(Master[[#This Row],[Note (Voucher)]]="","",Master[[#This Row],[Note (Voucher)]])</f>
        <v/>
      </c>
    </row>
    <row r="186" spans="2:9" x14ac:dyDescent="0.35">
      <c r="B186" s="7" t="str">
        <f>Master[[#This Row],[Accession Prefix (NPGS)]]&amp;" "&amp;Master[[#This Row],[Accession Number -Assigned]]</f>
        <v xml:space="preserve"> </v>
      </c>
      <c r="C186" s="7" t="str">
        <f>Master[[#This Row],[Accession Prefix (NPGS)]]&amp;" "&amp;Master[[#This Row],[Accession Number -Assigned]]&amp;" "&amp;Master[[#This Row],[Inventory Suffix]]&amp;" "&amp;Master[[#This Row],[Inventory Type - Lookup Picker]]</f>
        <v xml:space="preserve">   </v>
      </c>
      <c r="D186" s="7" t="str">
        <f>IF(Master[[#This Row],[Collector Voucher Number]]="","",Master[[#This Row],[Collector Voucher Number]])</f>
        <v/>
      </c>
      <c r="E186" s="17" t="str">
        <f>IF(Master[[#This Row],[Voucher Location (3)]]="","",Master[[#This Row],[Voucher Location (3)]])</f>
        <v/>
      </c>
      <c r="F186" s="7" t="str">
        <f t="shared" si="6"/>
        <v>mm/dd/yyyy</v>
      </c>
      <c r="G186" s="2" t="str">
        <f>IF(Master[[#This Row],[Voucher Date]]="","",Master[[#This Row],[Voucher Date]])</f>
        <v/>
      </c>
      <c r="H186" s="17" t="str">
        <f>IF(Master[[#This Row],[Voucher Collector -name, organization]]="","",Master[[#This Row],[Voucher Collector -name, organization]])</f>
        <v/>
      </c>
      <c r="I186" s="7" t="str">
        <f>IF(Master[[#This Row],[Note (Voucher)]]="","",Master[[#This Row],[Note (Voucher)]])</f>
        <v/>
      </c>
    </row>
    <row r="187" spans="2:9" x14ac:dyDescent="0.35">
      <c r="B187" s="7" t="str">
        <f>Master[[#This Row],[Accession Prefix (NPGS)]]&amp;" "&amp;Master[[#This Row],[Accession Number -Assigned]]</f>
        <v xml:space="preserve"> </v>
      </c>
      <c r="C187" s="7" t="str">
        <f>Master[[#This Row],[Accession Prefix (NPGS)]]&amp;" "&amp;Master[[#This Row],[Accession Number -Assigned]]&amp;" "&amp;Master[[#This Row],[Inventory Suffix]]&amp;" "&amp;Master[[#This Row],[Inventory Type - Lookup Picker]]</f>
        <v xml:space="preserve">   </v>
      </c>
      <c r="D187" s="7" t="str">
        <f>IF(Master[[#This Row],[Collector Voucher Number]]="","",Master[[#This Row],[Collector Voucher Number]])</f>
        <v/>
      </c>
      <c r="E187" s="17" t="str">
        <f>IF(Master[[#This Row],[Voucher Location (3)]]="","",Master[[#This Row],[Voucher Location (3)]])</f>
        <v/>
      </c>
      <c r="F187" s="7" t="str">
        <f t="shared" si="6"/>
        <v>mm/dd/yyyy</v>
      </c>
      <c r="G187" s="2" t="str">
        <f>IF(Master[[#This Row],[Voucher Date]]="","",Master[[#This Row],[Voucher Date]])</f>
        <v/>
      </c>
      <c r="H187" s="17" t="str">
        <f>IF(Master[[#This Row],[Voucher Collector -name, organization]]="","",Master[[#This Row],[Voucher Collector -name, organization]])</f>
        <v/>
      </c>
      <c r="I187" s="7" t="str">
        <f>IF(Master[[#This Row],[Note (Voucher)]]="","",Master[[#This Row],[Note (Voucher)]])</f>
        <v/>
      </c>
    </row>
    <row r="188" spans="2:9" x14ac:dyDescent="0.35">
      <c r="B188" s="7" t="str">
        <f>Master[[#This Row],[Accession Prefix (NPGS)]]&amp;" "&amp;Master[[#This Row],[Accession Number -Assigned]]</f>
        <v xml:space="preserve"> </v>
      </c>
      <c r="C188" s="7" t="str">
        <f>Master[[#This Row],[Accession Prefix (NPGS)]]&amp;" "&amp;Master[[#This Row],[Accession Number -Assigned]]&amp;" "&amp;Master[[#This Row],[Inventory Suffix]]&amp;" "&amp;Master[[#This Row],[Inventory Type - Lookup Picker]]</f>
        <v xml:space="preserve">   </v>
      </c>
      <c r="D188" s="7" t="str">
        <f>IF(Master[[#This Row],[Collector Voucher Number]]="","",Master[[#This Row],[Collector Voucher Number]])</f>
        <v/>
      </c>
      <c r="E188" s="17" t="str">
        <f>IF(Master[[#This Row],[Voucher Location (3)]]="","",Master[[#This Row],[Voucher Location (3)]])</f>
        <v/>
      </c>
      <c r="F188" s="7" t="str">
        <f t="shared" si="6"/>
        <v>mm/dd/yyyy</v>
      </c>
      <c r="G188" s="2" t="str">
        <f>IF(Master[[#This Row],[Voucher Date]]="","",Master[[#This Row],[Voucher Date]])</f>
        <v/>
      </c>
      <c r="H188" s="17" t="str">
        <f>IF(Master[[#This Row],[Voucher Collector -name, organization]]="","",Master[[#This Row],[Voucher Collector -name, organization]])</f>
        <v/>
      </c>
      <c r="I188" s="7" t="str">
        <f>IF(Master[[#This Row],[Note (Voucher)]]="","",Master[[#This Row],[Note (Voucher)]])</f>
        <v/>
      </c>
    </row>
    <row r="189" spans="2:9" x14ac:dyDescent="0.35">
      <c r="B189" s="7" t="str">
        <f>Master[[#This Row],[Accession Prefix (NPGS)]]&amp;" "&amp;Master[[#This Row],[Accession Number -Assigned]]</f>
        <v xml:space="preserve"> </v>
      </c>
      <c r="C189" s="7" t="str">
        <f>Master[[#This Row],[Accession Prefix (NPGS)]]&amp;" "&amp;Master[[#This Row],[Accession Number -Assigned]]&amp;" "&amp;Master[[#This Row],[Inventory Suffix]]&amp;" "&amp;Master[[#This Row],[Inventory Type - Lookup Picker]]</f>
        <v xml:space="preserve">   </v>
      </c>
      <c r="D189" s="7" t="str">
        <f>IF(Master[[#This Row],[Collector Voucher Number]]="","",Master[[#This Row],[Collector Voucher Number]])</f>
        <v/>
      </c>
      <c r="E189" s="17" t="str">
        <f>IF(Master[[#This Row],[Voucher Location (3)]]="","",Master[[#This Row],[Voucher Location (3)]])</f>
        <v/>
      </c>
      <c r="F189" s="7" t="str">
        <f t="shared" si="6"/>
        <v>mm/dd/yyyy</v>
      </c>
      <c r="G189" s="2" t="str">
        <f>IF(Master[[#This Row],[Voucher Date]]="","",Master[[#This Row],[Voucher Date]])</f>
        <v/>
      </c>
      <c r="H189" s="17" t="str">
        <f>IF(Master[[#This Row],[Voucher Collector -name, organization]]="","",Master[[#This Row],[Voucher Collector -name, organization]])</f>
        <v/>
      </c>
      <c r="I189" s="7" t="str">
        <f>IF(Master[[#This Row],[Note (Voucher)]]="","",Master[[#This Row],[Note (Voucher)]])</f>
        <v/>
      </c>
    </row>
    <row r="190" spans="2:9" x14ac:dyDescent="0.35">
      <c r="B190" s="7" t="str">
        <f>Master[[#This Row],[Accession Prefix (NPGS)]]&amp;" "&amp;Master[[#This Row],[Accession Number -Assigned]]</f>
        <v xml:space="preserve"> </v>
      </c>
      <c r="C190" s="7" t="str">
        <f>Master[[#This Row],[Accession Prefix (NPGS)]]&amp;" "&amp;Master[[#This Row],[Accession Number -Assigned]]&amp;" "&amp;Master[[#This Row],[Inventory Suffix]]&amp;" "&amp;Master[[#This Row],[Inventory Type - Lookup Picker]]</f>
        <v xml:space="preserve">   </v>
      </c>
      <c r="D190" s="7" t="str">
        <f>IF(Master[[#This Row],[Collector Voucher Number]]="","",Master[[#This Row],[Collector Voucher Number]])</f>
        <v/>
      </c>
      <c r="E190" s="17" t="str">
        <f>IF(Master[[#This Row],[Voucher Location (3)]]="","",Master[[#This Row],[Voucher Location (3)]])</f>
        <v/>
      </c>
      <c r="F190" s="7" t="str">
        <f t="shared" si="6"/>
        <v>mm/dd/yyyy</v>
      </c>
      <c r="G190" s="2" t="str">
        <f>IF(Master[[#This Row],[Voucher Date]]="","",Master[[#This Row],[Voucher Date]])</f>
        <v/>
      </c>
      <c r="H190" s="17" t="str">
        <f>IF(Master[[#This Row],[Voucher Collector -name, organization]]="","",Master[[#This Row],[Voucher Collector -name, organization]])</f>
        <v/>
      </c>
      <c r="I190" s="7" t="str">
        <f>IF(Master[[#This Row],[Note (Voucher)]]="","",Master[[#This Row],[Note (Voucher)]])</f>
        <v/>
      </c>
    </row>
    <row r="191" spans="2:9" x14ac:dyDescent="0.35">
      <c r="B191" s="7" t="str">
        <f>Master[[#This Row],[Accession Prefix (NPGS)]]&amp;" "&amp;Master[[#This Row],[Accession Number -Assigned]]</f>
        <v xml:space="preserve"> </v>
      </c>
      <c r="C191" s="7" t="str">
        <f>Master[[#This Row],[Accession Prefix (NPGS)]]&amp;" "&amp;Master[[#This Row],[Accession Number -Assigned]]&amp;" "&amp;Master[[#This Row],[Inventory Suffix]]&amp;" "&amp;Master[[#This Row],[Inventory Type - Lookup Picker]]</f>
        <v xml:space="preserve">   </v>
      </c>
      <c r="D191" s="7" t="str">
        <f>IF(Master[[#This Row],[Collector Voucher Number]]="","",Master[[#This Row],[Collector Voucher Number]])</f>
        <v/>
      </c>
      <c r="E191" s="17" t="str">
        <f>IF(Master[[#This Row],[Voucher Location (3)]]="","",Master[[#This Row],[Voucher Location (3)]])</f>
        <v/>
      </c>
      <c r="F191" s="7" t="str">
        <f t="shared" si="6"/>
        <v>mm/dd/yyyy</v>
      </c>
      <c r="G191" s="2" t="str">
        <f>IF(Master[[#This Row],[Voucher Date]]="","",Master[[#This Row],[Voucher Date]])</f>
        <v/>
      </c>
      <c r="H191" s="17" t="str">
        <f>IF(Master[[#This Row],[Voucher Collector -name, organization]]="","",Master[[#This Row],[Voucher Collector -name, organization]])</f>
        <v/>
      </c>
      <c r="I191" s="7" t="str">
        <f>IF(Master[[#This Row],[Note (Voucher)]]="","",Master[[#This Row],[Note (Voucher)]])</f>
        <v/>
      </c>
    </row>
    <row r="192" spans="2:9" x14ac:dyDescent="0.35">
      <c r="B192" s="7" t="str">
        <f>Master[[#This Row],[Accession Prefix (NPGS)]]&amp;" "&amp;Master[[#This Row],[Accession Number -Assigned]]</f>
        <v xml:space="preserve"> </v>
      </c>
      <c r="C192" s="7" t="str">
        <f>Master[[#This Row],[Accession Prefix (NPGS)]]&amp;" "&amp;Master[[#This Row],[Accession Number -Assigned]]&amp;" "&amp;Master[[#This Row],[Inventory Suffix]]&amp;" "&amp;Master[[#This Row],[Inventory Type - Lookup Picker]]</f>
        <v xml:space="preserve">   </v>
      </c>
      <c r="D192" s="7" t="str">
        <f>IF(Master[[#This Row],[Collector Voucher Number]]="","",Master[[#This Row],[Collector Voucher Number]])</f>
        <v/>
      </c>
      <c r="E192" s="17" t="str">
        <f>IF(Master[[#This Row],[Voucher Location (3)]]="","",Master[[#This Row],[Voucher Location (3)]])</f>
        <v/>
      </c>
      <c r="F192" s="7" t="str">
        <f t="shared" si="6"/>
        <v>mm/dd/yyyy</v>
      </c>
      <c r="G192" s="2" t="str">
        <f>IF(Master[[#This Row],[Voucher Date]]="","",Master[[#This Row],[Voucher Date]])</f>
        <v/>
      </c>
      <c r="H192" s="17" t="str">
        <f>IF(Master[[#This Row],[Voucher Collector -name, organization]]="","",Master[[#This Row],[Voucher Collector -name, organization]])</f>
        <v/>
      </c>
      <c r="I192" s="7" t="str">
        <f>IF(Master[[#This Row],[Note (Voucher)]]="","",Master[[#This Row],[Note (Voucher)]])</f>
        <v/>
      </c>
    </row>
    <row r="193" spans="2:9" x14ac:dyDescent="0.35">
      <c r="B193" s="7" t="str">
        <f>Master[[#This Row],[Accession Prefix (NPGS)]]&amp;" "&amp;Master[[#This Row],[Accession Number -Assigned]]</f>
        <v xml:space="preserve"> </v>
      </c>
      <c r="C193" s="7" t="str">
        <f>Master[[#This Row],[Accession Prefix (NPGS)]]&amp;" "&amp;Master[[#This Row],[Accession Number -Assigned]]&amp;" "&amp;Master[[#This Row],[Inventory Suffix]]&amp;" "&amp;Master[[#This Row],[Inventory Type - Lookup Picker]]</f>
        <v xml:space="preserve">   </v>
      </c>
      <c r="D193" s="7" t="str">
        <f>IF(Master[[#This Row],[Collector Voucher Number]]="","",Master[[#This Row],[Collector Voucher Number]])</f>
        <v/>
      </c>
      <c r="E193" s="17" t="str">
        <f>IF(Master[[#This Row],[Voucher Location (3)]]="","",Master[[#This Row],[Voucher Location (3)]])</f>
        <v/>
      </c>
      <c r="F193" s="7" t="str">
        <f t="shared" si="6"/>
        <v>mm/dd/yyyy</v>
      </c>
      <c r="G193" s="2" t="str">
        <f>IF(Master[[#This Row],[Voucher Date]]="","",Master[[#This Row],[Voucher Date]])</f>
        <v/>
      </c>
      <c r="H193" s="17" t="str">
        <f>IF(Master[[#This Row],[Voucher Collector -name, organization]]="","",Master[[#This Row],[Voucher Collector -name, organization]])</f>
        <v/>
      </c>
      <c r="I193" s="7" t="str">
        <f>IF(Master[[#This Row],[Note (Voucher)]]="","",Master[[#This Row],[Note (Voucher)]])</f>
        <v/>
      </c>
    </row>
    <row r="194" spans="2:9" x14ac:dyDescent="0.35">
      <c r="B194" s="7" t="str">
        <f>Master[[#This Row],[Accession Prefix (NPGS)]]&amp;" "&amp;Master[[#This Row],[Accession Number -Assigned]]</f>
        <v xml:space="preserve"> </v>
      </c>
      <c r="C194" s="7" t="str">
        <f>Master[[#This Row],[Accession Prefix (NPGS)]]&amp;" "&amp;Master[[#This Row],[Accession Number -Assigned]]&amp;" "&amp;Master[[#This Row],[Inventory Suffix]]&amp;" "&amp;Master[[#This Row],[Inventory Type - Lookup Picker]]</f>
        <v xml:space="preserve">   </v>
      </c>
      <c r="D194" s="7" t="str">
        <f>IF(Master[[#This Row],[Collector Voucher Number]]="","",Master[[#This Row],[Collector Voucher Number]])</f>
        <v/>
      </c>
      <c r="E194" s="17" t="str">
        <f>IF(Master[[#This Row],[Voucher Location (3)]]="","",Master[[#This Row],[Voucher Location (3)]])</f>
        <v/>
      </c>
      <c r="F194" s="7" t="str">
        <f t="shared" si="6"/>
        <v>mm/dd/yyyy</v>
      </c>
      <c r="G194" s="2" t="str">
        <f>IF(Master[[#This Row],[Voucher Date]]="","",Master[[#This Row],[Voucher Date]])</f>
        <v/>
      </c>
      <c r="H194" s="17" t="str">
        <f>IF(Master[[#This Row],[Voucher Collector -name, organization]]="","",Master[[#This Row],[Voucher Collector -name, organization]])</f>
        <v/>
      </c>
      <c r="I194" s="7" t="str">
        <f>IF(Master[[#This Row],[Note (Voucher)]]="","",Master[[#This Row],[Note (Voucher)]])</f>
        <v/>
      </c>
    </row>
    <row r="195" spans="2:9" x14ac:dyDescent="0.35">
      <c r="B195" s="7" t="str">
        <f>Master[[#This Row],[Accession Prefix (NPGS)]]&amp;" "&amp;Master[[#This Row],[Accession Number -Assigned]]</f>
        <v xml:space="preserve"> </v>
      </c>
      <c r="C195" s="7" t="str">
        <f>Master[[#This Row],[Accession Prefix (NPGS)]]&amp;" "&amp;Master[[#This Row],[Accession Number -Assigned]]&amp;" "&amp;Master[[#This Row],[Inventory Suffix]]&amp;" "&amp;Master[[#This Row],[Inventory Type - Lookup Picker]]</f>
        <v xml:space="preserve">   </v>
      </c>
      <c r="D195" s="7" t="str">
        <f>IF(Master[[#This Row],[Collector Voucher Number]]="","",Master[[#This Row],[Collector Voucher Number]])</f>
        <v/>
      </c>
      <c r="E195" s="17" t="str">
        <f>IF(Master[[#This Row],[Voucher Location (3)]]="","",Master[[#This Row],[Voucher Location (3)]])</f>
        <v/>
      </c>
      <c r="F195" s="7" t="str">
        <f t="shared" si="6"/>
        <v>mm/dd/yyyy</v>
      </c>
      <c r="G195" s="2" t="str">
        <f>IF(Master[[#This Row],[Voucher Date]]="","",Master[[#This Row],[Voucher Date]])</f>
        <v/>
      </c>
      <c r="H195" s="17" t="str">
        <f>IF(Master[[#This Row],[Voucher Collector -name, organization]]="","",Master[[#This Row],[Voucher Collector -name, organization]])</f>
        <v/>
      </c>
      <c r="I195" s="7" t="str">
        <f>IF(Master[[#This Row],[Note (Voucher)]]="","",Master[[#This Row],[Note (Voucher)]])</f>
        <v/>
      </c>
    </row>
    <row r="196" spans="2:9" x14ac:dyDescent="0.35">
      <c r="B196" s="7" t="str">
        <f>Master[[#This Row],[Accession Prefix (NPGS)]]&amp;" "&amp;Master[[#This Row],[Accession Number -Assigned]]</f>
        <v xml:space="preserve"> </v>
      </c>
      <c r="C196" s="7" t="str">
        <f>Master[[#This Row],[Accession Prefix (NPGS)]]&amp;" "&amp;Master[[#This Row],[Accession Number -Assigned]]&amp;" "&amp;Master[[#This Row],[Inventory Suffix]]&amp;" "&amp;Master[[#This Row],[Inventory Type - Lookup Picker]]</f>
        <v xml:space="preserve">   </v>
      </c>
      <c r="D196" s="7" t="str">
        <f>IF(Master[[#This Row],[Collector Voucher Number]]="","",Master[[#This Row],[Collector Voucher Number]])</f>
        <v/>
      </c>
      <c r="E196" s="17" t="str">
        <f>IF(Master[[#This Row],[Voucher Location (3)]]="","",Master[[#This Row],[Voucher Location (3)]])</f>
        <v/>
      </c>
      <c r="F196" s="7" t="str">
        <f t="shared" si="6"/>
        <v>mm/dd/yyyy</v>
      </c>
      <c r="G196" s="2" t="str">
        <f>IF(Master[[#This Row],[Voucher Date]]="","",Master[[#This Row],[Voucher Date]])</f>
        <v/>
      </c>
      <c r="H196" s="17" t="str">
        <f>IF(Master[[#This Row],[Voucher Collector -name, organization]]="","",Master[[#This Row],[Voucher Collector -name, organization]])</f>
        <v/>
      </c>
      <c r="I196" s="7" t="str">
        <f>IF(Master[[#This Row],[Note (Voucher)]]="","",Master[[#This Row],[Note (Voucher)]])</f>
        <v/>
      </c>
    </row>
    <row r="197" spans="2:9" x14ac:dyDescent="0.35">
      <c r="B197" s="7" t="str">
        <f>Master[[#This Row],[Accession Prefix (NPGS)]]&amp;" "&amp;Master[[#This Row],[Accession Number -Assigned]]</f>
        <v xml:space="preserve"> </v>
      </c>
      <c r="C197" s="7" t="str">
        <f>Master[[#This Row],[Accession Prefix (NPGS)]]&amp;" "&amp;Master[[#This Row],[Accession Number -Assigned]]&amp;" "&amp;Master[[#This Row],[Inventory Suffix]]&amp;" "&amp;Master[[#This Row],[Inventory Type - Lookup Picker]]</f>
        <v xml:space="preserve">   </v>
      </c>
      <c r="D197" s="7" t="str">
        <f>IF(Master[[#This Row],[Collector Voucher Number]]="","",Master[[#This Row],[Collector Voucher Number]])</f>
        <v/>
      </c>
      <c r="E197" s="17" t="str">
        <f>IF(Master[[#This Row],[Voucher Location (3)]]="","",Master[[#This Row],[Voucher Location (3)]])</f>
        <v/>
      </c>
      <c r="F197" s="7" t="str">
        <f t="shared" si="6"/>
        <v>mm/dd/yyyy</v>
      </c>
      <c r="G197" s="2" t="str">
        <f>IF(Master[[#This Row],[Voucher Date]]="","",Master[[#This Row],[Voucher Date]])</f>
        <v/>
      </c>
      <c r="H197" s="17" t="str">
        <f>IF(Master[[#This Row],[Voucher Collector -name, organization]]="","",Master[[#This Row],[Voucher Collector -name, organization]])</f>
        <v/>
      </c>
      <c r="I197" s="7" t="str">
        <f>IF(Master[[#This Row],[Note (Voucher)]]="","",Master[[#This Row],[Note (Voucher)]])</f>
        <v/>
      </c>
    </row>
    <row r="198" spans="2:9" x14ac:dyDescent="0.35">
      <c r="B198" s="7" t="str">
        <f>Master[[#This Row],[Accession Prefix (NPGS)]]&amp;" "&amp;Master[[#This Row],[Accession Number -Assigned]]</f>
        <v xml:space="preserve"> </v>
      </c>
      <c r="C198" s="7" t="str">
        <f>Master[[#This Row],[Accession Prefix (NPGS)]]&amp;" "&amp;Master[[#This Row],[Accession Number -Assigned]]&amp;" "&amp;Master[[#This Row],[Inventory Suffix]]&amp;" "&amp;Master[[#This Row],[Inventory Type - Lookup Picker]]</f>
        <v xml:space="preserve">   </v>
      </c>
      <c r="D198" s="7" t="str">
        <f>IF(Master[[#This Row],[Collector Voucher Number]]="","",Master[[#This Row],[Collector Voucher Number]])</f>
        <v/>
      </c>
      <c r="E198" s="17" t="str">
        <f>IF(Master[[#This Row],[Voucher Location (3)]]="","",Master[[#This Row],[Voucher Location (3)]])</f>
        <v/>
      </c>
      <c r="F198" s="7" t="str">
        <f t="shared" si="6"/>
        <v>mm/dd/yyyy</v>
      </c>
      <c r="G198" s="2" t="str">
        <f>IF(Master[[#This Row],[Voucher Date]]="","",Master[[#This Row],[Voucher Date]])</f>
        <v/>
      </c>
      <c r="H198" s="17" t="str">
        <f>IF(Master[[#This Row],[Voucher Collector -name, organization]]="","",Master[[#This Row],[Voucher Collector -name, organization]])</f>
        <v/>
      </c>
      <c r="I198" s="7" t="str">
        <f>IF(Master[[#This Row],[Note (Voucher)]]="","",Master[[#This Row],[Note (Voucher)]])</f>
        <v/>
      </c>
    </row>
    <row r="199" spans="2:9" x14ac:dyDescent="0.35">
      <c r="B199" s="7" t="str">
        <f>Master[[#This Row],[Accession Prefix (NPGS)]]&amp;" "&amp;Master[[#This Row],[Accession Number -Assigned]]</f>
        <v xml:space="preserve"> </v>
      </c>
      <c r="C199" s="7" t="str">
        <f>Master[[#This Row],[Accession Prefix (NPGS)]]&amp;" "&amp;Master[[#This Row],[Accession Number -Assigned]]&amp;" "&amp;Master[[#This Row],[Inventory Suffix]]&amp;" "&amp;Master[[#This Row],[Inventory Type - Lookup Picker]]</f>
        <v xml:space="preserve">   </v>
      </c>
      <c r="D199" s="7" t="str">
        <f>IF(Master[[#This Row],[Collector Voucher Number]]="","",Master[[#This Row],[Collector Voucher Number]])</f>
        <v/>
      </c>
      <c r="E199" s="17" t="str">
        <f>IF(Master[[#This Row],[Voucher Location (3)]]="","",Master[[#This Row],[Voucher Location (3)]])</f>
        <v/>
      </c>
      <c r="F199" s="7" t="str">
        <f t="shared" si="6"/>
        <v>mm/dd/yyyy</v>
      </c>
      <c r="G199" s="2" t="str">
        <f>IF(Master[[#This Row],[Voucher Date]]="","",Master[[#This Row],[Voucher Date]])</f>
        <v/>
      </c>
      <c r="H199" s="17" t="str">
        <f>IF(Master[[#This Row],[Voucher Collector -name, organization]]="","",Master[[#This Row],[Voucher Collector -name, organization]])</f>
        <v/>
      </c>
      <c r="I199" s="7" t="str">
        <f>IF(Master[[#This Row],[Note (Voucher)]]="","",Master[[#This Row],[Note (Voucher)]])</f>
        <v/>
      </c>
    </row>
    <row r="200" spans="2:9" x14ac:dyDescent="0.35">
      <c r="B200" s="7" t="str">
        <f>Master[[#This Row],[Accession Prefix (NPGS)]]&amp;" "&amp;Master[[#This Row],[Accession Number -Assigned]]</f>
        <v xml:space="preserve"> </v>
      </c>
      <c r="C200" s="7" t="str">
        <f>Master[[#This Row],[Accession Prefix (NPGS)]]&amp;" "&amp;Master[[#This Row],[Accession Number -Assigned]]&amp;" "&amp;Master[[#This Row],[Inventory Suffix]]&amp;" "&amp;Master[[#This Row],[Inventory Type - Lookup Picker]]</f>
        <v xml:space="preserve">   </v>
      </c>
      <c r="D200" s="7" t="str">
        <f>IF(Master[[#This Row],[Collector Voucher Number]]="","",Master[[#This Row],[Collector Voucher Number]])</f>
        <v/>
      </c>
      <c r="E200" s="17" t="str">
        <f>IF(Master[[#This Row],[Voucher Location (3)]]="","",Master[[#This Row],[Voucher Location (3)]])</f>
        <v/>
      </c>
      <c r="F200" s="7" t="str">
        <f t="shared" si="6"/>
        <v>mm/dd/yyyy</v>
      </c>
      <c r="G200" s="2" t="str">
        <f>IF(Master[[#This Row],[Voucher Date]]="","",Master[[#This Row],[Voucher Date]])</f>
        <v/>
      </c>
      <c r="H200" s="17" t="str">
        <f>IF(Master[[#This Row],[Voucher Collector -name, organization]]="","",Master[[#This Row],[Voucher Collector -name, organization]])</f>
        <v/>
      </c>
      <c r="I200" s="7" t="str">
        <f>IF(Master[[#This Row],[Note (Voucher)]]="","",Master[[#This Row],[Note (Voucher)]])</f>
        <v/>
      </c>
    </row>
    <row r="201" spans="2:9" x14ac:dyDescent="0.35">
      <c r="B201" s="7" t="str">
        <f>Master[[#This Row],[Accession Prefix (NPGS)]]&amp;" "&amp;Master[[#This Row],[Accession Number -Assigned]]</f>
        <v xml:space="preserve"> </v>
      </c>
      <c r="C201" s="7" t="str">
        <f>Master[[#This Row],[Accession Prefix (NPGS)]]&amp;" "&amp;Master[[#This Row],[Accession Number -Assigned]]&amp;" "&amp;Master[[#This Row],[Inventory Suffix]]&amp;" "&amp;Master[[#This Row],[Inventory Type - Lookup Picker]]</f>
        <v xml:space="preserve">   </v>
      </c>
      <c r="D201" s="7" t="str">
        <f>IF(Master[[#This Row],[Collector Voucher Number]]="","",Master[[#This Row],[Collector Voucher Number]])</f>
        <v/>
      </c>
      <c r="E201" s="17" t="str">
        <f>IF(Master[[#This Row],[Voucher Location (3)]]="","",Master[[#This Row],[Voucher Location (3)]])</f>
        <v/>
      </c>
      <c r="F201" s="7" t="str">
        <f t="shared" si="6"/>
        <v>mm/dd/yyyy</v>
      </c>
      <c r="G201" s="2" t="str">
        <f>IF(Master[[#This Row],[Voucher Date]]="","",Master[[#This Row],[Voucher Date]])</f>
        <v/>
      </c>
      <c r="H201" s="17" t="str">
        <f>IF(Master[[#This Row],[Voucher Collector -name, organization]]="","",Master[[#This Row],[Voucher Collector -name, organization]])</f>
        <v/>
      </c>
      <c r="I201" s="7" t="str">
        <f>IF(Master[[#This Row],[Note (Voucher)]]="","",Master[[#This Row],[Note (Voucher)]])</f>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P673"/>
  <sheetViews>
    <sheetView topLeftCell="N1" workbookViewId="0">
      <selection activeCell="Q8" sqref="Q8"/>
    </sheetView>
  </sheetViews>
  <sheetFormatPr defaultColWidth="15" defaultRowHeight="14.5" x14ac:dyDescent="0.35"/>
  <cols>
    <col min="1" max="1" width="3" customWidth="1"/>
    <col min="2" max="2" width="16.453125" customWidth="1"/>
    <col min="3" max="3" width="31.54296875" bestFit="1" customWidth="1"/>
    <col min="4" max="4" width="22.7265625" customWidth="1"/>
    <col min="5" max="5" width="25.1796875" customWidth="1"/>
    <col min="6" max="6" width="39.453125" bestFit="1" customWidth="1"/>
    <col min="7" max="7" width="38.1796875" bestFit="1" customWidth="1"/>
    <col min="8" max="8" width="50" customWidth="1"/>
    <col min="9" max="9" width="32.54296875" style="9" customWidth="1"/>
    <col min="10" max="10" width="9.54296875" customWidth="1"/>
    <col min="11" max="11" width="40.81640625" bestFit="1" customWidth="1"/>
    <col min="12" max="12" width="34.26953125" customWidth="1"/>
    <col min="13" max="13" width="48.7265625" customWidth="1"/>
    <col min="14" max="14" width="42.54296875" customWidth="1"/>
    <col min="15" max="15" width="77.26953125" customWidth="1"/>
    <col min="16" max="17" width="89.1796875" bestFit="1" customWidth="1"/>
  </cols>
  <sheetData>
    <row r="1" spans="2:16" s="6" customFormat="1" ht="15.5" x14ac:dyDescent="0.35">
      <c r="B1" s="198" t="s">
        <v>19</v>
      </c>
      <c r="C1" s="198" t="s">
        <v>4</v>
      </c>
      <c r="D1" s="198" t="s">
        <v>521</v>
      </c>
      <c r="E1" s="198" t="s">
        <v>6</v>
      </c>
      <c r="F1" s="198" t="s">
        <v>522</v>
      </c>
      <c r="G1" s="198" t="s">
        <v>38</v>
      </c>
      <c r="H1" s="199" t="s">
        <v>227</v>
      </c>
      <c r="I1" s="199" t="s">
        <v>279</v>
      </c>
      <c r="J1" s="199" t="s">
        <v>280</v>
      </c>
      <c r="K1" s="199" t="s">
        <v>380</v>
      </c>
      <c r="L1" s="199" t="s">
        <v>408</v>
      </c>
      <c r="M1" s="199" t="s">
        <v>440</v>
      </c>
      <c r="N1" s="199" t="s">
        <v>465</v>
      </c>
      <c r="O1" s="133" t="s">
        <v>783</v>
      </c>
      <c r="P1" s="133" t="s">
        <v>98</v>
      </c>
    </row>
    <row r="2" spans="2:16" x14ac:dyDescent="0.35">
      <c r="B2" t="s">
        <v>275</v>
      </c>
      <c r="C2" t="s">
        <v>162</v>
      </c>
      <c r="D2" s="53" t="s">
        <v>159</v>
      </c>
      <c r="E2" t="s">
        <v>174</v>
      </c>
      <c r="F2" t="s">
        <v>194</v>
      </c>
      <c r="G2" t="s">
        <v>212</v>
      </c>
      <c r="H2" t="s">
        <v>409</v>
      </c>
      <c r="I2" s="195" t="s">
        <v>570</v>
      </c>
      <c r="J2" t="s">
        <v>282</v>
      </c>
      <c r="K2" t="s">
        <v>350</v>
      </c>
      <c r="L2" s="7" t="s">
        <v>394</v>
      </c>
      <c r="M2" s="7" t="s">
        <v>441</v>
      </c>
      <c r="N2" s="141" t="s">
        <v>466</v>
      </c>
      <c r="O2" s="207" t="s">
        <v>608</v>
      </c>
      <c r="P2" s="210" t="s">
        <v>797</v>
      </c>
    </row>
    <row r="3" spans="2:16" x14ac:dyDescent="0.35">
      <c r="B3" t="s">
        <v>241</v>
      </c>
      <c r="C3" t="s">
        <v>163</v>
      </c>
      <c r="D3" s="7" t="s">
        <v>170</v>
      </c>
      <c r="E3" t="s">
        <v>175</v>
      </c>
      <c r="F3" t="s">
        <v>195</v>
      </c>
      <c r="G3" t="s">
        <v>213</v>
      </c>
      <c r="H3" t="s">
        <v>87</v>
      </c>
      <c r="I3" s="40" t="s">
        <v>571</v>
      </c>
      <c r="J3" t="s">
        <v>309</v>
      </c>
      <c r="K3" t="s">
        <v>351</v>
      </c>
      <c r="L3" s="7" t="s">
        <v>397</v>
      </c>
      <c r="M3" s="7" t="s">
        <v>442</v>
      </c>
      <c r="N3" s="141" t="s">
        <v>467</v>
      </c>
      <c r="O3" s="207" t="s">
        <v>609</v>
      </c>
      <c r="P3" s="207" t="s">
        <v>99</v>
      </c>
    </row>
    <row r="4" spans="2:16" x14ac:dyDescent="0.35">
      <c r="B4" t="s">
        <v>242</v>
      </c>
      <c r="C4" t="s">
        <v>164</v>
      </c>
      <c r="D4" s="7" t="s">
        <v>171</v>
      </c>
      <c r="E4" t="s">
        <v>176</v>
      </c>
      <c r="F4" t="s">
        <v>196</v>
      </c>
      <c r="G4" t="s">
        <v>214</v>
      </c>
      <c r="H4" t="s">
        <v>410</v>
      </c>
      <c r="I4" s="40" t="s">
        <v>572</v>
      </c>
      <c r="J4" t="s">
        <v>283</v>
      </c>
      <c r="K4" t="s">
        <v>352</v>
      </c>
      <c r="L4" s="7" t="s">
        <v>393</v>
      </c>
      <c r="M4" s="7" t="s">
        <v>443</v>
      </c>
      <c r="N4" s="141" t="s">
        <v>468</v>
      </c>
      <c r="O4" s="207" t="s">
        <v>610</v>
      </c>
      <c r="P4" s="207" t="s">
        <v>798</v>
      </c>
    </row>
    <row r="5" spans="2:16" x14ac:dyDescent="0.35">
      <c r="B5" t="s">
        <v>243</v>
      </c>
      <c r="C5" t="s">
        <v>165</v>
      </c>
      <c r="D5" s="7" t="s">
        <v>172</v>
      </c>
      <c r="E5" t="s">
        <v>177</v>
      </c>
      <c r="F5" t="s">
        <v>197</v>
      </c>
      <c r="G5" t="s">
        <v>215</v>
      </c>
      <c r="H5" t="s">
        <v>411</v>
      </c>
      <c r="I5" s="40" t="s">
        <v>573</v>
      </c>
      <c r="J5" t="s">
        <v>281</v>
      </c>
      <c r="K5" t="s">
        <v>353</v>
      </c>
      <c r="L5" s="7" t="s">
        <v>398</v>
      </c>
      <c r="M5" s="7" t="s">
        <v>444</v>
      </c>
      <c r="N5" s="141" t="s">
        <v>469</v>
      </c>
      <c r="O5" s="207" t="s">
        <v>611</v>
      </c>
      <c r="P5" s="207" t="s">
        <v>799</v>
      </c>
    </row>
    <row r="6" spans="2:16" x14ac:dyDescent="0.35">
      <c r="B6" t="s">
        <v>244</v>
      </c>
      <c r="C6" t="s">
        <v>166</v>
      </c>
      <c r="D6" s="7" t="s">
        <v>169</v>
      </c>
      <c r="E6" t="s">
        <v>178</v>
      </c>
      <c r="F6" t="s">
        <v>198</v>
      </c>
      <c r="G6" t="s">
        <v>216</v>
      </c>
      <c r="H6" t="s">
        <v>412</v>
      </c>
      <c r="I6" s="40" t="s">
        <v>574</v>
      </c>
      <c r="J6" t="s">
        <v>284</v>
      </c>
      <c r="K6" t="s">
        <v>354</v>
      </c>
      <c r="L6" s="7" t="s">
        <v>387</v>
      </c>
      <c r="M6" s="7" t="s">
        <v>445</v>
      </c>
      <c r="N6" s="141" t="s">
        <v>470</v>
      </c>
      <c r="O6" s="207" t="s">
        <v>612</v>
      </c>
      <c r="P6" s="207" t="s">
        <v>800</v>
      </c>
    </row>
    <row r="7" spans="2:16" x14ac:dyDescent="0.35">
      <c r="B7" t="s">
        <v>245</v>
      </c>
      <c r="C7" t="s">
        <v>167</v>
      </c>
      <c r="D7" s="7" t="s">
        <v>185</v>
      </c>
      <c r="E7" t="s">
        <v>179</v>
      </c>
      <c r="F7" t="s">
        <v>199</v>
      </c>
      <c r="G7" t="s">
        <v>217</v>
      </c>
      <c r="H7" t="s">
        <v>413</v>
      </c>
      <c r="I7" s="40" t="s">
        <v>575</v>
      </c>
      <c r="J7" t="s">
        <v>290</v>
      </c>
      <c r="K7" t="s">
        <v>333</v>
      </c>
      <c r="L7" s="7" t="s">
        <v>400</v>
      </c>
      <c r="M7" s="7" t="s">
        <v>446</v>
      </c>
      <c r="N7" s="141" t="s">
        <v>471</v>
      </c>
      <c r="O7" s="207" t="s">
        <v>613</v>
      </c>
      <c r="P7" s="207" t="s">
        <v>801</v>
      </c>
    </row>
    <row r="8" spans="2:16" x14ac:dyDescent="0.35">
      <c r="B8" t="s">
        <v>246</v>
      </c>
      <c r="C8" t="s">
        <v>187</v>
      </c>
      <c r="D8" t="s">
        <v>168</v>
      </c>
      <c r="E8" t="s">
        <v>180</v>
      </c>
      <c r="F8" t="s">
        <v>200</v>
      </c>
      <c r="G8" t="s">
        <v>218</v>
      </c>
      <c r="H8" t="s">
        <v>414</v>
      </c>
      <c r="I8" s="40" t="s">
        <v>576</v>
      </c>
      <c r="J8" t="s">
        <v>312</v>
      </c>
      <c r="K8" t="s">
        <v>355</v>
      </c>
      <c r="L8" s="7" t="s">
        <v>395</v>
      </c>
      <c r="M8" s="7" t="s">
        <v>447</v>
      </c>
      <c r="N8" s="141" t="s">
        <v>435</v>
      </c>
      <c r="O8" s="207" t="s">
        <v>614</v>
      </c>
      <c r="P8" s="207" t="s">
        <v>802</v>
      </c>
    </row>
    <row r="9" spans="2:16" x14ac:dyDescent="0.35">
      <c r="B9" t="s">
        <v>247</v>
      </c>
      <c r="C9" t="s">
        <v>188</v>
      </c>
      <c r="D9" t="s">
        <v>186</v>
      </c>
      <c r="E9" t="s">
        <v>181</v>
      </c>
      <c r="F9" t="s">
        <v>201</v>
      </c>
      <c r="G9" s="7" t="s">
        <v>219</v>
      </c>
      <c r="H9" t="s">
        <v>415</v>
      </c>
      <c r="I9" s="40" t="s">
        <v>577</v>
      </c>
      <c r="J9" t="s">
        <v>291</v>
      </c>
      <c r="K9" t="s">
        <v>356</v>
      </c>
      <c r="L9" s="7" t="s">
        <v>406</v>
      </c>
      <c r="M9" s="7" t="s">
        <v>448</v>
      </c>
      <c r="N9" s="141" t="s">
        <v>472</v>
      </c>
      <c r="O9" s="207" t="s">
        <v>615</v>
      </c>
      <c r="P9" s="207" t="s">
        <v>803</v>
      </c>
    </row>
    <row r="10" spans="2:16" x14ac:dyDescent="0.35">
      <c r="B10" t="s">
        <v>274</v>
      </c>
      <c r="C10" t="s">
        <v>189</v>
      </c>
      <c r="D10" t="s">
        <v>173</v>
      </c>
      <c r="E10" t="s">
        <v>182</v>
      </c>
      <c r="F10" t="s">
        <v>202</v>
      </c>
      <c r="G10" s="7" t="s">
        <v>436</v>
      </c>
      <c r="H10" t="s">
        <v>416</v>
      </c>
      <c r="I10" s="40" t="s">
        <v>578</v>
      </c>
      <c r="J10" t="s">
        <v>318</v>
      </c>
      <c r="K10" t="s">
        <v>357</v>
      </c>
      <c r="L10" s="7" t="s">
        <v>390</v>
      </c>
      <c r="M10" s="7" t="s">
        <v>449</v>
      </c>
      <c r="N10" s="141" t="s">
        <v>473</v>
      </c>
      <c r="O10" s="207" t="s">
        <v>616</v>
      </c>
      <c r="P10" s="207" t="s">
        <v>804</v>
      </c>
    </row>
    <row r="11" spans="2:16" x14ac:dyDescent="0.35">
      <c r="B11" t="s">
        <v>248</v>
      </c>
      <c r="C11" t="s">
        <v>190</v>
      </c>
      <c r="D11" s="52"/>
      <c r="E11" t="s">
        <v>183</v>
      </c>
      <c r="F11" t="s">
        <v>203</v>
      </c>
      <c r="G11" s="7" t="s">
        <v>437</v>
      </c>
      <c r="H11" t="s">
        <v>417</v>
      </c>
      <c r="I11" s="40" t="s">
        <v>579</v>
      </c>
      <c r="J11" t="s">
        <v>285</v>
      </c>
      <c r="K11" t="s">
        <v>358</v>
      </c>
      <c r="L11" s="7" t="s">
        <v>392</v>
      </c>
      <c r="M11" s="7" t="s">
        <v>450</v>
      </c>
      <c r="O11" s="207" t="s">
        <v>617</v>
      </c>
      <c r="P11" s="207" t="s">
        <v>805</v>
      </c>
    </row>
    <row r="12" spans="2:16" x14ac:dyDescent="0.35">
      <c r="B12" t="s">
        <v>269</v>
      </c>
      <c r="C12" t="s">
        <v>191</v>
      </c>
      <c r="E12" t="s">
        <v>184</v>
      </c>
      <c r="F12" t="s">
        <v>204</v>
      </c>
      <c r="G12" t="s">
        <v>220</v>
      </c>
      <c r="H12" t="s">
        <v>418</v>
      </c>
      <c r="I12" s="40" t="s">
        <v>580</v>
      </c>
      <c r="J12" t="s">
        <v>319</v>
      </c>
      <c r="K12" t="s">
        <v>359</v>
      </c>
      <c r="L12" s="7" t="s">
        <v>389</v>
      </c>
      <c r="M12" s="7" t="s">
        <v>451</v>
      </c>
      <c r="O12" s="207" t="s">
        <v>618</v>
      </c>
      <c r="P12" s="207" t="s">
        <v>806</v>
      </c>
    </row>
    <row r="13" spans="2:16" x14ac:dyDescent="0.35">
      <c r="B13" t="s">
        <v>249</v>
      </c>
      <c r="C13" t="s">
        <v>192</v>
      </c>
      <c r="E13" t="s">
        <v>597</v>
      </c>
      <c r="F13" t="s">
        <v>205</v>
      </c>
      <c r="G13" t="s">
        <v>221</v>
      </c>
      <c r="H13" t="s">
        <v>419</v>
      </c>
      <c r="I13" s="40" t="s">
        <v>581</v>
      </c>
      <c r="J13" t="s">
        <v>313</v>
      </c>
      <c r="K13" t="s">
        <v>360</v>
      </c>
      <c r="L13" s="7" t="s">
        <v>388</v>
      </c>
      <c r="M13" s="7" t="s">
        <v>452</v>
      </c>
      <c r="O13" s="207" t="s">
        <v>619</v>
      </c>
      <c r="P13" s="207" t="s">
        <v>807</v>
      </c>
    </row>
    <row r="14" spans="2:16" x14ac:dyDescent="0.35">
      <c r="B14" t="s">
        <v>250</v>
      </c>
      <c r="F14" t="s">
        <v>206</v>
      </c>
      <c r="G14" t="s">
        <v>222</v>
      </c>
      <c r="H14" t="s">
        <v>420</v>
      </c>
      <c r="I14" s="40" t="s">
        <v>582</v>
      </c>
      <c r="J14" t="s">
        <v>310</v>
      </c>
      <c r="K14" t="s">
        <v>361</v>
      </c>
      <c r="L14" s="7" t="s">
        <v>382</v>
      </c>
      <c r="M14" s="7" t="s">
        <v>453</v>
      </c>
      <c r="O14" s="207" t="s">
        <v>620</v>
      </c>
      <c r="P14" s="207" t="s">
        <v>808</v>
      </c>
    </row>
    <row r="15" spans="2:16" x14ac:dyDescent="0.35">
      <c r="B15" t="s">
        <v>251</v>
      </c>
      <c r="F15" t="s">
        <v>207</v>
      </c>
      <c r="G15" t="s">
        <v>223</v>
      </c>
      <c r="H15" t="s">
        <v>421</v>
      </c>
      <c r="I15" s="40" t="s">
        <v>583</v>
      </c>
      <c r="J15" t="s">
        <v>286</v>
      </c>
      <c r="K15" t="s">
        <v>362</v>
      </c>
      <c r="L15" s="7" t="s">
        <v>384</v>
      </c>
      <c r="M15" s="7" t="s">
        <v>454</v>
      </c>
      <c r="O15" s="207" t="s">
        <v>621</v>
      </c>
      <c r="P15" s="207" t="s">
        <v>809</v>
      </c>
    </row>
    <row r="16" spans="2:16" x14ac:dyDescent="0.35">
      <c r="B16" t="s">
        <v>252</v>
      </c>
      <c r="G16" t="s">
        <v>224</v>
      </c>
      <c r="H16" t="s">
        <v>422</v>
      </c>
      <c r="I16" s="40" t="s">
        <v>584</v>
      </c>
      <c r="J16" t="s">
        <v>299</v>
      </c>
      <c r="K16" t="s">
        <v>363</v>
      </c>
      <c r="L16" s="7" t="s">
        <v>396</v>
      </c>
      <c r="M16" s="7" t="s">
        <v>455</v>
      </c>
      <c r="O16" s="207" t="s">
        <v>622</v>
      </c>
      <c r="P16" s="207" t="s">
        <v>810</v>
      </c>
    </row>
    <row r="17" spans="2:16" x14ac:dyDescent="0.35">
      <c r="B17" t="s">
        <v>253</v>
      </c>
      <c r="H17" t="s">
        <v>423</v>
      </c>
      <c r="I17" s="40" t="s">
        <v>585</v>
      </c>
      <c r="J17" t="s">
        <v>287</v>
      </c>
      <c r="K17" t="s">
        <v>364</v>
      </c>
      <c r="L17" s="7" t="s">
        <v>407</v>
      </c>
      <c r="M17" s="7" t="s">
        <v>456</v>
      </c>
      <c r="O17" s="207" t="s">
        <v>623</v>
      </c>
      <c r="P17" s="207" t="s">
        <v>811</v>
      </c>
    </row>
    <row r="18" spans="2:16" x14ac:dyDescent="0.35">
      <c r="B18" t="s">
        <v>254</v>
      </c>
      <c r="D18" s="7"/>
      <c r="E18" s="7"/>
      <c r="F18" s="7"/>
      <c r="G18" s="7"/>
      <c r="H18" t="s">
        <v>424</v>
      </c>
      <c r="I18" s="40" t="s">
        <v>586</v>
      </c>
      <c r="J18" t="s">
        <v>288</v>
      </c>
      <c r="K18" t="s">
        <v>365</v>
      </c>
      <c r="L18" s="7" t="s">
        <v>402</v>
      </c>
      <c r="M18" s="7" t="s">
        <v>457</v>
      </c>
      <c r="O18" s="207" t="s">
        <v>624</v>
      </c>
      <c r="P18" s="207" t="s">
        <v>812</v>
      </c>
    </row>
    <row r="19" spans="2:16" x14ac:dyDescent="0.35">
      <c r="B19" t="s">
        <v>272</v>
      </c>
      <c r="H19" t="s">
        <v>425</v>
      </c>
      <c r="I19" s="40" t="s">
        <v>587</v>
      </c>
      <c r="J19" t="s">
        <v>211</v>
      </c>
      <c r="K19" t="s">
        <v>366</v>
      </c>
      <c r="L19" s="7" t="s">
        <v>399</v>
      </c>
      <c r="M19" s="7" t="s">
        <v>458</v>
      </c>
      <c r="O19" s="207" t="s">
        <v>625</v>
      </c>
      <c r="P19" s="207" t="s">
        <v>813</v>
      </c>
    </row>
    <row r="20" spans="2:16" x14ac:dyDescent="0.35">
      <c r="B20" t="s">
        <v>255</v>
      </c>
      <c r="H20" t="s">
        <v>426</v>
      </c>
      <c r="I20" s="40" t="s">
        <v>588</v>
      </c>
      <c r="J20" t="s">
        <v>295</v>
      </c>
      <c r="K20" t="s">
        <v>367</v>
      </c>
      <c r="L20" s="7" t="s">
        <v>383</v>
      </c>
      <c r="M20" s="7" t="s">
        <v>459</v>
      </c>
      <c r="O20" s="207" t="s">
        <v>626</v>
      </c>
      <c r="P20" s="207" t="s">
        <v>814</v>
      </c>
    </row>
    <row r="21" spans="2:16" x14ac:dyDescent="0.35">
      <c r="B21" t="s">
        <v>256</v>
      </c>
      <c r="H21" t="s">
        <v>427</v>
      </c>
      <c r="I21" s="40" t="s">
        <v>589</v>
      </c>
      <c r="J21" t="s">
        <v>296</v>
      </c>
      <c r="K21" t="s">
        <v>368</v>
      </c>
      <c r="L21" s="7" t="s">
        <v>405</v>
      </c>
      <c r="M21" s="7" t="s">
        <v>460</v>
      </c>
      <c r="O21" s="207" t="s">
        <v>627</v>
      </c>
      <c r="P21" s="207" t="s">
        <v>815</v>
      </c>
    </row>
    <row r="22" spans="2:16" x14ac:dyDescent="0.35">
      <c r="B22" t="s">
        <v>270</v>
      </c>
      <c r="H22" t="s">
        <v>428</v>
      </c>
      <c r="I22" s="40" t="s">
        <v>590</v>
      </c>
      <c r="J22" t="s">
        <v>307</v>
      </c>
      <c r="K22" t="s">
        <v>369</v>
      </c>
      <c r="L22" s="7" t="s">
        <v>403</v>
      </c>
      <c r="M22" s="7" t="s">
        <v>461</v>
      </c>
      <c r="O22" s="207" t="s">
        <v>628</v>
      </c>
      <c r="P22" s="207" t="s">
        <v>816</v>
      </c>
    </row>
    <row r="23" spans="2:16" x14ac:dyDescent="0.35">
      <c r="B23" t="s">
        <v>257</v>
      </c>
      <c r="H23" t="s">
        <v>88</v>
      </c>
      <c r="I23" s="40" t="s">
        <v>591</v>
      </c>
      <c r="J23" t="s">
        <v>297</v>
      </c>
      <c r="K23" t="s">
        <v>370</v>
      </c>
      <c r="L23" s="7" t="s">
        <v>391</v>
      </c>
      <c r="M23" s="7" t="s">
        <v>462</v>
      </c>
      <c r="O23" s="207" t="s">
        <v>629</v>
      </c>
      <c r="P23" s="207" t="s">
        <v>817</v>
      </c>
    </row>
    <row r="24" spans="2:16" x14ac:dyDescent="0.35">
      <c r="B24" t="s">
        <v>273</v>
      </c>
      <c r="H24" t="s">
        <v>429</v>
      </c>
      <c r="I24" s="40" t="s">
        <v>592</v>
      </c>
      <c r="J24" t="s">
        <v>308</v>
      </c>
      <c r="K24" t="s">
        <v>371</v>
      </c>
      <c r="L24" s="7" t="s">
        <v>381</v>
      </c>
      <c r="O24" s="207" t="s">
        <v>630</v>
      </c>
      <c r="P24" s="207" t="s">
        <v>818</v>
      </c>
    </row>
    <row r="25" spans="2:16" x14ac:dyDescent="0.35">
      <c r="B25" t="s">
        <v>258</v>
      </c>
      <c r="H25" t="s">
        <v>430</v>
      </c>
      <c r="I25" s="40" t="s">
        <v>593</v>
      </c>
      <c r="J25" t="s">
        <v>298</v>
      </c>
      <c r="K25" t="s">
        <v>372</v>
      </c>
      <c r="L25" s="7" t="s">
        <v>401</v>
      </c>
      <c r="O25" s="207" t="s">
        <v>631</v>
      </c>
      <c r="P25" s="207" t="s">
        <v>819</v>
      </c>
    </row>
    <row r="26" spans="2:16" x14ac:dyDescent="0.35">
      <c r="B26" t="s">
        <v>271</v>
      </c>
      <c r="H26" t="s">
        <v>89</v>
      </c>
      <c r="I26" s="40" t="s">
        <v>594</v>
      </c>
      <c r="J26" t="s">
        <v>314</v>
      </c>
      <c r="K26" t="s">
        <v>373</v>
      </c>
      <c r="L26" s="7" t="s">
        <v>385</v>
      </c>
      <c r="O26" s="207" t="s">
        <v>632</v>
      </c>
      <c r="P26" s="207" t="s">
        <v>820</v>
      </c>
    </row>
    <row r="27" spans="2:16" x14ac:dyDescent="0.35">
      <c r="B27" t="s">
        <v>161</v>
      </c>
      <c r="H27" t="s">
        <v>90</v>
      </c>
      <c r="I27" s="40" t="s">
        <v>595</v>
      </c>
      <c r="J27" t="s">
        <v>320</v>
      </c>
      <c r="K27" t="s">
        <v>374</v>
      </c>
      <c r="L27" s="7" t="s">
        <v>404</v>
      </c>
      <c r="O27" s="207" t="s">
        <v>633</v>
      </c>
      <c r="P27" s="207" t="s">
        <v>821</v>
      </c>
    </row>
    <row r="28" spans="2:16" x14ac:dyDescent="0.35">
      <c r="B28" t="s">
        <v>259</v>
      </c>
      <c r="H28" t="s">
        <v>431</v>
      </c>
      <c r="I28" s="40"/>
      <c r="J28" t="s">
        <v>311</v>
      </c>
      <c r="K28" t="s">
        <v>375</v>
      </c>
      <c r="L28" s="7" t="s">
        <v>386</v>
      </c>
      <c r="O28" s="207" t="s">
        <v>634</v>
      </c>
      <c r="P28" s="207" t="s">
        <v>822</v>
      </c>
    </row>
    <row r="29" spans="2:16" x14ac:dyDescent="0.35">
      <c r="B29" t="s">
        <v>260</v>
      </c>
      <c r="H29" t="s">
        <v>432</v>
      </c>
      <c r="I29" s="40"/>
      <c r="J29" t="s">
        <v>317</v>
      </c>
      <c r="K29" t="s">
        <v>376</v>
      </c>
      <c r="O29" s="207" t="s">
        <v>635</v>
      </c>
      <c r="P29" s="207" t="s">
        <v>823</v>
      </c>
    </row>
    <row r="30" spans="2:16" x14ac:dyDescent="0.35">
      <c r="B30" t="s">
        <v>261</v>
      </c>
      <c r="H30" t="s">
        <v>433</v>
      </c>
      <c r="I30" s="40"/>
      <c r="J30" t="s">
        <v>315</v>
      </c>
      <c r="K30" t="s">
        <v>377</v>
      </c>
      <c r="O30" s="207" t="s">
        <v>636</v>
      </c>
      <c r="P30" s="207" t="s">
        <v>824</v>
      </c>
    </row>
    <row r="31" spans="2:16" x14ac:dyDescent="0.35">
      <c r="B31" t="s">
        <v>262</v>
      </c>
      <c r="H31" t="s">
        <v>434</v>
      </c>
      <c r="I31" s="40"/>
      <c r="J31" t="s">
        <v>316</v>
      </c>
      <c r="K31" t="s">
        <v>378</v>
      </c>
      <c r="O31" s="207" t="s">
        <v>637</v>
      </c>
      <c r="P31" s="207" t="s">
        <v>825</v>
      </c>
    </row>
    <row r="32" spans="2:16" x14ac:dyDescent="0.35">
      <c r="B32" t="s">
        <v>263</v>
      </c>
      <c r="I32" s="40"/>
      <c r="J32" t="s">
        <v>306</v>
      </c>
      <c r="K32" t="s">
        <v>379</v>
      </c>
      <c r="O32" s="207" t="s">
        <v>638</v>
      </c>
      <c r="P32" s="207" t="s">
        <v>826</v>
      </c>
    </row>
    <row r="33" spans="2:16" x14ac:dyDescent="0.35">
      <c r="B33" t="s">
        <v>264</v>
      </c>
      <c r="I33" s="40"/>
      <c r="J33" t="s">
        <v>292</v>
      </c>
      <c r="K33" t="s">
        <v>598</v>
      </c>
      <c r="O33" s="207" t="s">
        <v>639</v>
      </c>
      <c r="P33" s="207" t="s">
        <v>827</v>
      </c>
    </row>
    <row r="34" spans="2:16" x14ac:dyDescent="0.35">
      <c r="B34" t="s">
        <v>12</v>
      </c>
      <c r="I34" s="40"/>
      <c r="J34" t="s">
        <v>300</v>
      </c>
      <c r="O34" s="207" t="s">
        <v>607</v>
      </c>
      <c r="P34" s="207" t="s">
        <v>828</v>
      </c>
    </row>
    <row r="35" spans="2:16" x14ac:dyDescent="0.35">
      <c r="B35" t="s">
        <v>265</v>
      </c>
      <c r="I35" s="40"/>
      <c r="J35" t="s">
        <v>294</v>
      </c>
      <c r="O35" s="207" t="s">
        <v>640</v>
      </c>
      <c r="P35" s="207" t="s">
        <v>829</v>
      </c>
    </row>
    <row r="36" spans="2:16" x14ac:dyDescent="0.35">
      <c r="B36" t="s">
        <v>266</v>
      </c>
      <c r="I36" s="40"/>
      <c r="J36" t="s">
        <v>289</v>
      </c>
      <c r="O36" s="207" t="s">
        <v>641</v>
      </c>
      <c r="P36" s="207" t="s">
        <v>830</v>
      </c>
    </row>
    <row r="37" spans="2:16" x14ac:dyDescent="0.35">
      <c r="B37" t="s">
        <v>267</v>
      </c>
      <c r="I37" s="40"/>
      <c r="J37" t="s">
        <v>301</v>
      </c>
      <c r="O37" s="207" t="s">
        <v>642</v>
      </c>
      <c r="P37" s="207" t="s">
        <v>831</v>
      </c>
    </row>
    <row r="38" spans="2:16" x14ac:dyDescent="0.35">
      <c r="B38" t="s">
        <v>268</v>
      </c>
      <c r="I38" s="30"/>
      <c r="J38" t="s">
        <v>302</v>
      </c>
      <c r="O38" s="207" t="s">
        <v>643</v>
      </c>
      <c r="P38" s="207" t="s">
        <v>832</v>
      </c>
    </row>
    <row r="39" spans="2:16" x14ac:dyDescent="0.35">
      <c r="B39" t="s">
        <v>193</v>
      </c>
      <c r="I39" s="40"/>
      <c r="J39" t="s">
        <v>303</v>
      </c>
      <c r="O39" s="207" t="s">
        <v>644</v>
      </c>
      <c r="P39" s="207" t="s">
        <v>833</v>
      </c>
    </row>
    <row r="40" spans="2:16" x14ac:dyDescent="0.35">
      <c r="B40" t="s">
        <v>276</v>
      </c>
      <c r="I40" s="40"/>
      <c r="J40" t="s">
        <v>321</v>
      </c>
      <c r="O40" s="207" t="s">
        <v>645</v>
      </c>
      <c r="P40" s="207" t="s">
        <v>834</v>
      </c>
    </row>
    <row r="41" spans="2:16" x14ac:dyDescent="0.35">
      <c r="I41" s="40"/>
      <c r="J41" t="s">
        <v>293</v>
      </c>
      <c r="O41" s="207" t="s">
        <v>646</v>
      </c>
      <c r="P41" s="207" t="s">
        <v>835</v>
      </c>
    </row>
    <row r="42" spans="2:16" x14ac:dyDescent="0.35">
      <c r="I42" s="40"/>
      <c r="J42" t="s">
        <v>304</v>
      </c>
      <c r="O42" s="207" t="s">
        <v>647</v>
      </c>
      <c r="P42" s="207" t="s">
        <v>836</v>
      </c>
    </row>
    <row r="43" spans="2:16" x14ac:dyDescent="0.35">
      <c r="I43" s="40"/>
      <c r="J43" t="s">
        <v>305</v>
      </c>
      <c r="O43" s="207" t="s">
        <v>648</v>
      </c>
      <c r="P43" s="207" t="s">
        <v>837</v>
      </c>
    </row>
    <row r="44" spans="2:16" x14ac:dyDescent="0.35">
      <c r="I44" s="40"/>
      <c r="O44" s="207" t="s">
        <v>649</v>
      </c>
      <c r="P44" s="207" t="s">
        <v>838</v>
      </c>
    </row>
    <row r="45" spans="2:16" x14ac:dyDescent="0.35">
      <c r="I45" s="40"/>
      <c r="O45" s="207" t="s">
        <v>650</v>
      </c>
      <c r="P45" s="207" t="s">
        <v>839</v>
      </c>
    </row>
    <row r="46" spans="2:16" x14ac:dyDescent="0.35">
      <c r="I46" s="40"/>
      <c r="O46" s="207" t="s">
        <v>651</v>
      </c>
      <c r="P46" s="207" t="s">
        <v>840</v>
      </c>
    </row>
    <row r="47" spans="2:16" x14ac:dyDescent="0.35">
      <c r="I47" s="40"/>
      <c r="O47" s="207" t="s">
        <v>652</v>
      </c>
      <c r="P47" s="207" t="s">
        <v>841</v>
      </c>
    </row>
    <row r="48" spans="2:16" x14ac:dyDescent="0.35">
      <c r="I48" s="40"/>
      <c r="O48" s="207" t="s">
        <v>653</v>
      </c>
      <c r="P48" s="207" t="s">
        <v>842</v>
      </c>
    </row>
    <row r="49" spans="9:16" x14ac:dyDescent="0.35">
      <c r="I49" s="40"/>
      <c r="O49" s="207" t="s">
        <v>654</v>
      </c>
      <c r="P49" s="207" t="s">
        <v>843</v>
      </c>
    </row>
    <row r="50" spans="9:16" x14ac:dyDescent="0.35">
      <c r="I50" s="40"/>
      <c r="O50" s="207" t="s">
        <v>655</v>
      </c>
      <c r="P50" s="207" t="s">
        <v>844</v>
      </c>
    </row>
    <row r="51" spans="9:16" x14ac:dyDescent="0.35">
      <c r="I51" s="40"/>
      <c r="O51" s="207" t="s">
        <v>656</v>
      </c>
      <c r="P51" s="207" t="s">
        <v>845</v>
      </c>
    </row>
    <row r="52" spans="9:16" x14ac:dyDescent="0.35">
      <c r="I52" s="30"/>
      <c r="O52" s="207" t="s">
        <v>657</v>
      </c>
      <c r="P52" s="207" t="s">
        <v>846</v>
      </c>
    </row>
    <row r="53" spans="9:16" x14ac:dyDescent="0.35">
      <c r="I53"/>
      <c r="O53" s="207" t="s">
        <v>606</v>
      </c>
      <c r="P53" s="207" t="s">
        <v>847</v>
      </c>
    </row>
    <row r="54" spans="9:16" x14ac:dyDescent="0.35">
      <c r="I54"/>
      <c r="O54" s="207" t="s">
        <v>658</v>
      </c>
      <c r="P54" s="207" t="s">
        <v>848</v>
      </c>
    </row>
    <row r="55" spans="9:16" x14ac:dyDescent="0.35">
      <c r="I55"/>
      <c r="O55" s="207" t="s">
        <v>659</v>
      </c>
      <c r="P55" s="207" t="s">
        <v>849</v>
      </c>
    </row>
    <row r="56" spans="9:16" x14ac:dyDescent="0.35">
      <c r="I56"/>
      <c r="O56" s="207" t="s">
        <v>660</v>
      </c>
      <c r="P56" s="207" t="s">
        <v>850</v>
      </c>
    </row>
    <row r="57" spans="9:16" x14ac:dyDescent="0.35">
      <c r="I57"/>
      <c r="O57" s="207" t="s">
        <v>661</v>
      </c>
      <c r="P57" s="207" t="s">
        <v>851</v>
      </c>
    </row>
    <row r="58" spans="9:16" x14ac:dyDescent="0.35">
      <c r="I58"/>
      <c r="O58" s="207" t="s">
        <v>662</v>
      </c>
      <c r="P58" s="207" t="s">
        <v>852</v>
      </c>
    </row>
    <row r="59" spans="9:16" x14ac:dyDescent="0.35">
      <c r="I59"/>
      <c r="O59" s="207" t="s">
        <v>663</v>
      </c>
      <c r="P59" s="207" t="s">
        <v>853</v>
      </c>
    </row>
    <row r="60" spans="9:16" x14ac:dyDescent="0.35">
      <c r="I60"/>
      <c r="O60" s="207" t="s">
        <v>664</v>
      </c>
      <c r="P60" s="207" t="s">
        <v>854</v>
      </c>
    </row>
    <row r="61" spans="9:16" x14ac:dyDescent="0.35">
      <c r="I61"/>
      <c r="O61" s="207" t="s">
        <v>665</v>
      </c>
      <c r="P61" s="207" t="s">
        <v>855</v>
      </c>
    </row>
    <row r="62" spans="9:16" x14ac:dyDescent="0.35">
      <c r="I62"/>
      <c r="O62" s="207" t="s">
        <v>666</v>
      </c>
      <c r="P62" s="207" t="s">
        <v>856</v>
      </c>
    </row>
    <row r="63" spans="9:16" x14ac:dyDescent="0.35">
      <c r="I63"/>
      <c r="O63" s="207" t="s">
        <v>667</v>
      </c>
      <c r="P63" s="207" t="s">
        <v>857</v>
      </c>
    </row>
    <row r="64" spans="9:16" x14ac:dyDescent="0.35">
      <c r="I64"/>
      <c r="O64" s="207" t="s">
        <v>668</v>
      </c>
      <c r="P64" s="207" t="s">
        <v>858</v>
      </c>
    </row>
    <row r="65" spans="9:16" x14ac:dyDescent="0.35">
      <c r="I65"/>
      <c r="O65" s="207" t="s">
        <v>669</v>
      </c>
      <c r="P65" s="207" t="s">
        <v>859</v>
      </c>
    </row>
    <row r="66" spans="9:16" x14ac:dyDescent="0.35">
      <c r="I66"/>
      <c r="O66" s="207" t="s">
        <v>670</v>
      </c>
      <c r="P66" s="207" t="s">
        <v>860</v>
      </c>
    </row>
    <row r="67" spans="9:16" x14ac:dyDescent="0.35">
      <c r="I67"/>
      <c r="O67" s="207" t="s">
        <v>671</v>
      </c>
      <c r="P67" s="207" t="s">
        <v>861</v>
      </c>
    </row>
    <row r="68" spans="9:16" x14ac:dyDescent="0.35">
      <c r="I68"/>
      <c r="O68" s="207" t="s">
        <v>672</v>
      </c>
      <c r="P68" s="207" t="s">
        <v>862</v>
      </c>
    </row>
    <row r="69" spans="9:16" x14ac:dyDescent="0.35">
      <c r="I69"/>
      <c r="O69" s="207" t="s">
        <v>673</v>
      </c>
      <c r="P69" s="207" t="s">
        <v>863</v>
      </c>
    </row>
    <row r="70" spans="9:16" x14ac:dyDescent="0.35">
      <c r="I70"/>
      <c r="O70" s="207" t="s">
        <v>674</v>
      </c>
      <c r="P70" s="207"/>
    </row>
    <row r="71" spans="9:16" x14ac:dyDescent="0.35">
      <c r="I71"/>
      <c r="O71" s="207" t="s">
        <v>675</v>
      </c>
      <c r="P71" s="207"/>
    </row>
    <row r="72" spans="9:16" x14ac:dyDescent="0.35">
      <c r="I72"/>
      <c r="O72" s="207" t="s">
        <v>676</v>
      </c>
      <c r="P72" s="207"/>
    </row>
    <row r="73" spans="9:16" x14ac:dyDescent="0.35">
      <c r="I73"/>
      <c r="O73" s="207" t="s">
        <v>677</v>
      </c>
      <c r="P73" s="207"/>
    </row>
    <row r="74" spans="9:16" x14ac:dyDescent="0.35">
      <c r="I74"/>
      <c r="O74" s="207" t="s">
        <v>678</v>
      </c>
      <c r="P74" s="207"/>
    </row>
    <row r="75" spans="9:16" x14ac:dyDescent="0.35">
      <c r="I75"/>
      <c r="O75" s="207" t="s">
        <v>679</v>
      </c>
      <c r="P75" s="207"/>
    </row>
    <row r="76" spans="9:16" x14ac:dyDescent="0.35">
      <c r="I76"/>
      <c r="O76" s="207" t="s">
        <v>680</v>
      </c>
      <c r="P76" s="207"/>
    </row>
    <row r="77" spans="9:16" x14ac:dyDescent="0.35">
      <c r="I77"/>
      <c r="O77" s="207" t="s">
        <v>681</v>
      </c>
      <c r="P77" s="207"/>
    </row>
    <row r="78" spans="9:16" x14ac:dyDescent="0.35">
      <c r="I78"/>
      <c r="O78" s="207" t="s">
        <v>682</v>
      </c>
      <c r="P78" s="207"/>
    </row>
    <row r="79" spans="9:16" x14ac:dyDescent="0.35">
      <c r="I79"/>
      <c r="O79" s="207" t="s">
        <v>683</v>
      </c>
      <c r="P79" s="207"/>
    </row>
    <row r="80" spans="9:16" x14ac:dyDescent="0.35">
      <c r="I80"/>
      <c r="O80" s="207" t="s">
        <v>684</v>
      </c>
      <c r="P80" s="207"/>
    </row>
    <row r="81" spans="9:16" x14ac:dyDescent="0.35">
      <c r="I81"/>
      <c r="O81" s="207" t="s">
        <v>685</v>
      </c>
      <c r="P81" s="207"/>
    </row>
    <row r="82" spans="9:16" x14ac:dyDescent="0.35">
      <c r="I82"/>
      <c r="O82" s="207" t="s">
        <v>686</v>
      </c>
      <c r="P82" s="207"/>
    </row>
    <row r="83" spans="9:16" x14ac:dyDescent="0.35">
      <c r="I83"/>
      <c r="O83" s="207" t="s">
        <v>687</v>
      </c>
      <c r="P83" s="207"/>
    </row>
    <row r="84" spans="9:16" x14ac:dyDescent="0.35">
      <c r="I84"/>
      <c r="O84" s="207" t="s">
        <v>688</v>
      </c>
      <c r="P84" s="207"/>
    </row>
    <row r="85" spans="9:16" x14ac:dyDescent="0.35">
      <c r="I85"/>
      <c r="O85" s="207" t="s">
        <v>689</v>
      </c>
      <c r="P85" s="207"/>
    </row>
    <row r="86" spans="9:16" x14ac:dyDescent="0.35">
      <c r="I86"/>
      <c r="O86" s="207" t="s">
        <v>690</v>
      </c>
      <c r="P86" s="207"/>
    </row>
    <row r="87" spans="9:16" x14ac:dyDescent="0.35">
      <c r="I87"/>
      <c r="O87" s="207" t="s">
        <v>691</v>
      </c>
      <c r="P87" s="207"/>
    </row>
    <row r="88" spans="9:16" x14ac:dyDescent="0.35">
      <c r="I88"/>
      <c r="O88" s="207" t="s">
        <v>692</v>
      </c>
      <c r="P88" s="207"/>
    </row>
    <row r="89" spans="9:16" x14ac:dyDescent="0.35">
      <c r="I89"/>
      <c r="O89" s="207" t="s">
        <v>693</v>
      </c>
      <c r="P89" s="207"/>
    </row>
    <row r="90" spans="9:16" x14ac:dyDescent="0.35">
      <c r="I90"/>
      <c r="O90" s="207" t="s">
        <v>694</v>
      </c>
      <c r="P90" s="207"/>
    </row>
    <row r="91" spans="9:16" x14ac:dyDescent="0.35">
      <c r="I91"/>
      <c r="O91" s="207" t="s">
        <v>695</v>
      </c>
      <c r="P91" s="207"/>
    </row>
    <row r="92" spans="9:16" x14ac:dyDescent="0.35">
      <c r="I92"/>
      <c r="O92" s="207" t="s">
        <v>601</v>
      </c>
      <c r="P92" s="207"/>
    </row>
    <row r="93" spans="9:16" x14ac:dyDescent="0.35">
      <c r="I93"/>
      <c r="O93" s="207" t="s">
        <v>696</v>
      </c>
      <c r="P93" s="207"/>
    </row>
    <row r="94" spans="9:16" x14ac:dyDescent="0.35">
      <c r="I94"/>
      <c r="O94" s="207" t="s">
        <v>697</v>
      </c>
      <c r="P94" s="207"/>
    </row>
    <row r="95" spans="9:16" x14ac:dyDescent="0.35">
      <c r="I95"/>
      <c r="O95" s="207" t="s">
        <v>698</v>
      </c>
      <c r="P95" s="207"/>
    </row>
    <row r="96" spans="9:16" x14ac:dyDescent="0.35">
      <c r="I96"/>
      <c r="O96" s="207" t="s">
        <v>699</v>
      </c>
      <c r="P96" s="207"/>
    </row>
    <row r="97" spans="9:16" x14ac:dyDescent="0.35">
      <c r="I97"/>
      <c r="O97" s="207" t="s">
        <v>700</v>
      </c>
      <c r="P97" s="207"/>
    </row>
    <row r="98" spans="9:16" x14ac:dyDescent="0.35">
      <c r="I98"/>
      <c r="O98" s="207" t="s">
        <v>701</v>
      </c>
      <c r="P98" s="207"/>
    </row>
    <row r="99" spans="9:16" x14ac:dyDescent="0.35">
      <c r="I99"/>
      <c r="O99" s="207" t="s">
        <v>702</v>
      </c>
      <c r="P99" s="207"/>
    </row>
    <row r="100" spans="9:16" x14ac:dyDescent="0.35">
      <c r="I100"/>
      <c r="O100" s="207" t="s">
        <v>703</v>
      </c>
      <c r="P100" s="207"/>
    </row>
    <row r="101" spans="9:16" x14ac:dyDescent="0.35">
      <c r="I101" s="141"/>
      <c r="O101" s="207" t="s">
        <v>704</v>
      </c>
      <c r="P101" s="207"/>
    </row>
    <row r="102" spans="9:16" x14ac:dyDescent="0.35">
      <c r="I102" s="141"/>
      <c r="O102" s="207" t="s">
        <v>705</v>
      </c>
      <c r="P102" s="207"/>
    </row>
    <row r="103" spans="9:16" x14ac:dyDescent="0.35">
      <c r="I103" s="141"/>
      <c r="O103" s="207" t="s">
        <v>706</v>
      </c>
      <c r="P103" s="207"/>
    </row>
    <row r="104" spans="9:16" x14ac:dyDescent="0.35">
      <c r="I104" s="141"/>
      <c r="O104" s="207" t="s">
        <v>707</v>
      </c>
      <c r="P104" s="207"/>
    </row>
    <row r="105" spans="9:16" x14ac:dyDescent="0.35">
      <c r="I105" s="141"/>
      <c r="O105" s="207" t="s">
        <v>708</v>
      </c>
      <c r="P105" s="207"/>
    </row>
    <row r="106" spans="9:16" x14ac:dyDescent="0.35">
      <c r="I106" s="141"/>
      <c r="O106" s="207" t="s">
        <v>709</v>
      </c>
      <c r="P106" s="207"/>
    </row>
    <row r="107" spans="9:16" x14ac:dyDescent="0.35">
      <c r="I107" s="141"/>
      <c r="O107" s="207" t="s">
        <v>604</v>
      </c>
      <c r="P107" s="207"/>
    </row>
    <row r="108" spans="9:16" x14ac:dyDescent="0.35">
      <c r="I108" s="141"/>
      <c r="O108" s="207" t="s">
        <v>710</v>
      </c>
      <c r="P108" s="207"/>
    </row>
    <row r="109" spans="9:16" x14ac:dyDescent="0.35">
      <c r="I109" s="141"/>
      <c r="O109" s="207" t="s">
        <v>711</v>
      </c>
      <c r="P109" s="207"/>
    </row>
    <row r="110" spans="9:16" x14ac:dyDescent="0.35">
      <c r="I110" s="141"/>
      <c r="O110" s="207" t="s">
        <v>602</v>
      </c>
      <c r="P110" s="207"/>
    </row>
    <row r="111" spans="9:16" x14ac:dyDescent="0.35">
      <c r="I111" s="141"/>
      <c r="O111" s="207" t="s">
        <v>712</v>
      </c>
      <c r="P111" s="207"/>
    </row>
    <row r="112" spans="9:16" x14ac:dyDescent="0.35">
      <c r="I112" s="141"/>
      <c r="O112" s="207" t="s">
        <v>713</v>
      </c>
      <c r="P112" s="207"/>
    </row>
    <row r="113" spans="9:16" x14ac:dyDescent="0.35">
      <c r="I113" s="141"/>
      <c r="O113" s="207" t="s">
        <v>714</v>
      </c>
      <c r="P113" s="207"/>
    </row>
    <row r="114" spans="9:16" x14ac:dyDescent="0.35">
      <c r="I114" s="141"/>
      <c r="O114" s="207" t="s">
        <v>715</v>
      </c>
      <c r="P114" s="207"/>
    </row>
    <row r="115" spans="9:16" x14ac:dyDescent="0.35">
      <c r="I115" s="141"/>
      <c r="O115" s="207" t="s">
        <v>716</v>
      </c>
      <c r="P115" s="207"/>
    </row>
    <row r="116" spans="9:16" x14ac:dyDescent="0.35">
      <c r="I116" s="141"/>
      <c r="O116" s="207" t="s">
        <v>717</v>
      </c>
      <c r="P116" s="207"/>
    </row>
    <row r="117" spans="9:16" x14ac:dyDescent="0.35">
      <c r="I117" s="141"/>
      <c r="O117" s="207" t="s">
        <v>718</v>
      </c>
      <c r="P117" s="207"/>
    </row>
    <row r="118" spans="9:16" x14ac:dyDescent="0.35">
      <c r="I118" s="141"/>
      <c r="O118" s="207" t="s">
        <v>719</v>
      </c>
      <c r="P118" s="207"/>
    </row>
    <row r="119" spans="9:16" x14ac:dyDescent="0.35">
      <c r="I119" s="141"/>
      <c r="O119" s="207" t="s">
        <v>720</v>
      </c>
      <c r="P119" s="207"/>
    </row>
    <row r="120" spans="9:16" x14ac:dyDescent="0.35">
      <c r="I120" s="141"/>
      <c r="O120" s="207" t="s">
        <v>721</v>
      </c>
      <c r="P120" s="207"/>
    </row>
    <row r="121" spans="9:16" x14ac:dyDescent="0.35">
      <c r="I121" s="141"/>
      <c r="O121" s="207" t="s">
        <v>722</v>
      </c>
      <c r="P121" s="207"/>
    </row>
    <row r="122" spans="9:16" x14ac:dyDescent="0.35">
      <c r="I122" s="141"/>
      <c r="O122" s="207" t="s">
        <v>723</v>
      </c>
      <c r="P122" s="207"/>
    </row>
    <row r="123" spans="9:16" x14ac:dyDescent="0.35">
      <c r="I123" s="141"/>
      <c r="O123" s="207" t="s">
        <v>724</v>
      </c>
      <c r="P123" s="207"/>
    </row>
    <row r="124" spans="9:16" x14ac:dyDescent="0.35">
      <c r="I124" s="141"/>
      <c r="O124" s="207" t="s">
        <v>725</v>
      </c>
      <c r="P124" s="207"/>
    </row>
    <row r="125" spans="9:16" x14ac:dyDescent="0.35">
      <c r="I125" s="141"/>
      <c r="O125" s="207" t="s">
        <v>726</v>
      </c>
      <c r="P125" s="207"/>
    </row>
    <row r="126" spans="9:16" x14ac:dyDescent="0.35">
      <c r="I126" s="141"/>
      <c r="O126" s="207" t="s">
        <v>727</v>
      </c>
      <c r="P126" s="207"/>
    </row>
    <row r="127" spans="9:16" x14ac:dyDescent="0.35">
      <c r="I127" s="141"/>
      <c r="O127" s="207" t="s">
        <v>728</v>
      </c>
      <c r="P127" s="207"/>
    </row>
    <row r="128" spans="9:16" x14ac:dyDescent="0.35">
      <c r="I128" s="141"/>
      <c r="O128" s="207" t="s">
        <v>729</v>
      </c>
      <c r="P128" s="207"/>
    </row>
    <row r="129" spans="9:16" x14ac:dyDescent="0.35">
      <c r="I129" s="141"/>
      <c r="O129" s="207" t="s">
        <v>730</v>
      </c>
      <c r="P129" s="207"/>
    </row>
    <row r="130" spans="9:16" x14ac:dyDescent="0.35">
      <c r="I130" s="141"/>
      <c r="O130" s="207" t="s">
        <v>731</v>
      </c>
      <c r="P130" s="207"/>
    </row>
    <row r="131" spans="9:16" x14ac:dyDescent="0.35">
      <c r="I131" s="141"/>
      <c r="O131" s="207" t="s">
        <v>732</v>
      </c>
      <c r="P131" s="207"/>
    </row>
    <row r="132" spans="9:16" x14ac:dyDescent="0.35">
      <c r="I132" s="141"/>
      <c r="O132" s="207" t="s">
        <v>733</v>
      </c>
      <c r="P132" s="207"/>
    </row>
    <row r="133" spans="9:16" x14ac:dyDescent="0.35">
      <c r="I133" s="141"/>
      <c r="O133" s="207" t="s">
        <v>734</v>
      </c>
      <c r="P133" s="207"/>
    </row>
    <row r="134" spans="9:16" x14ac:dyDescent="0.35">
      <c r="I134" s="141"/>
      <c r="O134" s="207" t="s">
        <v>735</v>
      </c>
      <c r="P134" s="207"/>
    </row>
    <row r="135" spans="9:16" x14ac:dyDescent="0.35">
      <c r="I135" s="141"/>
      <c r="O135" s="207" t="s">
        <v>736</v>
      </c>
      <c r="P135" s="207"/>
    </row>
    <row r="136" spans="9:16" x14ac:dyDescent="0.35">
      <c r="I136" s="141"/>
      <c r="O136" s="207" t="s">
        <v>737</v>
      </c>
      <c r="P136" s="207"/>
    </row>
    <row r="137" spans="9:16" x14ac:dyDescent="0.35">
      <c r="I137" s="141"/>
      <c r="O137" s="207" t="s">
        <v>738</v>
      </c>
      <c r="P137" s="207"/>
    </row>
    <row r="138" spans="9:16" x14ac:dyDescent="0.35">
      <c r="I138" s="141"/>
      <c r="O138" s="207" t="s">
        <v>739</v>
      </c>
      <c r="P138" s="207"/>
    </row>
    <row r="139" spans="9:16" x14ac:dyDescent="0.35">
      <c r="I139" s="141"/>
      <c r="O139" s="207" t="s">
        <v>740</v>
      </c>
      <c r="P139" s="207"/>
    </row>
    <row r="140" spans="9:16" x14ac:dyDescent="0.35">
      <c r="I140" s="141"/>
      <c r="O140" s="207" t="s">
        <v>741</v>
      </c>
      <c r="P140" s="207"/>
    </row>
    <row r="141" spans="9:16" x14ac:dyDescent="0.35">
      <c r="I141" s="141"/>
      <c r="O141" s="207" t="s">
        <v>742</v>
      </c>
      <c r="P141" s="207"/>
    </row>
    <row r="142" spans="9:16" x14ac:dyDescent="0.35">
      <c r="I142" s="141"/>
      <c r="O142" s="207" t="s">
        <v>743</v>
      </c>
      <c r="P142" s="207"/>
    </row>
    <row r="143" spans="9:16" x14ac:dyDescent="0.35">
      <c r="I143" s="141"/>
      <c r="O143" s="207" t="s">
        <v>744</v>
      </c>
      <c r="P143" s="207"/>
    </row>
    <row r="144" spans="9:16" x14ac:dyDescent="0.35">
      <c r="I144" s="141"/>
      <c r="O144" s="207" t="s">
        <v>745</v>
      </c>
      <c r="P144" s="207"/>
    </row>
    <row r="145" spans="9:16" x14ac:dyDescent="0.35">
      <c r="I145" s="141"/>
      <c r="O145" s="207" t="s">
        <v>746</v>
      </c>
      <c r="P145" s="207"/>
    </row>
    <row r="146" spans="9:16" x14ac:dyDescent="0.35">
      <c r="I146" s="141"/>
      <c r="O146" s="207" t="s">
        <v>747</v>
      </c>
      <c r="P146" s="207"/>
    </row>
    <row r="147" spans="9:16" x14ac:dyDescent="0.35">
      <c r="I147" s="141"/>
      <c r="O147" s="207" t="s">
        <v>748</v>
      </c>
      <c r="P147" s="207"/>
    </row>
    <row r="148" spans="9:16" x14ac:dyDescent="0.35">
      <c r="I148" s="141"/>
      <c r="O148" s="207" t="s">
        <v>749</v>
      </c>
      <c r="P148" s="207"/>
    </row>
    <row r="149" spans="9:16" x14ac:dyDescent="0.35">
      <c r="I149" s="141"/>
      <c r="O149" s="207" t="s">
        <v>750</v>
      </c>
      <c r="P149" s="207"/>
    </row>
    <row r="150" spans="9:16" x14ac:dyDescent="0.35">
      <c r="I150" s="141"/>
      <c r="O150" s="207" t="s">
        <v>603</v>
      </c>
      <c r="P150" s="207"/>
    </row>
    <row r="151" spans="9:16" x14ac:dyDescent="0.35">
      <c r="I151" s="141"/>
      <c r="O151" s="207" t="s">
        <v>751</v>
      </c>
      <c r="P151" s="207"/>
    </row>
    <row r="152" spans="9:16" x14ac:dyDescent="0.35">
      <c r="I152" s="141"/>
      <c r="O152" s="207" t="s">
        <v>752</v>
      </c>
      <c r="P152" s="207"/>
    </row>
    <row r="153" spans="9:16" x14ac:dyDescent="0.35">
      <c r="I153" s="141"/>
      <c r="O153" s="207" t="s">
        <v>753</v>
      </c>
      <c r="P153" s="207"/>
    </row>
    <row r="154" spans="9:16" x14ac:dyDescent="0.35">
      <c r="I154" s="141"/>
      <c r="O154" s="207" t="s">
        <v>754</v>
      </c>
      <c r="P154" s="207"/>
    </row>
    <row r="155" spans="9:16" x14ac:dyDescent="0.35">
      <c r="I155" s="141"/>
      <c r="O155" s="207" t="s">
        <v>755</v>
      </c>
      <c r="P155" s="207"/>
    </row>
    <row r="156" spans="9:16" x14ac:dyDescent="0.35">
      <c r="I156" s="141"/>
      <c r="O156" s="207" t="s">
        <v>756</v>
      </c>
      <c r="P156" s="207"/>
    </row>
    <row r="157" spans="9:16" x14ac:dyDescent="0.35">
      <c r="I157" s="141"/>
      <c r="O157" s="207" t="s">
        <v>757</v>
      </c>
      <c r="P157" s="207"/>
    </row>
    <row r="158" spans="9:16" x14ac:dyDescent="0.35">
      <c r="I158" s="141"/>
      <c r="O158" s="207" t="s">
        <v>758</v>
      </c>
      <c r="P158" s="207"/>
    </row>
    <row r="159" spans="9:16" x14ac:dyDescent="0.35">
      <c r="I159" s="141"/>
      <c r="O159" s="207" t="s">
        <v>759</v>
      </c>
      <c r="P159" s="207"/>
    </row>
    <row r="160" spans="9:16" x14ac:dyDescent="0.35">
      <c r="I160" s="141"/>
      <c r="O160" s="207" t="s">
        <v>760</v>
      </c>
      <c r="P160" s="207"/>
    </row>
    <row r="161" spans="9:16" x14ac:dyDescent="0.35">
      <c r="I161" s="141"/>
      <c r="O161" s="207" t="s">
        <v>761</v>
      </c>
      <c r="P161" s="207"/>
    </row>
    <row r="162" spans="9:16" x14ac:dyDescent="0.35">
      <c r="I162" s="141"/>
      <c r="O162" s="207" t="s">
        <v>762</v>
      </c>
      <c r="P162" s="207"/>
    </row>
    <row r="163" spans="9:16" x14ac:dyDescent="0.35">
      <c r="I163" s="141"/>
      <c r="O163" s="207" t="s">
        <v>763</v>
      </c>
      <c r="P163" s="207"/>
    </row>
    <row r="164" spans="9:16" x14ac:dyDescent="0.35">
      <c r="I164" s="141"/>
      <c r="O164" s="207" t="s">
        <v>764</v>
      </c>
      <c r="P164" s="207"/>
    </row>
    <row r="165" spans="9:16" x14ac:dyDescent="0.35">
      <c r="I165" s="141"/>
      <c r="O165" s="207" t="s">
        <v>765</v>
      </c>
      <c r="P165" s="207"/>
    </row>
    <row r="166" spans="9:16" x14ac:dyDescent="0.35">
      <c r="I166" s="141"/>
      <c r="O166" s="207" t="s">
        <v>766</v>
      </c>
      <c r="P166" s="207"/>
    </row>
    <row r="167" spans="9:16" x14ac:dyDescent="0.35">
      <c r="I167" s="141"/>
      <c r="O167" s="207" t="s">
        <v>767</v>
      </c>
      <c r="P167" s="207"/>
    </row>
    <row r="168" spans="9:16" x14ac:dyDescent="0.35">
      <c r="I168" s="141"/>
      <c r="O168" s="207" t="s">
        <v>768</v>
      </c>
      <c r="P168" s="207"/>
    </row>
    <row r="169" spans="9:16" x14ac:dyDescent="0.35">
      <c r="I169" s="141"/>
      <c r="O169" s="207" t="s">
        <v>769</v>
      </c>
      <c r="P169" s="207"/>
    </row>
    <row r="170" spans="9:16" x14ac:dyDescent="0.35">
      <c r="I170" s="141"/>
      <c r="O170" s="207" t="s">
        <v>770</v>
      </c>
      <c r="P170" s="207"/>
    </row>
    <row r="171" spans="9:16" x14ac:dyDescent="0.35">
      <c r="I171" s="141"/>
      <c r="O171" s="207" t="s">
        <v>771</v>
      </c>
      <c r="P171" s="207"/>
    </row>
    <row r="172" spans="9:16" x14ac:dyDescent="0.35">
      <c r="I172" s="141"/>
      <c r="O172" s="207" t="s">
        <v>772</v>
      </c>
      <c r="P172" s="207"/>
    </row>
    <row r="173" spans="9:16" x14ac:dyDescent="0.35">
      <c r="I173" s="141"/>
      <c r="O173" s="207" t="s">
        <v>773</v>
      </c>
      <c r="P173" s="207"/>
    </row>
    <row r="174" spans="9:16" x14ac:dyDescent="0.35">
      <c r="I174" s="141"/>
      <c r="O174" s="207" t="s">
        <v>774</v>
      </c>
      <c r="P174" s="207"/>
    </row>
    <row r="175" spans="9:16" x14ac:dyDescent="0.35">
      <c r="I175" s="141"/>
      <c r="O175" s="207" t="s">
        <v>775</v>
      </c>
      <c r="P175" s="208"/>
    </row>
    <row r="176" spans="9:16" x14ac:dyDescent="0.35">
      <c r="I176" s="141"/>
      <c r="O176" s="207" t="s">
        <v>776</v>
      </c>
      <c r="P176" s="208"/>
    </row>
    <row r="177" spans="9:16" x14ac:dyDescent="0.35">
      <c r="I177" s="141"/>
      <c r="O177" s="207" t="s">
        <v>777</v>
      </c>
      <c r="P177" s="208"/>
    </row>
    <row r="178" spans="9:16" x14ac:dyDescent="0.35">
      <c r="I178" s="141"/>
      <c r="O178" s="207" t="s">
        <v>778</v>
      </c>
      <c r="P178" s="208"/>
    </row>
    <row r="179" spans="9:16" x14ac:dyDescent="0.35">
      <c r="I179" s="141"/>
      <c r="O179" s="207" t="s">
        <v>605</v>
      </c>
      <c r="P179" s="208"/>
    </row>
    <row r="180" spans="9:16" x14ac:dyDescent="0.35">
      <c r="I180" s="141"/>
      <c r="O180" s="207" t="s">
        <v>779</v>
      </c>
      <c r="P180" s="208"/>
    </row>
    <row r="181" spans="9:16" x14ac:dyDescent="0.35">
      <c r="I181" s="141"/>
      <c r="O181" s="207" t="s">
        <v>780</v>
      </c>
      <c r="P181" s="208"/>
    </row>
    <row r="182" spans="9:16" x14ac:dyDescent="0.35">
      <c r="I182" s="141"/>
      <c r="O182" s="207" t="s">
        <v>781</v>
      </c>
      <c r="P182" s="208"/>
    </row>
    <row r="183" spans="9:16" x14ac:dyDescent="0.35">
      <c r="I183" s="141"/>
      <c r="O183" s="207" t="s">
        <v>782</v>
      </c>
      <c r="P183" s="208"/>
    </row>
    <row r="184" spans="9:16" x14ac:dyDescent="0.35">
      <c r="I184" s="141"/>
      <c r="O184" s="208" t="s">
        <v>785</v>
      </c>
      <c r="P184" s="208"/>
    </row>
    <row r="185" spans="9:16" x14ac:dyDescent="0.35">
      <c r="I185" s="141"/>
    </row>
    <row r="186" spans="9:16" x14ac:dyDescent="0.35">
      <c r="I186" s="141"/>
    </row>
    <row r="187" spans="9:16" x14ac:dyDescent="0.35">
      <c r="I187" s="141"/>
    </row>
    <row r="188" spans="9:16" x14ac:dyDescent="0.35">
      <c r="I188" s="141"/>
    </row>
    <row r="189" spans="9:16" x14ac:dyDescent="0.35">
      <c r="I189" s="141"/>
    </row>
    <row r="190" spans="9:16" x14ac:dyDescent="0.35">
      <c r="I190" s="141"/>
    </row>
    <row r="191" spans="9:16" x14ac:dyDescent="0.35">
      <c r="I191" s="141"/>
    </row>
    <row r="192" spans="9:16" x14ac:dyDescent="0.35">
      <c r="I192" s="141"/>
    </row>
    <row r="193" spans="9:9" x14ac:dyDescent="0.35">
      <c r="I193" s="141"/>
    </row>
    <row r="194" spans="9:9" x14ac:dyDescent="0.35">
      <c r="I194" s="141"/>
    </row>
    <row r="195" spans="9:9" x14ac:dyDescent="0.35">
      <c r="I195" s="141"/>
    </row>
    <row r="196" spans="9:9" x14ac:dyDescent="0.35">
      <c r="I196" s="141"/>
    </row>
    <row r="197" spans="9:9" x14ac:dyDescent="0.35">
      <c r="I197" s="141"/>
    </row>
    <row r="198" spans="9:9" x14ac:dyDescent="0.35">
      <c r="I198" s="141"/>
    </row>
    <row r="199" spans="9:9" x14ac:dyDescent="0.35">
      <c r="I199" s="141"/>
    </row>
    <row r="200" spans="9:9" x14ac:dyDescent="0.35">
      <c r="I200" s="141"/>
    </row>
    <row r="201" spans="9:9" x14ac:dyDescent="0.35">
      <c r="I201" s="141"/>
    </row>
    <row r="202" spans="9:9" x14ac:dyDescent="0.35">
      <c r="I202" s="141"/>
    </row>
    <row r="203" spans="9:9" x14ac:dyDescent="0.35">
      <c r="I203" s="141"/>
    </row>
    <row r="204" spans="9:9" x14ac:dyDescent="0.35">
      <c r="I204" s="141"/>
    </row>
    <row r="205" spans="9:9" x14ac:dyDescent="0.35">
      <c r="I205" s="141"/>
    </row>
    <row r="206" spans="9:9" x14ac:dyDescent="0.35">
      <c r="I206" s="141"/>
    </row>
    <row r="207" spans="9:9" x14ac:dyDescent="0.35">
      <c r="I207" s="141"/>
    </row>
    <row r="208" spans="9:9" x14ac:dyDescent="0.35">
      <c r="I208" s="141"/>
    </row>
    <row r="209" spans="9:9" x14ac:dyDescent="0.35">
      <c r="I209" s="141"/>
    </row>
    <row r="210" spans="9:9" x14ac:dyDescent="0.35">
      <c r="I210" s="141"/>
    </row>
    <row r="211" spans="9:9" x14ac:dyDescent="0.35">
      <c r="I211" s="141"/>
    </row>
    <row r="212" spans="9:9" x14ac:dyDescent="0.35">
      <c r="I212" s="141"/>
    </row>
    <row r="213" spans="9:9" x14ac:dyDescent="0.35">
      <c r="I213" s="141"/>
    </row>
    <row r="214" spans="9:9" x14ac:dyDescent="0.35">
      <c r="I214" s="141"/>
    </row>
    <row r="215" spans="9:9" x14ac:dyDescent="0.35">
      <c r="I215" s="141"/>
    </row>
    <row r="216" spans="9:9" x14ac:dyDescent="0.35">
      <c r="I216" s="141"/>
    </row>
    <row r="217" spans="9:9" x14ac:dyDescent="0.35">
      <c r="I217" s="141"/>
    </row>
    <row r="218" spans="9:9" x14ac:dyDescent="0.35">
      <c r="I218" s="141"/>
    </row>
    <row r="219" spans="9:9" x14ac:dyDescent="0.35">
      <c r="I219" s="141"/>
    </row>
    <row r="220" spans="9:9" x14ac:dyDescent="0.35">
      <c r="I220" s="141"/>
    </row>
    <row r="221" spans="9:9" x14ac:dyDescent="0.35">
      <c r="I221" s="141"/>
    </row>
    <row r="222" spans="9:9" x14ac:dyDescent="0.35">
      <c r="I222" s="141"/>
    </row>
    <row r="223" spans="9:9" x14ac:dyDescent="0.35">
      <c r="I223" s="141"/>
    </row>
    <row r="224" spans="9:9" x14ac:dyDescent="0.35">
      <c r="I224" s="141"/>
    </row>
    <row r="225" spans="9:9" x14ac:dyDescent="0.35">
      <c r="I225" s="141"/>
    </row>
    <row r="226" spans="9:9" x14ac:dyDescent="0.35">
      <c r="I226" s="141"/>
    </row>
    <row r="227" spans="9:9" x14ac:dyDescent="0.35">
      <c r="I227" s="141"/>
    </row>
    <row r="228" spans="9:9" x14ac:dyDescent="0.35">
      <c r="I228" s="141"/>
    </row>
    <row r="229" spans="9:9" x14ac:dyDescent="0.35">
      <c r="I229" s="141"/>
    </row>
    <row r="230" spans="9:9" x14ac:dyDescent="0.35">
      <c r="I230" s="141"/>
    </row>
    <row r="231" spans="9:9" x14ac:dyDescent="0.35">
      <c r="I231" s="141"/>
    </row>
    <row r="232" spans="9:9" x14ac:dyDescent="0.35">
      <c r="I232" s="141"/>
    </row>
    <row r="233" spans="9:9" x14ac:dyDescent="0.35">
      <c r="I233" s="141"/>
    </row>
    <row r="234" spans="9:9" x14ac:dyDescent="0.35">
      <c r="I234" s="141"/>
    </row>
    <row r="235" spans="9:9" x14ac:dyDescent="0.35">
      <c r="I235" s="141"/>
    </row>
    <row r="236" spans="9:9" x14ac:dyDescent="0.35">
      <c r="I236" s="141"/>
    </row>
    <row r="237" spans="9:9" x14ac:dyDescent="0.35">
      <c r="I237" s="141"/>
    </row>
    <row r="238" spans="9:9" x14ac:dyDescent="0.35">
      <c r="I238" s="141"/>
    </row>
    <row r="239" spans="9:9" x14ac:dyDescent="0.35">
      <c r="I239" s="141"/>
    </row>
    <row r="240" spans="9:9" x14ac:dyDescent="0.35">
      <c r="I240" s="141"/>
    </row>
    <row r="241" spans="9:9" x14ac:dyDescent="0.35">
      <c r="I241" s="141"/>
    </row>
    <row r="242" spans="9:9" x14ac:dyDescent="0.35">
      <c r="I242" s="141"/>
    </row>
    <row r="243" spans="9:9" x14ac:dyDescent="0.35">
      <c r="I243" s="141"/>
    </row>
    <row r="244" spans="9:9" x14ac:dyDescent="0.35">
      <c r="I244" s="141"/>
    </row>
    <row r="245" spans="9:9" x14ac:dyDescent="0.35">
      <c r="I245" s="141"/>
    </row>
    <row r="246" spans="9:9" x14ac:dyDescent="0.35">
      <c r="I246" s="141"/>
    </row>
    <row r="247" spans="9:9" x14ac:dyDescent="0.35">
      <c r="I247" s="141"/>
    </row>
    <row r="248" spans="9:9" x14ac:dyDescent="0.35">
      <c r="I248" s="141"/>
    </row>
    <row r="249" spans="9:9" x14ac:dyDescent="0.35">
      <c r="I249" s="141"/>
    </row>
    <row r="250" spans="9:9" x14ac:dyDescent="0.35">
      <c r="I250" s="141"/>
    </row>
    <row r="251" spans="9:9" x14ac:dyDescent="0.35">
      <c r="I251" s="141"/>
    </row>
    <row r="252" spans="9:9" x14ac:dyDescent="0.35">
      <c r="I252" s="141"/>
    </row>
    <row r="253" spans="9:9" x14ac:dyDescent="0.35">
      <c r="I253" s="141"/>
    </row>
    <row r="254" spans="9:9" x14ac:dyDescent="0.35">
      <c r="I254" s="141"/>
    </row>
    <row r="255" spans="9:9" x14ac:dyDescent="0.35">
      <c r="I255" s="141"/>
    </row>
    <row r="256" spans="9:9" x14ac:dyDescent="0.35">
      <c r="I256" s="141"/>
    </row>
    <row r="257" spans="9:9" x14ac:dyDescent="0.35">
      <c r="I257" s="141"/>
    </row>
    <row r="258" spans="9:9" x14ac:dyDescent="0.35">
      <c r="I258" s="141"/>
    </row>
    <row r="259" spans="9:9" x14ac:dyDescent="0.35">
      <c r="I259" s="141"/>
    </row>
    <row r="260" spans="9:9" x14ac:dyDescent="0.35">
      <c r="I260" s="141"/>
    </row>
    <row r="261" spans="9:9" x14ac:dyDescent="0.35">
      <c r="I261" s="141"/>
    </row>
    <row r="262" spans="9:9" x14ac:dyDescent="0.35">
      <c r="I262" s="141"/>
    </row>
    <row r="263" spans="9:9" x14ac:dyDescent="0.35">
      <c r="I263" s="141"/>
    </row>
    <row r="264" spans="9:9" x14ac:dyDescent="0.35">
      <c r="I264" s="141"/>
    </row>
    <row r="265" spans="9:9" x14ac:dyDescent="0.35">
      <c r="I265" s="141"/>
    </row>
    <row r="266" spans="9:9" x14ac:dyDescent="0.35">
      <c r="I266" s="141"/>
    </row>
    <row r="267" spans="9:9" x14ac:dyDescent="0.35">
      <c r="I267" s="141"/>
    </row>
    <row r="268" spans="9:9" x14ac:dyDescent="0.35">
      <c r="I268" s="141"/>
    </row>
    <row r="269" spans="9:9" x14ac:dyDescent="0.35">
      <c r="I269" s="141"/>
    </row>
    <row r="270" spans="9:9" x14ac:dyDescent="0.35">
      <c r="I270" s="141"/>
    </row>
    <row r="271" spans="9:9" x14ac:dyDescent="0.35">
      <c r="I271" s="141"/>
    </row>
    <row r="272" spans="9:9" x14ac:dyDescent="0.35">
      <c r="I272" s="141"/>
    </row>
    <row r="273" spans="9:9" x14ac:dyDescent="0.35">
      <c r="I273" s="141"/>
    </row>
    <row r="274" spans="9:9" x14ac:dyDescent="0.35">
      <c r="I274" s="141"/>
    </row>
    <row r="275" spans="9:9" x14ac:dyDescent="0.35">
      <c r="I275" s="141"/>
    </row>
    <row r="276" spans="9:9" x14ac:dyDescent="0.35">
      <c r="I276" s="141"/>
    </row>
    <row r="277" spans="9:9" x14ac:dyDescent="0.35">
      <c r="I277" s="141"/>
    </row>
    <row r="278" spans="9:9" x14ac:dyDescent="0.35">
      <c r="I278" s="141"/>
    </row>
    <row r="279" spans="9:9" x14ac:dyDescent="0.35">
      <c r="I279" s="141"/>
    </row>
    <row r="280" spans="9:9" x14ac:dyDescent="0.35">
      <c r="I280" s="141"/>
    </row>
    <row r="281" spans="9:9" x14ac:dyDescent="0.35">
      <c r="I281" s="141"/>
    </row>
    <row r="282" spans="9:9" x14ac:dyDescent="0.35">
      <c r="I282" s="141"/>
    </row>
    <row r="283" spans="9:9" x14ac:dyDescent="0.35">
      <c r="I283" s="141"/>
    </row>
    <row r="284" spans="9:9" x14ac:dyDescent="0.35">
      <c r="I284" s="141"/>
    </row>
    <row r="285" spans="9:9" x14ac:dyDescent="0.35">
      <c r="I285" s="141"/>
    </row>
    <row r="286" spans="9:9" x14ac:dyDescent="0.35">
      <c r="I286" s="141"/>
    </row>
    <row r="287" spans="9:9" x14ac:dyDescent="0.35">
      <c r="I287" s="141"/>
    </row>
    <row r="288" spans="9:9" x14ac:dyDescent="0.35">
      <c r="I288" s="141"/>
    </row>
    <row r="289" spans="9:9" x14ac:dyDescent="0.35">
      <c r="I289" s="141"/>
    </row>
    <row r="290" spans="9:9" x14ac:dyDescent="0.35">
      <c r="I290" s="141"/>
    </row>
    <row r="291" spans="9:9" x14ac:dyDescent="0.35">
      <c r="I291" s="141"/>
    </row>
    <row r="292" spans="9:9" x14ac:dyDescent="0.35">
      <c r="I292" s="141"/>
    </row>
    <row r="293" spans="9:9" x14ac:dyDescent="0.35">
      <c r="I293" s="141"/>
    </row>
    <row r="294" spans="9:9" x14ac:dyDescent="0.35">
      <c r="I294" s="141"/>
    </row>
    <row r="295" spans="9:9" x14ac:dyDescent="0.35">
      <c r="I295" s="141"/>
    </row>
    <row r="296" spans="9:9" x14ac:dyDescent="0.35">
      <c r="I296" s="141"/>
    </row>
    <row r="297" spans="9:9" x14ac:dyDescent="0.35">
      <c r="I297" s="141"/>
    </row>
    <row r="298" spans="9:9" x14ac:dyDescent="0.35">
      <c r="I298" s="141"/>
    </row>
    <row r="299" spans="9:9" x14ac:dyDescent="0.35">
      <c r="I299" s="141"/>
    </row>
    <row r="300" spans="9:9" x14ac:dyDescent="0.35">
      <c r="I300" s="141"/>
    </row>
    <row r="301" spans="9:9" x14ac:dyDescent="0.35">
      <c r="I301" s="141"/>
    </row>
    <row r="302" spans="9:9" x14ac:dyDescent="0.35">
      <c r="I302" s="141"/>
    </row>
    <row r="303" spans="9:9" x14ac:dyDescent="0.35">
      <c r="I303" s="141"/>
    </row>
    <row r="304" spans="9:9" x14ac:dyDescent="0.35">
      <c r="I304" s="141"/>
    </row>
    <row r="305" spans="9:9" x14ac:dyDescent="0.35">
      <c r="I305" s="141"/>
    </row>
    <row r="306" spans="9:9" x14ac:dyDescent="0.35">
      <c r="I306" s="141"/>
    </row>
    <row r="307" spans="9:9" x14ac:dyDescent="0.35">
      <c r="I307" s="141"/>
    </row>
    <row r="308" spans="9:9" x14ac:dyDescent="0.35">
      <c r="I308" s="141"/>
    </row>
    <row r="309" spans="9:9" x14ac:dyDescent="0.35">
      <c r="I309" s="141"/>
    </row>
    <row r="310" spans="9:9" x14ac:dyDescent="0.35">
      <c r="I310" s="141"/>
    </row>
    <row r="311" spans="9:9" x14ac:dyDescent="0.35">
      <c r="I311" s="141"/>
    </row>
    <row r="312" spans="9:9" x14ac:dyDescent="0.35">
      <c r="I312" s="141"/>
    </row>
    <row r="313" spans="9:9" x14ac:dyDescent="0.35">
      <c r="I313" s="141"/>
    </row>
    <row r="314" spans="9:9" x14ac:dyDescent="0.35">
      <c r="I314" s="141"/>
    </row>
    <row r="315" spans="9:9" x14ac:dyDescent="0.35">
      <c r="I315" s="141"/>
    </row>
    <row r="316" spans="9:9" x14ac:dyDescent="0.35">
      <c r="I316" s="141"/>
    </row>
    <row r="317" spans="9:9" x14ac:dyDescent="0.35">
      <c r="I317" s="141"/>
    </row>
    <row r="318" spans="9:9" x14ac:dyDescent="0.35">
      <c r="I318" s="141"/>
    </row>
    <row r="319" spans="9:9" x14ac:dyDescent="0.35">
      <c r="I319" s="141"/>
    </row>
    <row r="320" spans="9:9" x14ac:dyDescent="0.35">
      <c r="I320" s="141"/>
    </row>
    <row r="321" spans="9:9" x14ac:dyDescent="0.35">
      <c r="I321" s="141"/>
    </row>
    <row r="322" spans="9:9" x14ac:dyDescent="0.35">
      <c r="I322" s="141"/>
    </row>
    <row r="323" spans="9:9" x14ac:dyDescent="0.35">
      <c r="I323" s="141"/>
    </row>
    <row r="324" spans="9:9" x14ac:dyDescent="0.35">
      <c r="I324" s="141"/>
    </row>
    <row r="325" spans="9:9" x14ac:dyDescent="0.35">
      <c r="I325" s="141"/>
    </row>
    <row r="326" spans="9:9" x14ac:dyDescent="0.35">
      <c r="I326" s="141"/>
    </row>
    <row r="327" spans="9:9" x14ac:dyDescent="0.35">
      <c r="I327" s="141"/>
    </row>
    <row r="328" spans="9:9" x14ac:dyDescent="0.35">
      <c r="I328" s="141"/>
    </row>
    <row r="329" spans="9:9" x14ac:dyDescent="0.35">
      <c r="I329" s="141"/>
    </row>
    <row r="330" spans="9:9" x14ac:dyDescent="0.35">
      <c r="I330" s="141"/>
    </row>
    <row r="331" spans="9:9" x14ac:dyDescent="0.35">
      <c r="I331" s="141"/>
    </row>
    <row r="332" spans="9:9" x14ac:dyDescent="0.35">
      <c r="I332" s="141"/>
    </row>
    <row r="333" spans="9:9" x14ac:dyDescent="0.35">
      <c r="I333" s="141"/>
    </row>
    <row r="334" spans="9:9" x14ac:dyDescent="0.35">
      <c r="I334" s="141"/>
    </row>
    <row r="335" spans="9:9" x14ac:dyDescent="0.35">
      <c r="I335" s="141"/>
    </row>
    <row r="336" spans="9:9" x14ac:dyDescent="0.35">
      <c r="I336" s="141"/>
    </row>
    <row r="337" spans="9:9" x14ac:dyDescent="0.35">
      <c r="I337" s="141"/>
    </row>
    <row r="338" spans="9:9" x14ac:dyDescent="0.35">
      <c r="I338" s="141"/>
    </row>
    <row r="339" spans="9:9" x14ac:dyDescent="0.35">
      <c r="I339" s="141"/>
    </row>
    <row r="340" spans="9:9" x14ac:dyDescent="0.35">
      <c r="I340" s="141"/>
    </row>
    <row r="341" spans="9:9" x14ac:dyDescent="0.35">
      <c r="I341" s="141"/>
    </row>
    <row r="342" spans="9:9" x14ac:dyDescent="0.35">
      <c r="I342" s="141"/>
    </row>
    <row r="343" spans="9:9" x14ac:dyDescent="0.35">
      <c r="I343" s="141"/>
    </row>
    <row r="344" spans="9:9" x14ac:dyDescent="0.35">
      <c r="I344" s="141"/>
    </row>
    <row r="345" spans="9:9" x14ac:dyDescent="0.35">
      <c r="I345" s="141"/>
    </row>
    <row r="346" spans="9:9" x14ac:dyDescent="0.35">
      <c r="I346" s="141"/>
    </row>
    <row r="347" spans="9:9" x14ac:dyDescent="0.35">
      <c r="I347" s="141"/>
    </row>
    <row r="348" spans="9:9" x14ac:dyDescent="0.35">
      <c r="I348" s="141"/>
    </row>
    <row r="349" spans="9:9" x14ac:dyDescent="0.35">
      <c r="I349" s="141"/>
    </row>
    <row r="350" spans="9:9" x14ac:dyDescent="0.35">
      <c r="I350" s="141"/>
    </row>
    <row r="351" spans="9:9" x14ac:dyDescent="0.35">
      <c r="I351" s="141"/>
    </row>
    <row r="352" spans="9:9" x14ac:dyDescent="0.35">
      <c r="I352" s="141"/>
    </row>
    <row r="353" spans="9:9" x14ac:dyDescent="0.35">
      <c r="I353" s="141"/>
    </row>
    <row r="354" spans="9:9" x14ac:dyDescent="0.35">
      <c r="I354" s="141"/>
    </row>
    <row r="355" spans="9:9" x14ac:dyDescent="0.35">
      <c r="I355" s="141"/>
    </row>
    <row r="356" spans="9:9" x14ac:dyDescent="0.35">
      <c r="I356" s="141"/>
    </row>
    <row r="357" spans="9:9" x14ac:dyDescent="0.35">
      <c r="I357" s="141"/>
    </row>
    <row r="358" spans="9:9" x14ac:dyDescent="0.35">
      <c r="I358" s="141"/>
    </row>
    <row r="359" spans="9:9" x14ac:dyDescent="0.35">
      <c r="I359" s="141"/>
    </row>
    <row r="360" spans="9:9" x14ac:dyDescent="0.35">
      <c r="I360" s="141"/>
    </row>
    <row r="361" spans="9:9" x14ac:dyDescent="0.35">
      <c r="I361" s="141"/>
    </row>
    <row r="362" spans="9:9" x14ac:dyDescent="0.35">
      <c r="I362" s="141"/>
    </row>
    <row r="363" spans="9:9" x14ac:dyDescent="0.35">
      <c r="I363" s="141"/>
    </row>
    <row r="364" spans="9:9" x14ac:dyDescent="0.35">
      <c r="I364" s="141"/>
    </row>
    <row r="365" spans="9:9" x14ac:dyDescent="0.35">
      <c r="I365" s="141"/>
    </row>
    <row r="366" spans="9:9" x14ac:dyDescent="0.35">
      <c r="I366" s="141"/>
    </row>
    <row r="367" spans="9:9" x14ac:dyDescent="0.35">
      <c r="I367" s="141"/>
    </row>
    <row r="368" spans="9:9" x14ac:dyDescent="0.35">
      <c r="I368" s="141"/>
    </row>
    <row r="369" spans="9:9" x14ac:dyDescent="0.35">
      <c r="I369" s="141"/>
    </row>
    <row r="370" spans="9:9" x14ac:dyDescent="0.35">
      <c r="I370" s="141"/>
    </row>
    <row r="371" spans="9:9" x14ac:dyDescent="0.35">
      <c r="I371" s="141"/>
    </row>
    <row r="372" spans="9:9" x14ac:dyDescent="0.35">
      <c r="I372" s="141"/>
    </row>
    <row r="373" spans="9:9" x14ac:dyDescent="0.35">
      <c r="I373" s="141"/>
    </row>
    <row r="374" spans="9:9" x14ac:dyDescent="0.35">
      <c r="I374" s="141"/>
    </row>
    <row r="375" spans="9:9" x14ac:dyDescent="0.35">
      <c r="I375" s="141"/>
    </row>
    <row r="376" spans="9:9" x14ac:dyDescent="0.35">
      <c r="I376" s="141"/>
    </row>
    <row r="377" spans="9:9" x14ac:dyDescent="0.35">
      <c r="I377" s="141"/>
    </row>
    <row r="378" spans="9:9" x14ac:dyDescent="0.35">
      <c r="I378" s="141"/>
    </row>
    <row r="379" spans="9:9" x14ac:dyDescent="0.35">
      <c r="I379" s="141"/>
    </row>
    <row r="380" spans="9:9" x14ac:dyDescent="0.35">
      <c r="I380" s="141"/>
    </row>
    <row r="381" spans="9:9" x14ac:dyDescent="0.35">
      <c r="I381" s="141"/>
    </row>
    <row r="382" spans="9:9" x14ac:dyDescent="0.35">
      <c r="I382" s="141"/>
    </row>
    <row r="383" spans="9:9" x14ac:dyDescent="0.35">
      <c r="I383" s="141"/>
    </row>
    <row r="384" spans="9:9" x14ac:dyDescent="0.35">
      <c r="I384" s="141"/>
    </row>
    <row r="385" spans="9:9" x14ac:dyDescent="0.35">
      <c r="I385" s="141"/>
    </row>
    <row r="386" spans="9:9" x14ac:dyDescent="0.35">
      <c r="I386" s="141"/>
    </row>
    <row r="387" spans="9:9" x14ac:dyDescent="0.35">
      <c r="I387" s="141"/>
    </row>
    <row r="388" spans="9:9" x14ac:dyDescent="0.35">
      <c r="I388" s="141"/>
    </row>
    <row r="389" spans="9:9" x14ac:dyDescent="0.35">
      <c r="I389" s="141"/>
    </row>
    <row r="390" spans="9:9" x14ac:dyDescent="0.35">
      <c r="I390" s="141"/>
    </row>
    <row r="391" spans="9:9" x14ac:dyDescent="0.35">
      <c r="I391" s="141"/>
    </row>
    <row r="392" spans="9:9" x14ac:dyDescent="0.35">
      <c r="I392" s="141"/>
    </row>
    <row r="393" spans="9:9" x14ac:dyDescent="0.35">
      <c r="I393" s="141"/>
    </row>
    <row r="394" spans="9:9" x14ac:dyDescent="0.35">
      <c r="I394" s="141"/>
    </row>
    <row r="395" spans="9:9" x14ac:dyDescent="0.35">
      <c r="I395" s="141"/>
    </row>
    <row r="396" spans="9:9" x14ac:dyDescent="0.35">
      <c r="I396" s="141"/>
    </row>
    <row r="397" spans="9:9" x14ac:dyDescent="0.35">
      <c r="I397" s="141"/>
    </row>
    <row r="398" spans="9:9" x14ac:dyDescent="0.35">
      <c r="I398" s="141"/>
    </row>
    <row r="399" spans="9:9" x14ac:dyDescent="0.35">
      <c r="I399" s="141"/>
    </row>
    <row r="400" spans="9:9" x14ac:dyDescent="0.35">
      <c r="I400" s="141"/>
    </row>
    <row r="401" spans="9:9" x14ac:dyDescent="0.35">
      <c r="I401" s="141"/>
    </row>
    <row r="402" spans="9:9" x14ac:dyDescent="0.35">
      <c r="I402" s="141"/>
    </row>
    <row r="403" spans="9:9" x14ac:dyDescent="0.35">
      <c r="I403" s="141"/>
    </row>
    <row r="404" spans="9:9" x14ac:dyDescent="0.35">
      <c r="I404" s="141"/>
    </row>
    <row r="405" spans="9:9" x14ac:dyDescent="0.35">
      <c r="I405" s="141"/>
    </row>
    <row r="406" spans="9:9" x14ac:dyDescent="0.35">
      <c r="I406" s="141"/>
    </row>
    <row r="407" spans="9:9" x14ac:dyDescent="0.35">
      <c r="I407" s="141"/>
    </row>
    <row r="408" spans="9:9" x14ac:dyDescent="0.35">
      <c r="I408" s="141"/>
    </row>
    <row r="409" spans="9:9" x14ac:dyDescent="0.35">
      <c r="I409" s="141"/>
    </row>
    <row r="410" spans="9:9" x14ac:dyDescent="0.35">
      <c r="I410" s="141"/>
    </row>
    <row r="411" spans="9:9" x14ac:dyDescent="0.35">
      <c r="I411" s="141"/>
    </row>
    <row r="412" spans="9:9" x14ac:dyDescent="0.35">
      <c r="I412" s="141"/>
    </row>
    <row r="413" spans="9:9" x14ac:dyDescent="0.35">
      <c r="I413" s="141"/>
    </row>
    <row r="414" spans="9:9" x14ac:dyDescent="0.35">
      <c r="I414" s="141"/>
    </row>
    <row r="415" spans="9:9" x14ac:dyDescent="0.35">
      <c r="I415" s="141"/>
    </row>
    <row r="416" spans="9:9" x14ac:dyDescent="0.35">
      <c r="I416" s="141"/>
    </row>
    <row r="417" spans="9:9" x14ac:dyDescent="0.35">
      <c r="I417" s="141"/>
    </row>
    <row r="418" spans="9:9" x14ac:dyDescent="0.35">
      <c r="I418" s="141"/>
    </row>
    <row r="419" spans="9:9" x14ac:dyDescent="0.35">
      <c r="I419" s="141"/>
    </row>
    <row r="420" spans="9:9" x14ac:dyDescent="0.35">
      <c r="I420" s="141"/>
    </row>
    <row r="421" spans="9:9" x14ac:dyDescent="0.35">
      <c r="I421" s="141"/>
    </row>
    <row r="422" spans="9:9" x14ac:dyDescent="0.35">
      <c r="I422" s="141"/>
    </row>
    <row r="423" spans="9:9" x14ac:dyDescent="0.35">
      <c r="I423" s="141"/>
    </row>
    <row r="424" spans="9:9" x14ac:dyDescent="0.35">
      <c r="I424" s="141"/>
    </row>
    <row r="425" spans="9:9" x14ac:dyDescent="0.35">
      <c r="I425" s="141"/>
    </row>
    <row r="426" spans="9:9" x14ac:dyDescent="0.35">
      <c r="I426" s="141"/>
    </row>
    <row r="427" spans="9:9" x14ac:dyDescent="0.35">
      <c r="I427" s="141"/>
    </row>
    <row r="428" spans="9:9" x14ac:dyDescent="0.35">
      <c r="I428" s="141"/>
    </row>
    <row r="429" spans="9:9" x14ac:dyDescent="0.35">
      <c r="I429" s="141"/>
    </row>
    <row r="430" spans="9:9" x14ac:dyDescent="0.35">
      <c r="I430" s="141"/>
    </row>
    <row r="431" spans="9:9" x14ac:dyDescent="0.35">
      <c r="I431" s="141"/>
    </row>
    <row r="432" spans="9:9" x14ac:dyDescent="0.35">
      <c r="I432" s="141"/>
    </row>
    <row r="433" spans="9:9" x14ac:dyDescent="0.35">
      <c r="I433" s="141"/>
    </row>
    <row r="434" spans="9:9" x14ac:dyDescent="0.35">
      <c r="I434" s="141"/>
    </row>
    <row r="435" spans="9:9" x14ac:dyDescent="0.35">
      <c r="I435" s="141"/>
    </row>
    <row r="436" spans="9:9" x14ac:dyDescent="0.35">
      <c r="I436" s="141"/>
    </row>
    <row r="437" spans="9:9" x14ac:dyDescent="0.35">
      <c r="I437" s="141"/>
    </row>
    <row r="438" spans="9:9" x14ac:dyDescent="0.35">
      <c r="I438" s="141"/>
    </row>
    <row r="439" spans="9:9" x14ac:dyDescent="0.35">
      <c r="I439" s="141"/>
    </row>
    <row r="440" spans="9:9" x14ac:dyDescent="0.35">
      <c r="I440" s="141"/>
    </row>
    <row r="441" spans="9:9" x14ac:dyDescent="0.35">
      <c r="I441" s="141"/>
    </row>
    <row r="442" spans="9:9" x14ac:dyDescent="0.35">
      <c r="I442" s="141"/>
    </row>
    <row r="443" spans="9:9" x14ac:dyDescent="0.35">
      <c r="I443" s="141"/>
    </row>
    <row r="444" spans="9:9" x14ac:dyDescent="0.35">
      <c r="I444" s="141"/>
    </row>
    <row r="445" spans="9:9" x14ac:dyDescent="0.35">
      <c r="I445" s="141"/>
    </row>
    <row r="446" spans="9:9" x14ac:dyDescent="0.35">
      <c r="I446" s="141"/>
    </row>
    <row r="447" spans="9:9" x14ac:dyDescent="0.35">
      <c r="I447" s="141"/>
    </row>
    <row r="448" spans="9:9" x14ac:dyDescent="0.35">
      <c r="I448" s="141"/>
    </row>
    <row r="449" spans="9:9" x14ac:dyDescent="0.35">
      <c r="I449" s="141"/>
    </row>
    <row r="450" spans="9:9" x14ac:dyDescent="0.35">
      <c r="I450" s="141"/>
    </row>
    <row r="451" spans="9:9" x14ac:dyDescent="0.35">
      <c r="I451" s="141"/>
    </row>
    <row r="452" spans="9:9" x14ac:dyDescent="0.35">
      <c r="I452" s="141"/>
    </row>
    <row r="453" spans="9:9" x14ac:dyDescent="0.35">
      <c r="I453" s="141"/>
    </row>
    <row r="454" spans="9:9" x14ac:dyDescent="0.35">
      <c r="I454" s="141"/>
    </row>
    <row r="455" spans="9:9" x14ac:dyDescent="0.35">
      <c r="I455" s="141"/>
    </row>
    <row r="456" spans="9:9" x14ac:dyDescent="0.35">
      <c r="I456" s="141"/>
    </row>
    <row r="457" spans="9:9" x14ac:dyDescent="0.35">
      <c r="I457" s="141"/>
    </row>
    <row r="458" spans="9:9" x14ac:dyDescent="0.35">
      <c r="I458" s="141"/>
    </row>
    <row r="459" spans="9:9" x14ac:dyDescent="0.35">
      <c r="I459" s="141"/>
    </row>
    <row r="460" spans="9:9" x14ac:dyDescent="0.35">
      <c r="I460" s="141"/>
    </row>
    <row r="461" spans="9:9" x14ac:dyDescent="0.35">
      <c r="I461" s="141"/>
    </row>
    <row r="462" spans="9:9" x14ac:dyDescent="0.35">
      <c r="I462" s="141"/>
    </row>
    <row r="463" spans="9:9" x14ac:dyDescent="0.35">
      <c r="I463" s="141"/>
    </row>
    <row r="464" spans="9:9" x14ac:dyDescent="0.35">
      <c r="I464" s="141"/>
    </row>
    <row r="465" spans="9:9" x14ac:dyDescent="0.35">
      <c r="I465" s="141"/>
    </row>
    <row r="466" spans="9:9" x14ac:dyDescent="0.35">
      <c r="I466" s="141"/>
    </row>
    <row r="467" spans="9:9" x14ac:dyDescent="0.35">
      <c r="I467" s="141"/>
    </row>
    <row r="468" spans="9:9" x14ac:dyDescent="0.35">
      <c r="I468" s="141"/>
    </row>
    <row r="469" spans="9:9" x14ac:dyDescent="0.35">
      <c r="I469" s="141"/>
    </row>
    <row r="470" spans="9:9" x14ac:dyDescent="0.35">
      <c r="I470" s="141"/>
    </row>
    <row r="471" spans="9:9" x14ac:dyDescent="0.35">
      <c r="I471" s="141"/>
    </row>
    <row r="472" spans="9:9" x14ac:dyDescent="0.35">
      <c r="I472" s="141"/>
    </row>
    <row r="473" spans="9:9" x14ac:dyDescent="0.35">
      <c r="I473" s="141"/>
    </row>
    <row r="474" spans="9:9" x14ac:dyDescent="0.35">
      <c r="I474" s="141"/>
    </row>
    <row r="475" spans="9:9" x14ac:dyDescent="0.35">
      <c r="I475" s="141"/>
    </row>
    <row r="476" spans="9:9" x14ac:dyDescent="0.35">
      <c r="I476" s="141"/>
    </row>
    <row r="477" spans="9:9" x14ac:dyDescent="0.35">
      <c r="I477" s="141"/>
    </row>
    <row r="478" spans="9:9" x14ac:dyDescent="0.35">
      <c r="I478" s="141"/>
    </row>
    <row r="479" spans="9:9" x14ac:dyDescent="0.35">
      <c r="I479" s="141"/>
    </row>
    <row r="480" spans="9:9" x14ac:dyDescent="0.35">
      <c r="I480" s="141"/>
    </row>
    <row r="481" spans="9:9" x14ac:dyDescent="0.35">
      <c r="I481" s="141"/>
    </row>
    <row r="482" spans="9:9" x14ac:dyDescent="0.35">
      <c r="I482" s="141"/>
    </row>
    <row r="483" spans="9:9" x14ac:dyDescent="0.35">
      <c r="I483" s="141"/>
    </row>
    <row r="484" spans="9:9" x14ac:dyDescent="0.35">
      <c r="I484" s="141"/>
    </row>
    <row r="485" spans="9:9" x14ac:dyDescent="0.35">
      <c r="I485" s="141"/>
    </row>
    <row r="486" spans="9:9" x14ac:dyDescent="0.35">
      <c r="I486" s="141"/>
    </row>
    <row r="487" spans="9:9" x14ac:dyDescent="0.35">
      <c r="I487" s="141"/>
    </row>
    <row r="488" spans="9:9" x14ac:dyDescent="0.35">
      <c r="I488" s="141"/>
    </row>
    <row r="489" spans="9:9" x14ac:dyDescent="0.35">
      <c r="I489" s="141"/>
    </row>
    <row r="490" spans="9:9" x14ac:dyDescent="0.35">
      <c r="I490" s="141"/>
    </row>
    <row r="491" spans="9:9" x14ac:dyDescent="0.35">
      <c r="I491" s="141"/>
    </row>
    <row r="492" spans="9:9" x14ac:dyDescent="0.35">
      <c r="I492" s="141"/>
    </row>
    <row r="493" spans="9:9" x14ac:dyDescent="0.35">
      <c r="I493" s="141"/>
    </row>
    <row r="494" spans="9:9" x14ac:dyDescent="0.35">
      <c r="I494" s="141"/>
    </row>
    <row r="495" spans="9:9" x14ac:dyDescent="0.35">
      <c r="I495" s="141"/>
    </row>
    <row r="496" spans="9:9" x14ac:dyDescent="0.35">
      <c r="I496" s="141"/>
    </row>
    <row r="497" spans="9:9" x14ac:dyDescent="0.35">
      <c r="I497" s="141"/>
    </row>
    <row r="498" spans="9:9" x14ac:dyDescent="0.35">
      <c r="I498" s="141"/>
    </row>
    <row r="499" spans="9:9" x14ac:dyDescent="0.35">
      <c r="I499" s="141"/>
    </row>
    <row r="500" spans="9:9" x14ac:dyDescent="0.35">
      <c r="I500" s="141"/>
    </row>
    <row r="501" spans="9:9" x14ac:dyDescent="0.35">
      <c r="I501" s="141"/>
    </row>
    <row r="502" spans="9:9" x14ac:dyDescent="0.35">
      <c r="I502" s="141"/>
    </row>
    <row r="503" spans="9:9" x14ac:dyDescent="0.35">
      <c r="I503" s="141"/>
    </row>
    <row r="504" spans="9:9" x14ac:dyDescent="0.35">
      <c r="I504" s="141"/>
    </row>
    <row r="505" spans="9:9" x14ac:dyDescent="0.35">
      <c r="I505" s="141"/>
    </row>
    <row r="506" spans="9:9" x14ac:dyDescent="0.35">
      <c r="I506" s="141"/>
    </row>
    <row r="507" spans="9:9" x14ac:dyDescent="0.35">
      <c r="I507" s="141"/>
    </row>
    <row r="508" spans="9:9" x14ac:dyDescent="0.35">
      <c r="I508" s="141"/>
    </row>
    <row r="509" spans="9:9" x14ac:dyDescent="0.35">
      <c r="I509" s="141"/>
    </row>
    <row r="510" spans="9:9" x14ac:dyDescent="0.35">
      <c r="I510" s="141"/>
    </row>
    <row r="511" spans="9:9" x14ac:dyDescent="0.35">
      <c r="I511" s="141"/>
    </row>
    <row r="512" spans="9:9" x14ac:dyDescent="0.35">
      <c r="I512" s="141"/>
    </row>
    <row r="513" spans="9:9" x14ac:dyDescent="0.35">
      <c r="I513" s="141"/>
    </row>
    <row r="514" spans="9:9" x14ac:dyDescent="0.35">
      <c r="I514" s="141"/>
    </row>
    <row r="515" spans="9:9" x14ac:dyDescent="0.35">
      <c r="I515" s="141"/>
    </row>
    <row r="516" spans="9:9" x14ac:dyDescent="0.35">
      <c r="I516" s="141"/>
    </row>
    <row r="517" spans="9:9" x14ac:dyDescent="0.35">
      <c r="I517" s="141"/>
    </row>
    <row r="518" spans="9:9" x14ac:dyDescent="0.35">
      <c r="I518" s="141"/>
    </row>
    <row r="519" spans="9:9" x14ac:dyDescent="0.35">
      <c r="I519" s="141"/>
    </row>
    <row r="520" spans="9:9" x14ac:dyDescent="0.35">
      <c r="I520" s="141"/>
    </row>
    <row r="521" spans="9:9" x14ac:dyDescent="0.35">
      <c r="I521" s="141"/>
    </row>
    <row r="522" spans="9:9" x14ac:dyDescent="0.35">
      <c r="I522" s="141"/>
    </row>
    <row r="523" spans="9:9" x14ac:dyDescent="0.35">
      <c r="I523" s="141"/>
    </row>
    <row r="524" spans="9:9" x14ac:dyDescent="0.35">
      <c r="I524" s="141"/>
    </row>
    <row r="525" spans="9:9" x14ac:dyDescent="0.35">
      <c r="I525" s="141"/>
    </row>
    <row r="526" spans="9:9" x14ac:dyDescent="0.35">
      <c r="I526" s="141"/>
    </row>
    <row r="527" spans="9:9" x14ac:dyDescent="0.35">
      <c r="I527" s="141"/>
    </row>
    <row r="528" spans="9:9" x14ac:dyDescent="0.35">
      <c r="I528" s="141"/>
    </row>
    <row r="529" spans="9:9" x14ac:dyDescent="0.35">
      <c r="I529" s="141"/>
    </row>
    <row r="530" spans="9:9" x14ac:dyDescent="0.35">
      <c r="I530" s="141"/>
    </row>
    <row r="531" spans="9:9" x14ac:dyDescent="0.35">
      <c r="I531" s="141"/>
    </row>
    <row r="532" spans="9:9" x14ac:dyDescent="0.35">
      <c r="I532" s="141"/>
    </row>
    <row r="533" spans="9:9" x14ac:dyDescent="0.35">
      <c r="I533" s="141"/>
    </row>
    <row r="534" spans="9:9" x14ac:dyDescent="0.35">
      <c r="I534" s="141"/>
    </row>
    <row r="535" spans="9:9" x14ac:dyDescent="0.35">
      <c r="I535" s="141"/>
    </row>
    <row r="536" spans="9:9" x14ac:dyDescent="0.35">
      <c r="I536" s="141"/>
    </row>
    <row r="537" spans="9:9" x14ac:dyDescent="0.35">
      <c r="I537" s="141"/>
    </row>
    <row r="538" spans="9:9" x14ac:dyDescent="0.35">
      <c r="I538" s="141"/>
    </row>
    <row r="539" spans="9:9" x14ac:dyDescent="0.35">
      <c r="I539" s="141"/>
    </row>
    <row r="540" spans="9:9" x14ac:dyDescent="0.35">
      <c r="I540" s="141"/>
    </row>
    <row r="541" spans="9:9" x14ac:dyDescent="0.35">
      <c r="I541" s="141"/>
    </row>
    <row r="542" spans="9:9" x14ac:dyDescent="0.35">
      <c r="I542" s="141"/>
    </row>
    <row r="543" spans="9:9" x14ac:dyDescent="0.35">
      <c r="I543" s="141"/>
    </row>
    <row r="544" spans="9:9" x14ac:dyDescent="0.35">
      <c r="I544" s="141"/>
    </row>
    <row r="545" spans="9:9" x14ac:dyDescent="0.35">
      <c r="I545" s="141"/>
    </row>
    <row r="546" spans="9:9" x14ac:dyDescent="0.35">
      <c r="I546" s="141"/>
    </row>
    <row r="547" spans="9:9" x14ac:dyDescent="0.35">
      <c r="I547" s="141"/>
    </row>
    <row r="548" spans="9:9" x14ac:dyDescent="0.35">
      <c r="I548" s="141"/>
    </row>
    <row r="549" spans="9:9" x14ac:dyDescent="0.35">
      <c r="I549" s="141"/>
    </row>
    <row r="550" spans="9:9" x14ac:dyDescent="0.35">
      <c r="I550" s="141"/>
    </row>
    <row r="551" spans="9:9" x14ac:dyDescent="0.35">
      <c r="I551" s="141"/>
    </row>
    <row r="552" spans="9:9" x14ac:dyDescent="0.35">
      <c r="I552" s="141"/>
    </row>
    <row r="553" spans="9:9" x14ac:dyDescent="0.35">
      <c r="I553" s="141"/>
    </row>
    <row r="554" spans="9:9" x14ac:dyDescent="0.35">
      <c r="I554" s="141"/>
    </row>
    <row r="555" spans="9:9" x14ac:dyDescent="0.35">
      <c r="I555" s="141"/>
    </row>
    <row r="556" spans="9:9" x14ac:dyDescent="0.35">
      <c r="I556" s="141"/>
    </row>
    <row r="557" spans="9:9" x14ac:dyDescent="0.35">
      <c r="I557" s="141"/>
    </row>
    <row r="558" spans="9:9" x14ac:dyDescent="0.35">
      <c r="I558" s="141"/>
    </row>
    <row r="559" spans="9:9" x14ac:dyDescent="0.35">
      <c r="I559" s="141"/>
    </row>
    <row r="560" spans="9:9" x14ac:dyDescent="0.35">
      <c r="I560" s="141"/>
    </row>
    <row r="561" spans="9:9" x14ac:dyDescent="0.35">
      <c r="I561" s="141"/>
    </row>
    <row r="562" spans="9:9" x14ac:dyDescent="0.35">
      <c r="I562" s="141"/>
    </row>
    <row r="563" spans="9:9" x14ac:dyDescent="0.35">
      <c r="I563" s="141"/>
    </row>
    <row r="564" spans="9:9" x14ac:dyDescent="0.35">
      <c r="I564" s="141"/>
    </row>
    <row r="565" spans="9:9" x14ac:dyDescent="0.35">
      <c r="I565" s="141"/>
    </row>
    <row r="566" spans="9:9" x14ac:dyDescent="0.35">
      <c r="I566" s="141"/>
    </row>
    <row r="567" spans="9:9" x14ac:dyDescent="0.35">
      <c r="I567" s="141"/>
    </row>
    <row r="568" spans="9:9" x14ac:dyDescent="0.35">
      <c r="I568" s="141"/>
    </row>
    <row r="569" spans="9:9" x14ac:dyDescent="0.35">
      <c r="I569" s="141"/>
    </row>
    <row r="570" spans="9:9" x14ac:dyDescent="0.35">
      <c r="I570" s="141"/>
    </row>
    <row r="571" spans="9:9" x14ac:dyDescent="0.35">
      <c r="I571" s="141"/>
    </row>
    <row r="572" spans="9:9" x14ac:dyDescent="0.35">
      <c r="I572" s="141"/>
    </row>
    <row r="573" spans="9:9" x14ac:dyDescent="0.35">
      <c r="I573" s="141"/>
    </row>
    <row r="574" spans="9:9" x14ac:dyDescent="0.35">
      <c r="I574" s="141"/>
    </row>
    <row r="575" spans="9:9" x14ac:dyDescent="0.35">
      <c r="I575" s="141"/>
    </row>
    <row r="576" spans="9:9" x14ac:dyDescent="0.35">
      <c r="I576" s="141"/>
    </row>
    <row r="577" spans="9:9" x14ac:dyDescent="0.35">
      <c r="I577" s="141"/>
    </row>
    <row r="578" spans="9:9" x14ac:dyDescent="0.35">
      <c r="I578" s="141"/>
    </row>
    <row r="579" spans="9:9" x14ac:dyDescent="0.35">
      <c r="I579" s="141"/>
    </row>
    <row r="580" spans="9:9" x14ac:dyDescent="0.35">
      <c r="I580" s="141"/>
    </row>
    <row r="581" spans="9:9" x14ac:dyDescent="0.35">
      <c r="I581" s="141"/>
    </row>
    <row r="582" spans="9:9" x14ac:dyDescent="0.35">
      <c r="I582" s="141"/>
    </row>
    <row r="583" spans="9:9" x14ac:dyDescent="0.35">
      <c r="I583" s="141"/>
    </row>
    <row r="584" spans="9:9" x14ac:dyDescent="0.35">
      <c r="I584" s="141"/>
    </row>
    <row r="585" spans="9:9" x14ac:dyDescent="0.35">
      <c r="I585" s="141"/>
    </row>
    <row r="586" spans="9:9" x14ac:dyDescent="0.35">
      <c r="I586" s="141"/>
    </row>
    <row r="587" spans="9:9" x14ac:dyDescent="0.35">
      <c r="I587" s="141"/>
    </row>
    <row r="588" spans="9:9" x14ac:dyDescent="0.35">
      <c r="I588" s="141"/>
    </row>
    <row r="589" spans="9:9" x14ac:dyDescent="0.35">
      <c r="I589" s="141"/>
    </row>
    <row r="590" spans="9:9" x14ac:dyDescent="0.35">
      <c r="I590" s="141"/>
    </row>
    <row r="591" spans="9:9" x14ac:dyDescent="0.35">
      <c r="I591" s="141"/>
    </row>
    <row r="592" spans="9:9" x14ac:dyDescent="0.35">
      <c r="I592" s="141"/>
    </row>
    <row r="593" spans="9:9" x14ac:dyDescent="0.35">
      <c r="I593" s="141"/>
    </row>
    <row r="594" spans="9:9" x14ac:dyDescent="0.35">
      <c r="I594" s="141"/>
    </row>
    <row r="595" spans="9:9" x14ac:dyDescent="0.35">
      <c r="I595" s="141"/>
    </row>
    <row r="596" spans="9:9" x14ac:dyDescent="0.35">
      <c r="I596" s="141"/>
    </row>
    <row r="597" spans="9:9" x14ac:dyDescent="0.35">
      <c r="I597" s="141"/>
    </row>
    <row r="598" spans="9:9" x14ac:dyDescent="0.35">
      <c r="I598" s="141"/>
    </row>
    <row r="599" spans="9:9" x14ac:dyDescent="0.35">
      <c r="I599" s="141"/>
    </row>
    <row r="600" spans="9:9" x14ac:dyDescent="0.35">
      <c r="I600" s="141"/>
    </row>
    <row r="601" spans="9:9" x14ac:dyDescent="0.35">
      <c r="I601" s="141"/>
    </row>
    <row r="602" spans="9:9" x14ac:dyDescent="0.35">
      <c r="I602" s="141"/>
    </row>
    <row r="603" spans="9:9" x14ac:dyDescent="0.35">
      <c r="I603" s="141"/>
    </row>
    <row r="604" spans="9:9" x14ac:dyDescent="0.35">
      <c r="I604" s="141"/>
    </row>
    <row r="605" spans="9:9" x14ac:dyDescent="0.35">
      <c r="I605" s="141"/>
    </row>
    <row r="606" spans="9:9" x14ac:dyDescent="0.35">
      <c r="I606" s="141"/>
    </row>
    <row r="607" spans="9:9" x14ac:dyDescent="0.35">
      <c r="I607" s="141"/>
    </row>
    <row r="608" spans="9:9" x14ac:dyDescent="0.35">
      <c r="I608" s="141"/>
    </row>
    <row r="609" spans="9:9" x14ac:dyDescent="0.35">
      <c r="I609" s="141"/>
    </row>
    <row r="610" spans="9:9" x14ac:dyDescent="0.35">
      <c r="I610" s="141"/>
    </row>
    <row r="611" spans="9:9" x14ac:dyDescent="0.35">
      <c r="I611" s="141"/>
    </row>
    <row r="612" spans="9:9" x14ac:dyDescent="0.35">
      <c r="I612" s="141"/>
    </row>
    <row r="613" spans="9:9" x14ac:dyDescent="0.35">
      <c r="I613" s="141"/>
    </row>
    <row r="614" spans="9:9" x14ac:dyDescent="0.35">
      <c r="I614" s="141"/>
    </row>
    <row r="615" spans="9:9" x14ac:dyDescent="0.35">
      <c r="I615" s="141"/>
    </row>
    <row r="616" spans="9:9" x14ac:dyDescent="0.35">
      <c r="I616" s="141"/>
    </row>
    <row r="617" spans="9:9" x14ac:dyDescent="0.35">
      <c r="I617" s="141"/>
    </row>
    <row r="618" spans="9:9" x14ac:dyDescent="0.35">
      <c r="I618" s="141"/>
    </row>
    <row r="619" spans="9:9" x14ac:dyDescent="0.35">
      <c r="I619" s="141"/>
    </row>
    <row r="620" spans="9:9" x14ac:dyDescent="0.35">
      <c r="I620" s="141"/>
    </row>
    <row r="621" spans="9:9" x14ac:dyDescent="0.35">
      <c r="I621" s="141"/>
    </row>
    <row r="622" spans="9:9" x14ac:dyDescent="0.35">
      <c r="I622" s="141"/>
    </row>
    <row r="623" spans="9:9" x14ac:dyDescent="0.35">
      <c r="I623" s="141"/>
    </row>
    <row r="624" spans="9:9" x14ac:dyDescent="0.35">
      <c r="I624" s="141"/>
    </row>
    <row r="625" spans="9:9" x14ac:dyDescent="0.35">
      <c r="I625" s="141"/>
    </row>
    <row r="626" spans="9:9" x14ac:dyDescent="0.35">
      <c r="I626" s="141"/>
    </row>
    <row r="627" spans="9:9" x14ac:dyDescent="0.35">
      <c r="I627" s="141"/>
    </row>
    <row r="628" spans="9:9" x14ac:dyDescent="0.35">
      <c r="I628" s="141"/>
    </row>
    <row r="629" spans="9:9" x14ac:dyDescent="0.35">
      <c r="I629" s="141"/>
    </row>
    <row r="630" spans="9:9" x14ac:dyDescent="0.35">
      <c r="I630" s="141"/>
    </row>
    <row r="631" spans="9:9" x14ac:dyDescent="0.35">
      <c r="I631" s="141"/>
    </row>
    <row r="632" spans="9:9" x14ac:dyDescent="0.35">
      <c r="I632" s="141"/>
    </row>
    <row r="633" spans="9:9" x14ac:dyDescent="0.35">
      <c r="I633" s="141"/>
    </row>
    <row r="634" spans="9:9" x14ac:dyDescent="0.35">
      <c r="I634" s="141"/>
    </row>
    <row r="635" spans="9:9" x14ac:dyDescent="0.35">
      <c r="I635" s="141"/>
    </row>
    <row r="636" spans="9:9" x14ac:dyDescent="0.35">
      <c r="I636" s="141"/>
    </row>
    <row r="637" spans="9:9" x14ac:dyDescent="0.35">
      <c r="I637" s="141"/>
    </row>
    <row r="638" spans="9:9" x14ac:dyDescent="0.35">
      <c r="I638" s="141"/>
    </row>
    <row r="639" spans="9:9" x14ac:dyDescent="0.35">
      <c r="I639" s="141"/>
    </row>
    <row r="640" spans="9:9" x14ac:dyDescent="0.35">
      <c r="I640" s="141"/>
    </row>
    <row r="641" spans="9:9" x14ac:dyDescent="0.35">
      <c r="I641" s="141"/>
    </row>
    <row r="642" spans="9:9" x14ac:dyDescent="0.35">
      <c r="I642" s="141"/>
    </row>
    <row r="643" spans="9:9" x14ac:dyDescent="0.35">
      <c r="I643" s="141"/>
    </row>
    <row r="644" spans="9:9" x14ac:dyDescent="0.35">
      <c r="I644" s="141"/>
    </row>
    <row r="645" spans="9:9" x14ac:dyDescent="0.35">
      <c r="I645" s="141"/>
    </row>
    <row r="646" spans="9:9" x14ac:dyDescent="0.35">
      <c r="I646" s="141"/>
    </row>
    <row r="647" spans="9:9" x14ac:dyDescent="0.35">
      <c r="I647" s="141"/>
    </row>
    <row r="648" spans="9:9" x14ac:dyDescent="0.35">
      <c r="I648" s="141"/>
    </row>
    <row r="649" spans="9:9" x14ac:dyDescent="0.35">
      <c r="I649" s="141"/>
    </row>
    <row r="650" spans="9:9" x14ac:dyDescent="0.35">
      <c r="I650" s="141"/>
    </row>
    <row r="651" spans="9:9" x14ac:dyDescent="0.35">
      <c r="I651" s="141"/>
    </row>
    <row r="652" spans="9:9" x14ac:dyDescent="0.35">
      <c r="I652" s="141"/>
    </row>
    <row r="653" spans="9:9" x14ac:dyDescent="0.35">
      <c r="I653" s="141"/>
    </row>
    <row r="654" spans="9:9" x14ac:dyDescent="0.35">
      <c r="I654" s="141"/>
    </row>
    <row r="655" spans="9:9" x14ac:dyDescent="0.35">
      <c r="I655" s="141"/>
    </row>
    <row r="656" spans="9:9" x14ac:dyDescent="0.35">
      <c r="I656" s="141"/>
    </row>
    <row r="657" spans="9:9" x14ac:dyDescent="0.35">
      <c r="I657" s="141"/>
    </row>
    <row r="658" spans="9:9" x14ac:dyDescent="0.35">
      <c r="I658" s="141"/>
    </row>
    <row r="659" spans="9:9" x14ac:dyDescent="0.35">
      <c r="I659" s="141"/>
    </row>
    <row r="660" spans="9:9" x14ac:dyDescent="0.35">
      <c r="I660" s="141"/>
    </row>
    <row r="661" spans="9:9" x14ac:dyDescent="0.35">
      <c r="I661" s="141"/>
    </row>
    <row r="662" spans="9:9" x14ac:dyDescent="0.35">
      <c r="I662" s="141"/>
    </row>
    <row r="663" spans="9:9" x14ac:dyDescent="0.35">
      <c r="I663" s="141"/>
    </row>
    <row r="664" spans="9:9" x14ac:dyDescent="0.35">
      <c r="I664" s="141"/>
    </row>
    <row r="665" spans="9:9" x14ac:dyDescent="0.35">
      <c r="I665" s="141"/>
    </row>
    <row r="666" spans="9:9" x14ac:dyDescent="0.35">
      <c r="I666" s="141"/>
    </row>
    <row r="667" spans="9:9" x14ac:dyDescent="0.35">
      <c r="I667" s="141"/>
    </row>
    <row r="668" spans="9:9" x14ac:dyDescent="0.35">
      <c r="I668" s="141"/>
    </row>
    <row r="669" spans="9:9" x14ac:dyDescent="0.35">
      <c r="I669" s="141"/>
    </row>
    <row r="670" spans="9:9" x14ac:dyDescent="0.35">
      <c r="I670" s="141"/>
    </row>
    <row r="671" spans="9:9" x14ac:dyDescent="0.35">
      <c r="I671" s="141"/>
    </row>
    <row r="672" spans="9:9" x14ac:dyDescent="0.35">
      <c r="I672" s="141"/>
    </row>
    <row r="673" spans="9:9" x14ac:dyDescent="0.35">
      <c r="I673" s="141"/>
    </row>
  </sheetData>
  <sortState xmlns:xlrd2="http://schemas.microsoft.com/office/spreadsheetml/2017/richdata2" ref="L2:L10">
    <sortCondition ref="L2"/>
  </sortState>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249977111117893"/>
  </sheetPr>
  <dimension ref="A1:Z201"/>
  <sheetViews>
    <sheetView workbookViewId="0"/>
  </sheetViews>
  <sheetFormatPr defaultColWidth="8.26953125" defaultRowHeight="14.5" x14ac:dyDescent="0.35"/>
  <cols>
    <col min="1" max="1" width="8.26953125" style="7"/>
    <col min="2" max="2" width="9.453125" style="7" customWidth="1"/>
    <col min="3" max="5" width="8.26953125" style="7"/>
    <col min="6" max="6" width="11.26953125" style="7" customWidth="1"/>
    <col min="7" max="7" width="12.453125" style="7" customWidth="1"/>
    <col min="8" max="12" width="8.26953125" style="7"/>
    <col min="14" max="21" width="8.26953125" style="7"/>
    <col min="23" max="16384" width="8.26953125" style="7"/>
  </cols>
  <sheetData>
    <row r="1" spans="1:26" s="116" customFormat="1" ht="58" x14ac:dyDescent="0.35">
      <c r="A1" s="116" t="s">
        <v>480</v>
      </c>
      <c r="B1" s="116" t="s">
        <v>481</v>
      </c>
      <c r="C1" s="116" t="s">
        <v>475</v>
      </c>
      <c r="D1" s="116" t="s">
        <v>476</v>
      </c>
      <c r="E1" s="116" t="s">
        <v>477</v>
      </c>
      <c r="F1" s="116" t="s">
        <v>478</v>
      </c>
      <c r="G1" s="118" t="s">
        <v>10</v>
      </c>
      <c r="H1" s="116" t="s">
        <v>9</v>
      </c>
      <c r="I1" s="116" t="s">
        <v>482</v>
      </c>
      <c r="J1" s="116" t="s">
        <v>483</v>
      </c>
      <c r="K1" s="116" t="s">
        <v>484</v>
      </c>
      <c r="L1" s="116" t="s">
        <v>485</v>
      </c>
      <c r="M1" s="116" t="s">
        <v>486</v>
      </c>
      <c r="N1" s="116" t="s">
        <v>487</v>
      </c>
      <c r="O1" s="116" t="s">
        <v>488</v>
      </c>
      <c r="P1" s="116" t="s">
        <v>489</v>
      </c>
      <c r="Q1" s="116" t="s">
        <v>490</v>
      </c>
      <c r="R1" s="116" t="s">
        <v>491</v>
      </c>
      <c r="S1" s="116" t="s">
        <v>492</v>
      </c>
      <c r="T1" s="116" t="s">
        <v>493</v>
      </c>
      <c r="U1" s="116" t="s">
        <v>494</v>
      </c>
    </row>
    <row r="2" spans="1:26" hidden="1" x14ac:dyDescent="0.35">
      <c r="A2" s="7">
        <v>9999999999</v>
      </c>
      <c r="B2" s="17" t="e">
        <f>IF(#REF!="","",#REF!)</f>
        <v>#REF!</v>
      </c>
      <c r="C2" s="7" t="e">
        <f>IF(#REF!="","",#REF!)</f>
        <v>#REF!</v>
      </c>
      <c r="D2" s="7" t="e">
        <f>IF(#REF!="","",#REF!)</f>
        <v>#REF!</v>
      </c>
      <c r="E2" s="17" t="e">
        <f>IF(#REF!="","",#REF!)</f>
        <v>#REF!</v>
      </c>
      <c r="F2" s="17" t="e">
        <f>IF(#REF!="","",#REF!)</f>
        <v>#REF!</v>
      </c>
      <c r="G2" s="9" t="str">
        <f>Master[[#This Row],[Accession Prefix (NPGS)]]&amp;" "&amp;Master[[#This Row],[Accession Number -Assigned]]</f>
        <v>W6 57036</v>
      </c>
      <c r="I2" s="7" t="e">
        <f>IF(#REF!="","",#REF!)</f>
        <v>#REF!</v>
      </c>
      <c r="J2" s="7" t="e">
        <f>IF(#REF!="","",#REF!)</f>
        <v>#REF!</v>
      </c>
      <c r="M2" s="7"/>
      <c r="U2" s="7">
        <v>257348</v>
      </c>
      <c r="V2" s="8"/>
      <c r="Z2" s="8"/>
    </row>
    <row r="3" spans="1:26" x14ac:dyDescent="0.35">
      <c r="B3" s="17" t="e">
        <f>IF(#REF!="","",#REF!)</f>
        <v>#REF!</v>
      </c>
      <c r="C3" s="9" t="e">
        <f>IF(#REF!="","",#REF!)</f>
        <v>#REF!</v>
      </c>
      <c r="D3" s="9" t="e">
        <f>IF(#REF!="","",#REF!)</f>
        <v>#REF!</v>
      </c>
      <c r="E3" s="17" t="e">
        <f>IF(#REF!="","",#REF!)</f>
        <v>#REF!</v>
      </c>
      <c r="F3" s="17" t="e">
        <f>IF(#REF!="","",#REF!)</f>
        <v>#REF!</v>
      </c>
      <c r="G3" s="9" t="str">
        <f>Master[[#This Row],[Accession Prefix (NPGS)]]&amp;" "&amp;Master[[#This Row],[Accession Number -Assigned]]</f>
        <v xml:space="preserve">W6 </v>
      </c>
      <c r="I3" s="7" t="e">
        <f>IF(#REF!="","",#REF!)</f>
        <v>#REF!</v>
      </c>
      <c r="J3" s="141" t="e">
        <f>IF(#REF!="","",#REF!)</f>
        <v>#REF!</v>
      </c>
      <c r="M3" s="7"/>
      <c r="V3" s="7"/>
    </row>
    <row r="4" spans="1:26" x14ac:dyDescent="0.35">
      <c r="B4" s="17" t="e">
        <f>IF(#REF!="","",#REF!)</f>
        <v>#REF!</v>
      </c>
      <c r="C4" s="9" t="e">
        <f>IF(#REF!="","",#REF!)</f>
        <v>#REF!</v>
      </c>
      <c r="D4" s="7" t="e">
        <f>IF(#REF!="","",#REF!)</f>
        <v>#REF!</v>
      </c>
      <c r="E4" s="17" t="e">
        <f>IF(#REF!="","",#REF!)</f>
        <v>#REF!</v>
      </c>
      <c r="F4" s="17" t="e">
        <f>IF(#REF!="","",#REF!)</f>
        <v>#REF!</v>
      </c>
      <c r="G4" s="9" t="str">
        <f>Master[[#This Row],[Accession Prefix (NPGS)]]&amp;" "&amp;Master[[#This Row],[Accession Number -Assigned]]</f>
        <v xml:space="preserve">W6 </v>
      </c>
      <c r="I4" s="7" t="e">
        <f>IF(#REF!="","",#REF!)</f>
        <v>#REF!</v>
      </c>
      <c r="J4" s="7" t="e">
        <f>IF(#REF!="","",#REF!)</f>
        <v>#REF!</v>
      </c>
      <c r="M4" s="7"/>
      <c r="V4" s="7"/>
    </row>
    <row r="5" spans="1:26" x14ac:dyDescent="0.35">
      <c r="B5" s="17" t="e">
        <f>IF(#REF!="","",#REF!)</f>
        <v>#REF!</v>
      </c>
      <c r="C5" s="9" t="e">
        <f>IF(#REF!="","",#REF!)</f>
        <v>#REF!</v>
      </c>
      <c r="D5" s="7" t="e">
        <f>IF(#REF!="","",#REF!)</f>
        <v>#REF!</v>
      </c>
      <c r="E5" s="17" t="e">
        <f>IF(#REF!="","",#REF!)</f>
        <v>#REF!</v>
      </c>
      <c r="F5" s="17" t="e">
        <f>IF(#REF!="","",#REF!)</f>
        <v>#REF!</v>
      </c>
      <c r="G5" s="9" t="str">
        <f>Master[[#This Row],[Accession Prefix (NPGS)]]&amp;" "&amp;Master[[#This Row],[Accession Number -Assigned]]</f>
        <v xml:space="preserve">W6 </v>
      </c>
      <c r="I5" s="7" t="e">
        <f>IF(#REF!="","",#REF!)</f>
        <v>#REF!</v>
      </c>
      <c r="J5" s="7" t="e">
        <f>IF(#REF!="","",#REF!)</f>
        <v>#REF!</v>
      </c>
      <c r="M5" s="7"/>
      <c r="V5" s="7"/>
    </row>
    <row r="6" spans="1:26" x14ac:dyDescent="0.35">
      <c r="B6" s="17" t="e">
        <f>IF(#REF!="","",#REF!)</f>
        <v>#REF!</v>
      </c>
      <c r="C6" s="9" t="e">
        <f>IF(#REF!="","",#REF!)</f>
        <v>#REF!</v>
      </c>
      <c r="D6" s="7" t="e">
        <f>IF(#REF!="","",#REF!)</f>
        <v>#REF!</v>
      </c>
      <c r="E6" s="17" t="e">
        <f>IF(#REF!="","",#REF!)</f>
        <v>#REF!</v>
      </c>
      <c r="F6" s="17" t="e">
        <f>IF(#REF!="","",#REF!)</f>
        <v>#REF!</v>
      </c>
      <c r="G6" s="9" t="str">
        <f>Master[[#This Row],[Accession Prefix (NPGS)]]&amp;" "&amp;Master[[#This Row],[Accession Number -Assigned]]</f>
        <v xml:space="preserve">W6 </v>
      </c>
      <c r="I6" s="7" t="e">
        <f>IF(#REF!="","",#REF!)</f>
        <v>#REF!</v>
      </c>
      <c r="J6" s="7" t="e">
        <f>IF(#REF!="","",#REF!)</f>
        <v>#REF!</v>
      </c>
      <c r="M6" s="7"/>
      <c r="V6" s="7"/>
    </row>
    <row r="7" spans="1:26" x14ac:dyDescent="0.35">
      <c r="B7" s="17" t="e">
        <f>IF(#REF!="","",#REF!)</f>
        <v>#REF!</v>
      </c>
      <c r="C7" s="9" t="e">
        <f>IF(#REF!="","",#REF!)</f>
        <v>#REF!</v>
      </c>
      <c r="D7" s="7" t="e">
        <f>IF(#REF!="","",#REF!)</f>
        <v>#REF!</v>
      </c>
      <c r="E7" s="17" t="e">
        <f>IF(#REF!="","",#REF!)</f>
        <v>#REF!</v>
      </c>
      <c r="F7" s="17" t="e">
        <f>IF(#REF!="","",#REF!)</f>
        <v>#REF!</v>
      </c>
      <c r="G7" s="9" t="str">
        <f>Master[[#This Row],[Accession Prefix (NPGS)]]&amp;" "&amp;Master[[#This Row],[Accession Number -Assigned]]</f>
        <v xml:space="preserve">W6 </v>
      </c>
      <c r="I7" s="7" t="e">
        <f>IF(#REF!="","",#REF!)</f>
        <v>#REF!</v>
      </c>
      <c r="J7" s="7" t="e">
        <f>IF(#REF!="","",#REF!)</f>
        <v>#REF!</v>
      </c>
      <c r="M7" s="7"/>
      <c r="V7" s="7"/>
    </row>
    <row r="8" spans="1:26" x14ac:dyDescent="0.35">
      <c r="B8" s="17" t="e">
        <f>IF(#REF!="","",#REF!)</f>
        <v>#REF!</v>
      </c>
      <c r="C8" s="9" t="e">
        <f>IF(#REF!="","",#REF!)</f>
        <v>#REF!</v>
      </c>
      <c r="D8" s="7" t="e">
        <f>IF(#REF!="","",#REF!)</f>
        <v>#REF!</v>
      </c>
      <c r="E8" s="17" t="e">
        <f>IF(#REF!="","",#REF!)</f>
        <v>#REF!</v>
      </c>
      <c r="F8" s="17" t="e">
        <f>IF(#REF!="","",#REF!)</f>
        <v>#REF!</v>
      </c>
      <c r="G8" s="9" t="str">
        <f>Master[[#This Row],[Accession Prefix (NPGS)]]&amp;" "&amp;Master[[#This Row],[Accession Number -Assigned]]</f>
        <v xml:space="preserve">W6 </v>
      </c>
      <c r="I8" s="7" t="e">
        <f>IF(#REF!="","",#REF!)</f>
        <v>#REF!</v>
      </c>
      <c r="J8" s="7" t="e">
        <f>IF(#REF!="","",#REF!)</f>
        <v>#REF!</v>
      </c>
      <c r="M8" s="7"/>
      <c r="V8" s="7"/>
    </row>
    <row r="9" spans="1:26" x14ac:dyDescent="0.35">
      <c r="B9" s="17" t="e">
        <f>IF(#REF!="","",#REF!)</f>
        <v>#REF!</v>
      </c>
      <c r="C9" s="9" t="e">
        <f>IF(#REF!="","",#REF!)</f>
        <v>#REF!</v>
      </c>
      <c r="D9" s="7" t="e">
        <f>IF(#REF!="","",#REF!)</f>
        <v>#REF!</v>
      </c>
      <c r="E9" s="17" t="e">
        <f>IF(#REF!="","",#REF!)</f>
        <v>#REF!</v>
      </c>
      <c r="F9" s="17" t="e">
        <f>IF(#REF!="","",#REF!)</f>
        <v>#REF!</v>
      </c>
      <c r="G9" s="9" t="str">
        <f>Master[[#This Row],[Accession Prefix (NPGS)]]&amp;" "&amp;Master[[#This Row],[Accession Number -Assigned]]</f>
        <v xml:space="preserve">W6 </v>
      </c>
      <c r="I9" s="7" t="e">
        <f>IF(#REF!="","",#REF!)</f>
        <v>#REF!</v>
      </c>
      <c r="J9" s="7" t="e">
        <f>IF(#REF!="","",#REF!)</f>
        <v>#REF!</v>
      </c>
      <c r="M9" s="7"/>
      <c r="V9" s="7"/>
    </row>
    <row r="10" spans="1:26" x14ac:dyDescent="0.35">
      <c r="B10" s="17" t="e">
        <f>IF(#REF!="","",#REF!)</f>
        <v>#REF!</v>
      </c>
      <c r="C10" s="9" t="e">
        <f>IF(#REF!="","",#REF!)</f>
        <v>#REF!</v>
      </c>
      <c r="D10" s="7" t="e">
        <f>IF(#REF!="","",#REF!)</f>
        <v>#REF!</v>
      </c>
      <c r="E10" s="17" t="e">
        <f>IF(#REF!="","",#REF!)</f>
        <v>#REF!</v>
      </c>
      <c r="F10" s="17" t="e">
        <f>IF(#REF!="","",#REF!)</f>
        <v>#REF!</v>
      </c>
      <c r="G10" s="9" t="str">
        <f>Master[[#This Row],[Accession Prefix (NPGS)]]&amp;" "&amp;Master[[#This Row],[Accession Number -Assigned]]</f>
        <v xml:space="preserve">W6 </v>
      </c>
      <c r="I10" s="7" t="e">
        <f>IF(#REF!="","",#REF!)</f>
        <v>#REF!</v>
      </c>
      <c r="J10" s="7" t="e">
        <f>IF(#REF!="","",#REF!)</f>
        <v>#REF!</v>
      </c>
      <c r="M10" s="7"/>
      <c r="V10" s="7"/>
    </row>
    <row r="11" spans="1:26" x14ac:dyDescent="0.35">
      <c r="B11" s="17" t="e">
        <f>IF(#REF!="","",#REF!)</f>
        <v>#REF!</v>
      </c>
      <c r="C11" s="9" t="e">
        <f>IF(#REF!="","",#REF!)</f>
        <v>#REF!</v>
      </c>
      <c r="D11" s="7" t="e">
        <f>IF(#REF!="","",#REF!)</f>
        <v>#REF!</v>
      </c>
      <c r="E11" s="17" t="e">
        <f>IF(#REF!="","",#REF!)</f>
        <v>#REF!</v>
      </c>
      <c r="F11" s="17" t="e">
        <f>IF(#REF!="","",#REF!)</f>
        <v>#REF!</v>
      </c>
      <c r="G11" s="9" t="str">
        <f>Master[[#This Row],[Accession Prefix (NPGS)]]&amp;" "&amp;Master[[#This Row],[Accession Number -Assigned]]</f>
        <v xml:space="preserve">W6 </v>
      </c>
      <c r="I11" s="7" t="e">
        <f>IF(#REF!="","",#REF!)</f>
        <v>#REF!</v>
      </c>
      <c r="J11" s="7" t="e">
        <f>IF(#REF!="","",#REF!)</f>
        <v>#REF!</v>
      </c>
      <c r="M11" s="7"/>
      <c r="V11" s="7"/>
    </row>
    <row r="12" spans="1:26" x14ac:dyDescent="0.35">
      <c r="B12" s="17" t="e">
        <f>IF(#REF!="","",#REF!)</f>
        <v>#REF!</v>
      </c>
      <c r="C12" s="9" t="e">
        <f>IF(#REF!="","",#REF!)</f>
        <v>#REF!</v>
      </c>
      <c r="D12" s="7" t="e">
        <f>IF(#REF!="","",#REF!)</f>
        <v>#REF!</v>
      </c>
      <c r="E12" s="17" t="e">
        <f>IF(#REF!="","",#REF!)</f>
        <v>#REF!</v>
      </c>
      <c r="F12" s="17" t="e">
        <f>IF(#REF!="","",#REF!)</f>
        <v>#REF!</v>
      </c>
      <c r="G12" s="9" t="str">
        <f>Master[[#This Row],[Accession Prefix (NPGS)]]&amp;" "&amp;Master[[#This Row],[Accession Number -Assigned]]</f>
        <v xml:space="preserve">W6 </v>
      </c>
      <c r="I12" s="7" t="e">
        <f>IF(#REF!="","",#REF!)</f>
        <v>#REF!</v>
      </c>
      <c r="J12" s="7" t="e">
        <f>IF(#REF!="","",#REF!)</f>
        <v>#REF!</v>
      </c>
      <c r="M12" s="7"/>
      <c r="V12" s="7"/>
    </row>
    <row r="13" spans="1:26" x14ac:dyDescent="0.35">
      <c r="B13" s="17" t="e">
        <f>IF(#REF!="","",#REF!)</f>
        <v>#REF!</v>
      </c>
      <c r="C13" s="9" t="e">
        <f>IF(#REF!="","",#REF!)</f>
        <v>#REF!</v>
      </c>
      <c r="D13" s="7" t="e">
        <f>IF(#REF!="","",#REF!)</f>
        <v>#REF!</v>
      </c>
      <c r="E13" s="17" t="e">
        <f>IF(#REF!="","",#REF!)</f>
        <v>#REF!</v>
      </c>
      <c r="F13" s="17" t="e">
        <f>IF(#REF!="","",#REF!)</f>
        <v>#REF!</v>
      </c>
      <c r="G13" s="9" t="str">
        <f>Master[[#This Row],[Accession Prefix (NPGS)]]&amp;" "&amp;Master[[#This Row],[Accession Number -Assigned]]</f>
        <v xml:space="preserve">W6 </v>
      </c>
      <c r="I13" s="7" t="e">
        <f>IF(#REF!="","",#REF!)</f>
        <v>#REF!</v>
      </c>
      <c r="J13" s="7" t="e">
        <f>IF(#REF!="","",#REF!)</f>
        <v>#REF!</v>
      </c>
      <c r="M13" s="7"/>
      <c r="V13" s="7"/>
    </row>
    <row r="14" spans="1:26" x14ac:dyDescent="0.35">
      <c r="B14" s="17" t="e">
        <f>IF(#REF!="","",#REF!)</f>
        <v>#REF!</v>
      </c>
      <c r="C14" s="9" t="e">
        <f>IF(#REF!="","",#REF!)</f>
        <v>#REF!</v>
      </c>
      <c r="D14" s="7" t="e">
        <f>IF(#REF!="","",#REF!)</f>
        <v>#REF!</v>
      </c>
      <c r="E14" s="17" t="e">
        <f>IF(#REF!="","",#REF!)</f>
        <v>#REF!</v>
      </c>
      <c r="F14" s="17" t="e">
        <f>IF(#REF!="","",#REF!)</f>
        <v>#REF!</v>
      </c>
      <c r="G14" s="9" t="str">
        <f>Master[[#This Row],[Accession Prefix (NPGS)]]&amp;" "&amp;Master[[#This Row],[Accession Number -Assigned]]</f>
        <v xml:space="preserve">W6 </v>
      </c>
      <c r="I14" s="7" t="e">
        <f>IF(#REF!="","",#REF!)</f>
        <v>#REF!</v>
      </c>
      <c r="J14" s="7" t="e">
        <f>IF(#REF!="","",#REF!)</f>
        <v>#REF!</v>
      </c>
      <c r="M14" s="7"/>
      <c r="V14" s="7"/>
    </row>
    <row r="15" spans="1:26" x14ac:dyDescent="0.35">
      <c r="B15" s="17" t="e">
        <f>IF(#REF!="","",#REF!)</f>
        <v>#REF!</v>
      </c>
      <c r="C15" s="9" t="e">
        <f>IF(#REF!="","",#REF!)</f>
        <v>#REF!</v>
      </c>
      <c r="D15" s="7" t="e">
        <f>IF(#REF!="","",#REF!)</f>
        <v>#REF!</v>
      </c>
      <c r="E15" s="17" t="e">
        <f>IF(#REF!="","",#REF!)</f>
        <v>#REF!</v>
      </c>
      <c r="F15" s="17" t="e">
        <f>IF(#REF!="","",#REF!)</f>
        <v>#REF!</v>
      </c>
      <c r="G15" s="9" t="str">
        <f>Master[[#This Row],[Accession Prefix (NPGS)]]&amp;" "&amp;Master[[#This Row],[Accession Number -Assigned]]</f>
        <v xml:space="preserve">W6 </v>
      </c>
      <c r="I15" s="7" t="e">
        <f>IF(#REF!="","",#REF!)</f>
        <v>#REF!</v>
      </c>
      <c r="J15" s="7" t="e">
        <f>IF(#REF!="","",#REF!)</f>
        <v>#REF!</v>
      </c>
      <c r="M15" s="7"/>
      <c r="V15" s="7"/>
    </row>
    <row r="16" spans="1:26" x14ac:dyDescent="0.35">
      <c r="B16" s="17" t="e">
        <f>IF(#REF!="","",#REF!)</f>
        <v>#REF!</v>
      </c>
      <c r="C16" s="9" t="e">
        <f>IF(#REF!="","",#REF!)</f>
        <v>#REF!</v>
      </c>
      <c r="D16" s="7" t="e">
        <f>IF(#REF!="","",#REF!)</f>
        <v>#REF!</v>
      </c>
      <c r="E16" s="17" t="e">
        <f>IF(#REF!="","",#REF!)</f>
        <v>#REF!</v>
      </c>
      <c r="F16" s="17" t="e">
        <f>IF(#REF!="","",#REF!)</f>
        <v>#REF!</v>
      </c>
      <c r="G16" s="9" t="str">
        <f>Master[[#This Row],[Accession Prefix (NPGS)]]&amp;" "&amp;Master[[#This Row],[Accession Number -Assigned]]</f>
        <v xml:space="preserve">W6 </v>
      </c>
      <c r="I16" s="7" t="e">
        <f>IF(#REF!="","",#REF!)</f>
        <v>#REF!</v>
      </c>
      <c r="J16" s="7" t="e">
        <f>IF(#REF!="","",#REF!)</f>
        <v>#REF!</v>
      </c>
      <c r="M16" s="7"/>
      <c r="V16" s="7"/>
    </row>
    <row r="17" spans="2:22" x14ac:dyDescent="0.35">
      <c r="B17" s="17" t="e">
        <f>IF(#REF!="","",#REF!)</f>
        <v>#REF!</v>
      </c>
      <c r="C17" s="9" t="e">
        <f>IF(#REF!="","",#REF!)</f>
        <v>#REF!</v>
      </c>
      <c r="D17" s="7" t="e">
        <f>IF(#REF!="","",#REF!)</f>
        <v>#REF!</v>
      </c>
      <c r="E17" s="17" t="e">
        <f>IF(#REF!="","",#REF!)</f>
        <v>#REF!</v>
      </c>
      <c r="F17" s="17" t="e">
        <f>IF(#REF!="","",#REF!)</f>
        <v>#REF!</v>
      </c>
      <c r="G17" s="9" t="str">
        <f>Master[[#This Row],[Accession Prefix (NPGS)]]&amp;" "&amp;Master[[#This Row],[Accession Number -Assigned]]</f>
        <v xml:space="preserve">W6 </v>
      </c>
      <c r="I17" s="7" t="e">
        <f>IF(#REF!="","",#REF!)</f>
        <v>#REF!</v>
      </c>
      <c r="J17" s="7" t="e">
        <f>IF(#REF!="","",#REF!)</f>
        <v>#REF!</v>
      </c>
      <c r="M17" s="7"/>
      <c r="V17" s="7"/>
    </row>
    <row r="18" spans="2:22" x14ac:dyDescent="0.35">
      <c r="B18" s="17" t="e">
        <f>IF(#REF!="","",#REF!)</f>
        <v>#REF!</v>
      </c>
      <c r="C18" s="9" t="e">
        <f>IF(#REF!="","",#REF!)</f>
        <v>#REF!</v>
      </c>
      <c r="D18" s="7" t="e">
        <f>IF(#REF!="","",#REF!)</f>
        <v>#REF!</v>
      </c>
      <c r="E18" s="17" t="e">
        <f>IF(#REF!="","",#REF!)</f>
        <v>#REF!</v>
      </c>
      <c r="F18" s="17" t="e">
        <f>IF(#REF!="","",#REF!)</f>
        <v>#REF!</v>
      </c>
      <c r="G18" s="9" t="str">
        <f>Master[[#This Row],[Accession Prefix (NPGS)]]&amp;" "&amp;Master[[#This Row],[Accession Number -Assigned]]</f>
        <v xml:space="preserve">W6 </v>
      </c>
      <c r="I18" s="7" t="e">
        <f>IF(#REF!="","",#REF!)</f>
        <v>#REF!</v>
      </c>
      <c r="J18" s="7" t="e">
        <f>IF(#REF!="","",#REF!)</f>
        <v>#REF!</v>
      </c>
      <c r="M18" s="7"/>
      <c r="V18" s="7"/>
    </row>
    <row r="19" spans="2:22" x14ac:dyDescent="0.35">
      <c r="B19" s="17" t="e">
        <f>IF(#REF!="","",#REF!)</f>
        <v>#REF!</v>
      </c>
      <c r="C19" s="9" t="e">
        <f>IF(#REF!="","",#REF!)</f>
        <v>#REF!</v>
      </c>
      <c r="D19" s="7" t="e">
        <f>IF(#REF!="","",#REF!)</f>
        <v>#REF!</v>
      </c>
      <c r="E19" s="17" t="e">
        <f>IF(#REF!="","",#REF!)</f>
        <v>#REF!</v>
      </c>
      <c r="F19" s="17" t="e">
        <f>IF(#REF!="","",#REF!)</f>
        <v>#REF!</v>
      </c>
      <c r="G19" s="9" t="str">
        <f>Master[[#This Row],[Accession Prefix (NPGS)]]&amp;" "&amp;Master[[#This Row],[Accession Number -Assigned]]</f>
        <v xml:space="preserve">W6 </v>
      </c>
      <c r="I19" s="7" t="e">
        <f>IF(#REF!="","",#REF!)</f>
        <v>#REF!</v>
      </c>
      <c r="J19" s="7" t="e">
        <f>IF(#REF!="","",#REF!)</f>
        <v>#REF!</v>
      </c>
      <c r="M19" s="7"/>
      <c r="V19" s="7"/>
    </row>
    <row r="20" spans="2:22" x14ac:dyDescent="0.35">
      <c r="B20" s="17" t="e">
        <f>IF(#REF!="","",#REF!)</f>
        <v>#REF!</v>
      </c>
      <c r="C20" s="9" t="e">
        <f>IF(#REF!="","",#REF!)</f>
        <v>#REF!</v>
      </c>
      <c r="D20" s="7" t="e">
        <f>IF(#REF!="","",#REF!)</f>
        <v>#REF!</v>
      </c>
      <c r="E20" s="17" t="e">
        <f>IF(#REF!="","",#REF!)</f>
        <v>#REF!</v>
      </c>
      <c r="F20" s="17" t="e">
        <f>IF(#REF!="","",#REF!)</f>
        <v>#REF!</v>
      </c>
      <c r="G20" s="9" t="str">
        <f>Master[[#This Row],[Accession Prefix (NPGS)]]&amp;" "&amp;Master[[#This Row],[Accession Number -Assigned]]</f>
        <v xml:space="preserve">W6 </v>
      </c>
      <c r="I20" s="7" t="e">
        <f>IF(#REF!="","",#REF!)</f>
        <v>#REF!</v>
      </c>
      <c r="J20" s="7" t="e">
        <f>IF(#REF!="","",#REF!)</f>
        <v>#REF!</v>
      </c>
      <c r="M20" s="7"/>
      <c r="V20" s="7"/>
    </row>
    <row r="21" spans="2:22" x14ac:dyDescent="0.35">
      <c r="B21" s="17" t="e">
        <f>IF(#REF!="","",#REF!)</f>
        <v>#REF!</v>
      </c>
      <c r="C21" s="9" t="e">
        <f>IF(#REF!="","",#REF!)</f>
        <v>#REF!</v>
      </c>
      <c r="D21" s="7" t="e">
        <f>IF(#REF!="","",#REF!)</f>
        <v>#REF!</v>
      </c>
      <c r="E21" s="17" t="e">
        <f>IF(#REF!="","",#REF!)</f>
        <v>#REF!</v>
      </c>
      <c r="F21" s="17" t="e">
        <f>IF(#REF!="","",#REF!)</f>
        <v>#REF!</v>
      </c>
      <c r="G21" s="9" t="str">
        <f>Master[[#This Row],[Accession Prefix (NPGS)]]&amp;" "&amp;Master[[#This Row],[Accession Number -Assigned]]</f>
        <v xml:space="preserve">W6 </v>
      </c>
      <c r="I21" s="7" t="e">
        <f>IF(#REF!="","",#REF!)</f>
        <v>#REF!</v>
      </c>
      <c r="J21" s="7" t="e">
        <f>IF(#REF!="","",#REF!)</f>
        <v>#REF!</v>
      </c>
      <c r="M21" s="7"/>
      <c r="V21" s="7"/>
    </row>
    <row r="22" spans="2:22" x14ac:dyDescent="0.35">
      <c r="B22" s="17" t="e">
        <f>IF(#REF!="","",#REF!)</f>
        <v>#REF!</v>
      </c>
      <c r="C22" s="9" t="e">
        <f>IF(#REF!="","",#REF!)</f>
        <v>#REF!</v>
      </c>
      <c r="D22" s="7" t="e">
        <f>IF(#REF!="","",#REF!)</f>
        <v>#REF!</v>
      </c>
      <c r="E22" s="17" t="e">
        <f>IF(#REF!="","",#REF!)</f>
        <v>#REF!</v>
      </c>
      <c r="F22" s="17" t="e">
        <f>IF(#REF!="","",#REF!)</f>
        <v>#REF!</v>
      </c>
      <c r="G22" s="9" t="str">
        <f>Master[[#This Row],[Accession Prefix (NPGS)]]&amp;" "&amp;Master[[#This Row],[Accession Number -Assigned]]</f>
        <v xml:space="preserve">W6 </v>
      </c>
      <c r="I22" s="7" t="e">
        <f>IF(#REF!="","",#REF!)</f>
        <v>#REF!</v>
      </c>
      <c r="J22" s="7" t="e">
        <f>IF(#REF!="","",#REF!)</f>
        <v>#REF!</v>
      </c>
      <c r="M22" s="7"/>
      <c r="V22" s="7"/>
    </row>
    <row r="23" spans="2:22" x14ac:dyDescent="0.35">
      <c r="B23" s="17" t="e">
        <f>IF(#REF!="","",#REF!)</f>
        <v>#REF!</v>
      </c>
      <c r="C23" s="9" t="e">
        <f>IF(#REF!="","",#REF!)</f>
        <v>#REF!</v>
      </c>
      <c r="D23" s="7" t="e">
        <f>IF(#REF!="","",#REF!)</f>
        <v>#REF!</v>
      </c>
      <c r="E23" s="17" t="e">
        <f>IF(#REF!="","",#REF!)</f>
        <v>#REF!</v>
      </c>
      <c r="F23" s="17" t="e">
        <f>IF(#REF!="","",#REF!)</f>
        <v>#REF!</v>
      </c>
      <c r="G23" s="9" t="str">
        <f>Master[[#This Row],[Accession Prefix (NPGS)]]&amp;" "&amp;Master[[#This Row],[Accession Number -Assigned]]</f>
        <v xml:space="preserve">W6 </v>
      </c>
      <c r="I23" s="7" t="e">
        <f>IF(#REF!="","",#REF!)</f>
        <v>#REF!</v>
      </c>
      <c r="J23" s="7" t="e">
        <f>IF(#REF!="","",#REF!)</f>
        <v>#REF!</v>
      </c>
      <c r="M23" s="7"/>
      <c r="V23" s="7"/>
    </row>
    <row r="24" spans="2:22" x14ac:dyDescent="0.35">
      <c r="B24" s="17" t="e">
        <f>IF(#REF!="","",#REF!)</f>
        <v>#REF!</v>
      </c>
      <c r="C24" s="9" t="e">
        <f>IF(#REF!="","",#REF!)</f>
        <v>#REF!</v>
      </c>
      <c r="D24" s="7" t="e">
        <f>IF(#REF!="","",#REF!)</f>
        <v>#REF!</v>
      </c>
      <c r="E24" s="17" t="e">
        <f>IF(#REF!="","",#REF!)</f>
        <v>#REF!</v>
      </c>
      <c r="F24" s="17" t="e">
        <f>IF(#REF!="","",#REF!)</f>
        <v>#REF!</v>
      </c>
      <c r="G24" s="9" t="str">
        <f>Master[[#This Row],[Accession Prefix (NPGS)]]&amp;" "&amp;Master[[#This Row],[Accession Number -Assigned]]</f>
        <v xml:space="preserve">W6 </v>
      </c>
      <c r="I24" s="7" t="e">
        <f>IF(#REF!="","",#REF!)</f>
        <v>#REF!</v>
      </c>
      <c r="J24" s="7" t="e">
        <f>IF(#REF!="","",#REF!)</f>
        <v>#REF!</v>
      </c>
      <c r="M24" s="7"/>
      <c r="V24" s="7"/>
    </row>
    <row r="25" spans="2:22" x14ac:dyDescent="0.35">
      <c r="B25" s="17" t="e">
        <f>IF(#REF!="","",#REF!)</f>
        <v>#REF!</v>
      </c>
      <c r="C25" s="9" t="e">
        <f>IF(#REF!="","",#REF!)</f>
        <v>#REF!</v>
      </c>
      <c r="D25" s="7" t="e">
        <f>IF(#REF!="","",#REF!)</f>
        <v>#REF!</v>
      </c>
      <c r="E25" s="17" t="e">
        <f>IF(#REF!="","",#REF!)</f>
        <v>#REF!</v>
      </c>
      <c r="F25" s="17" t="e">
        <f>IF(#REF!="","",#REF!)</f>
        <v>#REF!</v>
      </c>
      <c r="G25" s="9" t="str">
        <f>Master[[#This Row],[Accession Prefix (NPGS)]]&amp;" "&amp;Master[[#This Row],[Accession Number -Assigned]]</f>
        <v xml:space="preserve">W6 </v>
      </c>
      <c r="I25" s="7" t="e">
        <f>IF(#REF!="","",#REF!)</f>
        <v>#REF!</v>
      </c>
      <c r="J25" s="7" t="e">
        <f>IF(#REF!="","",#REF!)</f>
        <v>#REF!</v>
      </c>
      <c r="M25" s="7"/>
      <c r="V25" s="7"/>
    </row>
    <row r="26" spans="2:22" x14ac:dyDescent="0.35">
      <c r="B26" s="17" t="e">
        <f>IF(#REF!="","",#REF!)</f>
        <v>#REF!</v>
      </c>
      <c r="C26" s="9" t="e">
        <f>IF(#REF!="","",#REF!)</f>
        <v>#REF!</v>
      </c>
      <c r="D26" s="7" t="e">
        <f>IF(#REF!="","",#REF!)</f>
        <v>#REF!</v>
      </c>
      <c r="E26" s="17" t="e">
        <f>IF(#REF!="","",#REF!)</f>
        <v>#REF!</v>
      </c>
      <c r="F26" s="17" t="e">
        <f>IF(#REF!="","",#REF!)</f>
        <v>#REF!</v>
      </c>
      <c r="G26" s="9" t="str">
        <f>Master[[#This Row],[Accession Prefix (NPGS)]]&amp;" "&amp;Master[[#This Row],[Accession Number -Assigned]]</f>
        <v xml:space="preserve">W6 </v>
      </c>
      <c r="I26" s="7" t="e">
        <f>IF(#REF!="","",#REF!)</f>
        <v>#REF!</v>
      </c>
      <c r="J26" s="7" t="e">
        <f>IF(#REF!="","",#REF!)</f>
        <v>#REF!</v>
      </c>
      <c r="M26" s="7"/>
      <c r="V26" s="7"/>
    </row>
    <row r="27" spans="2:22" x14ac:dyDescent="0.35">
      <c r="B27" s="17" t="e">
        <f>IF(#REF!="","",#REF!)</f>
        <v>#REF!</v>
      </c>
      <c r="C27" s="9" t="e">
        <f>IF(#REF!="","",#REF!)</f>
        <v>#REF!</v>
      </c>
      <c r="D27" s="7" t="e">
        <f>IF(#REF!="","",#REF!)</f>
        <v>#REF!</v>
      </c>
      <c r="E27" s="17" t="e">
        <f>IF(#REF!="","",#REF!)</f>
        <v>#REF!</v>
      </c>
      <c r="F27" s="17" t="e">
        <f>IF(#REF!="","",#REF!)</f>
        <v>#REF!</v>
      </c>
      <c r="G27" s="9" t="str">
        <f>Master[[#This Row],[Accession Prefix (NPGS)]]&amp;" "&amp;Master[[#This Row],[Accession Number -Assigned]]</f>
        <v xml:space="preserve">W6 </v>
      </c>
      <c r="I27" s="7" t="e">
        <f>IF(#REF!="","",#REF!)</f>
        <v>#REF!</v>
      </c>
      <c r="J27" s="7" t="e">
        <f>IF(#REF!="","",#REF!)</f>
        <v>#REF!</v>
      </c>
      <c r="M27" s="7"/>
      <c r="V27" s="7"/>
    </row>
    <row r="28" spans="2:22" x14ac:dyDescent="0.35">
      <c r="B28" s="17" t="e">
        <f>IF(#REF!="","",#REF!)</f>
        <v>#REF!</v>
      </c>
      <c r="C28" s="9" t="e">
        <f>IF(#REF!="","",#REF!)</f>
        <v>#REF!</v>
      </c>
      <c r="D28" s="7" t="e">
        <f>IF(#REF!="","",#REF!)</f>
        <v>#REF!</v>
      </c>
      <c r="E28" s="17" t="e">
        <f>IF(#REF!="","",#REF!)</f>
        <v>#REF!</v>
      </c>
      <c r="F28" s="17" t="e">
        <f>IF(#REF!="","",#REF!)</f>
        <v>#REF!</v>
      </c>
      <c r="G28" s="9" t="str">
        <f>Master[[#This Row],[Accession Prefix (NPGS)]]&amp;" "&amp;Master[[#This Row],[Accession Number -Assigned]]</f>
        <v xml:space="preserve">W6 </v>
      </c>
      <c r="I28" s="7" t="e">
        <f>IF(#REF!="","",#REF!)</f>
        <v>#REF!</v>
      </c>
      <c r="J28" s="7" t="e">
        <f>IF(#REF!="","",#REF!)</f>
        <v>#REF!</v>
      </c>
      <c r="M28" s="7"/>
      <c r="V28" s="7"/>
    </row>
    <row r="29" spans="2:22" x14ac:dyDescent="0.35">
      <c r="B29" s="17" t="e">
        <f>IF(#REF!="","",#REF!)</f>
        <v>#REF!</v>
      </c>
      <c r="C29" s="9" t="e">
        <f>IF(#REF!="","",#REF!)</f>
        <v>#REF!</v>
      </c>
      <c r="D29" s="7" t="e">
        <f>IF(#REF!="","",#REF!)</f>
        <v>#REF!</v>
      </c>
      <c r="E29" s="17" t="e">
        <f>IF(#REF!="","",#REF!)</f>
        <v>#REF!</v>
      </c>
      <c r="F29" s="17" t="e">
        <f>IF(#REF!="","",#REF!)</f>
        <v>#REF!</v>
      </c>
      <c r="G29" s="9" t="str">
        <f>Master[[#This Row],[Accession Prefix (NPGS)]]&amp;" "&amp;Master[[#This Row],[Accession Number -Assigned]]</f>
        <v xml:space="preserve">W6 </v>
      </c>
      <c r="I29" s="7" t="e">
        <f>IF(#REF!="","",#REF!)</f>
        <v>#REF!</v>
      </c>
      <c r="J29" s="7" t="e">
        <f>IF(#REF!="","",#REF!)</f>
        <v>#REF!</v>
      </c>
      <c r="M29" s="7"/>
      <c r="V29" s="7"/>
    </row>
    <row r="30" spans="2:22" x14ac:dyDescent="0.35">
      <c r="B30" s="17" t="e">
        <f>IF(#REF!="","",#REF!)</f>
        <v>#REF!</v>
      </c>
      <c r="C30" s="9" t="e">
        <f>IF(#REF!="","",#REF!)</f>
        <v>#REF!</v>
      </c>
      <c r="D30" s="7" t="e">
        <f>IF(#REF!="","",#REF!)</f>
        <v>#REF!</v>
      </c>
      <c r="E30" s="17" t="e">
        <f>IF(#REF!="","",#REF!)</f>
        <v>#REF!</v>
      </c>
      <c r="F30" s="17" t="e">
        <f>IF(#REF!="","",#REF!)</f>
        <v>#REF!</v>
      </c>
      <c r="G30" s="9" t="str">
        <f>Master[[#This Row],[Accession Prefix (NPGS)]]&amp;" "&amp;Master[[#This Row],[Accession Number -Assigned]]</f>
        <v xml:space="preserve">W6 </v>
      </c>
      <c r="I30" s="7" t="e">
        <f>IF(#REF!="","",#REF!)</f>
        <v>#REF!</v>
      </c>
      <c r="J30" s="7" t="e">
        <f>IF(#REF!="","",#REF!)</f>
        <v>#REF!</v>
      </c>
      <c r="M30" s="7"/>
      <c r="V30" s="7"/>
    </row>
    <row r="31" spans="2:22" x14ac:dyDescent="0.35">
      <c r="B31" s="76" t="e">
        <f>IF(#REF!="","",#REF!)</f>
        <v>#REF!</v>
      </c>
      <c r="C31" s="45" t="e">
        <f>IF(#REF!="","",#REF!)</f>
        <v>#REF!</v>
      </c>
      <c r="D31" s="45" t="e">
        <f>IF(#REF!="","",#REF!)</f>
        <v>#REF!</v>
      </c>
      <c r="E31" s="76" t="e">
        <f>IF(#REF!="","",#REF!)</f>
        <v>#REF!</v>
      </c>
      <c r="F31" s="76" t="e">
        <f>IF(#REF!="","",#REF!)</f>
        <v>#REF!</v>
      </c>
      <c r="G31" s="152" t="str">
        <f>Master[[#This Row],[Accession Prefix (NPGS)]]&amp;" "&amp;Master[[#This Row],[Accession Number -Assigned]]</f>
        <v xml:space="preserve">W6 </v>
      </c>
      <c r="I31" s="7" t="e">
        <f>IF(#REF!="","",#REF!)</f>
        <v>#REF!</v>
      </c>
      <c r="J31" s="7" t="e">
        <f>IF(#REF!="","",#REF!)</f>
        <v>#REF!</v>
      </c>
    </row>
    <row r="32" spans="2:22" x14ac:dyDescent="0.35">
      <c r="B32" s="76" t="e">
        <f>IF(#REF!="","",#REF!)</f>
        <v>#REF!</v>
      </c>
      <c r="C32" s="45" t="e">
        <f>IF(#REF!="","",#REF!)</f>
        <v>#REF!</v>
      </c>
      <c r="D32" s="45" t="e">
        <f>IF(#REF!="","",#REF!)</f>
        <v>#REF!</v>
      </c>
      <c r="E32" s="76" t="e">
        <f>IF(#REF!="","",#REF!)</f>
        <v>#REF!</v>
      </c>
      <c r="F32" s="76" t="e">
        <f>IF(#REF!="","",#REF!)</f>
        <v>#REF!</v>
      </c>
      <c r="G32" s="152" t="str">
        <f>Master[[#This Row],[Accession Prefix (NPGS)]]&amp;" "&amp;Master[[#This Row],[Accession Number -Assigned]]</f>
        <v xml:space="preserve">W6 </v>
      </c>
      <c r="I32" s="7" t="e">
        <f>IF(#REF!="","",#REF!)</f>
        <v>#REF!</v>
      </c>
      <c r="J32" s="7" t="e">
        <f>IF(#REF!="","",#REF!)</f>
        <v>#REF!</v>
      </c>
    </row>
    <row r="33" spans="2:10" x14ac:dyDescent="0.35">
      <c r="B33" s="76" t="e">
        <f>IF(#REF!="","",#REF!)</f>
        <v>#REF!</v>
      </c>
      <c r="C33" s="45" t="e">
        <f>IF(#REF!="","",#REF!)</f>
        <v>#REF!</v>
      </c>
      <c r="D33" s="45" t="e">
        <f>IF(#REF!="","",#REF!)</f>
        <v>#REF!</v>
      </c>
      <c r="E33" s="76" t="e">
        <f>IF(#REF!="","",#REF!)</f>
        <v>#REF!</v>
      </c>
      <c r="F33" s="76" t="e">
        <f>IF(#REF!="","",#REF!)</f>
        <v>#REF!</v>
      </c>
      <c r="G33" s="152" t="str">
        <f>Master[[#This Row],[Accession Prefix (NPGS)]]&amp;" "&amp;Master[[#This Row],[Accession Number -Assigned]]</f>
        <v xml:space="preserve">W6 </v>
      </c>
      <c r="I33" s="7" t="e">
        <f>IF(#REF!="","",#REF!)</f>
        <v>#REF!</v>
      </c>
      <c r="J33" s="7" t="e">
        <f>IF(#REF!="","",#REF!)</f>
        <v>#REF!</v>
      </c>
    </row>
    <row r="34" spans="2:10" x14ac:dyDescent="0.35">
      <c r="B34" s="76" t="e">
        <f>IF(#REF!="","",#REF!)</f>
        <v>#REF!</v>
      </c>
      <c r="C34" s="45" t="e">
        <f>IF(#REF!="","",#REF!)</f>
        <v>#REF!</v>
      </c>
      <c r="D34" s="45" t="e">
        <f>IF(#REF!="","",#REF!)</f>
        <v>#REF!</v>
      </c>
      <c r="E34" s="76" t="e">
        <f>IF(#REF!="","",#REF!)</f>
        <v>#REF!</v>
      </c>
      <c r="F34" s="76" t="e">
        <f>IF(#REF!="","",#REF!)</f>
        <v>#REF!</v>
      </c>
      <c r="G34" s="152" t="str">
        <f>Master[[#This Row],[Accession Prefix (NPGS)]]&amp;" "&amp;Master[[#This Row],[Accession Number -Assigned]]</f>
        <v xml:space="preserve">W6 </v>
      </c>
      <c r="I34" s="7" t="e">
        <f>IF(#REF!="","",#REF!)</f>
        <v>#REF!</v>
      </c>
      <c r="J34" s="7" t="e">
        <f>IF(#REF!="","",#REF!)</f>
        <v>#REF!</v>
      </c>
    </row>
    <row r="35" spans="2:10" x14ac:dyDescent="0.35">
      <c r="B35" s="76" t="e">
        <f>IF(#REF!="","",#REF!)</f>
        <v>#REF!</v>
      </c>
      <c r="C35" s="45" t="e">
        <f>IF(#REF!="","",#REF!)</f>
        <v>#REF!</v>
      </c>
      <c r="D35" s="45" t="e">
        <f>IF(#REF!="","",#REF!)</f>
        <v>#REF!</v>
      </c>
      <c r="E35" s="76" t="e">
        <f>IF(#REF!="","",#REF!)</f>
        <v>#REF!</v>
      </c>
      <c r="F35" s="76" t="e">
        <f>IF(#REF!="","",#REF!)</f>
        <v>#REF!</v>
      </c>
      <c r="G35" s="152" t="str">
        <f>Master[[#This Row],[Accession Prefix (NPGS)]]&amp;" "&amp;Master[[#This Row],[Accession Number -Assigned]]</f>
        <v xml:space="preserve">W6 </v>
      </c>
      <c r="I35" s="7" t="e">
        <f>IF(#REF!="","",#REF!)</f>
        <v>#REF!</v>
      </c>
      <c r="J35" s="7" t="e">
        <f>IF(#REF!="","",#REF!)</f>
        <v>#REF!</v>
      </c>
    </row>
    <row r="36" spans="2:10" x14ac:dyDescent="0.35">
      <c r="B36" s="76" t="e">
        <f>IF(#REF!="","",#REF!)</f>
        <v>#REF!</v>
      </c>
      <c r="C36" s="45" t="e">
        <f>IF(#REF!="","",#REF!)</f>
        <v>#REF!</v>
      </c>
      <c r="D36" s="45" t="e">
        <f>IF(#REF!="","",#REF!)</f>
        <v>#REF!</v>
      </c>
      <c r="E36" s="76" t="e">
        <f>IF(#REF!="","",#REF!)</f>
        <v>#REF!</v>
      </c>
      <c r="F36" s="76" t="e">
        <f>IF(#REF!="","",#REF!)</f>
        <v>#REF!</v>
      </c>
      <c r="G36" s="152" t="str">
        <f>Master[[#This Row],[Accession Prefix (NPGS)]]&amp;" "&amp;Master[[#This Row],[Accession Number -Assigned]]</f>
        <v xml:space="preserve">W6 </v>
      </c>
      <c r="I36" s="7" t="e">
        <f>IF(#REF!="","",#REF!)</f>
        <v>#REF!</v>
      </c>
      <c r="J36" s="7" t="e">
        <f>IF(#REF!="","",#REF!)</f>
        <v>#REF!</v>
      </c>
    </row>
    <row r="37" spans="2:10" x14ac:dyDescent="0.35">
      <c r="B37" s="76" t="e">
        <f>IF(#REF!="","",#REF!)</f>
        <v>#REF!</v>
      </c>
      <c r="C37" s="45" t="e">
        <f>IF(#REF!="","",#REF!)</f>
        <v>#REF!</v>
      </c>
      <c r="D37" s="45" t="e">
        <f>IF(#REF!="","",#REF!)</f>
        <v>#REF!</v>
      </c>
      <c r="E37" s="76" t="e">
        <f>IF(#REF!="","",#REF!)</f>
        <v>#REF!</v>
      </c>
      <c r="F37" s="76" t="e">
        <f>IF(#REF!="","",#REF!)</f>
        <v>#REF!</v>
      </c>
      <c r="G37" s="152" t="str">
        <f>Master[[#This Row],[Accession Prefix (NPGS)]]&amp;" "&amp;Master[[#This Row],[Accession Number -Assigned]]</f>
        <v xml:space="preserve">W6 </v>
      </c>
      <c r="I37" s="7" t="e">
        <f>IF(#REF!="","",#REF!)</f>
        <v>#REF!</v>
      </c>
      <c r="J37" s="7" t="e">
        <f>IF(#REF!="","",#REF!)</f>
        <v>#REF!</v>
      </c>
    </row>
    <row r="38" spans="2:10" x14ac:dyDescent="0.35">
      <c r="B38" s="76" t="e">
        <f>IF(#REF!="","",#REF!)</f>
        <v>#REF!</v>
      </c>
      <c r="C38" s="45" t="e">
        <f>IF(#REF!="","",#REF!)</f>
        <v>#REF!</v>
      </c>
      <c r="D38" s="45" t="e">
        <f>IF(#REF!="","",#REF!)</f>
        <v>#REF!</v>
      </c>
      <c r="E38" s="76" t="e">
        <f>IF(#REF!="","",#REF!)</f>
        <v>#REF!</v>
      </c>
      <c r="F38" s="76" t="e">
        <f>IF(#REF!="","",#REF!)</f>
        <v>#REF!</v>
      </c>
      <c r="G38" s="152" t="str">
        <f>Master[[#This Row],[Accession Prefix (NPGS)]]&amp;" "&amp;Master[[#This Row],[Accession Number -Assigned]]</f>
        <v xml:space="preserve">W6 </v>
      </c>
      <c r="I38" s="7" t="e">
        <f>IF(#REF!="","",#REF!)</f>
        <v>#REF!</v>
      </c>
      <c r="J38" s="7" t="e">
        <f>IF(#REF!="","",#REF!)</f>
        <v>#REF!</v>
      </c>
    </row>
    <row r="39" spans="2:10" x14ac:dyDescent="0.35">
      <c r="B39" s="76" t="e">
        <f>IF(#REF!="","",#REF!)</f>
        <v>#REF!</v>
      </c>
      <c r="C39" s="45" t="e">
        <f>IF(#REF!="","",#REF!)</f>
        <v>#REF!</v>
      </c>
      <c r="D39" s="45" t="e">
        <f>IF(#REF!="","",#REF!)</f>
        <v>#REF!</v>
      </c>
      <c r="E39" s="76" t="e">
        <f>IF(#REF!="","",#REF!)</f>
        <v>#REF!</v>
      </c>
      <c r="F39" s="76" t="e">
        <f>IF(#REF!="","",#REF!)</f>
        <v>#REF!</v>
      </c>
      <c r="G39" s="152" t="str">
        <f>Master[[#This Row],[Accession Prefix (NPGS)]]&amp;" "&amp;Master[[#This Row],[Accession Number -Assigned]]</f>
        <v xml:space="preserve">W6 </v>
      </c>
      <c r="I39" s="7" t="e">
        <f>IF(#REF!="","",#REF!)</f>
        <v>#REF!</v>
      </c>
      <c r="J39" s="7" t="e">
        <f>IF(#REF!="","",#REF!)</f>
        <v>#REF!</v>
      </c>
    </row>
    <row r="40" spans="2:10" x14ac:dyDescent="0.35">
      <c r="B40" s="76" t="e">
        <f>IF(#REF!="","",#REF!)</f>
        <v>#REF!</v>
      </c>
      <c r="C40" s="45" t="e">
        <f>IF(#REF!="","",#REF!)</f>
        <v>#REF!</v>
      </c>
      <c r="D40" s="45" t="e">
        <f>IF(#REF!="","",#REF!)</f>
        <v>#REF!</v>
      </c>
      <c r="E40" s="76" t="e">
        <f>IF(#REF!="","",#REF!)</f>
        <v>#REF!</v>
      </c>
      <c r="F40" s="76" t="e">
        <f>IF(#REF!="","",#REF!)</f>
        <v>#REF!</v>
      </c>
      <c r="G40" s="152" t="str">
        <f>Master[[#This Row],[Accession Prefix (NPGS)]]&amp;" "&amp;Master[[#This Row],[Accession Number -Assigned]]</f>
        <v xml:space="preserve">W6 </v>
      </c>
      <c r="I40" s="7" t="e">
        <f>IF(#REF!="","",#REF!)</f>
        <v>#REF!</v>
      </c>
      <c r="J40" s="7" t="e">
        <f>IF(#REF!="","",#REF!)</f>
        <v>#REF!</v>
      </c>
    </row>
    <row r="41" spans="2:10" x14ac:dyDescent="0.35">
      <c r="B41" s="76" t="e">
        <f>IF(#REF!="","",#REF!)</f>
        <v>#REF!</v>
      </c>
      <c r="C41" s="45" t="e">
        <f>IF(#REF!="","",#REF!)</f>
        <v>#REF!</v>
      </c>
      <c r="D41" s="45" t="e">
        <f>IF(#REF!="","",#REF!)</f>
        <v>#REF!</v>
      </c>
      <c r="E41" s="76" t="e">
        <f>IF(#REF!="","",#REF!)</f>
        <v>#REF!</v>
      </c>
      <c r="F41" s="76" t="e">
        <f>IF(#REF!="","",#REF!)</f>
        <v>#REF!</v>
      </c>
      <c r="G41" s="152" t="str">
        <f>Master[[#This Row],[Accession Prefix (NPGS)]]&amp;" "&amp;Master[[#This Row],[Accession Number -Assigned]]</f>
        <v xml:space="preserve">W6 </v>
      </c>
      <c r="I41" s="7" t="e">
        <f>IF(#REF!="","",#REF!)</f>
        <v>#REF!</v>
      </c>
      <c r="J41" s="7" t="e">
        <f>IF(#REF!="","",#REF!)</f>
        <v>#REF!</v>
      </c>
    </row>
    <row r="42" spans="2:10" x14ac:dyDescent="0.35">
      <c r="B42" s="76" t="e">
        <f>IF(#REF!="","",#REF!)</f>
        <v>#REF!</v>
      </c>
      <c r="C42" s="45" t="e">
        <f>IF(#REF!="","",#REF!)</f>
        <v>#REF!</v>
      </c>
      <c r="D42" s="45" t="e">
        <f>IF(#REF!="","",#REF!)</f>
        <v>#REF!</v>
      </c>
      <c r="E42" s="76" t="e">
        <f>IF(#REF!="","",#REF!)</f>
        <v>#REF!</v>
      </c>
      <c r="F42" s="76" t="e">
        <f>IF(#REF!="","",#REF!)</f>
        <v>#REF!</v>
      </c>
      <c r="G42" s="152" t="str">
        <f>Master[[#This Row],[Accession Prefix (NPGS)]]&amp;" "&amp;Master[[#This Row],[Accession Number -Assigned]]</f>
        <v xml:space="preserve">W6 </v>
      </c>
      <c r="I42" s="7" t="e">
        <f>IF(#REF!="","",#REF!)</f>
        <v>#REF!</v>
      </c>
      <c r="J42" s="7" t="e">
        <f>IF(#REF!="","",#REF!)</f>
        <v>#REF!</v>
      </c>
    </row>
    <row r="43" spans="2:10" x14ac:dyDescent="0.35">
      <c r="B43" s="76" t="e">
        <f>IF(#REF!="","",#REF!)</f>
        <v>#REF!</v>
      </c>
      <c r="C43" s="45" t="e">
        <f>IF(#REF!="","",#REF!)</f>
        <v>#REF!</v>
      </c>
      <c r="D43" s="45" t="e">
        <f>IF(#REF!="","",#REF!)</f>
        <v>#REF!</v>
      </c>
      <c r="E43" s="76" t="e">
        <f>IF(#REF!="","",#REF!)</f>
        <v>#REF!</v>
      </c>
      <c r="F43" s="76" t="e">
        <f>IF(#REF!="","",#REF!)</f>
        <v>#REF!</v>
      </c>
      <c r="G43" s="152" t="str">
        <f>Master[[#This Row],[Accession Prefix (NPGS)]]&amp;" "&amp;Master[[#This Row],[Accession Number -Assigned]]</f>
        <v xml:space="preserve">W6 </v>
      </c>
      <c r="I43" s="7" t="e">
        <f>IF(#REF!="","",#REF!)</f>
        <v>#REF!</v>
      </c>
      <c r="J43" s="7" t="e">
        <f>IF(#REF!="","",#REF!)</f>
        <v>#REF!</v>
      </c>
    </row>
    <row r="44" spans="2:10" x14ac:dyDescent="0.35">
      <c r="B44" s="76" t="e">
        <f>IF(#REF!="","",#REF!)</f>
        <v>#REF!</v>
      </c>
      <c r="C44" s="45" t="e">
        <f>IF(#REF!="","",#REF!)</f>
        <v>#REF!</v>
      </c>
      <c r="D44" s="45" t="e">
        <f>IF(#REF!="","",#REF!)</f>
        <v>#REF!</v>
      </c>
      <c r="E44" s="76" t="e">
        <f>IF(#REF!="","",#REF!)</f>
        <v>#REF!</v>
      </c>
      <c r="F44" s="76" t="e">
        <f>IF(#REF!="","",#REF!)</f>
        <v>#REF!</v>
      </c>
      <c r="G44" s="152" t="str">
        <f>Master[[#This Row],[Accession Prefix (NPGS)]]&amp;" "&amp;Master[[#This Row],[Accession Number -Assigned]]</f>
        <v xml:space="preserve">W6 </v>
      </c>
      <c r="I44" s="7" t="e">
        <f>IF(#REF!="","",#REF!)</f>
        <v>#REF!</v>
      </c>
      <c r="J44" s="7" t="e">
        <f>IF(#REF!="","",#REF!)</f>
        <v>#REF!</v>
      </c>
    </row>
    <row r="45" spans="2:10" x14ac:dyDescent="0.35">
      <c r="B45" s="76" t="e">
        <f>IF(#REF!="","",#REF!)</f>
        <v>#REF!</v>
      </c>
      <c r="C45" s="45" t="e">
        <f>IF(#REF!="","",#REF!)</f>
        <v>#REF!</v>
      </c>
      <c r="D45" s="45" t="e">
        <f>IF(#REF!="","",#REF!)</f>
        <v>#REF!</v>
      </c>
      <c r="E45" s="76" t="e">
        <f>IF(#REF!="","",#REF!)</f>
        <v>#REF!</v>
      </c>
      <c r="F45" s="76" t="e">
        <f>IF(#REF!="","",#REF!)</f>
        <v>#REF!</v>
      </c>
      <c r="G45" s="152" t="str">
        <f>Master[[#This Row],[Accession Prefix (NPGS)]]&amp;" "&amp;Master[[#This Row],[Accession Number -Assigned]]</f>
        <v xml:space="preserve">W6 </v>
      </c>
      <c r="I45" s="7" t="e">
        <f>IF(#REF!="","",#REF!)</f>
        <v>#REF!</v>
      </c>
      <c r="J45" s="7" t="e">
        <f>IF(#REF!="","",#REF!)</f>
        <v>#REF!</v>
      </c>
    </row>
    <row r="46" spans="2:10" x14ac:dyDescent="0.35">
      <c r="B46" s="76" t="e">
        <f>IF(#REF!="","",#REF!)</f>
        <v>#REF!</v>
      </c>
      <c r="C46" s="45" t="e">
        <f>IF(#REF!="","",#REF!)</f>
        <v>#REF!</v>
      </c>
      <c r="D46" s="45" t="e">
        <f>IF(#REF!="","",#REF!)</f>
        <v>#REF!</v>
      </c>
      <c r="E46" s="76" t="e">
        <f>IF(#REF!="","",#REF!)</f>
        <v>#REF!</v>
      </c>
      <c r="F46" s="76" t="e">
        <f>IF(#REF!="","",#REF!)</f>
        <v>#REF!</v>
      </c>
      <c r="G46" s="152" t="str">
        <f>Master[[#This Row],[Accession Prefix (NPGS)]]&amp;" "&amp;Master[[#This Row],[Accession Number -Assigned]]</f>
        <v xml:space="preserve">W6 </v>
      </c>
      <c r="I46" s="7" t="e">
        <f>IF(#REF!="","",#REF!)</f>
        <v>#REF!</v>
      </c>
      <c r="J46" s="7" t="e">
        <f>IF(#REF!="","",#REF!)</f>
        <v>#REF!</v>
      </c>
    </row>
    <row r="47" spans="2:10" x14ac:dyDescent="0.35">
      <c r="B47" s="76" t="e">
        <f>IF(#REF!="","",#REF!)</f>
        <v>#REF!</v>
      </c>
      <c r="C47" s="45" t="e">
        <f>IF(#REF!="","",#REF!)</f>
        <v>#REF!</v>
      </c>
      <c r="D47" s="45" t="e">
        <f>IF(#REF!="","",#REF!)</f>
        <v>#REF!</v>
      </c>
      <c r="E47" s="76" t="e">
        <f>IF(#REF!="","",#REF!)</f>
        <v>#REF!</v>
      </c>
      <c r="F47" s="76" t="e">
        <f>IF(#REF!="","",#REF!)</f>
        <v>#REF!</v>
      </c>
      <c r="G47" s="152" t="str">
        <f>Master[[#This Row],[Accession Prefix (NPGS)]]&amp;" "&amp;Master[[#This Row],[Accession Number -Assigned]]</f>
        <v xml:space="preserve">W6 </v>
      </c>
      <c r="I47" s="7" t="e">
        <f>IF(#REF!="","",#REF!)</f>
        <v>#REF!</v>
      </c>
      <c r="J47" s="7" t="e">
        <f>IF(#REF!="","",#REF!)</f>
        <v>#REF!</v>
      </c>
    </row>
    <row r="48" spans="2:10" x14ac:dyDescent="0.35">
      <c r="B48" s="76" t="e">
        <f>IF(#REF!="","",#REF!)</f>
        <v>#REF!</v>
      </c>
      <c r="C48" s="45" t="e">
        <f>IF(#REF!="","",#REF!)</f>
        <v>#REF!</v>
      </c>
      <c r="D48" s="45" t="e">
        <f>IF(#REF!="","",#REF!)</f>
        <v>#REF!</v>
      </c>
      <c r="E48" s="76" t="e">
        <f>IF(#REF!="","",#REF!)</f>
        <v>#REF!</v>
      </c>
      <c r="F48" s="76" t="e">
        <f>IF(#REF!="","",#REF!)</f>
        <v>#REF!</v>
      </c>
      <c r="G48" s="152" t="str">
        <f>Master[[#This Row],[Accession Prefix (NPGS)]]&amp;" "&amp;Master[[#This Row],[Accession Number -Assigned]]</f>
        <v xml:space="preserve">W6 </v>
      </c>
      <c r="I48" s="7" t="e">
        <f>IF(#REF!="","",#REF!)</f>
        <v>#REF!</v>
      </c>
      <c r="J48" s="7" t="e">
        <f>IF(#REF!="","",#REF!)</f>
        <v>#REF!</v>
      </c>
    </row>
    <row r="49" spans="2:10" x14ac:dyDescent="0.35">
      <c r="B49" s="76" t="e">
        <f>IF(#REF!="","",#REF!)</f>
        <v>#REF!</v>
      </c>
      <c r="C49" s="45" t="e">
        <f>IF(#REF!="","",#REF!)</f>
        <v>#REF!</v>
      </c>
      <c r="D49" s="45" t="e">
        <f>IF(#REF!="","",#REF!)</f>
        <v>#REF!</v>
      </c>
      <c r="E49" s="76" t="e">
        <f>IF(#REF!="","",#REF!)</f>
        <v>#REF!</v>
      </c>
      <c r="F49" s="76" t="e">
        <f>IF(#REF!="","",#REF!)</f>
        <v>#REF!</v>
      </c>
      <c r="G49" s="152" t="str">
        <f>Master[[#This Row],[Accession Prefix (NPGS)]]&amp;" "&amp;Master[[#This Row],[Accession Number -Assigned]]</f>
        <v xml:space="preserve">W6 </v>
      </c>
      <c r="I49" s="7" t="e">
        <f>IF(#REF!="","",#REF!)</f>
        <v>#REF!</v>
      </c>
      <c r="J49" s="7" t="e">
        <f>IF(#REF!="","",#REF!)</f>
        <v>#REF!</v>
      </c>
    </row>
    <row r="50" spans="2:10" x14ac:dyDescent="0.35">
      <c r="B50" s="76" t="e">
        <f>IF(#REF!="","",#REF!)</f>
        <v>#REF!</v>
      </c>
      <c r="C50" s="45" t="e">
        <f>IF(#REF!="","",#REF!)</f>
        <v>#REF!</v>
      </c>
      <c r="D50" s="45" t="e">
        <f>IF(#REF!="","",#REF!)</f>
        <v>#REF!</v>
      </c>
      <c r="E50" s="76" t="e">
        <f>IF(#REF!="","",#REF!)</f>
        <v>#REF!</v>
      </c>
      <c r="F50" s="76" t="e">
        <f>IF(#REF!="","",#REF!)</f>
        <v>#REF!</v>
      </c>
      <c r="G50" s="152" t="str">
        <f>Master[[#This Row],[Accession Prefix (NPGS)]]&amp;" "&amp;Master[[#This Row],[Accession Number -Assigned]]</f>
        <v xml:space="preserve">W6 </v>
      </c>
      <c r="I50" s="7" t="e">
        <f>IF(#REF!="","",#REF!)</f>
        <v>#REF!</v>
      </c>
      <c r="J50" s="7" t="e">
        <f>IF(#REF!="","",#REF!)</f>
        <v>#REF!</v>
      </c>
    </row>
    <row r="51" spans="2:10" x14ac:dyDescent="0.35">
      <c r="B51" s="76" t="e">
        <f>IF(#REF!="","",#REF!)</f>
        <v>#REF!</v>
      </c>
      <c r="C51" s="45" t="e">
        <f>IF(#REF!="","",#REF!)</f>
        <v>#REF!</v>
      </c>
      <c r="D51" s="45" t="e">
        <f>IF(#REF!="","",#REF!)</f>
        <v>#REF!</v>
      </c>
      <c r="E51" s="76" t="e">
        <f>IF(#REF!="","",#REF!)</f>
        <v>#REF!</v>
      </c>
      <c r="F51" s="76" t="e">
        <f>IF(#REF!="","",#REF!)</f>
        <v>#REF!</v>
      </c>
      <c r="G51" s="152" t="str">
        <f>Master[[#This Row],[Accession Prefix (NPGS)]]&amp;" "&amp;Master[[#This Row],[Accession Number -Assigned]]</f>
        <v xml:space="preserve">W6 </v>
      </c>
      <c r="I51" s="7" t="e">
        <f>IF(#REF!="","",#REF!)</f>
        <v>#REF!</v>
      </c>
      <c r="J51" s="7" t="e">
        <f>IF(#REF!="","",#REF!)</f>
        <v>#REF!</v>
      </c>
    </row>
    <row r="52" spans="2:10" x14ac:dyDescent="0.35">
      <c r="B52" s="76" t="e">
        <f>IF(#REF!="","",#REF!)</f>
        <v>#REF!</v>
      </c>
      <c r="C52" s="45" t="e">
        <f>IF(#REF!="","",#REF!)</f>
        <v>#REF!</v>
      </c>
      <c r="D52" s="45" t="e">
        <f>IF(#REF!="","",#REF!)</f>
        <v>#REF!</v>
      </c>
      <c r="E52" s="76" t="e">
        <f>IF(#REF!="","",#REF!)</f>
        <v>#REF!</v>
      </c>
      <c r="F52" s="76" t="e">
        <f>IF(#REF!="","",#REF!)</f>
        <v>#REF!</v>
      </c>
      <c r="G52" s="152" t="str">
        <f>Master[[#This Row],[Accession Prefix (NPGS)]]&amp;" "&amp;Master[[#This Row],[Accession Number -Assigned]]</f>
        <v xml:space="preserve">W6 </v>
      </c>
      <c r="I52" s="7" t="e">
        <f>IF(#REF!="","",#REF!)</f>
        <v>#REF!</v>
      </c>
      <c r="J52" s="7" t="e">
        <f>IF(#REF!="","",#REF!)</f>
        <v>#REF!</v>
      </c>
    </row>
    <row r="53" spans="2:10" x14ac:dyDescent="0.35">
      <c r="B53" s="76" t="e">
        <f>IF(#REF!="","",#REF!)</f>
        <v>#REF!</v>
      </c>
      <c r="C53" s="45" t="e">
        <f>IF(#REF!="","",#REF!)</f>
        <v>#REF!</v>
      </c>
      <c r="D53" s="45" t="e">
        <f>IF(#REF!="","",#REF!)</f>
        <v>#REF!</v>
      </c>
      <c r="E53" s="76" t="e">
        <f>IF(#REF!="","",#REF!)</f>
        <v>#REF!</v>
      </c>
      <c r="F53" s="76" t="e">
        <f>IF(#REF!="","",#REF!)</f>
        <v>#REF!</v>
      </c>
      <c r="G53" s="152" t="str">
        <f>Master[[#This Row],[Accession Prefix (NPGS)]]&amp;" "&amp;Master[[#This Row],[Accession Number -Assigned]]</f>
        <v xml:space="preserve">W6 </v>
      </c>
      <c r="I53" s="7" t="e">
        <f>IF(#REF!="","",#REF!)</f>
        <v>#REF!</v>
      </c>
      <c r="J53" s="7" t="e">
        <f>IF(#REF!="","",#REF!)</f>
        <v>#REF!</v>
      </c>
    </row>
    <row r="54" spans="2:10" x14ac:dyDescent="0.35">
      <c r="B54" s="76" t="e">
        <f>IF(#REF!="","",#REF!)</f>
        <v>#REF!</v>
      </c>
      <c r="C54" s="45" t="e">
        <f>IF(#REF!="","",#REF!)</f>
        <v>#REF!</v>
      </c>
      <c r="D54" s="45" t="e">
        <f>IF(#REF!="","",#REF!)</f>
        <v>#REF!</v>
      </c>
      <c r="E54" s="76" t="e">
        <f>IF(#REF!="","",#REF!)</f>
        <v>#REF!</v>
      </c>
      <c r="F54" s="76" t="e">
        <f>IF(#REF!="","",#REF!)</f>
        <v>#REF!</v>
      </c>
      <c r="G54" s="152" t="str">
        <f>Master[[#This Row],[Accession Prefix (NPGS)]]&amp;" "&amp;Master[[#This Row],[Accession Number -Assigned]]</f>
        <v xml:space="preserve">W6 </v>
      </c>
      <c r="I54" s="7" t="e">
        <f>IF(#REF!="","",#REF!)</f>
        <v>#REF!</v>
      </c>
      <c r="J54" s="7" t="e">
        <f>IF(#REF!="","",#REF!)</f>
        <v>#REF!</v>
      </c>
    </row>
    <row r="55" spans="2:10" x14ac:dyDescent="0.35">
      <c r="B55" s="76" t="e">
        <f>IF(#REF!="","",#REF!)</f>
        <v>#REF!</v>
      </c>
      <c r="C55" s="45" t="e">
        <f>IF(#REF!="","",#REF!)</f>
        <v>#REF!</v>
      </c>
      <c r="D55" s="45" t="e">
        <f>IF(#REF!="","",#REF!)</f>
        <v>#REF!</v>
      </c>
      <c r="E55" s="76" t="e">
        <f>IF(#REF!="","",#REF!)</f>
        <v>#REF!</v>
      </c>
      <c r="F55" s="76" t="e">
        <f>IF(#REF!="","",#REF!)</f>
        <v>#REF!</v>
      </c>
      <c r="G55" s="152" t="str">
        <f>Master[[#This Row],[Accession Prefix (NPGS)]]&amp;" "&amp;Master[[#This Row],[Accession Number -Assigned]]</f>
        <v xml:space="preserve">W6 </v>
      </c>
      <c r="I55" s="7" t="e">
        <f>IF(#REF!="","",#REF!)</f>
        <v>#REF!</v>
      </c>
      <c r="J55" s="7" t="e">
        <f>IF(#REF!="","",#REF!)</f>
        <v>#REF!</v>
      </c>
    </row>
    <row r="56" spans="2:10" x14ac:dyDescent="0.35">
      <c r="B56" s="76" t="e">
        <f>IF(#REF!="","",#REF!)</f>
        <v>#REF!</v>
      </c>
      <c r="C56" s="45" t="e">
        <f>IF(#REF!="","",#REF!)</f>
        <v>#REF!</v>
      </c>
      <c r="D56" s="45" t="e">
        <f>IF(#REF!="","",#REF!)</f>
        <v>#REF!</v>
      </c>
      <c r="E56" s="76" t="e">
        <f>IF(#REF!="","",#REF!)</f>
        <v>#REF!</v>
      </c>
      <c r="F56" s="76" t="e">
        <f>IF(#REF!="","",#REF!)</f>
        <v>#REF!</v>
      </c>
      <c r="G56" s="152" t="str">
        <f>Master[[#This Row],[Accession Prefix (NPGS)]]&amp;" "&amp;Master[[#This Row],[Accession Number -Assigned]]</f>
        <v xml:space="preserve">W6 </v>
      </c>
      <c r="I56" s="7" t="e">
        <f>IF(#REF!="","",#REF!)</f>
        <v>#REF!</v>
      </c>
      <c r="J56" s="7" t="e">
        <f>IF(#REF!="","",#REF!)</f>
        <v>#REF!</v>
      </c>
    </row>
    <row r="57" spans="2:10" x14ac:dyDescent="0.35">
      <c r="B57" s="76" t="e">
        <f>IF(#REF!="","",#REF!)</f>
        <v>#REF!</v>
      </c>
      <c r="C57" s="45" t="e">
        <f>IF(#REF!="","",#REF!)</f>
        <v>#REF!</v>
      </c>
      <c r="D57" s="45" t="e">
        <f>IF(#REF!="","",#REF!)</f>
        <v>#REF!</v>
      </c>
      <c r="E57" s="76" t="e">
        <f>IF(#REF!="","",#REF!)</f>
        <v>#REF!</v>
      </c>
      <c r="F57" s="76" t="e">
        <f>IF(#REF!="","",#REF!)</f>
        <v>#REF!</v>
      </c>
      <c r="G57" s="152" t="str">
        <f>Master[[#This Row],[Accession Prefix (NPGS)]]&amp;" "&amp;Master[[#This Row],[Accession Number -Assigned]]</f>
        <v xml:space="preserve">W6 </v>
      </c>
      <c r="I57" s="7" t="e">
        <f>IF(#REF!="","",#REF!)</f>
        <v>#REF!</v>
      </c>
      <c r="J57" s="7" t="e">
        <f>IF(#REF!="","",#REF!)</f>
        <v>#REF!</v>
      </c>
    </row>
    <row r="58" spans="2:10" x14ac:dyDescent="0.35">
      <c r="B58" s="76" t="e">
        <f>IF(#REF!="","",#REF!)</f>
        <v>#REF!</v>
      </c>
      <c r="C58" s="45" t="e">
        <f>IF(#REF!="","",#REF!)</f>
        <v>#REF!</v>
      </c>
      <c r="D58" s="45" t="e">
        <f>IF(#REF!="","",#REF!)</f>
        <v>#REF!</v>
      </c>
      <c r="E58" s="76" t="e">
        <f>IF(#REF!="","",#REF!)</f>
        <v>#REF!</v>
      </c>
      <c r="F58" s="76" t="e">
        <f>IF(#REF!="","",#REF!)</f>
        <v>#REF!</v>
      </c>
      <c r="G58" s="152" t="str">
        <f>Master[[#This Row],[Accession Prefix (NPGS)]]&amp;" "&amp;Master[[#This Row],[Accession Number -Assigned]]</f>
        <v xml:space="preserve">W6 </v>
      </c>
      <c r="I58" s="7" t="e">
        <f>IF(#REF!="","",#REF!)</f>
        <v>#REF!</v>
      </c>
      <c r="J58" s="7" t="e">
        <f>IF(#REF!="","",#REF!)</f>
        <v>#REF!</v>
      </c>
    </row>
    <row r="59" spans="2:10" x14ac:dyDescent="0.35">
      <c r="B59" s="76" t="e">
        <f>IF(#REF!="","",#REF!)</f>
        <v>#REF!</v>
      </c>
      <c r="C59" s="45" t="e">
        <f>IF(#REF!="","",#REF!)</f>
        <v>#REF!</v>
      </c>
      <c r="D59" s="45" t="e">
        <f>IF(#REF!="","",#REF!)</f>
        <v>#REF!</v>
      </c>
      <c r="E59" s="76" t="e">
        <f>IF(#REF!="","",#REF!)</f>
        <v>#REF!</v>
      </c>
      <c r="F59" s="76" t="e">
        <f>IF(#REF!="","",#REF!)</f>
        <v>#REF!</v>
      </c>
      <c r="G59" s="152" t="str">
        <f>Master[[#This Row],[Accession Prefix (NPGS)]]&amp;" "&amp;Master[[#This Row],[Accession Number -Assigned]]</f>
        <v xml:space="preserve">W6 </v>
      </c>
      <c r="I59" s="7" t="e">
        <f>IF(#REF!="","",#REF!)</f>
        <v>#REF!</v>
      </c>
      <c r="J59" s="7" t="e">
        <f>IF(#REF!="","",#REF!)</f>
        <v>#REF!</v>
      </c>
    </row>
    <row r="60" spans="2:10" x14ac:dyDescent="0.35">
      <c r="B60" s="76" t="e">
        <f>IF(#REF!="","",#REF!)</f>
        <v>#REF!</v>
      </c>
      <c r="C60" s="45" t="e">
        <f>IF(#REF!="","",#REF!)</f>
        <v>#REF!</v>
      </c>
      <c r="D60" s="45" t="e">
        <f>IF(#REF!="","",#REF!)</f>
        <v>#REF!</v>
      </c>
      <c r="E60" s="76" t="e">
        <f>IF(#REF!="","",#REF!)</f>
        <v>#REF!</v>
      </c>
      <c r="F60" s="76" t="e">
        <f>IF(#REF!="","",#REF!)</f>
        <v>#REF!</v>
      </c>
      <c r="G60" s="152" t="str">
        <f>Master[[#This Row],[Accession Prefix (NPGS)]]&amp;" "&amp;Master[[#This Row],[Accession Number -Assigned]]</f>
        <v xml:space="preserve">W6 </v>
      </c>
      <c r="I60" s="7" t="e">
        <f>IF(#REF!="","",#REF!)</f>
        <v>#REF!</v>
      </c>
      <c r="J60" s="7" t="e">
        <f>IF(#REF!="","",#REF!)</f>
        <v>#REF!</v>
      </c>
    </row>
    <row r="61" spans="2:10" x14ac:dyDescent="0.35">
      <c r="B61" s="76" t="e">
        <f>IF(#REF!="","",#REF!)</f>
        <v>#REF!</v>
      </c>
      <c r="C61" s="45" t="e">
        <f>IF(#REF!="","",#REF!)</f>
        <v>#REF!</v>
      </c>
      <c r="D61" s="45" t="e">
        <f>IF(#REF!="","",#REF!)</f>
        <v>#REF!</v>
      </c>
      <c r="E61" s="76" t="e">
        <f>IF(#REF!="","",#REF!)</f>
        <v>#REF!</v>
      </c>
      <c r="F61" s="76" t="e">
        <f>IF(#REF!="","",#REF!)</f>
        <v>#REF!</v>
      </c>
      <c r="G61" s="152" t="str">
        <f>Master[[#This Row],[Accession Prefix (NPGS)]]&amp;" "&amp;Master[[#This Row],[Accession Number -Assigned]]</f>
        <v xml:space="preserve">W6 </v>
      </c>
      <c r="I61" s="7" t="e">
        <f>IF(#REF!="","",#REF!)</f>
        <v>#REF!</v>
      </c>
      <c r="J61" s="7" t="e">
        <f>IF(#REF!="","",#REF!)</f>
        <v>#REF!</v>
      </c>
    </row>
    <row r="62" spans="2:10" x14ac:dyDescent="0.35">
      <c r="B62" s="76" t="e">
        <f>IF(#REF!="","",#REF!)</f>
        <v>#REF!</v>
      </c>
      <c r="C62" s="45" t="e">
        <f>IF(#REF!="","",#REF!)</f>
        <v>#REF!</v>
      </c>
      <c r="D62" s="45" t="e">
        <f>IF(#REF!="","",#REF!)</f>
        <v>#REF!</v>
      </c>
      <c r="E62" s="76" t="e">
        <f>IF(#REF!="","",#REF!)</f>
        <v>#REF!</v>
      </c>
      <c r="F62" s="76" t="e">
        <f>IF(#REF!="","",#REF!)</f>
        <v>#REF!</v>
      </c>
      <c r="G62" s="152" t="str">
        <f>Master[[#This Row],[Accession Prefix (NPGS)]]&amp;" "&amp;Master[[#This Row],[Accession Number -Assigned]]</f>
        <v xml:space="preserve">W6 </v>
      </c>
      <c r="I62" s="7" t="e">
        <f>IF(#REF!="","",#REF!)</f>
        <v>#REF!</v>
      </c>
      <c r="J62" s="7" t="e">
        <f>IF(#REF!="","",#REF!)</f>
        <v>#REF!</v>
      </c>
    </row>
    <row r="63" spans="2:10" x14ac:dyDescent="0.35">
      <c r="B63" s="76" t="e">
        <f>IF(#REF!="","",#REF!)</f>
        <v>#REF!</v>
      </c>
      <c r="C63" s="45" t="e">
        <f>IF(#REF!="","",#REF!)</f>
        <v>#REF!</v>
      </c>
      <c r="D63" s="45" t="e">
        <f>IF(#REF!="","",#REF!)</f>
        <v>#REF!</v>
      </c>
      <c r="E63" s="76" t="e">
        <f>IF(#REF!="","",#REF!)</f>
        <v>#REF!</v>
      </c>
      <c r="F63" s="76" t="e">
        <f>IF(#REF!="","",#REF!)</f>
        <v>#REF!</v>
      </c>
      <c r="G63" s="152" t="str">
        <f>Master[[#This Row],[Accession Prefix (NPGS)]]&amp;" "&amp;Master[[#This Row],[Accession Number -Assigned]]</f>
        <v xml:space="preserve">W6 </v>
      </c>
      <c r="I63" s="7" t="e">
        <f>IF(#REF!="","",#REF!)</f>
        <v>#REF!</v>
      </c>
      <c r="J63" s="7" t="e">
        <f>IF(#REF!="","",#REF!)</f>
        <v>#REF!</v>
      </c>
    </row>
    <row r="64" spans="2:10" x14ac:dyDescent="0.35">
      <c r="B64" s="76" t="e">
        <f>IF(#REF!="","",#REF!)</f>
        <v>#REF!</v>
      </c>
      <c r="C64" s="45" t="e">
        <f>IF(#REF!="","",#REF!)</f>
        <v>#REF!</v>
      </c>
      <c r="D64" s="45" t="e">
        <f>IF(#REF!="","",#REF!)</f>
        <v>#REF!</v>
      </c>
      <c r="E64" s="76" t="e">
        <f>IF(#REF!="","",#REF!)</f>
        <v>#REF!</v>
      </c>
      <c r="F64" s="76" t="e">
        <f>IF(#REF!="","",#REF!)</f>
        <v>#REF!</v>
      </c>
      <c r="G64" s="152" t="str">
        <f>Master[[#This Row],[Accession Prefix (NPGS)]]&amp;" "&amp;Master[[#This Row],[Accession Number -Assigned]]</f>
        <v xml:space="preserve">W6 </v>
      </c>
      <c r="I64" s="7" t="e">
        <f>IF(#REF!="","",#REF!)</f>
        <v>#REF!</v>
      </c>
      <c r="J64" s="7" t="e">
        <f>IF(#REF!="","",#REF!)</f>
        <v>#REF!</v>
      </c>
    </row>
    <row r="65" spans="2:10" x14ac:dyDescent="0.35">
      <c r="B65" s="76" t="e">
        <f>IF(#REF!="","",#REF!)</f>
        <v>#REF!</v>
      </c>
      <c r="C65" s="45" t="e">
        <f>IF(#REF!="","",#REF!)</f>
        <v>#REF!</v>
      </c>
      <c r="D65" s="45" t="e">
        <f>IF(#REF!="","",#REF!)</f>
        <v>#REF!</v>
      </c>
      <c r="E65" s="76" t="e">
        <f>IF(#REF!="","",#REF!)</f>
        <v>#REF!</v>
      </c>
      <c r="F65" s="76" t="e">
        <f>IF(#REF!="","",#REF!)</f>
        <v>#REF!</v>
      </c>
      <c r="G65" s="152" t="str">
        <f>Master[[#This Row],[Accession Prefix (NPGS)]]&amp;" "&amp;Master[[#This Row],[Accession Number -Assigned]]</f>
        <v xml:space="preserve">W6 </v>
      </c>
      <c r="I65" s="7" t="e">
        <f>IF(#REF!="","",#REF!)</f>
        <v>#REF!</v>
      </c>
      <c r="J65" s="7" t="e">
        <f>IF(#REF!="","",#REF!)</f>
        <v>#REF!</v>
      </c>
    </row>
    <row r="66" spans="2:10" x14ac:dyDescent="0.35">
      <c r="B66" s="76" t="e">
        <f>IF(#REF!="","",#REF!)</f>
        <v>#REF!</v>
      </c>
      <c r="C66" s="45" t="e">
        <f>IF(#REF!="","",#REF!)</f>
        <v>#REF!</v>
      </c>
      <c r="D66" s="45" t="e">
        <f>IF(#REF!="","",#REF!)</f>
        <v>#REF!</v>
      </c>
      <c r="E66" s="76" t="e">
        <f>IF(#REF!="","",#REF!)</f>
        <v>#REF!</v>
      </c>
      <c r="F66" s="76" t="e">
        <f>IF(#REF!="","",#REF!)</f>
        <v>#REF!</v>
      </c>
      <c r="G66" s="152" t="str">
        <f>Master[[#This Row],[Accession Prefix (NPGS)]]&amp;" "&amp;Master[[#This Row],[Accession Number -Assigned]]</f>
        <v xml:space="preserve">W6 </v>
      </c>
      <c r="I66" s="7" t="e">
        <f>IF(#REF!="","",#REF!)</f>
        <v>#REF!</v>
      </c>
      <c r="J66" s="7" t="e">
        <f>IF(#REF!="","",#REF!)</f>
        <v>#REF!</v>
      </c>
    </row>
    <row r="67" spans="2:10" x14ac:dyDescent="0.35">
      <c r="B67" s="76" t="e">
        <f>IF(#REF!="","",#REF!)</f>
        <v>#REF!</v>
      </c>
      <c r="C67" s="45" t="e">
        <f>IF(#REF!="","",#REF!)</f>
        <v>#REF!</v>
      </c>
      <c r="D67" s="45" t="e">
        <f>IF(#REF!="","",#REF!)</f>
        <v>#REF!</v>
      </c>
      <c r="E67" s="76" t="e">
        <f>IF(#REF!="","",#REF!)</f>
        <v>#REF!</v>
      </c>
      <c r="F67" s="76" t="e">
        <f>IF(#REF!="","",#REF!)</f>
        <v>#REF!</v>
      </c>
      <c r="G67" s="152" t="str">
        <f>Master[[#This Row],[Accession Prefix (NPGS)]]&amp;" "&amp;Master[[#This Row],[Accession Number -Assigned]]</f>
        <v xml:space="preserve">W6 </v>
      </c>
      <c r="I67" s="7" t="e">
        <f>IF(#REF!="","",#REF!)</f>
        <v>#REF!</v>
      </c>
      <c r="J67" s="7" t="e">
        <f>IF(#REF!="","",#REF!)</f>
        <v>#REF!</v>
      </c>
    </row>
    <row r="68" spans="2:10" x14ac:dyDescent="0.35">
      <c r="B68" s="76" t="e">
        <f>IF(#REF!="","",#REF!)</f>
        <v>#REF!</v>
      </c>
      <c r="C68" s="45" t="e">
        <f>IF(#REF!="","",#REF!)</f>
        <v>#REF!</v>
      </c>
      <c r="D68" s="45" t="e">
        <f>IF(#REF!="","",#REF!)</f>
        <v>#REF!</v>
      </c>
      <c r="E68" s="76" t="e">
        <f>IF(#REF!="","",#REF!)</f>
        <v>#REF!</v>
      </c>
      <c r="F68" s="76" t="e">
        <f>IF(#REF!="","",#REF!)</f>
        <v>#REF!</v>
      </c>
      <c r="G68" s="152" t="str">
        <f>Master[[#This Row],[Accession Prefix (NPGS)]]&amp;" "&amp;Master[[#This Row],[Accession Number -Assigned]]</f>
        <v xml:space="preserve">W6 </v>
      </c>
      <c r="I68" s="7" t="e">
        <f>IF(#REF!="","",#REF!)</f>
        <v>#REF!</v>
      </c>
      <c r="J68" s="7" t="e">
        <f>IF(#REF!="","",#REF!)</f>
        <v>#REF!</v>
      </c>
    </row>
    <row r="69" spans="2:10" x14ac:dyDescent="0.35">
      <c r="B69" s="76" t="e">
        <f>IF(#REF!="","",#REF!)</f>
        <v>#REF!</v>
      </c>
      <c r="C69" s="45" t="e">
        <f>IF(#REF!="","",#REF!)</f>
        <v>#REF!</v>
      </c>
      <c r="D69" s="45" t="e">
        <f>IF(#REF!="","",#REF!)</f>
        <v>#REF!</v>
      </c>
      <c r="E69" s="76" t="e">
        <f>IF(#REF!="","",#REF!)</f>
        <v>#REF!</v>
      </c>
      <c r="F69" s="76" t="e">
        <f>IF(#REF!="","",#REF!)</f>
        <v>#REF!</v>
      </c>
      <c r="G69" s="152" t="str">
        <f>Master[[#This Row],[Accession Prefix (NPGS)]]&amp;" "&amp;Master[[#This Row],[Accession Number -Assigned]]</f>
        <v xml:space="preserve">W6 </v>
      </c>
      <c r="I69" s="7" t="e">
        <f>IF(#REF!="","",#REF!)</f>
        <v>#REF!</v>
      </c>
      <c r="J69" s="7" t="e">
        <f>IF(#REF!="","",#REF!)</f>
        <v>#REF!</v>
      </c>
    </row>
    <row r="70" spans="2:10" x14ac:dyDescent="0.35">
      <c r="B70" s="76" t="e">
        <f>IF(#REF!="","",#REF!)</f>
        <v>#REF!</v>
      </c>
      <c r="C70" s="45" t="e">
        <f>IF(#REF!="","",#REF!)</f>
        <v>#REF!</v>
      </c>
      <c r="D70" s="45" t="e">
        <f>IF(#REF!="","",#REF!)</f>
        <v>#REF!</v>
      </c>
      <c r="E70" s="76" t="e">
        <f>IF(#REF!="","",#REF!)</f>
        <v>#REF!</v>
      </c>
      <c r="F70" s="76" t="e">
        <f>IF(#REF!="","",#REF!)</f>
        <v>#REF!</v>
      </c>
      <c r="G70" s="152" t="str">
        <f>Master[[#This Row],[Accession Prefix (NPGS)]]&amp;" "&amp;Master[[#This Row],[Accession Number -Assigned]]</f>
        <v xml:space="preserve">W6 </v>
      </c>
      <c r="I70" s="7" t="e">
        <f>IF(#REF!="","",#REF!)</f>
        <v>#REF!</v>
      </c>
      <c r="J70" s="7" t="e">
        <f>IF(#REF!="","",#REF!)</f>
        <v>#REF!</v>
      </c>
    </row>
    <row r="71" spans="2:10" x14ac:dyDescent="0.35">
      <c r="B71" s="76" t="e">
        <f>IF(#REF!="","",#REF!)</f>
        <v>#REF!</v>
      </c>
      <c r="C71" s="45" t="e">
        <f>IF(#REF!="","",#REF!)</f>
        <v>#REF!</v>
      </c>
      <c r="D71" s="45" t="e">
        <f>IF(#REF!="","",#REF!)</f>
        <v>#REF!</v>
      </c>
      <c r="E71" s="76" t="e">
        <f>IF(#REF!="","",#REF!)</f>
        <v>#REF!</v>
      </c>
      <c r="F71" s="76" t="e">
        <f>IF(#REF!="","",#REF!)</f>
        <v>#REF!</v>
      </c>
      <c r="G71" s="152" t="str">
        <f>Master[[#This Row],[Accession Prefix (NPGS)]]&amp;" "&amp;Master[[#This Row],[Accession Number -Assigned]]</f>
        <v xml:space="preserve">W6 </v>
      </c>
      <c r="I71" s="7" t="e">
        <f>IF(#REF!="","",#REF!)</f>
        <v>#REF!</v>
      </c>
      <c r="J71" s="7" t="e">
        <f>IF(#REF!="","",#REF!)</f>
        <v>#REF!</v>
      </c>
    </row>
    <row r="72" spans="2:10" x14ac:dyDescent="0.35">
      <c r="B72" s="76" t="e">
        <f>IF(#REF!="","",#REF!)</f>
        <v>#REF!</v>
      </c>
      <c r="C72" s="45" t="e">
        <f>IF(#REF!="","",#REF!)</f>
        <v>#REF!</v>
      </c>
      <c r="D72" s="45" t="e">
        <f>IF(#REF!="","",#REF!)</f>
        <v>#REF!</v>
      </c>
      <c r="E72" s="76" t="e">
        <f>IF(#REF!="","",#REF!)</f>
        <v>#REF!</v>
      </c>
      <c r="F72" s="76" t="e">
        <f>IF(#REF!="","",#REF!)</f>
        <v>#REF!</v>
      </c>
      <c r="G72" s="152" t="str">
        <f>Master[[#This Row],[Accession Prefix (NPGS)]]&amp;" "&amp;Master[[#This Row],[Accession Number -Assigned]]</f>
        <v xml:space="preserve">W6 </v>
      </c>
      <c r="I72" s="7" t="e">
        <f>IF(#REF!="","",#REF!)</f>
        <v>#REF!</v>
      </c>
      <c r="J72" s="7" t="e">
        <f>IF(#REF!="","",#REF!)</f>
        <v>#REF!</v>
      </c>
    </row>
    <row r="73" spans="2:10" x14ac:dyDescent="0.35">
      <c r="B73" s="76" t="e">
        <f>IF(#REF!="","",#REF!)</f>
        <v>#REF!</v>
      </c>
      <c r="C73" s="45" t="e">
        <f>IF(#REF!="","",#REF!)</f>
        <v>#REF!</v>
      </c>
      <c r="D73" s="45" t="e">
        <f>IF(#REF!="","",#REF!)</f>
        <v>#REF!</v>
      </c>
      <c r="E73" s="76" t="e">
        <f>IF(#REF!="","",#REF!)</f>
        <v>#REF!</v>
      </c>
      <c r="F73" s="76" t="e">
        <f>IF(#REF!="","",#REF!)</f>
        <v>#REF!</v>
      </c>
      <c r="G73" s="152" t="str">
        <f>Master[[#This Row],[Accession Prefix (NPGS)]]&amp;" "&amp;Master[[#This Row],[Accession Number -Assigned]]</f>
        <v xml:space="preserve">W6 </v>
      </c>
      <c r="I73" s="7" t="e">
        <f>IF(#REF!="","",#REF!)</f>
        <v>#REF!</v>
      </c>
      <c r="J73" s="7" t="e">
        <f>IF(#REF!="","",#REF!)</f>
        <v>#REF!</v>
      </c>
    </row>
    <row r="74" spans="2:10" x14ac:dyDescent="0.35">
      <c r="B74" s="76" t="e">
        <f>IF(#REF!="","",#REF!)</f>
        <v>#REF!</v>
      </c>
      <c r="C74" s="45" t="e">
        <f>IF(#REF!="","",#REF!)</f>
        <v>#REF!</v>
      </c>
      <c r="D74" s="45" t="e">
        <f>IF(#REF!="","",#REF!)</f>
        <v>#REF!</v>
      </c>
      <c r="E74" s="76" t="e">
        <f>IF(#REF!="","",#REF!)</f>
        <v>#REF!</v>
      </c>
      <c r="F74" s="76" t="e">
        <f>IF(#REF!="","",#REF!)</f>
        <v>#REF!</v>
      </c>
      <c r="G74" s="152" t="str">
        <f>Master[[#This Row],[Accession Prefix (NPGS)]]&amp;" "&amp;Master[[#This Row],[Accession Number -Assigned]]</f>
        <v xml:space="preserve">W6 </v>
      </c>
      <c r="I74" s="7" t="e">
        <f>IF(#REF!="","",#REF!)</f>
        <v>#REF!</v>
      </c>
      <c r="J74" s="7" t="e">
        <f>IF(#REF!="","",#REF!)</f>
        <v>#REF!</v>
      </c>
    </row>
    <row r="75" spans="2:10" x14ac:dyDescent="0.35">
      <c r="B75" s="76" t="e">
        <f>IF(#REF!="","",#REF!)</f>
        <v>#REF!</v>
      </c>
      <c r="C75" s="45" t="e">
        <f>IF(#REF!="","",#REF!)</f>
        <v>#REF!</v>
      </c>
      <c r="D75" s="45" t="e">
        <f>IF(#REF!="","",#REF!)</f>
        <v>#REF!</v>
      </c>
      <c r="E75" s="76" t="e">
        <f>IF(#REF!="","",#REF!)</f>
        <v>#REF!</v>
      </c>
      <c r="F75" s="76" t="e">
        <f>IF(#REF!="","",#REF!)</f>
        <v>#REF!</v>
      </c>
      <c r="G75" s="152" t="str">
        <f>Master[[#This Row],[Accession Prefix (NPGS)]]&amp;" "&amp;Master[[#This Row],[Accession Number -Assigned]]</f>
        <v xml:space="preserve">W6 </v>
      </c>
      <c r="I75" s="7" t="e">
        <f>IF(#REF!="","",#REF!)</f>
        <v>#REF!</v>
      </c>
      <c r="J75" s="7" t="e">
        <f>IF(#REF!="","",#REF!)</f>
        <v>#REF!</v>
      </c>
    </row>
    <row r="76" spans="2:10" x14ac:dyDescent="0.35">
      <c r="B76" s="76" t="e">
        <f>IF(#REF!="","",#REF!)</f>
        <v>#REF!</v>
      </c>
      <c r="C76" s="45" t="e">
        <f>IF(#REF!="","",#REF!)</f>
        <v>#REF!</v>
      </c>
      <c r="D76" s="45" t="e">
        <f>IF(#REF!="","",#REF!)</f>
        <v>#REF!</v>
      </c>
      <c r="E76" s="76" t="e">
        <f>IF(#REF!="","",#REF!)</f>
        <v>#REF!</v>
      </c>
      <c r="F76" s="76" t="e">
        <f>IF(#REF!="","",#REF!)</f>
        <v>#REF!</v>
      </c>
      <c r="G76" s="152" t="str">
        <f>Master[[#This Row],[Accession Prefix (NPGS)]]&amp;" "&amp;Master[[#This Row],[Accession Number -Assigned]]</f>
        <v xml:space="preserve">W6 </v>
      </c>
      <c r="I76" s="7" t="e">
        <f>IF(#REF!="","",#REF!)</f>
        <v>#REF!</v>
      </c>
      <c r="J76" s="7" t="e">
        <f>IF(#REF!="","",#REF!)</f>
        <v>#REF!</v>
      </c>
    </row>
    <row r="77" spans="2:10" x14ac:dyDescent="0.35">
      <c r="B77" s="76" t="e">
        <f>IF(#REF!="","",#REF!)</f>
        <v>#REF!</v>
      </c>
      <c r="C77" s="45" t="e">
        <f>IF(#REF!="","",#REF!)</f>
        <v>#REF!</v>
      </c>
      <c r="D77" s="45" t="e">
        <f>IF(#REF!="","",#REF!)</f>
        <v>#REF!</v>
      </c>
      <c r="E77" s="76" t="e">
        <f>IF(#REF!="","",#REF!)</f>
        <v>#REF!</v>
      </c>
      <c r="F77" s="76" t="e">
        <f>IF(#REF!="","",#REF!)</f>
        <v>#REF!</v>
      </c>
      <c r="G77" s="152" t="str">
        <f>Master[[#This Row],[Accession Prefix (NPGS)]]&amp;" "&amp;Master[[#This Row],[Accession Number -Assigned]]</f>
        <v xml:space="preserve">W6 </v>
      </c>
      <c r="I77" s="7" t="e">
        <f>IF(#REF!="","",#REF!)</f>
        <v>#REF!</v>
      </c>
      <c r="J77" s="7" t="e">
        <f>IF(#REF!="","",#REF!)</f>
        <v>#REF!</v>
      </c>
    </row>
    <row r="78" spans="2:10" x14ac:dyDescent="0.35">
      <c r="B78" s="76" t="e">
        <f>IF(#REF!="","",#REF!)</f>
        <v>#REF!</v>
      </c>
      <c r="C78" s="45" t="e">
        <f>IF(#REF!="","",#REF!)</f>
        <v>#REF!</v>
      </c>
      <c r="D78" s="45" t="e">
        <f>IF(#REF!="","",#REF!)</f>
        <v>#REF!</v>
      </c>
      <c r="E78" s="76" t="e">
        <f>IF(#REF!="","",#REF!)</f>
        <v>#REF!</v>
      </c>
      <c r="F78" s="76" t="e">
        <f>IF(#REF!="","",#REF!)</f>
        <v>#REF!</v>
      </c>
      <c r="G78" s="152" t="str">
        <f>Master[[#This Row],[Accession Prefix (NPGS)]]&amp;" "&amp;Master[[#This Row],[Accession Number -Assigned]]</f>
        <v xml:space="preserve">W6 </v>
      </c>
      <c r="I78" s="7" t="e">
        <f>IF(#REF!="","",#REF!)</f>
        <v>#REF!</v>
      </c>
      <c r="J78" s="7" t="e">
        <f>IF(#REF!="","",#REF!)</f>
        <v>#REF!</v>
      </c>
    </row>
    <row r="79" spans="2:10" x14ac:dyDescent="0.35">
      <c r="B79" s="76" t="e">
        <f>IF(#REF!="","",#REF!)</f>
        <v>#REF!</v>
      </c>
      <c r="C79" s="45" t="e">
        <f>IF(#REF!="","",#REF!)</f>
        <v>#REF!</v>
      </c>
      <c r="D79" s="45" t="e">
        <f>IF(#REF!="","",#REF!)</f>
        <v>#REF!</v>
      </c>
      <c r="E79" s="76" t="e">
        <f>IF(#REF!="","",#REF!)</f>
        <v>#REF!</v>
      </c>
      <c r="F79" s="76" t="e">
        <f>IF(#REF!="","",#REF!)</f>
        <v>#REF!</v>
      </c>
      <c r="G79" s="152" t="str">
        <f>Master[[#This Row],[Accession Prefix (NPGS)]]&amp;" "&amp;Master[[#This Row],[Accession Number -Assigned]]</f>
        <v xml:space="preserve">W6 </v>
      </c>
      <c r="I79" s="7" t="e">
        <f>IF(#REF!="","",#REF!)</f>
        <v>#REF!</v>
      </c>
      <c r="J79" s="7" t="e">
        <f>IF(#REF!="","",#REF!)</f>
        <v>#REF!</v>
      </c>
    </row>
    <row r="80" spans="2:10" x14ac:dyDescent="0.35">
      <c r="B80" s="76" t="e">
        <f>IF(#REF!="","",#REF!)</f>
        <v>#REF!</v>
      </c>
      <c r="C80" s="45" t="e">
        <f>IF(#REF!="","",#REF!)</f>
        <v>#REF!</v>
      </c>
      <c r="D80" s="45" t="e">
        <f>IF(#REF!="","",#REF!)</f>
        <v>#REF!</v>
      </c>
      <c r="E80" s="76" t="e">
        <f>IF(#REF!="","",#REF!)</f>
        <v>#REF!</v>
      </c>
      <c r="F80" s="76" t="e">
        <f>IF(#REF!="","",#REF!)</f>
        <v>#REF!</v>
      </c>
      <c r="G80" s="152" t="str">
        <f>Master[[#This Row],[Accession Prefix (NPGS)]]&amp;" "&amp;Master[[#This Row],[Accession Number -Assigned]]</f>
        <v xml:space="preserve">W6 </v>
      </c>
      <c r="I80" s="7" t="e">
        <f>IF(#REF!="","",#REF!)</f>
        <v>#REF!</v>
      </c>
      <c r="J80" s="7" t="e">
        <f>IF(#REF!="","",#REF!)</f>
        <v>#REF!</v>
      </c>
    </row>
    <row r="81" spans="2:10" x14ac:dyDescent="0.35">
      <c r="B81" s="76" t="e">
        <f>IF(#REF!="","",#REF!)</f>
        <v>#REF!</v>
      </c>
      <c r="C81" s="45" t="e">
        <f>IF(#REF!="","",#REF!)</f>
        <v>#REF!</v>
      </c>
      <c r="D81" s="45" t="e">
        <f>IF(#REF!="","",#REF!)</f>
        <v>#REF!</v>
      </c>
      <c r="E81" s="76" t="e">
        <f>IF(#REF!="","",#REF!)</f>
        <v>#REF!</v>
      </c>
      <c r="F81" s="76" t="e">
        <f>IF(#REF!="","",#REF!)</f>
        <v>#REF!</v>
      </c>
      <c r="G81" s="152" t="str">
        <f>Master[[#This Row],[Accession Prefix (NPGS)]]&amp;" "&amp;Master[[#This Row],[Accession Number -Assigned]]</f>
        <v xml:space="preserve">W6 </v>
      </c>
      <c r="I81" s="7" t="e">
        <f>IF(#REF!="","",#REF!)</f>
        <v>#REF!</v>
      </c>
      <c r="J81" s="7" t="e">
        <f>IF(#REF!="","",#REF!)</f>
        <v>#REF!</v>
      </c>
    </row>
    <row r="82" spans="2:10" x14ac:dyDescent="0.35">
      <c r="B82" s="76" t="e">
        <f>IF(#REF!="","",#REF!)</f>
        <v>#REF!</v>
      </c>
      <c r="C82" s="45" t="e">
        <f>IF(#REF!="","",#REF!)</f>
        <v>#REF!</v>
      </c>
      <c r="D82" s="45" t="e">
        <f>IF(#REF!="","",#REF!)</f>
        <v>#REF!</v>
      </c>
      <c r="E82" s="76" t="e">
        <f>IF(#REF!="","",#REF!)</f>
        <v>#REF!</v>
      </c>
      <c r="F82" s="76" t="e">
        <f>IF(#REF!="","",#REF!)</f>
        <v>#REF!</v>
      </c>
      <c r="G82" s="152" t="str">
        <f>Master[[#This Row],[Accession Prefix (NPGS)]]&amp;" "&amp;Master[[#This Row],[Accession Number -Assigned]]</f>
        <v xml:space="preserve">W6 </v>
      </c>
      <c r="I82" s="7" t="e">
        <f>IF(#REF!="","",#REF!)</f>
        <v>#REF!</v>
      </c>
      <c r="J82" s="7" t="e">
        <f>IF(#REF!="","",#REF!)</f>
        <v>#REF!</v>
      </c>
    </row>
    <row r="83" spans="2:10" x14ac:dyDescent="0.35">
      <c r="B83" s="76" t="e">
        <f>IF(#REF!="","",#REF!)</f>
        <v>#REF!</v>
      </c>
      <c r="C83" s="45" t="e">
        <f>IF(#REF!="","",#REF!)</f>
        <v>#REF!</v>
      </c>
      <c r="D83" s="45" t="e">
        <f>IF(#REF!="","",#REF!)</f>
        <v>#REF!</v>
      </c>
      <c r="E83" s="76" t="e">
        <f>IF(#REF!="","",#REF!)</f>
        <v>#REF!</v>
      </c>
      <c r="F83" s="76" t="e">
        <f>IF(#REF!="","",#REF!)</f>
        <v>#REF!</v>
      </c>
      <c r="G83" s="152" t="str">
        <f>Master[[#This Row],[Accession Prefix (NPGS)]]&amp;" "&amp;Master[[#This Row],[Accession Number -Assigned]]</f>
        <v xml:space="preserve">W6 </v>
      </c>
      <c r="I83" s="7" t="e">
        <f>IF(#REF!="","",#REF!)</f>
        <v>#REF!</v>
      </c>
      <c r="J83" s="7" t="e">
        <f>IF(#REF!="","",#REF!)</f>
        <v>#REF!</v>
      </c>
    </row>
    <row r="84" spans="2:10" x14ac:dyDescent="0.35">
      <c r="B84" s="76" t="e">
        <f>IF(#REF!="","",#REF!)</f>
        <v>#REF!</v>
      </c>
      <c r="C84" s="45" t="e">
        <f>IF(#REF!="","",#REF!)</f>
        <v>#REF!</v>
      </c>
      <c r="D84" s="45" t="e">
        <f>IF(#REF!="","",#REF!)</f>
        <v>#REF!</v>
      </c>
      <c r="E84" s="76" t="e">
        <f>IF(#REF!="","",#REF!)</f>
        <v>#REF!</v>
      </c>
      <c r="F84" s="76" t="e">
        <f>IF(#REF!="","",#REF!)</f>
        <v>#REF!</v>
      </c>
      <c r="G84" s="152" t="str">
        <f>Master[[#This Row],[Accession Prefix (NPGS)]]&amp;" "&amp;Master[[#This Row],[Accession Number -Assigned]]</f>
        <v xml:space="preserve">W6 </v>
      </c>
      <c r="I84" s="7" t="e">
        <f>IF(#REF!="","",#REF!)</f>
        <v>#REF!</v>
      </c>
      <c r="J84" s="7" t="e">
        <f>IF(#REF!="","",#REF!)</f>
        <v>#REF!</v>
      </c>
    </row>
    <row r="85" spans="2:10" x14ac:dyDescent="0.35">
      <c r="B85" s="76" t="e">
        <f>IF(#REF!="","",#REF!)</f>
        <v>#REF!</v>
      </c>
      <c r="C85" s="45" t="e">
        <f>IF(#REF!="","",#REF!)</f>
        <v>#REF!</v>
      </c>
      <c r="D85" s="45" t="e">
        <f>IF(#REF!="","",#REF!)</f>
        <v>#REF!</v>
      </c>
      <c r="E85" s="76" t="e">
        <f>IF(#REF!="","",#REF!)</f>
        <v>#REF!</v>
      </c>
      <c r="F85" s="76" t="e">
        <f>IF(#REF!="","",#REF!)</f>
        <v>#REF!</v>
      </c>
      <c r="G85" s="152" t="str">
        <f>Master[[#This Row],[Accession Prefix (NPGS)]]&amp;" "&amp;Master[[#This Row],[Accession Number -Assigned]]</f>
        <v xml:space="preserve">W6 </v>
      </c>
      <c r="I85" s="7" t="e">
        <f>IF(#REF!="","",#REF!)</f>
        <v>#REF!</v>
      </c>
      <c r="J85" s="7" t="e">
        <f>IF(#REF!="","",#REF!)</f>
        <v>#REF!</v>
      </c>
    </row>
    <row r="86" spans="2:10" x14ac:dyDescent="0.35">
      <c r="B86" s="76" t="e">
        <f>IF(#REF!="","",#REF!)</f>
        <v>#REF!</v>
      </c>
      <c r="C86" s="45" t="e">
        <f>IF(#REF!="","",#REF!)</f>
        <v>#REF!</v>
      </c>
      <c r="D86" s="45" t="e">
        <f>IF(#REF!="","",#REF!)</f>
        <v>#REF!</v>
      </c>
      <c r="E86" s="76" t="e">
        <f>IF(#REF!="","",#REF!)</f>
        <v>#REF!</v>
      </c>
      <c r="F86" s="76" t="e">
        <f>IF(#REF!="","",#REF!)</f>
        <v>#REF!</v>
      </c>
      <c r="G86" s="152" t="str">
        <f>Master[[#This Row],[Accession Prefix (NPGS)]]&amp;" "&amp;Master[[#This Row],[Accession Number -Assigned]]</f>
        <v xml:space="preserve">W6 </v>
      </c>
      <c r="I86" s="7" t="e">
        <f>IF(#REF!="","",#REF!)</f>
        <v>#REF!</v>
      </c>
      <c r="J86" s="7" t="e">
        <f>IF(#REF!="","",#REF!)</f>
        <v>#REF!</v>
      </c>
    </row>
    <row r="87" spans="2:10" x14ac:dyDescent="0.35">
      <c r="B87" s="76" t="e">
        <f>IF(#REF!="","",#REF!)</f>
        <v>#REF!</v>
      </c>
      <c r="C87" s="45" t="e">
        <f>IF(#REF!="","",#REF!)</f>
        <v>#REF!</v>
      </c>
      <c r="D87" s="45" t="e">
        <f>IF(#REF!="","",#REF!)</f>
        <v>#REF!</v>
      </c>
      <c r="E87" s="76" t="e">
        <f>IF(#REF!="","",#REF!)</f>
        <v>#REF!</v>
      </c>
      <c r="F87" s="76" t="e">
        <f>IF(#REF!="","",#REF!)</f>
        <v>#REF!</v>
      </c>
      <c r="G87" s="152" t="str">
        <f>Master[[#This Row],[Accession Prefix (NPGS)]]&amp;" "&amp;Master[[#This Row],[Accession Number -Assigned]]</f>
        <v xml:space="preserve">W6 </v>
      </c>
      <c r="I87" s="7" t="e">
        <f>IF(#REF!="","",#REF!)</f>
        <v>#REF!</v>
      </c>
      <c r="J87" s="7" t="e">
        <f>IF(#REF!="","",#REF!)</f>
        <v>#REF!</v>
      </c>
    </row>
    <row r="88" spans="2:10" x14ac:dyDescent="0.35">
      <c r="B88" s="76" t="e">
        <f>IF(#REF!="","",#REF!)</f>
        <v>#REF!</v>
      </c>
      <c r="C88" s="45" t="e">
        <f>IF(#REF!="","",#REF!)</f>
        <v>#REF!</v>
      </c>
      <c r="D88" s="45" t="e">
        <f>IF(#REF!="","",#REF!)</f>
        <v>#REF!</v>
      </c>
      <c r="E88" s="76" t="e">
        <f>IF(#REF!="","",#REF!)</f>
        <v>#REF!</v>
      </c>
      <c r="F88" s="76" t="e">
        <f>IF(#REF!="","",#REF!)</f>
        <v>#REF!</v>
      </c>
      <c r="G88" s="152" t="str">
        <f>Master[[#This Row],[Accession Prefix (NPGS)]]&amp;" "&amp;Master[[#This Row],[Accession Number -Assigned]]</f>
        <v xml:space="preserve">W6 </v>
      </c>
      <c r="I88" s="7" t="e">
        <f>IF(#REF!="","",#REF!)</f>
        <v>#REF!</v>
      </c>
      <c r="J88" s="7" t="e">
        <f>IF(#REF!="","",#REF!)</f>
        <v>#REF!</v>
      </c>
    </row>
    <row r="89" spans="2:10" x14ac:dyDescent="0.35">
      <c r="B89" s="76" t="e">
        <f>IF(#REF!="","",#REF!)</f>
        <v>#REF!</v>
      </c>
      <c r="C89" s="45" t="e">
        <f>IF(#REF!="","",#REF!)</f>
        <v>#REF!</v>
      </c>
      <c r="D89" s="45" t="e">
        <f>IF(#REF!="","",#REF!)</f>
        <v>#REF!</v>
      </c>
      <c r="E89" s="76" t="e">
        <f>IF(#REF!="","",#REF!)</f>
        <v>#REF!</v>
      </c>
      <c r="F89" s="76" t="e">
        <f>IF(#REF!="","",#REF!)</f>
        <v>#REF!</v>
      </c>
      <c r="G89" s="152" t="str">
        <f>Master[[#This Row],[Accession Prefix (NPGS)]]&amp;" "&amp;Master[[#This Row],[Accession Number -Assigned]]</f>
        <v xml:space="preserve">W6 </v>
      </c>
      <c r="I89" s="7" t="e">
        <f>IF(#REF!="","",#REF!)</f>
        <v>#REF!</v>
      </c>
      <c r="J89" s="7" t="e">
        <f>IF(#REF!="","",#REF!)</f>
        <v>#REF!</v>
      </c>
    </row>
    <row r="90" spans="2:10" x14ac:dyDescent="0.35">
      <c r="B90" s="76" t="e">
        <f>IF(#REF!="","",#REF!)</f>
        <v>#REF!</v>
      </c>
      <c r="C90" s="45" t="e">
        <f>IF(#REF!="","",#REF!)</f>
        <v>#REF!</v>
      </c>
      <c r="D90" s="45" t="e">
        <f>IF(#REF!="","",#REF!)</f>
        <v>#REF!</v>
      </c>
      <c r="E90" s="76" t="e">
        <f>IF(#REF!="","",#REF!)</f>
        <v>#REF!</v>
      </c>
      <c r="F90" s="76" t="e">
        <f>IF(#REF!="","",#REF!)</f>
        <v>#REF!</v>
      </c>
      <c r="G90" s="152" t="str">
        <f>Master[[#This Row],[Accession Prefix (NPGS)]]&amp;" "&amp;Master[[#This Row],[Accession Number -Assigned]]</f>
        <v xml:space="preserve">W6 </v>
      </c>
      <c r="I90" s="7" t="e">
        <f>IF(#REF!="","",#REF!)</f>
        <v>#REF!</v>
      </c>
      <c r="J90" s="7" t="e">
        <f>IF(#REF!="","",#REF!)</f>
        <v>#REF!</v>
      </c>
    </row>
    <row r="91" spans="2:10" x14ac:dyDescent="0.35">
      <c r="B91" s="76" t="e">
        <f>IF(#REF!="","",#REF!)</f>
        <v>#REF!</v>
      </c>
      <c r="C91" s="45" t="e">
        <f>IF(#REF!="","",#REF!)</f>
        <v>#REF!</v>
      </c>
      <c r="D91" s="45" t="e">
        <f>IF(#REF!="","",#REF!)</f>
        <v>#REF!</v>
      </c>
      <c r="E91" s="76" t="e">
        <f>IF(#REF!="","",#REF!)</f>
        <v>#REF!</v>
      </c>
      <c r="F91" s="76" t="e">
        <f>IF(#REF!="","",#REF!)</f>
        <v>#REF!</v>
      </c>
      <c r="G91" s="152" t="str">
        <f>Master[[#This Row],[Accession Prefix (NPGS)]]&amp;" "&amp;Master[[#This Row],[Accession Number -Assigned]]</f>
        <v xml:space="preserve">W6 </v>
      </c>
      <c r="I91" s="7" t="e">
        <f>IF(#REF!="","",#REF!)</f>
        <v>#REF!</v>
      </c>
      <c r="J91" s="7" t="e">
        <f>IF(#REF!="","",#REF!)</f>
        <v>#REF!</v>
      </c>
    </row>
    <row r="92" spans="2:10" x14ac:dyDescent="0.35">
      <c r="B92" s="76" t="e">
        <f>IF(#REF!="","",#REF!)</f>
        <v>#REF!</v>
      </c>
      <c r="C92" s="45" t="e">
        <f>IF(#REF!="","",#REF!)</f>
        <v>#REF!</v>
      </c>
      <c r="D92" s="45" t="e">
        <f>IF(#REF!="","",#REF!)</f>
        <v>#REF!</v>
      </c>
      <c r="E92" s="76" t="e">
        <f>IF(#REF!="","",#REF!)</f>
        <v>#REF!</v>
      </c>
      <c r="F92" s="76" t="e">
        <f>IF(#REF!="","",#REF!)</f>
        <v>#REF!</v>
      </c>
      <c r="G92" s="152" t="str">
        <f>Master[[#This Row],[Accession Prefix (NPGS)]]&amp;" "&amp;Master[[#This Row],[Accession Number -Assigned]]</f>
        <v xml:space="preserve">W6 </v>
      </c>
      <c r="I92" s="7" t="e">
        <f>IF(#REF!="","",#REF!)</f>
        <v>#REF!</v>
      </c>
      <c r="J92" s="7" t="e">
        <f>IF(#REF!="","",#REF!)</f>
        <v>#REF!</v>
      </c>
    </row>
    <row r="93" spans="2:10" x14ac:dyDescent="0.35">
      <c r="B93" s="76" t="e">
        <f>IF(#REF!="","",#REF!)</f>
        <v>#REF!</v>
      </c>
      <c r="C93" s="45" t="e">
        <f>IF(#REF!="","",#REF!)</f>
        <v>#REF!</v>
      </c>
      <c r="D93" s="45" t="e">
        <f>IF(#REF!="","",#REF!)</f>
        <v>#REF!</v>
      </c>
      <c r="E93" s="76" t="e">
        <f>IF(#REF!="","",#REF!)</f>
        <v>#REF!</v>
      </c>
      <c r="F93" s="76" t="e">
        <f>IF(#REF!="","",#REF!)</f>
        <v>#REF!</v>
      </c>
      <c r="G93" s="152" t="str">
        <f>Master[[#This Row],[Accession Prefix (NPGS)]]&amp;" "&amp;Master[[#This Row],[Accession Number -Assigned]]</f>
        <v xml:space="preserve">W6 </v>
      </c>
      <c r="I93" s="7" t="e">
        <f>IF(#REF!="","",#REF!)</f>
        <v>#REF!</v>
      </c>
      <c r="J93" s="7" t="e">
        <f>IF(#REF!="","",#REF!)</f>
        <v>#REF!</v>
      </c>
    </row>
    <row r="94" spans="2:10" x14ac:dyDescent="0.35">
      <c r="B94" s="76" t="e">
        <f>IF(#REF!="","",#REF!)</f>
        <v>#REF!</v>
      </c>
      <c r="C94" s="45" t="e">
        <f>IF(#REF!="","",#REF!)</f>
        <v>#REF!</v>
      </c>
      <c r="D94" s="45" t="e">
        <f>IF(#REF!="","",#REF!)</f>
        <v>#REF!</v>
      </c>
      <c r="E94" s="76" t="e">
        <f>IF(#REF!="","",#REF!)</f>
        <v>#REF!</v>
      </c>
      <c r="F94" s="76" t="e">
        <f>IF(#REF!="","",#REF!)</f>
        <v>#REF!</v>
      </c>
      <c r="G94" s="152" t="str">
        <f>Master[[#This Row],[Accession Prefix (NPGS)]]&amp;" "&amp;Master[[#This Row],[Accession Number -Assigned]]</f>
        <v xml:space="preserve">W6 </v>
      </c>
      <c r="I94" s="7" t="e">
        <f>IF(#REF!="","",#REF!)</f>
        <v>#REF!</v>
      </c>
      <c r="J94" s="7" t="e">
        <f>IF(#REF!="","",#REF!)</f>
        <v>#REF!</v>
      </c>
    </row>
    <row r="95" spans="2:10" x14ac:dyDescent="0.35">
      <c r="B95" s="76" t="e">
        <f>IF(#REF!="","",#REF!)</f>
        <v>#REF!</v>
      </c>
      <c r="C95" s="45" t="e">
        <f>IF(#REF!="","",#REF!)</f>
        <v>#REF!</v>
      </c>
      <c r="D95" s="45" t="e">
        <f>IF(#REF!="","",#REF!)</f>
        <v>#REF!</v>
      </c>
      <c r="E95" s="76" t="e">
        <f>IF(#REF!="","",#REF!)</f>
        <v>#REF!</v>
      </c>
      <c r="F95" s="76" t="e">
        <f>IF(#REF!="","",#REF!)</f>
        <v>#REF!</v>
      </c>
      <c r="G95" s="152" t="str">
        <f>Master[[#This Row],[Accession Prefix (NPGS)]]&amp;" "&amp;Master[[#This Row],[Accession Number -Assigned]]</f>
        <v xml:space="preserve">W6 </v>
      </c>
      <c r="I95" s="7" t="e">
        <f>IF(#REF!="","",#REF!)</f>
        <v>#REF!</v>
      </c>
      <c r="J95" s="7" t="e">
        <f>IF(#REF!="","",#REF!)</f>
        <v>#REF!</v>
      </c>
    </row>
    <row r="96" spans="2:10" x14ac:dyDescent="0.35">
      <c r="B96" s="76" t="e">
        <f>IF(#REF!="","",#REF!)</f>
        <v>#REF!</v>
      </c>
      <c r="C96" s="45" t="e">
        <f>IF(#REF!="","",#REF!)</f>
        <v>#REF!</v>
      </c>
      <c r="D96" s="45" t="e">
        <f>IF(#REF!="","",#REF!)</f>
        <v>#REF!</v>
      </c>
      <c r="E96" s="76" t="e">
        <f>IF(#REF!="","",#REF!)</f>
        <v>#REF!</v>
      </c>
      <c r="F96" s="76" t="e">
        <f>IF(#REF!="","",#REF!)</f>
        <v>#REF!</v>
      </c>
      <c r="G96" s="152" t="str">
        <f>Master[[#This Row],[Accession Prefix (NPGS)]]&amp;" "&amp;Master[[#This Row],[Accession Number -Assigned]]</f>
        <v xml:space="preserve">W6 </v>
      </c>
      <c r="I96" s="7" t="e">
        <f>IF(#REF!="","",#REF!)</f>
        <v>#REF!</v>
      </c>
      <c r="J96" s="7" t="e">
        <f>IF(#REF!="","",#REF!)</f>
        <v>#REF!</v>
      </c>
    </row>
    <row r="97" spans="2:10" x14ac:dyDescent="0.35">
      <c r="B97" s="76" t="e">
        <f>IF(#REF!="","",#REF!)</f>
        <v>#REF!</v>
      </c>
      <c r="C97" s="45" t="e">
        <f>IF(#REF!="","",#REF!)</f>
        <v>#REF!</v>
      </c>
      <c r="D97" s="45" t="e">
        <f>IF(#REF!="","",#REF!)</f>
        <v>#REF!</v>
      </c>
      <c r="E97" s="76" t="e">
        <f>IF(#REF!="","",#REF!)</f>
        <v>#REF!</v>
      </c>
      <c r="F97" s="76" t="e">
        <f>IF(#REF!="","",#REF!)</f>
        <v>#REF!</v>
      </c>
      <c r="G97" s="152" t="str">
        <f>Master[[#This Row],[Accession Prefix (NPGS)]]&amp;" "&amp;Master[[#This Row],[Accession Number -Assigned]]</f>
        <v xml:space="preserve">W6 </v>
      </c>
      <c r="I97" s="7" t="e">
        <f>IF(#REF!="","",#REF!)</f>
        <v>#REF!</v>
      </c>
      <c r="J97" s="7" t="e">
        <f>IF(#REF!="","",#REF!)</f>
        <v>#REF!</v>
      </c>
    </row>
    <row r="98" spans="2:10" x14ac:dyDescent="0.35">
      <c r="B98" s="76" t="e">
        <f>IF(#REF!="","",#REF!)</f>
        <v>#REF!</v>
      </c>
      <c r="C98" s="45" t="e">
        <f>IF(#REF!="","",#REF!)</f>
        <v>#REF!</v>
      </c>
      <c r="D98" s="45" t="e">
        <f>IF(#REF!="","",#REF!)</f>
        <v>#REF!</v>
      </c>
      <c r="E98" s="76" t="e">
        <f>IF(#REF!="","",#REF!)</f>
        <v>#REF!</v>
      </c>
      <c r="F98" s="76" t="e">
        <f>IF(#REF!="","",#REF!)</f>
        <v>#REF!</v>
      </c>
      <c r="G98" s="152" t="str">
        <f>Master[[#This Row],[Accession Prefix (NPGS)]]&amp;" "&amp;Master[[#This Row],[Accession Number -Assigned]]</f>
        <v xml:space="preserve">W6 </v>
      </c>
      <c r="I98" s="7" t="e">
        <f>IF(#REF!="","",#REF!)</f>
        <v>#REF!</v>
      </c>
      <c r="J98" s="7" t="e">
        <f>IF(#REF!="","",#REF!)</f>
        <v>#REF!</v>
      </c>
    </row>
    <row r="99" spans="2:10" x14ac:dyDescent="0.35">
      <c r="B99" s="76" t="e">
        <f>IF(#REF!="","",#REF!)</f>
        <v>#REF!</v>
      </c>
      <c r="C99" s="45" t="e">
        <f>IF(#REF!="","",#REF!)</f>
        <v>#REF!</v>
      </c>
      <c r="D99" s="45" t="e">
        <f>IF(#REF!="","",#REF!)</f>
        <v>#REF!</v>
      </c>
      <c r="E99" s="76" t="e">
        <f>IF(#REF!="","",#REF!)</f>
        <v>#REF!</v>
      </c>
      <c r="F99" s="76" t="e">
        <f>IF(#REF!="","",#REF!)</f>
        <v>#REF!</v>
      </c>
      <c r="G99" s="152" t="str">
        <f>Master[[#This Row],[Accession Prefix (NPGS)]]&amp;" "&amp;Master[[#This Row],[Accession Number -Assigned]]</f>
        <v xml:space="preserve">W6 </v>
      </c>
      <c r="I99" s="7" t="e">
        <f>IF(#REF!="","",#REF!)</f>
        <v>#REF!</v>
      </c>
      <c r="J99" s="7" t="e">
        <f>IF(#REF!="","",#REF!)</f>
        <v>#REF!</v>
      </c>
    </row>
    <row r="100" spans="2:10" x14ac:dyDescent="0.35">
      <c r="B100" s="76" t="e">
        <f>IF(#REF!="","",#REF!)</f>
        <v>#REF!</v>
      </c>
      <c r="C100" s="45" t="e">
        <f>IF(#REF!="","",#REF!)</f>
        <v>#REF!</v>
      </c>
      <c r="D100" s="45" t="e">
        <f>IF(#REF!="","",#REF!)</f>
        <v>#REF!</v>
      </c>
      <c r="E100" s="76" t="e">
        <f>IF(#REF!="","",#REF!)</f>
        <v>#REF!</v>
      </c>
      <c r="F100" s="76" t="e">
        <f>IF(#REF!="","",#REF!)</f>
        <v>#REF!</v>
      </c>
      <c r="G100" s="152" t="str">
        <f>Master[[#This Row],[Accession Prefix (NPGS)]]&amp;" "&amp;Master[[#This Row],[Accession Number -Assigned]]</f>
        <v xml:space="preserve">W6 </v>
      </c>
      <c r="I100" s="7" t="e">
        <f>IF(#REF!="","",#REF!)</f>
        <v>#REF!</v>
      </c>
      <c r="J100" s="7" t="e">
        <f>IF(#REF!="","",#REF!)</f>
        <v>#REF!</v>
      </c>
    </row>
    <row r="101" spans="2:10" x14ac:dyDescent="0.35">
      <c r="B101" s="76" t="e">
        <f>IF(#REF!="","",#REF!)</f>
        <v>#REF!</v>
      </c>
      <c r="C101" s="45" t="e">
        <f>IF(#REF!="","",#REF!)</f>
        <v>#REF!</v>
      </c>
      <c r="D101" s="45" t="e">
        <f>IF(#REF!="","",#REF!)</f>
        <v>#REF!</v>
      </c>
      <c r="E101" s="76" t="e">
        <f>IF(#REF!="","",#REF!)</f>
        <v>#REF!</v>
      </c>
      <c r="F101" s="76" t="e">
        <f>IF(#REF!="","",#REF!)</f>
        <v>#REF!</v>
      </c>
      <c r="G101" s="152" t="str">
        <f>Master[[#This Row],[Accession Prefix (NPGS)]]&amp;" "&amp;Master[[#This Row],[Accession Number -Assigned]]</f>
        <v xml:space="preserve">W6 </v>
      </c>
      <c r="I101" s="7" t="e">
        <f>IF(#REF!="","",#REF!)</f>
        <v>#REF!</v>
      </c>
      <c r="J101" s="7" t="e">
        <f>IF(#REF!="","",#REF!)</f>
        <v>#REF!</v>
      </c>
    </row>
    <row r="102" spans="2:10" x14ac:dyDescent="0.35">
      <c r="B102" s="76" t="e">
        <f>IF(#REF!="","",#REF!)</f>
        <v>#REF!</v>
      </c>
      <c r="C102" s="45" t="e">
        <f>IF(#REF!="","",#REF!)</f>
        <v>#REF!</v>
      </c>
      <c r="D102" s="45" t="e">
        <f>IF(#REF!="","",#REF!)</f>
        <v>#REF!</v>
      </c>
      <c r="E102" s="76" t="e">
        <f>IF(#REF!="","",#REF!)</f>
        <v>#REF!</v>
      </c>
      <c r="F102" s="76" t="e">
        <f>IF(#REF!="","",#REF!)</f>
        <v>#REF!</v>
      </c>
      <c r="G102" s="152" t="str">
        <f>Master[[#This Row],[Accession Prefix (NPGS)]]&amp;" "&amp;Master[[#This Row],[Accession Number -Assigned]]</f>
        <v xml:space="preserve">W6 </v>
      </c>
      <c r="I102" s="7" t="e">
        <f>IF(#REF!="","",#REF!)</f>
        <v>#REF!</v>
      </c>
      <c r="J102" s="7" t="e">
        <f>IF(#REF!="","",#REF!)</f>
        <v>#REF!</v>
      </c>
    </row>
    <row r="103" spans="2:10" x14ac:dyDescent="0.35">
      <c r="B103" s="76" t="e">
        <f>IF(#REF!="","",#REF!)</f>
        <v>#REF!</v>
      </c>
      <c r="C103" s="45" t="e">
        <f>IF(#REF!="","",#REF!)</f>
        <v>#REF!</v>
      </c>
      <c r="D103" s="45" t="e">
        <f>IF(#REF!="","",#REF!)</f>
        <v>#REF!</v>
      </c>
      <c r="E103" s="76" t="e">
        <f>IF(#REF!="","",#REF!)</f>
        <v>#REF!</v>
      </c>
      <c r="F103" s="76" t="e">
        <f>IF(#REF!="","",#REF!)</f>
        <v>#REF!</v>
      </c>
      <c r="G103" s="152" t="str">
        <f>Master[[#This Row],[Accession Prefix (NPGS)]]&amp;" "&amp;Master[[#This Row],[Accession Number -Assigned]]</f>
        <v xml:space="preserve">W6 </v>
      </c>
      <c r="I103" s="7" t="e">
        <f>IF(#REF!="","",#REF!)</f>
        <v>#REF!</v>
      </c>
      <c r="J103" s="7" t="e">
        <f>IF(#REF!="","",#REF!)</f>
        <v>#REF!</v>
      </c>
    </row>
    <row r="104" spans="2:10" x14ac:dyDescent="0.35">
      <c r="B104" s="76" t="e">
        <f>IF(#REF!="","",#REF!)</f>
        <v>#REF!</v>
      </c>
      <c r="C104" s="45" t="e">
        <f>IF(#REF!="","",#REF!)</f>
        <v>#REF!</v>
      </c>
      <c r="D104" s="45" t="e">
        <f>IF(#REF!="","",#REF!)</f>
        <v>#REF!</v>
      </c>
      <c r="E104" s="76" t="e">
        <f>IF(#REF!="","",#REF!)</f>
        <v>#REF!</v>
      </c>
      <c r="F104" s="76" t="e">
        <f>IF(#REF!="","",#REF!)</f>
        <v>#REF!</v>
      </c>
      <c r="G104" s="152" t="str">
        <f>Master[[#This Row],[Accession Prefix (NPGS)]]&amp;" "&amp;Master[[#This Row],[Accession Number -Assigned]]</f>
        <v xml:space="preserve">W6 </v>
      </c>
      <c r="I104" s="7" t="e">
        <f>IF(#REF!="","",#REF!)</f>
        <v>#REF!</v>
      </c>
      <c r="J104" s="7" t="e">
        <f>IF(#REF!="","",#REF!)</f>
        <v>#REF!</v>
      </c>
    </row>
    <row r="105" spans="2:10" x14ac:dyDescent="0.35">
      <c r="B105" s="76" t="e">
        <f>IF(#REF!="","",#REF!)</f>
        <v>#REF!</v>
      </c>
      <c r="C105" s="45" t="e">
        <f>IF(#REF!="","",#REF!)</f>
        <v>#REF!</v>
      </c>
      <c r="D105" s="45" t="e">
        <f>IF(#REF!="","",#REF!)</f>
        <v>#REF!</v>
      </c>
      <c r="E105" s="76" t="e">
        <f>IF(#REF!="","",#REF!)</f>
        <v>#REF!</v>
      </c>
      <c r="F105" s="76" t="e">
        <f>IF(#REF!="","",#REF!)</f>
        <v>#REF!</v>
      </c>
      <c r="G105" s="152" t="str">
        <f>Master[[#This Row],[Accession Prefix (NPGS)]]&amp;" "&amp;Master[[#This Row],[Accession Number -Assigned]]</f>
        <v xml:space="preserve">W6 </v>
      </c>
      <c r="I105" s="7" t="e">
        <f>IF(#REF!="","",#REF!)</f>
        <v>#REF!</v>
      </c>
      <c r="J105" s="7" t="e">
        <f>IF(#REF!="","",#REF!)</f>
        <v>#REF!</v>
      </c>
    </row>
    <row r="106" spans="2:10" x14ac:dyDescent="0.35">
      <c r="B106" s="76" t="e">
        <f>IF(#REF!="","",#REF!)</f>
        <v>#REF!</v>
      </c>
      <c r="C106" s="45" t="e">
        <f>IF(#REF!="","",#REF!)</f>
        <v>#REF!</v>
      </c>
      <c r="D106" s="45" t="e">
        <f>IF(#REF!="","",#REF!)</f>
        <v>#REF!</v>
      </c>
      <c r="E106" s="76" t="e">
        <f>IF(#REF!="","",#REF!)</f>
        <v>#REF!</v>
      </c>
      <c r="F106" s="76" t="e">
        <f>IF(#REF!="","",#REF!)</f>
        <v>#REF!</v>
      </c>
      <c r="G106" s="152" t="str">
        <f>Master[[#This Row],[Accession Prefix (NPGS)]]&amp;" "&amp;Master[[#This Row],[Accession Number -Assigned]]</f>
        <v xml:space="preserve">W6 </v>
      </c>
      <c r="I106" s="7" t="e">
        <f>IF(#REF!="","",#REF!)</f>
        <v>#REF!</v>
      </c>
      <c r="J106" s="7" t="e">
        <f>IF(#REF!="","",#REF!)</f>
        <v>#REF!</v>
      </c>
    </row>
    <row r="107" spans="2:10" x14ac:dyDescent="0.35">
      <c r="B107" s="76" t="e">
        <f>IF(#REF!="","",#REF!)</f>
        <v>#REF!</v>
      </c>
      <c r="C107" s="45" t="e">
        <f>IF(#REF!="","",#REF!)</f>
        <v>#REF!</v>
      </c>
      <c r="D107" s="45" t="e">
        <f>IF(#REF!="","",#REF!)</f>
        <v>#REF!</v>
      </c>
      <c r="E107" s="76" t="e">
        <f>IF(#REF!="","",#REF!)</f>
        <v>#REF!</v>
      </c>
      <c r="F107" s="76" t="e">
        <f>IF(#REF!="","",#REF!)</f>
        <v>#REF!</v>
      </c>
      <c r="G107" s="152" t="str">
        <f>Master[[#This Row],[Accession Prefix (NPGS)]]&amp;" "&amp;Master[[#This Row],[Accession Number -Assigned]]</f>
        <v xml:space="preserve">W6 </v>
      </c>
      <c r="I107" s="7" t="e">
        <f>IF(#REF!="","",#REF!)</f>
        <v>#REF!</v>
      </c>
      <c r="J107" s="7" t="e">
        <f>IF(#REF!="","",#REF!)</f>
        <v>#REF!</v>
      </c>
    </row>
    <row r="108" spans="2:10" x14ac:dyDescent="0.35">
      <c r="B108" s="76" t="e">
        <f>IF(#REF!="","",#REF!)</f>
        <v>#REF!</v>
      </c>
      <c r="C108" s="45" t="e">
        <f>IF(#REF!="","",#REF!)</f>
        <v>#REF!</v>
      </c>
      <c r="D108" s="45" t="e">
        <f>IF(#REF!="","",#REF!)</f>
        <v>#REF!</v>
      </c>
      <c r="E108" s="76" t="e">
        <f>IF(#REF!="","",#REF!)</f>
        <v>#REF!</v>
      </c>
      <c r="F108" s="76" t="e">
        <f>IF(#REF!="","",#REF!)</f>
        <v>#REF!</v>
      </c>
      <c r="G108" s="152" t="str">
        <f>Master[[#This Row],[Accession Prefix (NPGS)]]&amp;" "&amp;Master[[#This Row],[Accession Number -Assigned]]</f>
        <v xml:space="preserve">W6 </v>
      </c>
      <c r="I108" s="7" t="e">
        <f>IF(#REF!="","",#REF!)</f>
        <v>#REF!</v>
      </c>
      <c r="J108" s="7" t="e">
        <f>IF(#REF!="","",#REF!)</f>
        <v>#REF!</v>
      </c>
    </row>
    <row r="109" spans="2:10" x14ac:dyDescent="0.35">
      <c r="B109" s="76" t="e">
        <f>IF(#REF!="","",#REF!)</f>
        <v>#REF!</v>
      </c>
      <c r="C109" s="45" t="e">
        <f>IF(#REF!="","",#REF!)</f>
        <v>#REF!</v>
      </c>
      <c r="D109" s="45" t="e">
        <f>IF(#REF!="","",#REF!)</f>
        <v>#REF!</v>
      </c>
      <c r="E109" s="76" t="e">
        <f>IF(#REF!="","",#REF!)</f>
        <v>#REF!</v>
      </c>
      <c r="F109" s="76" t="e">
        <f>IF(#REF!="","",#REF!)</f>
        <v>#REF!</v>
      </c>
      <c r="G109" s="152" t="str">
        <f>Master[[#This Row],[Accession Prefix (NPGS)]]&amp;" "&amp;Master[[#This Row],[Accession Number -Assigned]]</f>
        <v xml:space="preserve">W6 </v>
      </c>
      <c r="I109" s="7" t="e">
        <f>IF(#REF!="","",#REF!)</f>
        <v>#REF!</v>
      </c>
      <c r="J109" s="7" t="e">
        <f>IF(#REF!="","",#REF!)</f>
        <v>#REF!</v>
      </c>
    </row>
    <row r="110" spans="2:10" x14ac:dyDescent="0.35">
      <c r="B110" s="76" t="e">
        <f>IF(#REF!="","",#REF!)</f>
        <v>#REF!</v>
      </c>
      <c r="C110" s="45" t="e">
        <f>IF(#REF!="","",#REF!)</f>
        <v>#REF!</v>
      </c>
      <c r="D110" s="45" t="e">
        <f>IF(#REF!="","",#REF!)</f>
        <v>#REF!</v>
      </c>
      <c r="E110" s="76" t="e">
        <f>IF(#REF!="","",#REF!)</f>
        <v>#REF!</v>
      </c>
      <c r="F110" s="76" t="e">
        <f>IF(#REF!="","",#REF!)</f>
        <v>#REF!</v>
      </c>
      <c r="G110" s="152" t="str">
        <f>Master[[#This Row],[Accession Prefix (NPGS)]]&amp;" "&amp;Master[[#This Row],[Accession Number -Assigned]]</f>
        <v xml:space="preserve">W6 </v>
      </c>
      <c r="I110" s="7" t="e">
        <f>IF(#REF!="","",#REF!)</f>
        <v>#REF!</v>
      </c>
      <c r="J110" s="7" t="e">
        <f>IF(#REF!="","",#REF!)</f>
        <v>#REF!</v>
      </c>
    </row>
    <row r="111" spans="2:10" x14ac:dyDescent="0.35">
      <c r="B111" s="76" t="e">
        <f>IF(#REF!="","",#REF!)</f>
        <v>#REF!</v>
      </c>
      <c r="C111" s="45" t="e">
        <f>IF(#REF!="","",#REF!)</f>
        <v>#REF!</v>
      </c>
      <c r="D111" s="45" t="e">
        <f>IF(#REF!="","",#REF!)</f>
        <v>#REF!</v>
      </c>
      <c r="E111" s="76" t="e">
        <f>IF(#REF!="","",#REF!)</f>
        <v>#REF!</v>
      </c>
      <c r="F111" s="76" t="e">
        <f>IF(#REF!="","",#REF!)</f>
        <v>#REF!</v>
      </c>
      <c r="G111" s="152" t="str">
        <f>Master[[#This Row],[Accession Prefix (NPGS)]]&amp;" "&amp;Master[[#This Row],[Accession Number -Assigned]]</f>
        <v xml:space="preserve">W6 </v>
      </c>
      <c r="I111" s="7" t="e">
        <f>IF(#REF!="","",#REF!)</f>
        <v>#REF!</v>
      </c>
      <c r="J111" s="7" t="e">
        <f>IF(#REF!="","",#REF!)</f>
        <v>#REF!</v>
      </c>
    </row>
    <row r="112" spans="2:10" x14ac:dyDescent="0.35">
      <c r="B112" s="76" t="e">
        <f>IF(#REF!="","",#REF!)</f>
        <v>#REF!</v>
      </c>
      <c r="C112" s="45" t="e">
        <f>IF(#REF!="","",#REF!)</f>
        <v>#REF!</v>
      </c>
      <c r="D112" s="45" t="e">
        <f>IF(#REF!="","",#REF!)</f>
        <v>#REF!</v>
      </c>
      <c r="E112" s="76" t="e">
        <f>IF(#REF!="","",#REF!)</f>
        <v>#REF!</v>
      </c>
      <c r="F112" s="76" t="e">
        <f>IF(#REF!="","",#REF!)</f>
        <v>#REF!</v>
      </c>
      <c r="G112" s="152" t="str">
        <f>Master[[#This Row],[Accession Prefix (NPGS)]]&amp;" "&amp;Master[[#This Row],[Accession Number -Assigned]]</f>
        <v xml:space="preserve">W6 </v>
      </c>
      <c r="I112" s="7" t="e">
        <f>IF(#REF!="","",#REF!)</f>
        <v>#REF!</v>
      </c>
      <c r="J112" s="7" t="e">
        <f>IF(#REF!="","",#REF!)</f>
        <v>#REF!</v>
      </c>
    </row>
    <row r="113" spans="2:10" x14ac:dyDescent="0.35">
      <c r="B113" s="76" t="e">
        <f>IF(#REF!="","",#REF!)</f>
        <v>#REF!</v>
      </c>
      <c r="C113" s="45" t="e">
        <f>IF(#REF!="","",#REF!)</f>
        <v>#REF!</v>
      </c>
      <c r="D113" s="45" t="e">
        <f>IF(#REF!="","",#REF!)</f>
        <v>#REF!</v>
      </c>
      <c r="E113" s="76" t="e">
        <f>IF(#REF!="","",#REF!)</f>
        <v>#REF!</v>
      </c>
      <c r="F113" s="76" t="e">
        <f>IF(#REF!="","",#REF!)</f>
        <v>#REF!</v>
      </c>
      <c r="G113" s="152" t="str">
        <f>Master[[#This Row],[Accession Prefix (NPGS)]]&amp;" "&amp;Master[[#This Row],[Accession Number -Assigned]]</f>
        <v xml:space="preserve">W6 </v>
      </c>
      <c r="I113" s="7" t="e">
        <f>IF(#REF!="","",#REF!)</f>
        <v>#REF!</v>
      </c>
      <c r="J113" s="7" t="e">
        <f>IF(#REF!="","",#REF!)</f>
        <v>#REF!</v>
      </c>
    </row>
    <row r="114" spans="2:10" x14ac:dyDescent="0.35">
      <c r="B114" s="76" t="e">
        <f>IF(#REF!="","",#REF!)</f>
        <v>#REF!</v>
      </c>
      <c r="C114" s="45" t="e">
        <f>IF(#REF!="","",#REF!)</f>
        <v>#REF!</v>
      </c>
      <c r="D114" s="45" t="e">
        <f>IF(#REF!="","",#REF!)</f>
        <v>#REF!</v>
      </c>
      <c r="E114" s="76" t="e">
        <f>IF(#REF!="","",#REF!)</f>
        <v>#REF!</v>
      </c>
      <c r="F114" s="76" t="e">
        <f>IF(#REF!="","",#REF!)</f>
        <v>#REF!</v>
      </c>
      <c r="G114" s="152" t="str">
        <f>Master[[#This Row],[Accession Prefix (NPGS)]]&amp;" "&amp;Master[[#This Row],[Accession Number -Assigned]]</f>
        <v xml:space="preserve">W6 </v>
      </c>
      <c r="I114" s="7" t="e">
        <f>IF(#REF!="","",#REF!)</f>
        <v>#REF!</v>
      </c>
      <c r="J114" s="7" t="e">
        <f>IF(#REF!="","",#REF!)</f>
        <v>#REF!</v>
      </c>
    </row>
    <row r="115" spans="2:10" x14ac:dyDescent="0.35">
      <c r="B115" s="76" t="e">
        <f>IF(#REF!="","",#REF!)</f>
        <v>#REF!</v>
      </c>
      <c r="C115" s="45" t="e">
        <f>IF(#REF!="","",#REF!)</f>
        <v>#REF!</v>
      </c>
      <c r="D115" s="45" t="e">
        <f>IF(#REF!="","",#REF!)</f>
        <v>#REF!</v>
      </c>
      <c r="E115" s="76" t="e">
        <f>IF(#REF!="","",#REF!)</f>
        <v>#REF!</v>
      </c>
      <c r="F115" s="76" t="e">
        <f>IF(#REF!="","",#REF!)</f>
        <v>#REF!</v>
      </c>
      <c r="G115" s="152" t="str">
        <f>Master[[#This Row],[Accession Prefix (NPGS)]]&amp;" "&amp;Master[[#This Row],[Accession Number -Assigned]]</f>
        <v xml:space="preserve">W6 </v>
      </c>
      <c r="I115" s="7" t="e">
        <f>IF(#REF!="","",#REF!)</f>
        <v>#REF!</v>
      </c>
      <c r="J115" s="7" t="e">
        <f>IF(#REF!="","",#REF!)</f>
        <v>#REF!</v>
      </c>
    </row>
    <row r="116" spans="2:10" x14ac:dyDescent="0.35">
      <c r="B116" s="76" t="e">
        <f>IF(#REF!="","",#REF!)</f>
        <v>#REF!</v>
      </c>
      <c r="C116" s="45" t="e">
        <f>IF(#REF!="","",#REF!)</f>
        <v>#REF!</v>
      </c>
      <c r="D116" s="45" t="e">
        <f>IF(#REF!="","",#REF!)</f>
        <v>#REF!</v>
      </c>
      <c r="E116" s="76" t="e">
        <f>IF(#REF!="","",#REF!)</f>
        <v>#REF!</v>
      </c>
      <c r="F116" s="76" t="e">
        <f>IF(#REF!="","",#REF!)</f>
        <v>#REF!</v>
      </c>
      <c r="G116" s="152" t="str">
        <f>Master[[#This Row],[Accession Prefix (NPGS)]]&amp;" "&amp;Master[[#This Row],[Accession Number -Assigned]]</f>
        <v xml:space="preserve">W6 </v>
      </c>
      <c r="I116" s="7" t="e">
        <f>IF(#REF!="","",#REF!)</f>
        <v>#REF!</v>
      </c>
      <c r="J116" s="7" t="e">
        <f>IF(#REF!="","",#REF!)</f>
        <v>#REF!</v>
      </c>
    </row>
    <row r="117" spans="2:10" x14ac:dyDescent="0.35">
      <c r="B117" s="76" t="e">
        <f>IF(#REF!="","",#REF!)</f>
        <v>#REF!</v>
      </c>
      <c r="C117" s="45" t="e">
        <f>IF(#REF!="","",#REF!)</f>
        <v>#REF!</v>
      </c>
      <c r="D117" s="45" t="e">
        <f>IF(#REF!="","",#REF!)</f>
        <v>#REF!</v>
      </c>
      <c r="E117" s="76" t="e">
        <f>IF(#REF!="","",#REF!)</f>
        <v>#REF!</v>
      </c>
      <c r="F117" s="76" t="e">
        <f>IF(#REF!="","",#REF!)</f>
        <v>#REF!</v>
      </c>
      <c r="G117" s="152" t="str">
        <f>Master[[#This Row],[Accession Prefix (NPGS)]]&amp;" "&amp;Master[[#This Row],[Accession Number -Assigned]]</f>
        <v xml:space="preserve">W6 </v>
      </c>
      <c r="I117" s="7" t="e">
        <f>IF(#REF!="","",#REF!)</f>
        <v>#REF!</v>
      </c>
      <c r="J117" s="7" t="e">
        <f>IF(#REF!="","",#REF!)</f>
        <v>#REF!</v>
      </c>
    </row>
    <row r="118" spans="2:10" x14ac:dyDescent="0.35">
      <c r="B118" s="76" t="e">
        <f>IF(#REF!="","",#REF!)</f>
        <v>#REF!</v>
      </c>
      <c r="C118" s="45" t="e">
        <f>IF(#REF!="","",#REF!)</f>
        <v>#REF!</v>
      </c>
      <c r="D118" s="45" t="e">
        <f>IF(#REF!="","",#REF!)</f>
        <v>#REF!</v>
      </c>
      <c r="E118" s="76" t="e">
        <f>IF(#REF!="","",#REF!)</f>
        <v>#REF!</v>
      </c>
      <c r="F118" s="76" t="e">
        <f>IF(#REF!="","",#REF!)</f>
        <v>#REF!</v>
      </c>
      <c r="G118" s="152" t="str">
        <f>Master[[#This Row],[Accession Prefix (NPGS)]]&amp;" "&amp;Master[[#This Row],[Accession Number -Assigned]]</f>
        <v xml:space="preserve"> </v>
      </c>
      <c r="I118" s="7" t="e">
        <f>IF(#REF!="","",#REF!)</f>
        <v>#REF!</v>
      </c>
      <c r="J118" s="7" t="e">
        <f>IF(#REF!="","",#REF!)</f>
        <v>#REF!</v>
      </c>
    </row>
    <row r="119" spans="2:10" x14ac:dyDescent="0.35">
      <c r="B119" s="76" t="e">
        <f>IF(#REF!="","",#REF!)</f>
        <v>#REF!</v>
      </c>
      <c r="C119" s="45" t="e">
        <f>IF(#REF!="","",#REF!)</f>
        <v>#REF!</v>
      </c>
      <c r="D119" s="45" t="e">
        <f>IF(#REF!="","",#REF!)</f>
        <v>#REF!</v>
      </c>
      <c r="E119" s="76" t="e">
        <f>IF(#REF!="","",#REF!)</f>
        <v>#REF!</v>
      </c>
      <c r="F119" s="76" t="e">
        <f>IF(#REF!="","",#REF!)</f>
        <v>#REF!</v>
      </c>
      <c r="G119" s="152" t="str">
        <f>Master[[#This Row],[Accession Prefix (NPGS)]]&amp;" "&amp;Master[[#This Row],[Accession Number -Assigned]]</f>
        <v xml:space="preserve"> </v>
      </c>
      <c r="I119" s="7" t="e">
        <f>IF(#REF!="","",#REF!)</f>
        <v>#REF!</v>
      </c>
      <c r="J119" s="7" t="e">
        <f>IF(#REF!="","",#REF!)</f>
        <v>#REF!</v>
      </c>
    </row>
    <row r="120" spans="2:10" x14ac:dyDescent="0.35">
      <c r="B120" s="76" t="e">
        <f>IF(#REF!="","",#REF!)</f>
        <v>#REF!</v>
      </c>
      <c r="C120" s="45" t="e">
        <f>IF(#REF!="","",#REF!)</f>
        <v>#REF!</v>
      </c>
      <c r="D120" s="45" t="e">
        <f>IF(#REF!="","",#REF!)</f>
        <v>#REF!</v>
      </c>
      <c r="E120" s="76" t="e">
        <f>IF(#REF!="","",#REF!)</f>
        <v>#REF!</v>
      </c>
      <c r="F120" s="76" t="e">
        <f>IF(#REF!="","",#REF!)</f>
        <v>#REF!</v>
      </c>
      <c r="G120" s="152" t="str">
        <f>Master[[#This Row],[Accession Prefix (NPGS)]]&amp;" "&amp;Master[[#This Row],[Accession Number -Assigned]]</f>
        <v xml:space="preserve"> </v>
      </c>
      <c r="I120" s="7" t="e">
        <f>IF(#REF!="","",#REF!)</f>
        <v>#REF!</v>
      </c>
      <c r="J120" s="7" t="e">
        <f>IF(#REF!="","",#REF!)</f>
        <v>#REF!</v>
      </c>
    </row>
    <row r="121" spans="2:10" x14ac:dyDescent="0.35">
      <c r="B121" s="76" t="e">
        <f>IF(#REF!="","",#REF!)</f>
        <v>#REF!</v>
      </c>
      <c r="C121" s="45" t="e">
        <f>IF(#REF!="","",#REF!)</f>
        <v>#REF!</v>
      </c>
      <c r="D121" s="45" t="e">
        <f>IF(#REF!="","",#REF!)</f>
        <v>#REF!</v>
      </c>
      <c r="E121" s="76" t="e">
        <f>IF(#REF!="","",#REF!)</f>
        <v>#REF!</v>
      </c>
      <c r="F121" s="76" t="e">
        <f>IF(#REF!="","",#REF!)</f>
        <v>#REF!</v>
      </c>
      <c r="G121" s="152" t="str">
        <f>Master[[#This Row],[Accession Prefix (NPGS)]]&amp;" "&amp;Master[[#This Row],[Accession Number -Assigned]]</f>
        <v xml:space="preserve"> </v>
      </c>
      <c r="I121" s="7" t="e">
        <f>IF(#REF!="","",#REF!)</f>
        <v>#REF!</v>
      </c>
      <c r="J121" s="7" t="e">
        <f>IF(#REF!="","",#REF!)</f>
        <v>#REF!</v>
      </c>
    </row>
    <row r="122" spans="2:10" x14ac:dyDescent="0.35">
      <c r="B122" s="76" t="e">
        <f>IF(#REF!="","",#REF!)</f>
        <v>#REF!</v>
      </c>
      <c r="C122" s="45" t="e">
        <f>IF(#REF!="","",#REF!)</f>
        <v>#REF!</v>
      </c>
      <c r="D122" s="45" t="e">
        <f>IF(#REF!="","",#REF!)</f>
        <v>#REF!</v>
      </c>
      <c r="E122" s="76" t="e">
        <f>IF(#REF!="","",#REF!)</f>
        <v>#REF!</v>
      </c>
      <c r="F122" s="76" t="e">
        <f>IF(#REF!="","",#REF!)</f>
        <v>#REF!</v>
      </c>
      <c r="G122" s="152" t="str">
        <f>Master[[#This Row],[Accession Prefix (NPGS)]]&amp;" "&amp;Master[[#This Row],[Accession Number -Assigned]]</f>
        <v xml:space="preserve"> </v>
      </c>
      <c r="I122" s="7" t="e">
        <f>IF(#REF!="","",#REF!)</f>
        <v>#REF!</v>
      </c>
      <c r="J122" s="7" t="e">
        <f>IF(#REF!="","",#REF!)</f>
        <v>#REF!</v>
      </c>
    </row>
    <row r="123" spans="2:10" x14ac:dyDescent="0.35">
      <c r="B123" s="76" t="e">
        <f>IF(#REF!="","",#REF!)</f>
        <v>#REF!</v>
      </c>
      <c r="C123" s="45" t="e">
        <f>IF(#REF!="","",#REF!)</f>
        <v>#REF!</v>
      </c>
      <c r="D123" s="45" t="e">
        <f>IF(#REF!="","",#REF!)</f>
        <v>#REF!</v>
      </c>
      <c r="E123" s="76" t="e">
        <f>IF(#REF!="","",#REF!)</f>
        <v>#REF!</v>
      </c>
      <c r="F123" s="76" t="e">
        <f>IF(#REF!="","",#REF!)</f>
        <v>#REF!</v>
      </c>
      <c r="G123" s="152" t="str">
        <f>Master[[#This Row],[Accession Prefix (NPGS)]]&amp;" "&amp;Master[[#This Row],[Accession Number -Assigned]]</f>
        <v xml:space="preserve"> </v>
      </c>
      <c r="I123" s="7" t="e">
        <f>IF(#REF!="","",#REF!)</f>
        <v>#REF!</v>
      </c>
      <c r="J123" s="7" t="e">
        <f>IF(#REF!="","",#REF!)</f>
        <v>#REF!</v>
      </c>
    </row>
    <row r="124" spans="2:10" x14ac:dyDescent="0.35">
      <c r="B124" s="76" t="e">
        <f>IF(#REF!="","",#REF!)</f>
        <v>#REF!</v>
      </c>
      <c r="C124" s="45" t="e">
        <f>IF(#REF!="","",#REF!)</f>
        <v>#REF!</v>
      </c>
      <c r="D124" s="45" t="e">
        <f>IF(#REF!="","",#REF!)</f>
        <v>#REF!</v>
      </c>
      <c r="E124" s="76" t="e">
        <f>IF(#REF!="","",#REF!)</f>
        <v>#REF!</v>
      </c>
      <c r="F124" s="76" t="e">
        <f>IF(#REF!="","",#REF!)</f>
        <v>#REF!</v>
      </c>
      <c r="G124" s="152" t="str">
        <f>Master[[#This Row],[Accession Prefix (NPGS)]]&amp;" "&amp;Master[[#This Row],[Accession Number -Assigned]]</f>
        <v xml:space="preserve"> </v>
      </c>
      <c r="I124" s="7" t="e">
        <f>IF(#REF!="","",#REF!)</f>
        <v>#REF!</v>
      </c>
      <c r="J124" s="7" t="e">
        <f>IF(#REF!="","",#REF!)</f>
        <v>#REF!</v>
      </c>
    </row>
    <row r="125" spans="2:10" x14ac:dyDescent="0.35">
      <c r="B125" s="76" t="e">
        <f>IF(#REF!="","",#REF!)</f>
        <v>#REF!</v>
      </c>
      <c r="C125" s="45" t="e">
        <f>IF(#REF!="","",#REF!)</f>
        <v>#REF!</v>
      </c>
      <c r="D125" s="45" t="e">
        <f>IF(#REF!="","",#REF!)</f>
        <v>#REF!</v>
      </c>
      <c r="E125" s="76" t="e">
        <f>IF(#REF!="","",#REF!)</f>
        <v>#REF!</v>
      </c>
      <c r="F125" s="76" t="e">
        <f>IF(#REF!="","",#REF!)</f>
        <v>#REF!</v>
      </c>
      <c r="G125" s="152" t="str">
        <f>Master[[#This Row],[Accession Prefix (NPGS)]]&amp;" "&amp;Master[[#This Row],[Accession Number -Assigned]]</f>
        <v xml:space="preserve"> </v>
      </c>
      <c r="I125" s="7" t="e">
        <f>IF(#REF!="","",#REF!)</f>
        <v>#REF!</v>
      </c>
      <c r="J125" s="7" t="e">
        <f>IF(#REF!="","",#REF!)</f>
        <v>#REF!</v>
      </c>
    </row>
    <row r="126" spans="2:10" x14ac:dyDescent="0.35">
      <c r="B126" s="76" t="e">
        <f>IF(#REF!="","",#REF!)</f>
        <v>#REF!</v>
      </c>
      <c r="C126" s="45" t="e">
        <f>IF(#REF!="","",#REF!)</f>
        <v>#REF!</v>
      </c>
      <c r="D126" s="45" t="e">
        <f>IF(#REF!="","",#REF!)</f>
        <v>#REF!</v>
      </c>
      <c r="E126" s="76" t="e">
        <f>IF(#REF!="","",#REF!)</f>
        <v>#REF!</v>
      </c>
      <c r="F126" s="76" t="e">
        <f>IF(#REF!="","",#REF!)</f>
        <v>#REF!</v>
      </c>
      <c r="G126" s="152" t="str">
        <f>Master[[#This Row],[Accession Prefix (NPGS)]]&amp;" "&amp;Master[[#This Row],[Accession Number -Assigned]]</f>
        <v xml:space="preserve"> </v>
      </c>
      <c r="I126" s="7" t="e">
        <f>IF(#REF!="","",#REF!)</f>
        <v>#REF!</v>
      </c>
      <c r="J126" s="7" t="e">
        <f>IF(#REF!="","",#REF!)</f>
        <v>#REF!</v>
      </c>
    </row>
    <row r="127" spans="2:10" x14ac:dyDescent="0.35">
      <c r="B127" s="76" t="e">
        <f>IF(#REF!="","",#REF!)</f>
        <v>#REF!</v>
      </c>
      <c r="C127" s="45" t="e">
        <f>IF(#REF!="","",#REF!)</f>
        <v>#REF!</v>
      </c>
      <c r="D127" s="45" t="e">
        <f>IF(#REF!="","",#REF!)</f>
        <v>#REF!</v>
      </c>
      <c r="E127" s="76" t="e">
        <f>IF(#REF!="","",#REF!)</f>
        <v>#REF!</v>
      </c>
      <c r="F127" s="76" t="e">
        <f>IF(#REF!="","",#REF!)</f>
        <v>#REF!</v>
      </c>
      <c r="G127" s="152" t="str">
        <f>Master[[#This Row],[Accession Prefix (NPGS)]]&amp;" "&amp;Master[[#This Row],[Accession Number -Assigned]]</f>
        <v xml:space="preserve"> </v>
      </c>
      <c r="I127" s="7" t="e">
        <f>IF(#REF!="","",#REF!)</f>
        <v>#REF!</v>
      </c>
      <c r="J127" s="7" t="e">
        <f>IF(#REF!="","",#REF!)</f>
        <v>#REF!</v>
      </c>
    </row>
    <row r="128" spans="2:10" x14ac:dyDescent="0.35">
      <c r="B128" s="76" t="e">
        <f>IF(#REF!="","",#REF!)</f>
        <v>#REF!</v>
      </c>
      <c r="C128" s="45" t="e">
        <f>IF(#REF!="","",#REF!)</f>
        <v>#REF!</v>
      </c>
      <c r="D128" s="45" t="e">
        <f>IF(#REF!="","",#REF!)</f>
        <v>#REF!</v>
      </c>
      <c r="E128" s="76" t="e">
        <f>IF(#REF!="","",#REF!)</f>
        <v>#REF!</v>
      </c>
      <c r="F128" s="76" t="e">
        <f>IF(#REF!="","",#REF!)</f>
        <v>#REF!</v>
      </c>
      <c r="G128" s="152" t="str">
        <f>Master[[#This Row],[Accession Prefix (NPGS)]]&amp;" "&amp;Master[[#This Row],[Accession Number -Assigned]]</f>
        <v xml:space="preserve"> </v>
      </c>
      <c r="I128" s="7" t="e">
        <f>IF(#REF!="","",#REF!)</f>
        <v>#REF!</v>
      </c>
      <c r="J128" s="7" t="e">
        <f>IF(#REF!="","",#REF!)</f>
        <v>#REF!</v>
      </c>
    </row>
    <row r="129" spans="2:10" x14ac:dyDescent="0.35">
      <c r="B129" s="76" t="e">
        <f>IF(#REF!="","",#REF!)</f>
        <v>#REF!</v>
      </c>
      <c r="C129" s="45" t="e">
        <f>IF(#REF!="","",#REF!)</f>
        <v>#REF!</v>
      </c>
      <c r="D129" s="45" t="e">
        <f>IF(#REF!="","",#REF!)</f>
        <v>#REF!</v>
      </c>
      <c r="E129" s="76" t="e">
        <f>IF(#REF!="","",#REF!)</f>
        <v>#REF!</v>
      </c>
      <c r="F129" s="76" t="e">
        <f>IF(#REF!="","",#REF!)</f>
        <v>#REF!</v>
      </c>
      <c r="G129" s="152" t="str">
        <f>Master[[#This Row],[Accession Prefix (NPGS)]]&amp;" "&amp;Master[[#This Row],[Accession Number -Assigned]]</f>
        <v xml:space="preserve"> </v>
      </c>
      <c r="I129" s="7" t="e">
        <f>IF(#REF!="","",#REF!)</f>
        <v>#REF!</v>
      </c>
      <c r="J129" s="7" t="e">
        <f>IF(#REF!="","",#REF!)</f>
        <v>#REF!</v>
      </c>
    </row>
    <row r="130" spans="2:10" x14ac:dyDescent="0.35">
      <c r="B130" s="76" t="e">
        <f>IF(#REF!="","",#REF!)</f>
        <v>#REF!</v>
      </c>
      <c r="C130" s="45" t="e">
        <f>IF(#REF!="","",#REF!)</f>
        <v>#REF!</v>
      </c>
      <c r="D130" s="45" t="e">
        <f>IF(#REF!="","",#REF!)</f>
        <v>#REF!</v>
      </c>
      <c r="E130" s="76" t="e">
        <f>IF(#REF!="","",#REF!)</f>
        <v>#REF!</v>
      </c>
      <c r="F130" s="76" t="e">
        <f>IF(#REF!="","",#REF!)</f>
        <v>#REF!</v>
      </c>
      <c r="G130" s="152" t="str">
        <f>Master[[#This Row],[Accession Prefix (NPGS)]]&amp;" "&amp;Master[[#This Row],[Accession Number -Assigned]]</f>
        <v xml:space="preserve"> </v>
      </c>
      <c r="I130" s="7" t="e">
        <f>IF(#REF!="","",#REF!)</f>
        <v>#REF!</v>
      </c>
      <c r="J130" s="7" t="e">
        <f>IF(#REF!="","",#REF!)</f>
        <v>#REF!</v>
      </c>
    </row>
    <row r="131" spans="2:10" x14ac:dyDescent="0.35">
      <c r="B131" s="76" t="e">
        <f>IF(#REF!="","",#REF!)</f>
        <v>#REF!</v>
      </c>
      <c r="C131" s="45" t="e">
        <f>IF(#REF!="","",#REF!)</f>
        <v>#REF!</v>
      </c>
      <c r="D131" s="45" t="e">
        <f>IF(#REF!="","",#REF!)</f>
        <v>#REF!</v>
      </c>
      <c r="E131" s="76" t="e">
        <f>IF(#REF!="","",#REF!)</f>
        <v>#REF!</v>
      </c>
      <c r="F131" s="76" t="e">
        <f>IF(#REF!="","",#REF!)</f>
        <v>#REF!</v>
      </c>
      <c r="G131" s="152" t="str">
        <f>Master[[#This Row],[Accession Prefix (NPGS)]]&amp;" "&amp;Master[[#This Row],[Accession Number -Assigned]]</f>
        <v xml:space="preserve"> </v>
      </c>
      <c r="I131" s="7" t="e">
        <f>IF(#REF!="","",#REF!)</f>
        <v>#REF!</v>
      </c>
      <c r="J131" s="7" t="e">
        <f>IF(#REF!="","",#REF!)</f>
        <v>#REF!</v>
      </c>
    </row>
    <row r="132" spans="2:10" x14ac:dyDescent="0.35">
      <c r="B132" s="76" t="e">
        <f>IF(#REF!="","",#REF!)</f>
        <v>#REF!</v>
      </c>
      <c r="C132" s="45" t="e">
        <f>IF(#REF!="","",#REF!)</f>
        <v>#REF!</v>
      </c>
      <c r="D132" s="45" t="e">
        <f>IF(#REF!="","",#REF!)</f>
        <v>#REF!</v>
      </c>
      <c r="E132" s="76" t="e">
        <f>IF(#REF!="","",#REF!)</f>
        <v>#REF!</v>
      </c>
      <c r="F132" s="76" t="e">
        <f>IF(#REF!="","",#REF!)</f>
        <v>#REF!</v>
      </c>
      <c r="G132" s="152" t="str">
        <f>Master[[#This Row],[Accession Prefix (NPGS)]]&amp;" "&amp;Master[[#This Row],[Accession Number -Assigned]]</f>
        <v xml:space="preserve"> </v>
      </c>
      <c r="I132" s="7" t="e">
        <f>IF(#REF!="","",#REF!)</f>
        <v>#REF!</v>
      </c>
      <c r="J132" s="7" t="e">
        <f>IF(#REF!="","",#REF!)</f>
        <v>#REF!</v>
      </c>
    </row>
    <row r="133" spans="2:10" x14ac:dyDescent="0.35">
      <c r="B133" s="76" t="e">
        <f>IF(#REF!="","",#REF!)</f>
        <v>#REF!</v>
      </c>
      <c r="C133" s="45" t="e">
        <f>IF(#REF!="","",#REF!)</f>
        <v>#REF!</v>
      </c>
      <c r="D133" s="45" t="e">
        <f>IF(#REF!="","",#REF!)</f>
        <v>#REF!</v>
      </c>
      <c r="E133" s="76" t="e">
        <f>IF(#REF!="","",#REF!)</f>
        <v>#REF!</v>
      </c>
      <c r="F133" s="76" t="e">
        <f>IF(#REF!="","",#REF!)</f>
        <v>#REF!</v>
      </c>
      <c r="G133" s="152" t="str">
        <f>Master[[#This Row],[Accession Prefix (NPGS)]]&amp;" "&amp;Master[[#This Row],[Accession Number -Assigned]]</f>
        <v xml:space="preserve"> </v>
      </c>
      <c r="I133" s="7" t="e">
        <f>IF(#REF!="","",#REF!)</f>
        <v>#REF!</v>
      </c>
      <c r="J133" s="7" t="e">
        <f>IF(#REF!="","",#REF!)</f>
        <v>#REF!</v>
      </c>
    </row>
    <row r="134" spans="2:10" x14ac:dyDescent="0.35">
      <c r="B134" s="76" t="e">
        <f>IF(#REF!="","",#REF!)</f>
        <v>#REF!</v>
      </c>
      <c r="C134" s="45" t="e">
        <f>IF(#REF!="","",#REF!)</f>
        <v>#REF!</v>
      </c>
      <c r="D134" s="45" t="e">
        <f>IF(#REF!="","",#REF!)</f>
        <v>#REF!</v>
      </c>
      <c r="E134" s="76" t="e">
        <f>IF(#REF!="","",#REF!)</f>
        <v>#REF!</v>
      </c>
      <c r="F134" s="76" t="e">
        <f>IF(#REF!="","",#REF!)</f>
        <v>#REF!</v>
      </c>
      <c r="G134" s="152" t="str">
        <f>Master[[#This Row],[Accession Prefix (NPGS)]]&amp;" "&amp;Master[[#This Row],[Accession Number -Assigned]]</f>
        <v xml:space="preserve"> </v>
      </c>
      <c r="I134" s="7" t="e">
        <f>IF(#REF!="","",#REF!)</f>
        <v>#REF!</v>
      </c>
      <c r="J134" s="7" t="e">
        <f>IF(#REF!="","",#REF!)</f>
        <v>#REF!</v>
      </c>
    </row>
    <row r="135" spans="2:10" x14ac:dyDescent="0.35">
      <c r="B135" s="76" t="e">
        <f>IF(#REF!="","",#REF!)</f>
        <v>#REF!</v>
      </c>
      <c r="C135" s="45" t="e">
        <f>IF(#REF!="","",#REF!)</f>
        <v>#REF!</v>
      </c>
      <c r="D135" s="45" t="e">
        <f>IF(#REF!="","",#REF!)</f>
        <v>#REF!</v>
      </c>
      <c r="E135" s="76" t="e">
        <f>IF(#REF!="","",#REF!)</f>
        <v>#REF!</v>
      </c>
      <c r="F135" s="76" t="e">
        <f>IF(#REF!="","",#REF!)</f>
        <v>#REF!</v>
      </c>
      <c r="G135" s="152" t="str">
        <f>Master[[#This Row],[Accession Prefix (NPGS)]]&amp;" "&amp;Master[[#This Row],[Accession Number -Assigned]]</f>
        <v xml:space="preserve"> </v>
      </c>
      <c r="I135" s="7" t="e">
        <f>IF(#REF!="","",#REF!)</f>
        <v>#REF!</v>
      </c>
      <c r="J135" s="7" t="e">
        <f>IF(#REF!="","",#REF!)</f>
        <v>#REF!</v>
      </c>
    </row>
    <row r="136" spans="2:10" x14ac:dyDescent="0.35">
      <c r="B136" s="76" t="e">
        <f>IF(#REF!="","",#REF!)</f>
        <v>#REF!</v>
      </c>
      <c r="C136" s="45" t="e">
        <f>IF(#REF!="","",#REF!)</f>
        <v>#REF!</v>
      </c>
      <c r="D136" s="45" t="e">
        <f>IF(#REF!="","",#REF!)</f>
        <v>#REF!</v>
      </c>
      <c r="E136" s="76" t="e">
        <f>IF(#REF!="","",#REF!)</f>
        <v>#REF!</v>
      </c>
      <c r="F136" s="76" t="e">
        <f>IF(#REF!="","",#REF!)</f>
        <v>#REF!</v>
      </c>
      <c r="G136" s="152" t="str">
        <f>Master[[#This Row],[Accession Prefix (NPGS)]]&amp;" "&amp;Master[[#This Row],[Accession Number -Assigned]]</f>
        <v xml:space="preserve"> </v>
      </c>
      <c r="I136" s="7" t="e">
        <f>IF(#REF!="","",#REF!)</f>
        <v>#REF!</v>
      </c>
      <c r="J136" s="7" t="e">
        <f>IF(#REF!="","",#REF!)</f>
        <v>#REF!</v>
      </c>
    </row>
    <row r="137" spans="2:10" x14ac:dyDescent="0.35">
      <c r="B137" s="76" t="e">
        <f>IF(#REF!="","",#REF!)</f>
        <v>#REF!</v>
      </c>
      <c r="C137" s="45" t="e">
        <f>IF(#REF!="","",#REF!)</f>
        <v>#REF!</v>
      </c>
      <c r="D137" s="45" t="e">
        <f>IF(#REF!="","",#REF!)</f>
        <v>#REF!</v>
      </c>
      <c r="E137" s="76" t="e">
        <f>IF(#REF!="","",#REF!)</f>
        <v>#REF!</v>
      </c>
      <c r="F137" s="76" t="e">
        <f>IF(#REF!="","",#REF!)</f>
        <v>#REF!</v>
      </c>
      <c r="G137" s="152" t="str">
        <f>Master[[#This Row],[Accession Prefix (NPGS)]]&amp;" "&amp;Master[[#This Row],[Accession Number -Assigned]]</f>
        <v xml:space="preserve"> </v>
      </c>
      <c r="I137" s="7" t="e">
        <f>IF(#REF!="","",#REF!)</f>
        <v>#REF!</v>
      </c>
      <c r="J137" s="7" t="e">
        <f>IF(#REF!="","",#REF!)</f>
        <v>#REF!</v>
      </c>
    </row>
    <row r="138" spans="2:10" x14ac:dyDescent="0.35">
      <c r="B138" s="76" t="e">
        <f>IF(#REF!="","",#REF!)</f>
        <v>#REF!</v>
      </c>
      <c r="C138" s="45" t="e">
        <f>IF(#REF!="","",#REF!)</f>
        <v>#REF!</v>
      </c>
      <c r="D138" s="45" t="e">
        <f>IF(#REF!="","",#REF!)</f>
        <v>#REF!</v>
      </c>
      <c r="E138" s="76" t="e">
        <f>IF(#REF!="","",#REF!)</f>
        <v>#REF!</v>
      </c>
      <c r="F138" s="76" t="e">
        <f>IF(#REF!="","",#REF!)</f>
        <v>#REF!</v>
      </c>
      <c r="G138" s="152" t="str">
        <f>Master[[#This Row],[Accession Prefix (NPGS)]]&amp;" "&amp;Master[[#This Row],[Accession Number -Assigned]]</f>
        <v xml:space="preserve"> </v>
      </c>
      <c r="I138" s="7" t="e">
        <f>IF(#REF!="","",#REF!)</f>
        <v>#REF!</v>
      </c>
      <c r="J138" s="7" t="e">
        <f>IF(#REF!="","",#REF!)</f>
        <v>#REF!</v>
      </c>
    </row>
    <row r="139" spans="2:10" x14ac:dyDescent="0.35">
      <c r="B139" s="76" t="e">
        <f>IF(#REF!="","",#REF!)</f>
        <v>#REF!</v>
      </c>
      <c r="C139" s="45" t="e">
        <f>IF(#REF!="","",#REF!)</f>
        <v>#REF!</v>
      </c>
      <c r="D139" s="45" t="e">
        <f>IF(#REF!="","",#REF!)</f>
        <v>#REF!</v>
      </c>
      <c r="E139" s="76" t="e">
        <f>IF(#REF!="","",#REF!)</f>
        <v>#REF!</v>
      </c>
      <c r="F139" s="76" t="e">
        <f>IF(#REF!="","",#REF!)</f>
        <v>#REF!</v>
      </c>
      <c r="G139" s="152" t="str">
        <f>Master[[#This Row],[Accession Prefix (NPGS)]]&amp;" "&amp;Master[[#This Row],[Accession Number -Assigned]]</f>
        <v xml:space="preserve"> </v>
      </c>
      <c r="I139" s="7" t="e">
        <f>IF(#REF!="","",#REF!)</f>
        <v>#REF!</v>
      </c>
      <c r="J139" s="7" t="e">
        <f>IF(#REF!="","",#REF!)</f>
        <v>#REF!</v>
      </c>
    </row>
    <row r="140" spans="2:10" x14ac:dyDescent="0.35">
      <c r="B140" s="76" t="e">
        <f>IF(#REF!="","",#REF!)</f>
        <v>#REF!</v>
      </c>
      <c r="C140" s="45" t="e">
        <f>IF(#REF!="","",#REF!)</f>
        <v>#REF!</v>
      </c>
      <c r="D140" s="45" t="e">
        <f>IF(#REF!="","",#REF!)</f>
        <v>#REF!</v>
      </c>
      <c r="E140" s="76" t="e">
        <f>IF(#REF!="","",#REF!)</f>
        <v>#REF!</v>
      </c>
      <c r="F140" s="76" t="e">
        <f>IF(#REF!="","",#REF!)</f>
        <v>#REF!</v>
      </c>
      <c r="G140" s="152" t="str">
        <f>Master[[#This Row],[Accession Prefix (NPGS)]]&amp;" "&amp;Master[[#This Row],[Accession Number -Assigned]]</f>
        <v xml:space="preserve"> </v>
      </c>
      <c r="I140" s="7" t="e">
        <f>IF(#REF!="","",#REF!)</f>
        <v>#REF!</v>
      </c>
      <c r="J140" s="7" t="e">
        <f>IF(#REF!="","",#REF!)</f>
        <v>#REF!</v>
      </c>
    </row>
    <row r="141" spans="2:10" x14ac:dyDescent="0.35">
      <c r="B141" s="76" t="e">
        <f>IF(#REF!="","",#REF!)</f>
        <v>#REF!</v>
      </c>
      <c r="C141" s="45" t="e">
        <f>IF(#REF!="","",#REF!)</f>
        <v>#REF!</v>
      </c>
      <c r="D141" s="45" t="e">
        <f>IF(#REF!="","",#REF!)</f>
        <v>#REF!</v>
      </c>
      <c r="E141" s="76" t="e">
        <f>IF(#REF!="","",#REF!)</f>
        <v>#REF!</v>
      </c>
      <c r="F141" s="76" t="e">
        <f>IF(#REF!="","",#REF!)</f>
        <v>#REF!</v>
      </c>
      <c r="G141" s="152" t="str">
        <f>Master[[#This Row],[Accession Prefix (NPGS)]]&amp;" "&amp;Master[[#This Row],[Accession Number -Assigned]]</f>
        <v xml:space="preserve"> </v>
      </c>
      <c r="I141" s="7" t="e">
        <f>IF(#REF!="","",#REF!)</f>
        <v>#REF!</v>
      </c>
      <c r="J141" s="7" t="e">
        <f>IF(#REF!="","",#REF!)</f>
        <v>#REF!</v>
      </c>
    </row>
    <row r="142" spans="2:10" x14ac:dyDescent="0.35">
      <c r="B142" s="76" t="e">
        <f>IF(#REF!="","",#REF!)</f>
        <v>#REF!</v>
      </c>
      <c r="C142" s="45" t="e">
        <f>IF(#REF!="","",#REF!)</f>
        <v>#REF!</v>
      </c>
      <c r="D142" s="45" t="e">
        <f>IF(#REF!="","",#REF!)</f>
        <v>#REF!</v>
      </c>
      <c r="E142" s="76" t="e">
        <f>IF(#REF!="","",#REF!)</f>
        <v>#REF!</v>
      </c>
      <c r="F142" s="76" t="e">
        <f>IF(#REF!="","",#REF!)</f>
        <v>#REF!</v>
      </c>
      <c r="G142" s="152" t="str">
        <f>Master[[#This Row],[Accession Prefix (NPGS)]]&amp;" "&amp;Master[[#This Row],[Accession Number -Assigned]]</f>
        <v xml:space="preserve"> </v>
      </c>
      <c r="I142" s="7" t="e">
        <f>IF(#REF!="","",#REF!)</f>
        <v>#REF!</v>
      </c>
      <c r="J142" s="7" t="e">
        <f>IF(#REF!="","",#REF!)</f>
        <v>#REF!</v>
      </c>
    </row>
    <row r="143" spans="2:10" x14ac:dyDescent="0.35">
      <c r="B143" s="76" t="e">
        <f>IF(#REF!="","",#REF!)</f>
        <v>#REF!</v>
      </c>
      <c r="C143" s="45" t="e">
        <f>IF(#REF!="","",#REF!)</f>
        <v>#REF!</v>
      </c>
      <c r="D143" s="45" t="e">
        <f>IF(#REF!="","",#REF!)</f>
        <v>#REF!</v>
      </c>
      <c r="E143" s="76" t="e">
        <f>IF(#REF!="","",#REF!)</f>
        <v>#REF!</v>
      </c>
      <c r="F143" s="76" t="e">
        <f>IF(#REF!="","",#REF!)</f>
        <v>#REF!</v>
      </c>
      <c r="G143" s="152" t="str">
        <f>Master[[#This Row],[Accession Prefix (NPGS)]]&amp;" "&amp;Master[[#This Row],[Accession Number -Assigned]]</f>
        <v xml:space="preserve"> </v>
      </c>
      <c r="I143" s="7" t="e">
        <f>IF(#REF!="","",#REF!)</f>
        <v>#REF!</v>
      </c>
      <c r="J143" s="7" t="e">
        <f>IF(#REF!="","",#REF!)</f>
        <v>#REF!</v>
      </c>
    </row>
    <row r="144" spans="2:10" x14ac:dyDescent="0.35">
      <c r="B144" s="76" t="e">
        <f>IF(#REF!="","",#REF!)</f>
        <v>#REF!</v>
      </c>
      <c r="C144" s="45" t="e">
        <f>IF(#REF!="","",#REF!)</f>
        <v>#REF!</v>
      </c>
      <c r="D144" s="45" t="e">
        <f>IF(#REF!="","",#REF!)</f>
        <v>#REF!</v>
      </c>
      <c r="E144" s="76" t="e">
        <f>IF(#REF!="","",#REF!)</f>
        <v>#REF!</v>
      </c>
      <c r="F144" s="76" t="e">
        <f>IF(#REF!="","",#REF!)</f>
        <v>#REF!</v>
      </c>
      <c r="G144" s="152" t="str">
        <f>Master[[#This Row],[Accession Prefix (NPGS)]]&amp;" "&amp;Master[[#This Row],[Accession Number -Assigned]]</f>
        <v xml:space="preserve"> </v>
      </c>
      <c r="I144" s="7" t="e">
        <f>IF(#REF!="","",#REF!)</f>
        <v>#REF!</v>
      </c>
      <c r="J144" s="7" t="e">
        <f>IF(#REF!="","",#REF!)</f>
        <v>#REF!</v>
      </c>
    </row>
    <row r="145" spans="2:10" x14ac:dyDescent="0.35">
      <c r="B145" s="76" t="e">
        <f>IF(#REF!="","",#REF!)</f>
        <v>#REF!</v>
      </c>
      <c r="C145" s="45" t="e">
        <f>IF(#REF!="","",#REF!)</f>
        <v>#REF!</v>
      </c>
      <c r="D145" s="45" t="e">
        <f>IF(#REF!="","",#REF!)</f>
        <v>#REF!</v>
      </c>
      <c r="E145" s="76" t="e">
        <f>IF(#REF!="","",#REF!)</f>
        <v>#REF!</v>
      </c>
      <c r="F145" s="76" t="e">
        <f>IF(#REF!="","",#REF!)</f>
        <v>#REF!</v>
      </c>
      <c r="G145" s="152" t="str">
        <f>Master[[#This Row],[Accession Prefix (NPGS)]]&amp;" "&amp;Master[[#This Row],[Accession Number -Assigned]]</f>
        <v xml:space="preserve"> </v>
      </c>
      <c r="I145" s="7" t="e">
        <f>IF(#REF!="","",#REF!)</f>
        <v>#REF!</v>
      </c>
      <c r="J145" s="7" t="e">
        <f>IF(#REF!="","",#REF!)</f>
        <v>#REF!</v>
      </c>
    </row>
    <row r="146" spans="2:10" x14ac:dyDescent="0.35">
      <c r="B146" s="76" t="e">
        <f>IF(#REF!="","",#REF!)</f>
        <v>#REF!</v>
      </c>
      <c r="C146" s="45" t="e">
        <f>IF(#REF!="","",#REF!)</f>
        <v>#REF!</v>
      </c>
      <c r="D146" s="45" t="e">
        <f>IF(#REF!="","",#REF!)</f>
        <v>#REF!</v>
      </c>
      <c r="E146" s="76" t="e">
        <f>IF(#REF!="","",#REF!)</f>
        <v>#REF!</v>
      </c>
      <c r="F146" s="76" t="e">
        <f>IF(#REF!="","",#REF!)</f>
        <v>#REF!</v>
      </c>
      <c r="G146" s="152" t="str">
        <f>Master[[#This Row],[Accession Prefix (NPGS)]]&amp;" "&amp;Master[[#This Row],[Accession Number -Assigned]]</f>
        <v xml:space="preserve"> </v>
      </c>
      <c r="I146" s="7" t="e">
        <f>IF(#REF!="","",#REF!)</f>
        <v>#REF!</v>
      </c>
      <c r="J146" s="7" t="e">
        <f>IF(#REF!="","",#REF!)</f>
        <v>#REF!</v>
      </c>
    </row>
    <row r="147" spans="2:10" x14ac:dyDescent="0.35">
      <c r="B147" s="76" t="e">
        <f>IF(#REF!="","",#REF!)</f>
        <v>#REF!</v>
      </c>
      <c r="C147" s="45" t="e">
        <f>IF(#REF!="","",#REF!)</f>
        <v>#REF!</v>
      </c>
      <c r="D147" s="45" t="e">
        <f>IF(#REF!="","",#REF!)</f>
        <v>#REF!</v>
      </c>
      <c r="E147" s="76" t="e">
        <f>IF(#REF!="","",#REF!)</f>
        <v>#REF!</v>
      </c>
      <c r="F147" s="76" t="e">
        <f>IF(#REF!="","",#REF!)</f>
        <v>#REF!</v>
      </c>
      <c r="G147" s="152" t="str">
        <f>Master[[#This Row],[Accession Prefix (NPGS)]]&amp;" "&amp;Master[[#This Row],[Accession Number -Assigned]]</f>
        <v xml:space="preserve"> </v>
      </c>
      <c r="I147" s="7" t="e">
        <f>IF(#REF!="","",#REF!)</f>
        <v>#REF!</v>
      </c>
      <c r="J147" s="7" t="e">
        <f>IF(#REF!="","",#REF!)</f>
        <v>#REF!</v>
      </c>
    </row>
    <row r="148" spans="2:10" x14ac:dyDescent="0.35">
      <c r="B148" s="76" t="e">
        <f>IF(#REF!="","",#REF!)</f>
        <v>#REF!</v>
      </c>
      <c r="C148" s="45" t="e">
        <f>IF(#REF!="","",#REF!)</f>
        <v>#REF!</v>
      </c>
      <c r="D148" s="45" t="e">
        <f>IF(#REF!="","",#REF!)</f>
        <v>#REF!</v>
      </c>
      <c r="E148" s="76" t="e">
        <f>IF(#REF!="","",#REF!)</f>
        <v>#REF!</v>
      </c>
      <c r="F148" s="76" t="e">
        <f>IF(#REF!="","",#REF!)</f>
        <v>#REF!</v>
      </c>
      <c r="G148" s="152" t="str">
        <f>Master[[#This Row],[Accession Prefix (NPGS)]]&amp;" "&amp;Master[[#This Row],[Accession Number -Assigned]]</f>
        <v xml:space="preserve"> </v>
      </c>
      <c r="I148" s="7" t="e">
        <f>IF(#REF!="","",#REF!)</f>
        <v>#REF!</v>
      </c>
      <c r="J148" s="7" t="e">
        <f>IF(#REF!="","",#REF!)</f>
        <v>#REF!</v>
      </c>
    </row>
    <row r="149" spans="2:10" x14ac:dyDescent="0.35">
      <c r="B149" s="76" t="e">
        <f>IF(#REF!="","",#REF!)</f>
        <v>#REF!</v>
      </c>
      <c r="C149" s="45" t="e">
        <f>IF(#REF!="","",#REF!)</f>
        <v>#REF!</v>
      </c>
      <c r="D149" s="45" t="e">
        <f>IF(#REF!="","",#REF!)</f>
        <v>#REF!</v>
      </c>
      <c r="E149" s="76" t="e">
        <f>IF(#REF!="","",#REF!)</f>
        <v>#REF!</v>
      </c>
      <c r="F149" s="76" t="e">
        <f>IF(#REF!="","",#REF!)</f>
        <v>#REF!</v>
      </c>
      <c r="G149" s="152" t="str">
        <f>Master[[#This Row],[Accession Prefix (NPGS)]]&amp;" "&amp;Master[[#This Row],[Accession Number -Assigned]]</f>
        <v xml:space="preserve"> </v>
      </c>
      <c r="I149" s="7" t="e">
        <f>IF(#REF!="","",#REF!)</f>
        <v>#REF!</v>
      </c>
      <c r="J149" s="7" t="e">
        <f>IF(#REF!="","",#REF!)</f>
        <v>#REF!</v>
      </c>
    </row>
    <row r="150" spans="2:10" x14ac:dyDescent="0.35">
      <c r="B150" s="76" t="e">
        <f>IF(#REF!="","",#REF!)</f>
        <v>#REF!</v>
      </c>
      <c r="C150" s="45" t="e">
        <f>IF(#REF!="","",#REF!)</f>
        <v>#REF!</v>
      </c>
      <c r="D150" s="45" t="e">
        <f>IF(#REF!="","",#REF!)</f>
        <v>#REF!</v>
      </c>
      <c r="E150" s="76" t="e">
        <f>IF(#REF!="","",#REF!)</f>
        <v>#REF!</v>
      </c>
      <c r="F150" s="76" t="e">
        <f>IF(#REF!="","",#REF!)</f>
        <v>#REF!</v>
      </c>
      <c r="G150" s="152" t="str">
        <f>Master[[#This Row],[Accession Prefix (NPGS)]]&amp;" "&amp;Master[[#This Row],[Accession Number -Assigned]]</f>
        <v xml:space="preserve"> </v>
      </c>
      <c r="I150" s="7" t="e">
        <f>IF(#REF!="","",#REF!)</f>
        <v>#REF!</v>
      </c>
      <c r="J150" s="7" t="e">
        <f>IF(#REF!="","",#REF!)</f>
        <v>#REF!</v>
      </c>
    </row>
    <row r="151" spans="2:10" x14ac:dyDescent="0.35">
      <c r="B151" s="76" t="e">
        <f>IF(#REF!="","",#REF!)</f>
        <v>#REF!</v>
      </c>
      <c r="C151" s="45" t="e">
        <f>IF(#REF!="","",#REF!)</f>
        <v>#REF!</v>
      </c>
      <c r="D151" s="45" t="e">
        <f>IF(#REF!="","",#REF!)</f>
        <v>#REF!</v>
      </c>
      <c r="E151" s="76" t="e">
        <f>IF(#REF!="","",#REF!)</f>
        <v>#REF!</v>
      </c>
      <c r="F151" s="76" t="e">
        <f>IF(#REF!="","",#REF!)</f>
        <v>#REF!</v>
      </c>
      <c r="G151" s="152" t="str">
        <f>Master[[#This Row],[Accession Prefix (NPGS)]]&amp;" "&amp;Master[[#This Row],[Accession Number -Assigned]]</f>
        <v xml:space="preserve"> </v>
      </c>
      <c r="I151" s="7" t="e">
        <f>IF(#REF!="","",#REF!)</f>
        <v>#REF!</v>
      </c>
      <c r="J151" s="7" t="e">
        <f>IF(#REF!="","",#REF!)</f>
        <v>#REF!</v>
      </c>
    </row>
    <row r="152" spans="2:10" x14ac:dyDescent="0.35">
      <c r="B152" s="76" t="e">
        <f>IF(#REF!="","",#REF!)</f>
        <v>#REF!</v>
      </c>
      <c r="C152" s="45" t="e">
        <f>IF(#REF!="","",#REF!)</f>
        <v>#REF!</v>
      </c>
      <c r="D152" s="45" t="e">
        <f>IF(#REF!="","",#REF!)</f>
        <v>#REF!</v>
      </c>
      <c r="E152" s="76" t="e">
        <f>IF(#REF!="","",#REF!)</f>
        <v>#REF!</v>
      </c>
      <c r="F152" s="76" t="e">
        <f>IF(#REF!="","",#REF!)</f>
        <v>#REF!</v>
      </c>
      <c r="G152" s="152" t="str">
        <f>Master[[#This Row],[Accession Prefix (NPGS)]]&amp;" "&amp;Master[[#This Row],[Accession Number -Assigned]]</f>
        <v xml:space="preserve"> </v>
      </c>
      <c r="I152" s="7" t="e">
        <f>IF(#REF!="","",#REF!)</f>
        <v>#REF!</v>
      </c>
      <c r="J152" s="7" t="e">
        <f>IF(#REF!="","",#REF!)</f>
        <v>#REF!</v>
      </c>
    </row>
    <row r="153" spans="2:10" x14ac:dyDescent="0.35">
      <c r="B153" s="76" t="e">
        <f>IF(#REF!="","",#REF!)</f>
        <v>#REF!</v>
      </c>
      <c r="C153" s="45" t="e">
        <f>IF(#REF!="","",#REF!)</f>
        <v>#REF!</v>
      </c>
      <c r="D153" s="45" t="e">
        <f>IF(#REF!="","",#REF!)</f>
        <v>#REF!</v>
      </c>
      <c r="E153" s="76" t="e">
        <f>IF(#REF!="","",#REF!)</f>
        <v>#REF!</v>
      </c>
      <c r="F153" s="76" t="e">
        <f>IF(#REF!="","",#REF!)</f>
        <v>#REF!</v>
      </c>
      <c r="G153" s="152" t="str">
        <f>Master[[#This Row],[Accession Prefix (NPGS)]]&amp;" "&amp;Master[[#This Row],[Accession Number -Assigned]]</f>
        <v xml:space="preserve"> </v>
      </c>
      <c r="I153" s="7" t="e">
        <f>IF(#REF!="","",#REF!)</f>
        <v>#REF!</v>
      </c>
      <c r="J153" s="7" t="e">
        <f>IF(#REF!="","",#REF!)</f>
        <v>#REF!</v>
      </c>
    </row>
    <row r="154" spans="2:10" x14ac:dyDescent="0.35">
      <c r="B154" s="76" t="e">
        <f>IF(#REF!="","",#REF!)</f>
        <v>#REF!</v>
      </c>
      <c r="C154" s="45" t="e">
        <f>IF(#REF!="","",#REF!)</f>
        <v>#REF!</v>
      </c>
      <c r="D154" s="45" t="e">
        <f>IF(#REF!="","",#REF!)</f>
        <v>#REF!</v>
      </c>
      <c r="E154" s="76" t="e">
        <f>IF(#REF!="","",#REF!)</f>
        <v>#REF!</v>
      </c>
      <c r="F154" s="76" t="e">
        <f>IF(#REF!="","",#REF!)</f>
        <v>#REF!</v>
      </c>
      <c r="G154" s="152" t="str">
        <f>Master[[#This Row],[Accession Prefix (NPGS)]]&amp;" "&amp;Master[[#This Row],[Accession Number -Assigned]]</f>
        <v xml:space="preserve"> </v>
      </c>
      <c r="I154" s="7" t="e">
        <f>IF(#REF!="","",#REF!)</f>
        <v>#REF!</v>
      </c>
      <c r="J154" s="7" t="e">
        <f>IF(#REF!="","",#REF!)</f>
        <v>#REF!</v>
      </c>
    </row>
    <row r="155" spans="2:10" x14ac:dyDescent="0.35">
      <c r="B155" s="76" t="e">
        <f>IF(#REF!="","",#REF!)</f>
        <v>#REF!</v>
      </c>
      <c r="C155" s="45" t="e">
        <f>IF(#REF!="","",#REF!)</f>
        <v>#REF!</v>
      </c>
      <c r="D155" s="45" t="e">
        <f>IF(#REF!="","",#REF!)</f>
        <v>#REF!</v>
      </c>
      <c r="E155" s="76" t="e">
        <f>IF(#REF!="","",#REF!)</f>
        <v>#REF!</v>
      </c>
      <c r="F155" s="76" t="e">
        <f>IF(#REF!="","",#REF!)</f>
        <v>#REF!</v>
      </c>
      <c r="G155" s="152" t="str">
        <f>Master[[#This Row],[Accession Prefix (NPGS)]]&amp;" "&amp;Master[[#This Row],[Accession Number -Assigned]]</f>
        <v xml:space="preserve"> </v>
      </c>
      <c r="I155" s="7" t="e">
        <f>IF(#REF!="","",#REF!)</f>
        <v>#REF!</v>
      </c>
      <c r="J155" s="7" t="e">
        <f>IF(#REF!="","",#REF!)</f>
        <v>#REF!</v>
      </c>
    </row>
    <row r="156" spans="2:10" x14ac:dyDescent="0.35">
      <c r="B156" s="76" t="e">
        <f>IF(#REF!="","",#REF!)</f>
        <v>#REF!</v>
      </c>
      <c r="C156" s="45" t="e">
        <f>IF(#REF!="","",#REF!)</f>
        <v>#REF!</v>
      </c>
      <c r="D156" s="45" t="e">
        <f>IF(#REF!="","",#REF!)</f>
        <v>#REF!</v>
      </c>
      <c r="E156" s="76" t="e">
        <f>IF(#REF!="","",#REF!)</f>
        <v>#REF!</v>
      </c>
      <c r="F156" s="76" t="e">
        <f>IF(#REF!="","",#REF!)</f>
        <v>#REF!</v>
      </c>
      <c r="G156" s="152" t="str">
        <f>Master[[#This Row],[Accession Prefix (NPGS)]]&amp;" "&amp;Master[[#This Row],[Accession Number -Assigned]]</f>
        <v xml:space="preserve"> </v>
      </c>
      <c r="I156" s="7" t="e">
        <f>IF(#REF!="","",#REF!)</f>
        <v>#REF!</v>
      </c>
      <c r="J156" s="7" t="e">
        <f>IF(#REF!="","",#REF!)</f>
        <v>#REF!</v>
      </c>
    </row>
    <row r="157" spans="2:10" x14ac:dyDescent="0.35">
      <c r="B157" s="76" t="e">
        <f>IF(#REF!="","",#REF!)</f>
        <v>#REF!</v>
      </c>
      <c r="C157" s="45" t="e">
        <f>IF(#REF!="","",#REF!)</f>
        <v>#REF!</v>
      </c>
      <c r="D157" s="45" t="e">
        <f>IF(#REF!="","",#REF!)</f>
        <v>#REF!</v>
      </c>
      <c r="E157" s="76" t="e">
        <f>IF(#REF!="","",#REF!)</f>
        <v>#REF!</v>
      </c>
      <c r="F157" s="76" t="e">
        <f>IF(#REF!="","",#REF!)</f>
        <v>#REF!</v>
      </c>
      <c r="G157" s="152" t="str">
        <f>Master[[#This Row],[Accession Prefix (NPGS)]]&amp;" "&amp;Master[[#This Row],[Accession Number -Assigned]]</f>
        <v xml:space="preserve"> </v>
      </c>
      <c r="I157" s="7" t="e">
        <f>IF(#REF!="","",#REF!)</f>
        <v>#REF!</v>
      </c>
      <c r="J157" s="7" t="e">
        <f>IF(#REF!="","",#REF!)</f>
        <v>#REF!</v>
      </c>
    </row>
    <row r="158" spans="2:10" x14ac:dyDescent="0.35">
      <c r="B158" s="76" t="e">
        <f>IF(#REF!="","",#REF!)</f>
        <v>#REF!</v>
      </c>
      <c r="C158" s="45" t="e">
        <f>IF(#REF!="","",#REF!)</f>
        <v>#REF!</v>
      </c>
      <c r="D158" s="45" t="e">
        <f>IF(#REF!="","",#REF!)</f>
        <v>#REF!</v>
      </c>
      <c r="E158" s="76" t="e">
        <f>IF(#REF!="","",#REF!)</f>
        <v>#REF!</v>
      </c>
      <c r="F158" s="76" t="e">
        <f>IF(#REF!="","",#REF!)</f>
        <v>#REF!</v>
      </c>
      <c r="G158" s="152" t="str">
        <f>Master[[#This Row],[Accession Prefix (NPGS)]]&amp;" "&amp;Master[[#This Row],[Accession Number -Assigned]]</f>
        <v xml:space="preserve"> </v>
      </c>
      <c r="I158" s="7" t="e">
        <f>IF(#REF!="","",#REF!)</f>
        <v>#REF!</v>
      </c>
      <c r="J158" s="7" t="e">
        <f>IF(#REF!="","",#REF!)</f>
        <v>#REF!</v>
      </c>
    </row>
    <row r="159" spans="2:10" x14ac:dyDescent="0.35">
      <c r="B159" s="76" t="e">
        <f>IF(#REF!="","",#REF!)</f>
        <v>#REF!</v>
      </c>
      <c r="C159" s="45" t="e">
        <f>IF(#REF!="","",#REF!)</f>
        <v>#REF!</v>
      </c>
      <c r="D159" s="45" t="e">
        <f>IF(#REF!="","",#REF!)</f>
        <v>#REF!</v>
      </c>
      <c r="E159" s="76" t="e">
        <f>IF(#REF!="","",#REF!)</f>
        <v>#REF!</v>
      </c>
      <c r="F159" s="76" t="e">
        <f>IF(#REF!="","",#REF!)</f>
        <v>#REF!</v>
      </c>
      <c r="G159" s="152" t="str">
        <f>Master[[#This Row],[Accession Prefix (NPGS)]]&amp;" "&amp;Master[[#This Row],[Accession Number -Assigned]]</f>
        <v xml:space="preserve"> </v>
      </c>
      <c r="I159" s="7" t="e">
        <f>IF(#REF!="","",#REF!)</f>
        <v>#REF!</v>
      </c>
      <c r="J159" s="7" t="e">
        <f>IF(#REF!="","",#REF!)</f>
        <v>#REF!</v>
      </c>
    </row>
    <row r="160" spans="2:10" x14ac:dyDescent="0.35">
      <c r="B160" s="76" t="e">
        <f>IF(#REF!="","",#REF!)</f>
        <v>#REF!</v>
      </c>
      <c r="C160" s="45" t="e">
        <f>IF(#REF!="","",#REF!)</f>
        <v>#REF!</v>
      </c>
      <c r="D160" s="45" t="e">
        <f>IF(#REF!="","",#REF!)</f>
        <v>#REF!</v>
      </c>
      <c r="E160" s="76" t="e">
        <f>IF(#REF!="","",#REF!)</f>
        <v>#REF!</v>
      </c>
      <c r="F160" s="76" t="e">
        <f>IF(#REF!="","",#REF!)</f>
        <v>#REF!</v>
      </c>
      <c r="G160" s="152" t="str">
        <f>Master[[#This Row],[Accession Prefix (NPGS)]]&amp;" "&amp;Master[[#This Row],[Accession Number -Assigned]]</f>
        <v xml:space="preserve"> </v>
      </c>
      <c r="I160" s="7" t="e">
        <f>IF(#REF!="","",#REF!)</f>
        <v>#REF!</v>
      </c>
      <c r="J160" s="7" t="e">
        <f>IF(#REF!="","",#REF!)</f>
        <v>#REF!</v>
      </c>
    </row>
    <row r="161" spans="2:10" x14ac:dyDescent="0.35">
      <c r="B161" s="76" t="e">
        <f>IF(#REF!="","",#REF!)</f>
        <v>#REF!</v>
      </c>
      <c r="C161" s="45" t="e">
        <f>IF(#REF!="","",#REF!)</f>
        <v>#REF!</v>
      </c>
      <c r="D161" s="45" t="e">
        <f>IF(#REF!="","",#REF!)</f>
        <v>#REF!</v>
      </c>
      <c r="E161" s="76" t="e">
        <f>IF(#REF!="","",#REF!)</f>
        <v>#REF!</v>
      </c>
      <c r="F161" s="76" t="e">
        <f>IF(#REF!="","",#REF!)</f>
        <v>#REF!</v>
      </c>
      <c r="G161" s="152" t="str">
        <f>Master[[#This Row],[Accession Prefix (NPGS)]]&amp;" "&amp;Master[[#This Row],[Accession Number -Assigned]]</f>
        <v xml:space="preserve"> </v>
      </c>
      <c r="I161" s="7" t="e">
        <f>IF(#REF!="","",#REF!)</f>
        <v>#REF!</v>
      </c>
      <c r="J161" s="7" t="e">
        <f>IF(#REF!="","",#REF!)</f>
        <v>#REF!</v>
      </c>
    </row>
    <row r="162" spans="2:10" x14ac:dyDescent="0.35">
      <c r="B162" s="76" t="e">
        <f>IF(#REF!="","",#REF!)</f>
        <v>#REF!</v>
      </c>
      <c r="C162" s="45" t="e">
        <f>IF(#REF!="","",#REF!)</f>
        <v>#REF!</v>
      </c>
      <c r="D162" s="45" t="e">
        <f>IF(#REF!="","",#REF!)</f>
        <v>#REF!</v>
      </c>
      <c r="E162" s="76" t="e">
        <f>IF(#REF!="","",#REF!)</f>
        <v>#REF!</v>
      </c>
      <c r="F162" s="76" t="e">
        <f>IF(#REF!="","",#REF!)</f>
        <v>#REF!</v>
      </c>
      <c r="G162" s="152" t="str">
        <f>Master[[#This Row],[Accession Prefix (NPGS)]]&amp;" "&amp;Master[[#This Row],[Accession Number -Assigned]]</f>
        <v xml:space="preserve"> </v>
      </c>
      <c r="I162" s="7" t="e">
        <f>IF(#REF!="","",#REF!)</f>
        <v>#REF!</v>
      </c>
      <c r="J162" s="7" t="e">
        <f>IF(#REF!="","",#REF!)</f>
        <v>#REF!</v>
      </c>
    </row>
    <row r="163" spans="2:10" x14ac:dyDescent="0.35">
      <c r="B163" s="76" t="e">
        <f>IF(#REF!="","",#REF!)</f>
        <v>#REF!</v>
      </c>
      <c r="C163" s="45" t="e">
        <f>IF(#REF!="","",#REF!)</f>
        <v>#REF!</v>
      </c>
      <c r="D163" s="45" t="e">
        <f>IF(#REF!="","",#REF!)</f>
        <v>#REF!</v>
      </c>
      <c r="E163" s="76" t="e">
        <f>IF(#REF!="","",#REF!)</f>
        <v>#REF!</v>
      </c>
      <c r="F163" s="76" t="e">
        <f>IF(#REF!="","",#REF!)</f>
        <v>#REF!</v>
      </c>
      <c r="G163" s="152" t="str">
        <f>Master[[#This Row],[Accession Prefix (NPGS)]]&amp;" "&amp;Master[[#This Row],[Accession Number -Assigned]]</f>
        <v xml:space="preserve"> </v>
      </c>
      <c r="I163" s="7" t="e">
        <f>IF(#REF!="","",#REF!)</f>
        <v>#REF!</v>
      </c>
      <c r="J163" s="7" t="e">
        <f>IF(#REF!="","",#REF!)</f>
        <v>#REF!</v>
      </c>
    </row>
    <row r="164" spans="2:10" x14ac:dyDescent="0.35">
      <c r="B164" s="76" t="e">
        <f>IF(#REF!="","",#REF!)</f>
        <v>#REF!</v>
      </c>
      <c r="C164" s="45" t="e">
        <f>IF(#REF!="","",#REF!)</f>
        <v>#REF!</v>
      </c>
      <c r="D164" s="45" t="e">
        <f>IF(#REF!="","",#REF!)</f>
        <v>#REF!</v>
      </c>
      <c r="E164" s="76" t="e">
        <f>IF(#REF!="","",#REF!)</f>
        <v>#REF!</v>
      </c>
      <c r="F164" s="76" t="e">
        <f>IF(#REF!="","",#REF!)</f>
        <v>#REF!</v>
      </c>
      <c r="G164" s="152" t="str">
        <f>Master[[#This Row],[Accession Prefix (NPGS)]]&amp;" "&amp;Master[[#This Row],[Accession Number -Assigned]]</f>
        <v xml:space="preserve"> </v>
      </c>
      <c r="I164" s="7" t="e">
        <f>IF(#REF!="","",#REF!)</f>
        <v>#REF!</v>
      </c>
      <c r="J164" s="7" t="e">
        <f>IF(#REF!="","",#REF!)</f>
        <v>#REF!</v>
      </c>
    </row>
    <row r="165" spans="2:10" x14ac:dyDescent="0.35">
      <c r="B165" s="76" t="e">
        <f>IF(#REF!="","",#REF!)</f>
        <v>#REF!</v>
      </c>
      <c r="C165" s="45" t="e">
        <f>IF(#REF!="","",#REF!)</f>
        <v>#REF!</v>
      </c>
      <c r="D165" s="45" t="e">
        <f>IF(#REF!="","",#REF!)</f>
        <v>#REF!</v>
      </c>
      <c r="E165" s="76" t="e">
        <f>IF(#REF!="","",#REF!)</f>
        <v>#REF!</v>
      </c>
      <c r="F165" s="76" t="e">
        <f>IF(#REF!="","",#REF!)</f>
        <v>#REF!</v>
      </c>
      <c r="G165" s="152" t="str">
        <f>Master[[#This Row],[Accession Prefix (NPGS)]]&amp;" "&amp;Master[[#This Row],[Accession Number -Assigned]]</f>
        <v xml:space="preserve"> </v>
      </c>
      <c r="I165" s="7" t="e">
        <f>IF(#REF!="","",#REF!)</f>
        <v>#REF!</v>
      </c>
      <c r="J165" s="7" t="e">
        <f>IF(#REF!="","",#REF!)</f>
        <v>#REF!</v>
      </c>
    </row>
    <row r="166" spans="2:10" x14ac:dyDescent="0.35">
      <c r="B166" s="76" t="e">
        <f>IF(#REF!="","",#REF!)</f>
        <v>#REF!</v>
      </c>
      <c r="C166" s="45" t="e">
        <f>IF(#REF!="","",#REF!)</f>
        <v>#REF!</v>
      </c>
      <c r="D166" s="45" t="e">
        <f>IF(#REF!="","",#REF!)</f>
        <v>#REF!</v>
      </c>
      <c r="E166" s="76" t="e">
        <f>IF(#REF!="","",#REF!)</f>
        <v>#REF!</v>
      </c>
      <c r="F166" s="76" t="e">
        <f>IF(#REF!="","",#REF!)</f>
        <v>#REF!</v>
      </c>
      <c r="G166" s="152" t="str">
        <f>Master[[#This Row],[Accession Prefix (NPGS)]]&amp;" "&amp;Master[[#This Row],[Accession Number -Assigned]]</f>
        <v xml:space="preserve"> </v>
      </c>
      <c r="I166" s="7" t="e">
        <f>IF(#REF!="","",#REF!)</f>
        <v>#REF!</v>
      </c>
      <c r="J166" s="7" t="e">
        <f>IF(#REF!="","",#REF!)</f>
        <v>#REF!</v>
      </c>
    </row>
    <row r="167" spans="2:10" x14ac:dyDescent="0.35">
      <c r="B167" s="76" t="e">
        <f>IF(#REF!="","",#REF!)</f>
        <v>#REF!</v>
      </c>
      <c r="C167" s="45" t="e">
        <f>IF(#REF!="","",#REF!)</f>
        <v>#REF!</v>
      </c>
      <c r="D167" s="45" t="e">
        <f>IF(#REF!="","",#REF!)</f>
        <v>#REF!</v>
      </c>
      <c r="E167" s="76" t="e">
        <f>IF(#REF!="","",#REF!)</f>
        <v>#REF!</v>
      </c>
      <c r="F167" s="76" t="e">
        <f>IF(#REF!="","",#REF!)</f>
        <v>#REF!</v>
      </c>
      <c r="G167" s="152" t="str">
        <f>Master[[#This Row],[Accession Prefix (NPGS)]]&amp;" "&amp;Master[[#This Row],[Accession Number -Assigned]]</f>
        <v xml:space="preserve"> </v>
      </c>
      <c r="I167" s="7" t="e">
        <f>IF(#REF!="","",#REF!)</f>
        <v>#REF!</v>
      </c>
      <c r="J167" s="7" t="e">
        <f>IF(#REF!="","",#REF!)</f>
        <v>#REF!</v>
      </c>
    </row>
    <row r="168" spans="2:10" x14ac:dyDescent="0.35">
      <c r="B168" s="76" t="e">
        <f>IF(#REF!="","",#REF!)</f>
        <v>#REF!</v>
      </c>
      <c r="C168" s="45" t="e">
        <f>IF(#REF!="","",#REF!)</f>
        <v>#REF!</v>
      </c>
      <c r="D168" s="45" t="e">
        <f>IF(#REF!="","",#REF!)</f>
        <v>#REF!</v>
      </c>
      <c r="E168" s="76" t="e">
        <f>IF(#REF!="","",#REF!)</f>
        <v>#REF!</v>
      </c>
      <c r="F168" s="76" t="e">
        <f>IF(#REF!="","",#REF!)</f>
        <v>#REF!</v>
      </c>
      <c r="G168" s="152" t="str">
        <f>Master[[#This Row],[Accession Prefix (NPGS)]]&amp;" "&amp;Master[[#This Row],[Accession Number -Assigned]]</f>
        <v xml:space="preserve"> </v>
      </c>
      <c r="I168" s="7" t="e">
        <f>IF(#REF!="","",#REF!)</f>
        <v>#REF!</v>
      </c>
      <c r="J168" s="7" t="e">
        <f>IF(#REF!="","",#REF!)</f>
        <v>#REF!</v>
      </c>
    </row>
    <row r="169" spans="2:10" x14ac:dyDescent="0.35">
      <c r="B169" s="76" t="e">
        <f>IF(#REF!="","",#REF!)</f>
        <v>#REF!</v>
      </c>
      <c r="C169" s="45" t="e">
        <f>IF(#REF!="","",#REF!)</f>
        <v>#REF!</v>
      </c>
      <c r="D169" s="45" t="e">
        <f>IF(#REF!="","",#REF!)</f>
        <v>#REF!</v>
      </c>
      <c r="E169" s="76" t="e">
        <f>IF(#REF!="","",#REF!)</f>
        <v>#REF!</v>
      </c>
      <c r="F169" s="76" t="e">
        <f>IF(#REF!="","",#REF!)</f>
        <v>#REF!</v>
      </c>
      <c r="G169" s="152" t="str">
        <f>Master[[#This Row],[Accession Prefix (NPGS)]]&amp;" "&amp;Master[[#This Row],[Accession Number -Assigned]]</f>
        <v xml:space="preserve"> </v>
      </c>
      <c r="I169" s="7" t="e">
        <f>IF(#REF!="","",#REF!)</f>
        <v>#REF!</v>
      </c>
      <c r="J169" s="7" t="e">
        <f>IF(#REF!="","",#REF!)</f>
        <v>#REF!</v>
      </c>
    </row>
    <row r="170" spans="2:10" x14ac:dyDescent="0.35">
      <c r="B170" s="76" t="e">
        <f>IF(#REF!="","",#REF!)</f>
        <v>#REF!</v>
      </c>
      <c r="C170" s="45" t="e">
        <f>IF(#REF!="","",#REF!)</f>
        <v>#REF!</v>
      </c>
      <c r="D170" s="45" t="e">
        <f>IF(#REF!="","",#REF!)</f>
        <v>#REF!</v>
      </c>
      <c r="E170" s="76" t="e">
        <f>IF(#REF!="","",#REF!)</f>
        <v>#REF!</v>
      </c>
      <c r="F170" s="76" t="e">
        <f>IF(#REF!="","",#REF!)</f>
        <v>#REF!</v>
      </c>
      <c r="G170" s="152" t="str">
        <f>Master[[#This Row],[Accession Prefix (NPGS)]]&amp;" "&amp;Master[[#This Row],[Accession Number -Assigned]]</f>
        <v xml:space="preserve"> </v>
      </c>
      <c r="I170" s="7" t="e">
        <f>IF(#REF!="","",#REF!)</f>
        <v>#REF!</v>
      </c>
      <c r="J170" s="7" t="e">
        <f>IF(#REF!="","",#REF!)</f>
        <v>#REF!</v>
      </c>
    </row>
    <row r="171" spans="2:10" x14ac:dyDescent="0.35">
      <c r="B171" s="76" t="e">
        <f>IF(#REF!="","",#REF!)</f>
        <v>#REF!</v>
      </c>
      <c r="C171" s="45" t="e">
        <f>IF(#REF!="","",#REF!)</f>
        <v>#REF!</v>
      </c>
      <c r="D171" s="45" t="e">
        <f>IF(#REF!="","",#REF!)</f>
        <v>#REF!</v>
      </c>
      <c r="E171" s="76" t="e">
        <f>IF(#REF!="","",#REF!)</f>
        <v>#REF!</v>
      </c>
      <c r="F171" s="76" t="e">
        <f>IF(#REF!="","",#REF!)</f>
        <v>#REF!</v>
      </c>
      <c r="G171" s="152" t="str">
        <f>Master[[#This Row],[Accession Prefix (NPGS)]]&amp;" "&amp;Master[[#This Row],[Accession Number -Assigned]]</f>
        <v xml:space="preserve"> </v>
      </c>
      <c r="I171" s="7" t="e">
        <f>IF(#REF!="","",#REF!)</f>
        <v>#REF!</v>
      </c>
      <c r="J171" s="7" t="e">
        <f>IF(#REF!="","",#REF!)</f>
        <v>#REF!</v>
      </c>
    </row>
    <row r="172" spans="2:10" x14ac:dyDescent="0.35">
      <c r="B172" s="76" t="e">
        <f>IF(#REF!="","",#REF!)</f>
        <v>#REF!</v>
      </c>
      <c r="C172" s="45" t="e">
        <f>IF(#REF!="","",#REF!)</f>
        <v>#REF!</v>
      </c>
      <c r="D172" s="45" t="e">
        <f>IF(#REF!="","",#REF!)</f>
        <v>#REF!</v>
      </c>
      <c r="E172" s="76" t="e">
        <f>IF(#REF!="","",#REF!)</f>
        <v>#REF!</v>
      </c>
      <c r="F172" s="76" t="e">
        <f>IF(#REF!="","",#REF!)</f>
        <v>#REF!</v>
      </c>
      <c r="G172" s="152" t="str">
        <f>Master[[#This Row],[Accession Prefix (NPGS)]]&amp;" "&amp;Master[[#This Row],[Accession Number -Assigned]]</f>
        <v xml:space="preserve"> </v>
      </c>
      <c r="I172" s="7" t="e">
        <f>IF(#REF!="","",#REF!)</f>
        <v>#REF!</v>
      </c>
      <c r="J172" s="7" t="e">
        <f>IF(#REF!="","",#REF!)</f>
        <v>#REF!</v>
      </c>
    </row>
    <row r="173" spans="2:10" x14ac:dyDescent="0.35">
      <c r="B173" s="76" t="e">
        <f>IF(#REF!="","",#REF!)</f>
        <v>#REF!</v>
      </c>
      <c r="C173" s="45" t="e">
        <f>IF(#REF!="","",#REF!)</f>
        <v>#REF!</v>
      </c>
      <c r="D173" s="45" t="e">
        <f>IF(#REF!="","",#REF!)</f>
        <v>#REF!</v>
      </c>
      <c r="E173" s="76" t="e">
        <f>IF(#REF!="","",#REF!)</f>
        <v>#REF!</v>
      </c>
      <c r="F173" s="76" t="e">
        <f>IF(#REF!="","",#REF!)</f>
        <v>#REF!</v>
      </c>
      <c r="G173" s="152" t="str">
        <f>Master[[#This Row],[Accession Prefix (NPGS)]]&amp;" "&amp;Master[[#This Row],[Accession Number -Assigned]]</f>
        <v xml:space="preserve"> </v>
      </c>
      <c r="I173" s="7" t="e">
        <f>IF(#REF!="","",#REF!)</f>
        <v>#REF!</v>
      </c>
      <c r="J173" s="7" t="e">
        <f>IF(#REF!="","",#REF!)</f>
        <v>#REF!</v>
      </c>
    </row>
    <row r="174" spans="2:10" x14ac:dyDescent="0.35">
      <c r="B174" s="76" t="e">
        <f>IF(#REF!="","",#REF!)</f>
        <v>#REF!</v>
      </c>
      <c r="C174" s="45" t="e">
        <f>IF(#REF!="","",#REF!)</f>
        <v>#REF!</v>
      </c>
      <c r="D174" s="45" t="e">
        <f>IF(#REF!="","",#REF!)</f>
        <v>#REF!</v>
      </c>
      <c r="E174" s="76" t="e">
        <f>IF(#REF!="","",#REF!)</f>
        <v>#REF!</v>
      </c>
      <c r="F174" s="76" t="e">
        <f>IF(#REF!="","",#REF!)</f>
        <v>#REF!</v>
      </c>
      <c r="G174" s="152" t="str">
        <f>Master[[#This Row],[Accession Prefix (NPGS)]]&amp;" "&amp;Master[[#This Row],[Accession Number -Assigned]]</f>
        <v xml:space="preserve"> </v>
      </c>
      <c r="I174" s="7" t="e">
        <f>IF(#REF!="","",#REF!)</f>
        <v>#REF!</v>
      </c>
      <c r="J174" s="7" t="e">
        <f>IF(#REF!="","",#REF!)</f>
        <v>#REF!</v>
      </c>
    </row>
    <row r="175" spans="2:10" x14ac:dyDescent="0.35">
      <c r="B175" s="76" t="e">
        <f>IF(#REF!="","",#REF!)</f>
        <v>#REF!</v>
      </c>
      <c r="C175" s="45" t="e">
        <f>IF(#REF!="","",#REF!)</f>
        <v>#REF!</v>
      </c>
      <c r="D175" s="45" t="e">
        <f>IF(#REF!="","",#REF!)</f>
        <v>#REF!</v>
      </c>
      <c r="E175" s="76" t="e">
        <f>IF(#REF!="","",#REF!)</f>
        <v>#REF!</v>
      </c>
      <c r="F175" s="76" t="e">
        <f>IF(#REF!="","",#REF!)</f>
        <v>#REF!</v>
      </c>
      <c r="G175" s="152" t="str">
        <f>Master[[#This Row],[Accession Prefix (NPGS)]]&amp;" "&amp;Master[[#This Row],[Accession Number -Assigned]]</f>
        <v xml:space="preserve"> </v>
      </c>
      <c r="I175" s="7" t="e">
        <f>IF(#REF!="","",#REF!)</f>
        <v>#REF!</v>
      </c>
      <c r="J175" s="7" t="e">
        <f>IF(#REF!="","",#REF!)</f>
        <v>#REF!</v>
      </c>
    </row>
    <row r="176" spans="2:10" x14ac:dyDescent="0.35">
      <c r="B176" s="76" t="e">
        <f>IF(#REF!="","",#REF!)</f>
        <v>#REF!</v>
      </c>
      <c r="C176" s="45" t="e">
        <f>IF(#REF!="","",#REF!)</f>
        <v>#REF!</v>
      </c>
      <c r="D176" s="45" t="e">
        <f>IF(#REF!="","",#REF!)</f>
        <v>#REF!</v>
      </c>
      <c r="E176" s="76" t="e">
        <f>IF(#REF!="","",#REF!)</f>
        <v>#REF!</v>
      </c>
      <c r="F176" s="76" t="e">
        <f>IF(#REF!="","",#REF!)</f>
        <v>#REF!</v>
      </c>
      <c r="G176" s="152" t="str">
        <f>Master[[#This Row],[Accession Prefix (NPGS)]]&amp;" "&amp;Master[[#This Row],[Accession Number -Assigned]]</f>
        <v xml:space="preserve"> </v>
      </c>
      <c r="I176" s="7" t="e">
        <f>IF(#REF!="","",#REF!)</f>
        <v>#REF!</v>
      </c>
      <c r="J176" s="7" t="e">
        <f>IF(#REF!="","",#REF!)</f>
        <v>#REF!</v>
      </c>
    </row>
    <row r="177" spans="2:10" x14ac:dyDescent="0.35">
      <c r="B177" s="76" t="e">
        <f>IF(#REF!="","",#REF!)</f>
        <v>#REF!</v>
      </c>
      <c r="C177" s="45" t="e">
        <f>IF(#REF!="","",#REF!)</f>
        <v>#REF!</v>
      </c>
      <c r="D177" s="45" t="e">
        <f>IF(#REF!="","",#REF!)</f>
        <v>#REF!</v>
      </c>
      <c r="E177" s="76" t="e">
        <f>IF(#REF!="","",#REF!)</f>
        <v>#REF!</v>
      </c>
      <c r="F177" s="76" t="e">
        <f>IF(#REF!="","",#REF!)</f>
        <v>#REF!</v>
      </c>
      <c r="G177" s="152" t="str">
        <f>Master[[#This Row],[Accession Prefix (NPGS)]]&amp;" "&amp;Master[[#This Row],[Accession Number -Assigned]]</f>
        <v xml:space="preserve"> </v>
      </c>
      <c r="I177" s="7" t="e">
        <f>IF(#REF!="","",#REF!)</f>
        <v>#REF!</v>
      </c>
      <c r="J177" s="7" t="e">
        <f>IF(#REF!="","",#REF!)</f>
        <v>#REF!</v>
      </c>
    </row>
    <row r="178" spans="2:10" x14ac:dyDescent="0.35">
      <c r="B178" s="76" t="e">
        <f>IF(#REF!="","",#REF!)</f>
        <v>#REF!</v>
      </c>
      <c r="C178" s="45" t="e">
        <f>IF(#REF!="","",#REF!)</f>
        <v>#REF!</v>
      </c>
      <c r="D178" s="45" t="e">
        <f>IF(#REF!="","",#REF!)</f>
        <v>#REF!</v>
      </c>
      <c r="E178" s="76" t="e">
        <f>IF(#REF!="","",#REF!)</f>
        <v>#REF!</v>
      </c>
      <c r="F178" s="76" t="e">
        <f>IF(#REF!="","",#REF!)</f>
        <v>#REF!</v>
      </c>
      <c r="G178" s="152" t="str">
        <f>Master[[#This Row],[Accession Prefix (NPGS)]]&amp;" "&amp;Master[[#This Row],[Accession Number -Assigned]]</f>
        <v xml:space="preserve"> </v>
      </c>
      <c r="I178" s="7" t="e">
        <f>IF(#REF!="","",#REF!)</f>
        <v>#REF!</v>
      </c>
      <c r="J178" s="7" t="e">
        <f>IF(#REF!="","",#REF!)</f>
        <v>#REF!</v>
      </c>
    </row>
    <row r="179" spans="2:10" x14ac:dyDescent="0.35">
      <c r="B179" s="76" t="e">
        <f>IF(#REF!="","",#REF!)</f>
        <v>#REF!</v>
      </c>
      <c r="C179" s="45" t="e">
        <f>IF(#REF!="","",#REF!)</f>
        <v>#REF!</v>
      </c>
      <c r="D179" s="45" t="e">
        <f>IF(#REF!="","",#REF!)</f>
        <v>#REF!</v>
      </c>
      <c r="E179" s="76" t="e">
        <f>IF(#REF!="","",#REF!)</f>
        <v>#REF!</v>
      </c>
      <c r="F179" s="76" t="e">
        <f>IF(#REF!="","",#REF!)</f>
        <v>#REF!</v>
      </c>
      <c r="G179" s="152" t="str">
        <f>Master[[#This Row],[Accession Prefix (NPGS)]]&amp;" "&amp;Master[[#This Row],[Accession Number -Assigned]]</f>
        <v xml:space="preserve"> </v>
      </c>
      <c r="I179" s="7" t="e">
        <f>IF(#REF!="","",#REF!)</f>
        <v>#REF!</v>
      </c>
      <c r="J179" s="7" t="e">
        <f>IF(#REF!="","",#REF!)</f>
        <v>#REF!</v>
      </c>
    </row>
    <row r="180" spans="2:10" x14ac:dyDescent="0.35">
      <c r="B180" s="76" t="e">
        <f>IF(#REF!="","",#REF!)</f>
        <v>#REF!</v>
      </c>
      <c r="C180" s="45" t="e">
        <f>IF(#REF!="","",#REF!)</f>
        <v>#REF!</v>
      </c>
      <c r="D180" s="45" t="e">
        <f>IF(#REF!="","",#REF!)</f>
        <v>#REF!</v>
      </c>
      <c r="E180" s="76" t="e">
        <f>IF(#REF!="","",#REF!)</f>
        <v>#REF!</v>
      </c>
      <c r="F180" s="76" t="e">
        <f>IF(#REF!="","",#REF!)</f>
        <v>#REF!</v>
      </c>
      <c r="G180" s="152" t="str">
        <f>Master[[#This Row],[Accession Prefix (NPGS)]]&amp;" "&amp;Master[[#This Row],[Accession Number -Assigned]]</f>
        <v xml:space="preserve"> </v>
      </c>
      <c r="I180" s="7" t="e">
        <f>IF(#REF!="","",#REF!)</f>
        <v>#REF!</v>
      </c>
      <c r="J180" s="7" t="e">
        <f>IF(#REF!="","",#REF!)</f>
        <v>#REF!</v>
      </c>
    </row>
    <row r="181" spans="2:10" x14ac:dyDescent="0.35">
      <c r="B181" s="76" t="e">
        <f>IF(#REF!="","",#REF!)</f>
        <v>#REF!</v>
      </c>
      <c r="C181" s="45" t="e">
        <f>IF(#REF!="","",#REF!)</f>
        <v>#REF!</v>
      </c>
      <c r="D181" s="45" t="e">
        <f>IF(#REF!="","",#REF!)</f>
        <v>#REF!</v>
      </c>
      <c r="E181" s="76" t="e">
        <f>IF(#REF!="","",#REF!)</f>
        <v>#REF!</v>
      </c>
      <c r="F181" s="76" t="e">
        <f>IF(#REF!="","",#REF!)</f>
        <v>#REF!</v>
      </c>
      <c r="G181" s="152" t="str">
        <f>Master[[#This Row],[Accession Prefix (NPGS)]]&amp;" "&amp;Master[[#This Row],[Accession Number -Assigned]]</f>
        <v xml:space="preserve"> </v>
      </c>
      <c r="I181" s="7" t="e">
        <f>IF(#REF!="","",#REF!)</f>
        <v>#REF!</v>
      </c>
      <c r="J181" s="7" t="e">
        <f>IF(#REF!="","",#REF!)</f>
        <v>#REF!</v>
      </c>
    </row>
    <row r="182" spans="2:10" x14ac:dyDescent="0.35">
      <c r="B182" s="76" t="e">
        <f>IF(#REF!="","",#REF!)</f>
        <v>#REF!</v>
      </c>
      <c r="C182" s="45" t="e">
        <f>IF(#REF!="","",#REF!)</f>
        <v>#REF!</v>
      </c>
      <c r="D182" s="45" t="e">
        <f>IF(#REF!="","",#REF!)</f>
        <v>#REF!</v>
      </c>
      <c r="E182" s="76" t="e">
        <f>IF(#REF!="","",#REF!)</f>
        <v>#REF!</v>
      </c>
      <c r="F182" s="76" t="e">
        <f>IF(#REF!="","",#REF!)</f>
        <v>#REF!</v>
      </c>
      <c r="G182" s="152" t="str">
        <f>Master[[#This Row],[Accession Prefix (NPGS)]]&amp;" "&amp;Master[[#This Row],[Accession Number -Assigned]]</f>
        <v xml:space="preserve"> </v>
      </c>
      <c r="I182" s="7" t="e">
        <f>IF(#REF!="","",#REF!)</f>
        <v>#REF!</v>
      </c>
      <c r="J182" s="7" t="e">
        <f>IF(#REF!="","",#REF!)</f>
        <v>#REF!</v>
      </c>
    </row>
    <row r="183" spans="2:10" x14ac:dyDescent="0.35">
      <c r="B183" s="76" t="e">
        <f>IF(#REF!="","",#REF!)</f>
        <v>#REF!</v>
      </c>
      <c r="C183" s="45" t="e">
        <f>IF(#REF!="","",#REF!)</f>
        <v>#REF!</v>
      </c>
      <c r="D183" s="45" t="e">
        <f>IF(#REF!="","",#REF!)</f>
        <v>#REF!</v>
      </c>
      <c r="E183" s="76" t="e">
        <f>IF(#REF!="","",#REF!)</f>
        <v>#REF!</v>
      </c>
      <c r="F183" s="76" t="e">
        <f>IF(#REF!="","",#REF!)</f>
        <v>#REF!</v>
      </c>
      <c r="G183" s="152" t="str">
        <f>Master[[#This Row],[Accession Prefix (NPGS)]]&amp;" "&amp;Master[[#This Row],[Accession Number -Assigned]]</f>
        <v xml:space="preserve"> </v>
      </c>
      <c r="I183" s="7" t="e">
        <f>IF(#REF!="","",#REF!)</f>
        <v>#REF!</v>
      </c>
      <c r="J183" s="7" t="e">
        <f>IF(#REF!="","",#REF!)</f>
        <v>#REF!</v>
      </c>
    </row>
    <row r="184" spans="2:10" x14ac:dyDescent="0.35">
      <c r="B184" s="76" t="e">
        <f>IF(#REF!="","",#REF!)</f>
        <v>#REF!</v>
      </c>
      <c r="C184" s="45" t="e">
        <f>IF(#REF!="","",#REF!)</f>
        <v>#REF!</v>
      </c>
      <c r="D184" s="45" t="e">
        <f>IF(#REF!="","",#REF!)</f>
        <v>#REF!</v>
      </c>
      <c r="E184" s="76" t="e">
        <f>IF(#REF!="","",#REF!)</f>
        <v>#REF!</v>
      </c>
      <c r="F184" s="76" t="e">
        <f>IF(#REF!="","",#REF!)</f>
        <v>#REF!</v>
      </c>
      <c r="G184" s="152" t="str">
        <f>Master[[#This Row],[Accession Prefix (NPGS)]]&amp;" "&amp;Master[[#This Row],[Accession Number -Assigned]]</f>
        <v xml:space="preserve"> </v>
      </c>
      <c r="I184" s="7" t="e">
        <f>IF(#REF!="","",#REF!)</f>
        <v>#REF!</v>
      </c>
      <c r="J184" s="7" t="e">
        <f>IF(#REF!="","",#REF!)</f>
        <v>#REF!</v>
      </c>
    </row>
    <row r="185" spans="2:10" x14ac:dyDescent="0.35">
      <c r="B185" s="76" t="e">
        <f>IF(#REF!="","",#REF!)</f>
        <v>#REF!</v>
      </c>
      <c r="C185" s="45" t="e">
        <f>IF(#REF!="","",#REF!)</f>
        <v>#REF!</v>
      </c>
      <c r="D185" s="45" t="e">
        <f>IF(#REF!="","",#REF!)</f>
        <v>#REF!</v>
      </c>
      <c r="E185" s="76" t="e">
        <f>IF(#REF!="","",#REF!)</f>
        <v>#REF!</v>
      </c>
      <c r="F185" s="76" t="e">
        <f>IF(#REF!="","",#REF!)</f>
        <v>#REF!</v>
      </c>
      <c r="G185" s="152" t="str">
        <f>Master[[#This Row],[Accession Prefix (NPGS)]]&amp;" "&amp;Master[[#This Row],[Accession Number -Assigned]]</f>
        <v xml:space="preserve"> </v>
      </c>
      <c r="I185" s="7" t="e">
        <f>IF(#REF!="","",#REF!)</f>
        <v>#REF!</v>
      </c>
      <c r="J185" s="7" t="e">
        <f>IF(#REF!="","",#REF!)</f>
        <v>#REF!</v>
      </c>
    </row>
    <row r="186" spans="2:10" x14ac:dyDescent="0.35">
      <c r="B186" s="76" t="e">
        <f>IF(#REF!="","",#REF!)</f>
        <v>#REF!</v>
      </c>
      <c r="C186" s="45" t="e">
        <f>IF(#REF!="","",#REF!)</f>
        <v>#REF!</v>
      </c>
      <c r="D186" s="45" t="e">
        <f>IF(#REF!="","",#REF!)</f>
        <v>#REF!</v>
      </c>
      <c r="E186" s="76" t="e">
        <f>IF(#REF!="","",#REF!)</f>
        <v>#REF!</v>
      </c>
      <c r="F186" s="76" t="e">
        <f>IF(#REF!="","",#REF!)</f>
        <v>#REF!</v>
      </c>
      <c r="G186" s="152" t="str">
        <f>Master[[#This Row],[Accession Prefix (NPGS)]]&amp;" "&amp;Master[[#This Row],[Accession Number -Assigned]]</f>
        <v xml:space="preserve"> </v>
      </c>
      <c r="I186" s="7" t="e">
        <f>IF(#REF!="","",#REF!)</f>
        <v>#REF!</v>
      </c>
      <c r="J186" s="7" t="e">
        <f>IF(#REF!="","",#REF!)</f>
        <v>#REF!</v>
      </c>
    </row>
    <row r="187" spans="2:10" x14ac:dyDescent="0.35">
      <c r="B187" s="76" t="e">
        <f>IF(#REF!="","",#REF!)</f>
        <v>#REF!</v>
      </c>
      <c r="C187" s="45" t="e">
        <f>IF(#REF!="","",#REF!)</f>
        <v>#REF!</v>
      </c>
      <c r="D187" s="45" t="e">
        <f>IF(#REF!="","",#REF!)</f>
        <v>#REF!</v>
      </c>
      <c r="E187" s="76" t="e">
        <f>IF(#REF!="","",#REF!)</f>
        <v>#REF!</v>
      </c>
      <c r="F187" s="76" t="e">
        <f>IF(#REF!="","",#REF!)</f>
        <v>#REF!</v>
      </c>
      <c r="G187" s="152" t="str">
        <f>Master[[#This Row],[Accession Prefix (NPGS)]]&amp;" "&amp;Master[[#This Row],[Accession Number -Assigned]]</f>
        <v xml:space="preserve"> </v>
      </c>
      <c r="I187" s="7" t="e">
        <f>IF(#REF!="","",#REF!)</f>
        <v>#REF!</v>
      </c>
      <c r="J187" s="7" t="e">
        <f>IF(#REF!="","",#REF!)</f>
        <v>#REF!</v>
      </c>
    </row>
    <row r="188" spans="2:10" x14ac:dyDescent="0.35">
      <c r="B188" s="76" t="e">
        <f>IF(#REF!="","",#REF!)</f>
        <v>#REF!</v>
      </c>
      <c r="C188" s="45" t="e">
        <f>IF(#REF!="","",#REF!)</f>
        <v>#REF!</v>
      </c>
      <c r="D188" s="45" t="e">
        <f>IF(#REF!="","",#REF!)</f>
        <v>#REF!</v>
      </c>
      <c r="E188" s="76" t="e">
        <f>IF(#REF!="","",#REF!)</f>
        <v>#REF!</v>
      </c>
      <c r="F188" s="76" t="e">
        <f>IF(#REF!="","",#REF!)</f>
        <v>#REF!</v>
      </c>
      <c r="G188" s="152" t="str">
        <f>Master[[#This Row],[Accession Prefix (NPGS)]]&amp;" "&amp;Master[[#This Row],[Accession Number -Assigned]]</f>
        <v xml:space="preserve"> </v>
      </c>
      <c r="I188" s="7" t="e">
        <f>IF(#REF!="","",#REF!)</f>
        <v>#REF!</v>
      </c>
      <c r="J188" s="7" t="e">
        <f>IF(#REF!="","",#REF!)</f>
        <v>#REF!</v>
      </c>
    </row>
    <row r="189" spans="2:10" x14ac:dyDescent="0.35">
      <c r="B189" s="76" t="e">
        <f>IF(#REF!="","",#REF!)</f>
        <v>#REF!</v>
      </c>
      <c r="C189" s="45" t="e">
        <f>IF(#REF!="","",#REF!)</f>
        <v>#REF!</v>
      </c>
      <c r="D189" s="45" t="e">
        <f>IF(#REF!="","",#REF!)</f>
        <v>#REF!</v>
      </c>
      <c r="E189" s="76" t="e">
        <f>IF(#REF!="","",#REF!)</f>
        <v>#REF!</v>
      </c>
      <c r="F189" s="76" t="e">
        <f>IF(#REF!="","",#REF!)</f>
        <v>#REF!</v>
      </c>
      <c r="G189" s="152" t="str">
        <f>Master[[#This Row],[Accession Prefix (NPGS)]]&amp;" "&amp;Master[[#This Row],[Accession Number -Assigned]]</f>
        <v xml:space="preserve"> </v>
      </c>
      <c r="I189" s="7" t="e">
        <f>IF(#REF!="","",#REF!)</f>
        <v>#REF!</v>
      </c>
      <c r="J189" s="7" t="e">
        <f>IF(#REF!="","",#REF!)</f>
        <v>#REF!</v>
      </c>
    </row>
    <row r="190" spans="2:10" x14ac:dyDescent="0.35">
      <c r="B190" s="76" t="e">
        <f>IF(#REF!="","",#REF!)</f>
        <v>#REF!</v>
      </c>
      <c r="C190" s="45" t="e">
        <f>IF(#REF!="","",#REF!)</f>
        <v>#REF!</v>
      </c>
      <c r="D190" s="45" t="e">
        <f>IF(#REF!="","",#REF!)</f>
        <v>#REF!</v>
      </c>
      <c r="E190" s="76" t="e">
        <f>IF(#REF!="","",#REF!)</f>
        <v>#REF!</v>
      </c>
      <c r="F190" s="76" t="e">
        <f>IF(#REF!="","",#REF!)</f>
        <v>#REF!</v>
      </c>
      <c r="G190" s="152" t="str">
        <f>Master[[#This Row],[Accession Prefix (NPGS)]]&amp;" "&amp;Master[[#This Row],[Accession Number -Assigned]]</f>
        <v xml:space="preserve"> </v>
      </c>
      <c r="I190" s="7" t="e">
        <f>IF(#REF!="","",#REF!)</f>
        <v>#REF!</v>
      </c>
      <c r="J190" s="7" t="e">
        <f>IF(#REF!="","",#REF!)</f>
        <v>#REF!</v>
      </c>
    </row>
    <row r="191" spans="2:10" x14ac:dyDescent="0.35">
      <c r="B191" s="76" t="e">
        <f>IF(#REF!="","",#REF!)</f>
        <v>#REF!</v>
      </c>
      <c r="C191" s="45" t="e">
        <f>IF(#REF!="","",#REF!)</f>
        <v>#REF!</v>
      </c>
      <c r="D191" s="45" t="e">
        <f>IF(#REF!="","",#REF!)</f>
        <v>#REF!</v>
      </c>
      <c r="E191" s="76" t="e">
        <f>IF(#REF!="","",#REF!)</f>
        <v>#REF!</v>
      </c>
      <c r="F191" s="76" t="e">
        <f>IF(#REF!="","",#REF!)</f>
        <v>#REF!</v>
      </c>
      <c r="G191" s="152" t="str">
        <f>Master[[#This Row],[Accession Prefix (NPGS)]]&amp;" "&amp;Master[[#This Row],[Accession Number -Assigned]]</f>
        <v xml:space="preserve"> </v>
      </c>
      <c r="I191" s="7" t="e">
        <f>IF(#REF!="","",#REF!)</f>
        <v>#REF!</v>
      </c>
      <c r="J191" s="7" t="e">
        <f>IF(#REF!="","",#REF!)</f>
        <v>#REF!</v>
      </c>
    </row>
    <row r="192" spans="2:10" x14ac:dyDescent="0.35">
      <c r="B192" s="76" t="e">
        <f>IF(#REF!="","",#REF!)</f>
        <v>#REF!</v>
      </c>
      <c r="C192" s="45" t="e">
        <f>IF(#REF!="","",#REF!)</f>
        <v>#REF!</v>
      </c>
      <c r="D192" s="45" t="e">
        <f>IF(#REF!="","",#REF!)</f>
        <v>#REF!</v>
      </c>
      <c r="E192" s="76" t="e">
        <f>IF(#REF!="","",#REF!)</f>
        <v>#REF!</v>
      </c>
      <c r="F192" s="76" t="e">
        <f>IF(#REF!="","",#REF!)</f>
        <v>#REF!</v>
      </c>
      <c r="G192" s="152" t="str">
        <f>Master[[#This Row],[Accession Prefix (NPGS)]]&amp;" "&amp;Master[[#This Row],[Accession Number -Assigned]]</f>
        <v xml:space="preserve"> </v>
      </c>
      <c r="I192" s="7" t="e">
        <f>IF(#REF!="","",#REF!)</f>
        <v>#REF!</v>
      </c>
      <c r="J192" s="7" t="e">
        <f>IF(#REF!="","",#REF!)</f>
        <v>#REF!</v>
      </c>
    </row>
    <row r="193" spans="2:10" x14ac:dyDescent="0.35">
      <c r="B193" s="76" t="e">
        <f>IF(#REF!="","",#REF!)</f>
        <v>#REF!</v>
      </c>
      <c r="C193" s="45" t="e">
        <f>IF(#REF!="","",#REF!)</f>
        <v>#REF!</v>
      </c>
      <c r="D193" s="45" t="e">
        <f>IF(#REF!="","",#REF!)</f>
        <v>#REF!</v>
      </c>
      <c r="E193" s="76" t="e">
        <f>IF(#REF!="","",#REF!)</f>
        <v>#REF!</v>
      </c>
      <c r="F193" s="76" t="e">
        <f>IF(#REF!="","",#REF!)</f>
        <v>#REF!</v>
      </c>
      <c r="G193" s="152" t="str">
        <f>Master[[#This Row],[Accession Prefix (NPGS)]]&amp;" "&amp;Master[[#This Row],[Accession Number -Assigned]]</f>
        <v xml:space="preserve"> </v>
      </c>
      <c r="I193" s="7" t="e">
        <f>IF(#REF!="","",#REF!)</f>
        <v>#REF!</v>
      </c>
      <c r="J193" s="7" t="e">
        <f>IF(#REF!="","",#REF!)</f>
        <v>#REF!</v>
      </c>
    </row>
    <row r="194" spans="2:10" x14ac:dyDescent="0.35">
      <c r="B194" s="76" t="e">
        <f>IF(#REF!="","",#REF!)</f>
        <v>#REF!</v>
      </c>
      <c r="C194" s="45" t="e">
        <f>IF(#REF!="","",#REF!)</f>
        <v>#REF!</v>
      </c>
      <c r="D194" s="45" t="e">
        <f>IF(#REF!="","",#REF!)</f>
        <v>#REF!</v>
      </c>
      <c r="E194" s="76" t="e">
        <f>IF(#REF!="","",#REF!)</f>
        <v>#REF!</v>
      </c>
      <c r="F194" s="76" t="e">
        <f>IF(#REF!="","",#REF!)</f>
        <v>#REF!</v>
      </c>
      <c r="G194" s="152" t="str">
        <f>Master[[#This Row],[Accession Prefix (NPGS)]]&amp;" "&amp;Master[[#This Row],[Accession Number -Assigned]]</f>
        <v xml:space="preserve"> </v>
      </c>
      <c r="I194" s="7" t="e">
        <f>IF(#REF!="","",#REF!)</f>
        <v>#REF!</v>
      </c>
      <c r="J194" s="7" t="e">
        <f>IF(#REF!="","",#REF!)</f>
        <v>#REF!</v>
      </c>
    </row>
    <row r="195" spans="2:10" x14ac:dyDescent="0.35">
      <c r="B195" s="76" t="e">
        <f>IF(#REF!="","",#REF!)</f>
        <v>#REF!</v>
      </c>
      <c r="C195" s="45" t="e">
        <f>IF(#REF!="","",#REF!)</f>
        <v>#REF!</v>
      </c>
      <c r="D195" s="45" t="e">
        <f>IF(#REF!="","",#REF!)</f>
        <v>#REF!</v>
      </c>
      <c r="E195" s="76" t="e">
        <f>IF(#REF!="","",#REF!)</f>
        <v>#REF!</v>
      </c>
      <c r="F195" s="76" t="e">
        <f>IF(#REF!="","",#REF!)</f>
        <v>#REF!</v>
      </c>
      <c r="G195" s="152" t="str">
        <f>Master[[#This Row],[Accession Prefix (NPGS)]]&amp;" "&amp;Master[[#This Row],[Accession Number -Assigned]]</f>
        <v xml:space="preserve"> </v>
      </c>
      <c r="I195" s="7" t="e">
        <f>IF(#REF!="","",#REF!)</f>
        <v>#REF!</v>
      </c>
      <c r="J195" s="7" t="e">
        <f>IF(#REF!="","",#REF!)</f>
        <v>#REF!</v>
      </c>
    </row>
    <row r="196" spans="2:10" x14ac:dyDescent="0.35">
      <c r="B196" s="76" t="e">
        <f>IF(#REF!="","",#REF!)</f>
        <v>#REF!</v>
      </c>
      <c r="C196" s="45" t="e">
        <f>IF(#REF!="","",#REF!)</f>
        <v>#REF!</v>
      </c>
      <c r="D196" s="45" t="e">
        <f>IF(#REF!="","",#REF!)</f>
        <v>#REF!</v>
      </c>
      <c r="E196" s="76" t="e">
        <f>IF(#REF!="","",#REF!)</f>
        <v>#REF!</v>
      </c>
      <c r="F196" s="76" t="e">
        <f>IF(#REF!="","",#REF!)</f>
        <v>#REF!</v>
      </c>
      <c r="G196" s="152" t="str">
        <f>Master[[#This Row],[Accession Prefix (NPGS)]]&amp;" "&amp;Master[[#This Row],[Accession Number -Assigned]]</f>
        <v xml:space="preserve"> </v>
      </c>
      <c r="I196" s="7" t="e">
        <f>IF(#REF!="","",#REF!)</f>
        <v>#REF!</v>
      </c>
      <c r="J196" s="7" t="e">
        <f>IF(#REF!="","",#REF!)</f>
        <v>#REF!</v>
      </c>
    </row>
    <row r="197" spans="2:10" x14ac:dyDescent="0.35">
      <c r="B197" s="76" t="e">
        <f>IF(#REF!="","",#REF!)</f>
        <v>#REF!</v>
      </c>
      <c r="C197" s="45" t="e">
        <f>IF(#REF!="","",#REF!)</f>
        <v>#REF!</v>
      </c>
      <c r="D197" s="45" t="e">
        <f>IF(#REF!="","",#REF!)</f>
        <v>#REF!</v>
      </c>
      <c r="E197" s="76" t="e">
        <f>IF(#REF!="","",#REF!)</f>
        <v>#REF!</v>
      </c>
      <c r="F197" s="76" t="e">
        <f>IF(#REF!="","",#REF!)</f>
        <v>#REF!</v>
      </c>
      <c r="G197" s="152" t="str">
        <f>Master[[#This Row],[Accession Prefix (NPGS)]]&amp;" "&amp;Master[[#This Row],[Accession Number -Assigned]]</f>
        <v xml:space="preserve"> </v>
      </c>
      <c r="I197" s="7" t="e">
        <f>IF(#REF!="","",#REF!)</f>
        <v>#REF!</v>
      </c>
      <c r="J197" s="7" t="e">
        <f>IF(#REF!="","",#REF!)</f>
        <v>#REF!</v>
      </c>
    </row>
    <row r="198" spans="2:10" x14ac:dyDescent="0.35">
      <c r="B198" s="76" t="e">
        <f>IF(#REF!="","",#REF!)</f>
        <v>#REF!</v>
      </c>
      <c r="C198" s="45" t="e">
        <f>IF(#REF!="","",#REF!)</f>
        <v>#REF!</v>
      </c>
      <c r="D198" s="45" t="e">
        <f>IF(#REF!="","",#REF!)</f>
        <v>#REF!</v>
      </c>
      <c r="E198" s="76" t="e">
        <f>IF(#REF!="","",#REF!)</f>
        <v>#REF!</v>
      </c>
      <c r="F198" s="76" t="e">
        <f>IF(#REF!="","",#REF!)</f>
        <v>#REF!</v>
      </c>
      <c r="G198" s="152" t="str">
        <f>Master[[#This Row],[Accession Prefix (NPGS)]]&amp;" "&amp;Master[[#This Row],[Accession Number -Assigned]]</f>
        <v xml:space="preserve"> </v>
      </c>
      <c r="I198" s="7" t="e">
        <f>IF(#REF!="","",#REF!)</f>
        <v>#REF!</v>
      </c>
      <c r="J198" s="7" t="e">
        <f>IF(#REF!="","",#REF!)</f>
        <v>#REF!</v>
      </c>
    </row>
    <row r="199" spans="2:10" x14ac:dyDescent="0.35">
      <c r="B199" s="76" t="e">
        <f>IF(#REF!="","",#REF!)</f>
        <v>#REF!</v>
      </c>
      <c r="C199" s="45" t="e">
        <f>IF(#REF!="","",#REF!)</f>
        <v>#REF!</v>
      </c>
      <c r="D199" s="45" t="e">
        <f>IF(#REF!="","",#REF!)</f>
        <v>#REF!</v>
      </c>
      <c r="E199" s="76" t="e">
        <f>IF(#REF!="","",#REF!)</f>
        <v>#REF!</v>
      </c>
      <c r="F199" s="76" t="e">
        <f>IF(#REF!="","",#REF!)</f>
        <v>#REF!</v>
      </c>
      <c r="G199" s="152" t="str">
        <f>Master[[#This Row],[Accession Prefix (NPGS)]]&amp;" "&amp;Master[[#This Row],[Accession Number -Assigned]]</f>
        <v xml:space="preserve"> </v>
      </c>
      <c r="I199" s="7" t="e">
        <f>IF(#REF!="","",#REF!)</f>
        <v>#REF!</v>
      </c>
      <c r="J199" s="7" t="e">
        <f>IF(#REF!="","",#REF!)</f>
        <v>#REF!</v>
      </c>
    </row>
    <row r="200" spans="2:10" x14ac:dyDescent="0.35">
      <c r="B200" s="76" t="e">
        <f>IF(#REF!="","",#REF!)</f>
        <v>#REF!</v>
      </c>
      <c r="C200" s="45" t="e">
        <f>IF(#REF!="","",#REF!)</f>
        <v>#REF!</v>
      </c>
      <c r="D200" s="45" t="e">
        <f>IF(#REF!="","",#REF!)</f>
        <v>#REF!</v>
      </c>
      <c r="E200" s="76" t="e">
        <f>IF(#REF!="","",#REF!)</f>
        <v>#REF!</v>
      </c>
      <c r="F200" s="76" t="e">
        <f>IF(#REF!="","",#REF!)</f>
        <v>#REF!</v>
      </c>
      <c r="G200" s="152" t="str">
        <f>Master[[#This Row],[Accession Prefix (NPGS)]]&amp;" "&amp;Master[[#This Row],[Accession Number -Assigned]]</f>
        <v xml:space="preserve"> </v>
      </c>
      <c r="I200" s="7" t="e">
        <f>IF(#REF!="","",#REF!)</f>
        <v>#REF!</v>
      </c>
      <c r="J200" s="7" t="e">
        <f>IF(#REF!="","",#REF!)</f>
        <v>#REF!</v>
      </c>
    </row>
    <row r="201" spans="2:10" x14ac:dyDescent="0.35">
      <c r="B201" s="76" t="e">
        <f>IF(#REF!="","",#REF!)</f>
        <v>#REF!</v>
      </c>
      <c r="C201" s="45" t="e">
        <f>IF(#REF!="","",#REF!)</f>
        <v>#REF!</v>
      </c>
      <c r="D201" s="45" t="e">
        <f>IF(#REF!="","",#REF!)</f>
        <v>#REF!</v>
      </c>
      <c r="E201" s="76" t="e">
        <f>IF(#REF!="","",#REF!)</f>
        <v>#REF!</v>
      </c>
      <c r="F201" s="76" t="e">
        <f>IF(#REF!="","",#REF!)</f>
        <v>#REF!</v>
      </c>
      <c r="G201" s="152" t="str">
        <f>Master[[#This Row],[Accession Prefix (NPGS)]]&amp;" "&amp;Master[[#This Row],[Accession Number -Assigned]]</f>
        <v xml:space="preserve"> </v>
      </c>
      <c r="I201" s="7" t="e">
        <f>IF(#REF!="","",#REF!)</f>
        <v>#REF!</v>
      </c>
      <c r="J201" s="7" t="e">
        <f>IF(#REF!="","",#REF!)</f>
        <v>#REF!</v>
      </c>
    </row>
  </sheetData>
  <pageMargins left="0.7" right="0.7" top="0.75" bottom="0.75" header="0.3" footer="0.3"/>
  <legacyDrawing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3">
    <tabColor theme="4" tint="0.59999389629810485"/>
  </sheetPr>
  <dimension ref="A1:O201"/>
  <sheetViews>
    <sheetView topLeftCell="B1" workbookViewId="0">
      <selection activeCell="B4" sqref="B4"/>
    </sheetView>
  </sheetViews>
  <sheetFormatPr defaultRowHeight="14.5" x14ac:dyDescent="0.35"/>
  <cols>
    <col min="1" max="1" width="12.453125" customWidth="1"/>
    <col min="2" max="2" width="32.453125" bestFit="1" customWidth="1"/>
    <col min="3" max="3" width="12.26953125" customWidth="1"/>
    <col min="4" max="4" width="16.7265625" bestFit="1" customWidth="1"/>
    <col min="5" max="5" width="12.26953125" bestFit="1" customWidth="1"/>
    <col min="6" max="6" width="16.26953125" customWidth="1"/>
    <col min="7" max="7" width="14.26953125" bestFit="1" customWidth="1"/>
    <col min="8" max="8" width="15.7265625" customWidth="1"/>
    <col min="9" max="9" width="13.7265625" bestFit="1" customWidth="1"/>
    <col min="10" max="10" width="5.453125" bestFit="1" customWidth="1"/>
    <col min="11" max="11" width="13.81640625" bestFit="1" customWidth="1"/>
    <col min="12" max="12" width="23.54296875" bestFit="1" customWidth="1"/>
    <col min="13" max="13" width="13.81640625" bestFit="1" customWidth="1"/>
    <col min="14" max="14" width="11.7265625" bestFit="1" customWidth="1"/>
    <col min="15" max="15" width="13.81640625" bestFit="1" customWidth="1"/>
    <col min="16" max="16" width="23.54296875" bestFit="1" customWidth="1"/>
  </cols>
  <sheetData>
    <row r="1" spans="1:15" s="116" customFormat="1" ht="58" x14ac:dyDescent="0.35">
      <c r="A1" s="116" t="s">
        <v>80</v>
      </c>
      <c r="B1" s="118" t="s">
        <v>74</v>
      </c>
      <c r="C1" s="118" t="s">
        <v>81</v>
      </c>
      <c r="D1" s="116" t="s">
        <v>82</v>
      </c>
      <c r="E1" s="122" t="s">
        <v>83</v>
      </c>
      <c r="F1" s="116" t="s">
        <v>84</v>
      </c>
      <c r="G1" s="116" t="s">
        <v>85</v>
      </c>
      <c r="H1" s="116" t="s">
        <v>86</v>
      </c>
      <c r="I1" s="116" t="s">
        <v>9</v>
      </c>
    </row>
    <row r="2" spans="1:15" ht="15.5" x14ac:dyDescent="0.35">
      <c r="A2" s="1">
        <v>999999999</v>
      </c>
      <c r="B2" t="str">
        <f>Master[[#This Row],[Accession Prefix (NPGS)]]&amp;" "&amp;Master[[#This Row],[Accession Number -Assigned]]&amp;" COLLECTED "&amp;TEXT(Master[[#This Row],[Date Collected or Developed]], "MM/DD/YYYY")</f>
        <v>W6 57036 COLLECTED 07/09/2018</v>
      </c>
      <c r="C2" t="str">
        <f>"ASPECT"</f>
        <v>ASPECT</v>
      </c>
      <c r="D2" s="17" t="str">
        <f>IF(Master[[#This Row],[ASPECT -lookup picker]]="","",Master[[#This Row],[ASPECT -lookup picker]])</f>
        <v/>
      </c>
      <c r="E2" s="109"/>
      <c r="H2" t="str">
        <f>IF(Master[[#This Row],[ASPECT Original Value]]="","",Master[[#This Row],[ASPECT Original Value]])</f>
        <v/>
      </c>
      <c r="K2" s="3"/>
      <c r="O2" s="3"/>
    </row>
    <row r="3" spans="1:15" x14ac:dyDescent="0.35">
      <c r="A3" s="7"/>
      <c r="B3" t="str">
        <f>Master[[#This Row],[Accession Prefix (NPGS)]]&amp;" "&amp;Master[[#This Row],[Accession Number -Assigned]]&amp;" COLLECTED "&amp;TEXT(Master[[#This Row],[Date Collected or Developed]], "MM/DD/YYYY")</f>
        <v>W6  COLLECTED COLL_DT</v>
      </c>
      <c r="C3" t="str">
        <f t="shared" ref="C3:C21" si="0">"ASPECT"</f>
        <v>ASPECT</v>
      </c>
      <c r="D3" s="17" t="str">
        <f>IF(Master[[#This Row],[ASPECT -lookup picker]]="","",Master[[#This Row],[ASPECT -lookup picker]])</f>
        <v/>
      </c>
      <c r="E3" s="109"/>
      <c r="H3" t="str">
        <f>IF(Master[[#This Row],[ASPECT Original Value]]="","",Master[[#This Row],[ASPECT Original Value]])</f>
        <v>ASPECT</v>
      </c>
      <c r="K3" s="3"/>
      <c r="O3" s="3"/>
    </row>
    <row r="4" spans="1:15" x14ac:dyDescent="0.35">
      <c r="A4" s="7"/>
      <c r="B4" t="str">
        <f>Master[[#This Row],[Accession Prefix (NPGS)]]&amp;" "&amp;Master[[#This Row],[Accession Number -Assigned]]&amp;" COLLECTED "&amp;TEXT(Master[[#This Row],[Date Collected or Developed]], "MM/DD/YYYY")</f>
        <v>W6  COLLECTED 09/29/2015</v>
      </c>
      <c r="C4" t="str">
        <f t="shared" si="0"/>
        <v>ASPECT</v>
      </c>
      <c r="D4" s="17" t="str">
        <f>IF(Master[[#This Row],[ASPECT -lookup picker]]="","",Master[[#This Row],[ASPECT -lookup picker]])</f>
        <v/>
      </c>
      <c r="E4" s="109"/>
      <c r="H4" t="str">
        <f>IF(Master[[#This Row],[ASPECT Original Value]]="","",Master[[#This Row],[ASPECT Original Value]])</f>
        <v/>
      </c>
      <c r="K4" s="3"/>
      <c r="O4" s="3"/>
    </row>
    <row r="5" spans="1:15" x14ac:dyDescent="0.35">
      <c r="A5" s="7"/>
      <c r="B5" t="str">
        <f>Master[[#This Row],[Accession Prefix (NPGS)]]&amp;" "&amp;Master[[#This Row],[Accession Number -Assigned]]&amp;" COLLECTED "&amp;TEXT(Master[[#This Row],[Date Collected or Developed]], "MM/DD/YYYY")</f>
        <v>W6  COLLECTED 01/00/1900</v>
      </c>
      <c r="C5" t="str">
        <f t="shared" si="0"/>
        <v>ASPECT</v>
      </c>
      <c r="D5" s="17" t="str">
        <f>IF(Master[[#This Row],[ASPECT -lookup picker]]="","",Master[[#This Row],[ASPECT -lookup picker]])</f>
        <v/>
      </c>
      <c r="E5" s="109"/>
      <c r="H5" t="str">
        <f>IF(Master[[#This Row],[ASPECT Original Value]]="","",Master[[#This Row],[ASPECT Original Value]])</f>
        <v/>
      </c>
      <c r="K5" s="3"/>
      <c r="O5" s="3"/>
    </row>
    <row r="6" spans="1:15" x14ac:dyDescent="0.35">
      <c r="A6" s="7"/>
      <c r="B6" t="str">
        <f>Master[[#This Row],[Accession Prefix (NPGS)]]&amp;" "&amp;Master[[#This Row],[Accession Number -Assigned]]&amp;" COLLECTED "&amp;TEXT(Master[[#This Row],[Date Collected or Developed]], "MM/DD/YYYY")</f>
        <v>W6  COLLECTED 09/16/2015</v>
      </c>
      <c r="C6" t="str">
        <f t="shared" si="0"/>
        <v>ASPECT</v>
      </c>
      <c r="D6" s="17" t="str">
        <f>IF(Master[[#This Row],[ASPECT -lookup picker]]="","",Master[[#This Row],[ASPECT -lookup picker]])</f>
        <v/>
      </c>
      <c r="E6" s="109"/>
      <c r="H6" t="str">
        <f>IF(Master[[#This Row],[ASPECT Original Value]]="","",Master[[#This Row],[ASPECT Original Value]])</f>
        <v/>
      </c>
    </row>
    <row r="7" spans="1:15" x14ac:dyDescent="0.35">
      <c r="A7" s="7"/>
      <c r="B7" t="str">
        <f>Master[[#This Row],[Accession Prefix (NPGS)]]&amp;" "&amp;Master[[#This Row],[Accession Number -Assigned]]&amp;" COLLECTED "&amp;TEXT(Master[[#This Row],[Date Collected or Developed]], "MM/DD/YYYY")</f>
        <v>W6  COLLECTED 10/21/2015</v>
      </c>
      <c r="C7" t="str">
        <f t="shared" si="0"/>
        <v>ASPECT</v>
      </c>
      <c r="D7" s="17" t="str">
        <f>IF(Master[[#This Row],[ASPECT -lookup picker]]="","",Master[[#This Row],[ASPECT -lookup picker]])</f>
        <v/>
      </c>
      <c r="E7" s="109"/>
      <c r="H7" t="str">
        <f>IF(Master[[#This Row],[ASPECT Original Value]]="","",Master[[#This Row],[ASPECT Original Value]])</f>
        <v/>
      </c>
    </row>
    <row r="8" spans="1:15" x14ac:dyDescent="0.35">
      <c r="A8" s="7"/>
      <c r="B8" t="str">
        <f>Master[[#This Row],[Accession Prefix (NPGS)]]&amp;" "&amp;Master[[#This Row],[Accession Number -Assigned]]&amp;" COLLECTED "&amp;TEXT(Master[[#This Row],[Date Collected or Developed]], "MM/DD/YYYY")</f>
        <v>W6  COLLECTED 10/06/2015</v>
      </c>
      <c r="C8" t="str">
        <f t="shared" si="0"/>
        <v>ASPECT</v>
      </c>
      <c r="D8" s="17" t="str">
        <f>IF(Master[[#This Row],[ASPECT -lookup picker]]="","",Master[[#This Row],[ASPECT -lookup picker]])</f>
        <v/>
      </c>
      <c r="E8" s="109"/>
      <c r="H8" t="str">
        <f>IF(Master[[#This Row],[ASPECT Original Value]]="","",Master[[#This Row],[ASPECT Original Value]])</f>
        <v/>
      </c>
    </row>
    <row r="9" spans="1:15" x14ac:dyDescent="0.35">
      <c r="A9" s="7"/>
      <c r="B9" t="str">
        <f>Master[[#This Row],[Accession Prefix (NPGS)]]&amp;" "&amp;Master[[#This Row],[Accession Number -Assigned]]&amp;" COLLECTED "&amp;TEXT(Master[[#This Row],[Date Collected or Developed]], "MM/DD/YYYY")</f>
        <v>W6  COLLECTED 10/20/2015</v>
      </c>
      <c r="C9" t="str">
        <f t="shared" si="0"/>
        <v>ASPECT</v>
      </c>
      <c r="D9" s="17" t="str">
        <f>IF(Master[[#This Row],[ASPECT -lookup picker]]="","",Master[[#This Row],[ASPECT -lookup picker]])</f>
        <v/>
      </c>
      <c r="E9" s="109"/>
      <c r="H9" t="str">
        <f>IF(Master[[#This Row],[ASPECT Original Value]]="","",Master[[#This Row],[ASPECT Original Value]])</f>
        <v/>
      </c>
    </row>
    <row r="10" spans="1:15" x14ac:dyDescent="0.35">
      <c r="A10" s="7"/>
      <c r="B10" t="str">
        <f>Master[[#This Row],[Accession Prefix (NPGS)]]&amp;" "&amp;Master[[#This Row],[Accession Number -Assigned]]&amp;" COLLECTED "&amp;TEXT(Master[[#This Row],[Date Collected or Developed]], "MM/DD/YYYY")</f>
        <v>W6  COLLECTED 11/03/2015</v>
      </c>
      <c r="C10" t="str">
        <f t="shared" si="0"/>
        <v>ASPECT</v>
      </c>
      <c r="D10" s="17" t="str">
        <f>IF(Master[[#This Row],[ASPECT -lookup picker]]="","",Master[[#This Row],[ASPECT -lookup picker]])</f>
        <v/>
      </c>
      <c r="E10" s="109"/>
      <c r="H10" t="str">
        <f>IF(Master[[#This Row],[ASPECT Original Value]]="","",Master[[#This Row],[ASPECT Original Value]])</f>
        <v/>
      </c>
    </row>
    <row r="11" spans="1:15" x14ac:dyDescent="0.35">
      <c r="A11" s="7"/>
      <c r="B11" t="str">
        <f>Master[[#This Row],[Accession Prefix (NPGS)]]&amp;" "&amp;Master[[#This Row],[Accession Number -Assigned]]&amp;" COLLECTED "&amp;TEXT(Master[[#This Row],[Date Collected or Developed]], "MM/DD/YYYY")</f>
        <v>W6  COLLECTED 10/20/2015</v>
      </c>
      <c r="C11" t="str">
        <f t="shared" si="0"/>
        <v>ASPECT</v>
      </c>
      <c r="D11" s="17" t="str">
        <f>IF(Master[[#This Row],[ASPECT -lookup picker]]="","",Master[[#This Row],[ASPECT -lookup picker]])</f>
        <v/>
      </c>
      <c r="E11" s="109"/>
      <c r="H11" t="str">
        <f>IF(Master[[#This Row],[ASPECT Original Value]]="","",Master[[#This Row],[ASPECT Original Value]])</f>
        <v/>
      </c>
    </row>
    <row r="12" spans="1:15" x14ac:dyDescent="0.35">
      <c r="A12" s="7"/>
      <c r="B12" t="str">
        <f>Master[[#This Row],[Accession Prefix (NPGS)]]&amp;" "&amp;Master[[#This Row],[Accession Number -Assigned]]&amp;" COLLECTED "&amp;TEXT(Master[[#This Row],[Date Collected or Developed]], "MM/DD/YYYY")</f>
        <v>W6  COLLECTED 10/21/2015</v>
      </c>
      <c r="C12" t="str">
        <f t="shared" si="0"/>
        <v>ASPECT</v>
      </c>
      <c r="D12" s="17" t="str">
        <f>IF(Master[[#This Row],[ASPECT -lookup picker]]="","",Master[[#This Row],[ASPECT -lookup picker]])</f>
        <v/>
      </c>
      <c r="E12" s="109"/>
      <c r="H12" t="str">
        <f>IF(Master[[#This Row],[ASPECT Original Value]]="","",Master[[#This Row],[ASPECT Original Value]])</f>
        <v/>
      </c>
    </row>
    <row r="13" spans="1:15" x14ac:dyDescent="0.35">
      <c r="A13" s="7"/>
      <c r="B13" t="str">
        <f>Master[[#This Row],[Accession Prefix (NPGS)]]&amp;" "&amp;Master[[#This Row],[Accession Number -Assigned]]&amp;" COLLECTED "&amp;TEXT(Master[[#This Row],[Date Collected or Developed]], "MM/DD/YYYY")</f>
        <v>W6  COLLECTED 10/22/2015</v>
      </c>
      <c r="C13" t="str">
        <f t="shared" si="0"/>
        <v>ASPECT</v>
      </c>
      <c r="D13" s="17" t="str">
        <f>IF(Master[[#This Row],[ASPECT -lookup picker]]="","",Master[[#This Row],[ASPECT -lookup picker]])</f>
        <v/>
      </c>
      <c r="E13" s="109"/>
      <c r="H13" t="str">
        <f>IF(Master[[#This Row],[ASPECT Original Value]]="","",Master[[#This Row],[ASPECT Original Value]])</f>
        <v/>
      </c>
    </row>
    <row r="14" spans="1:15" x14ac:dyDescent="0.35">
      <c r="A14" s="7"/>
      <c r="B14" t="str">
        <f>Master[[#This Row],[Accession Prefix (NPGS)]]&amp;" "&amp;Master[[#This Row],[Accession Number -Assigned]]&amp;" COLLECTED "&amp;TEXT(Master[[#This Row],[Date Collected or Developed]], "MM/DD/YYYY")</f>
        <v>W6  COLLECTED 10/28/2015</v>
      </c>
      <c r="C14" t="str">
        <f t="shared" si="0"/>
        <v>ASPECT</v>
      </c>
      <c r="D14" s="17" t="str">
        <f>IF(Master[[#This Row],[ASPECT -lookup picker]]="","",Master[[#This Row],[ASPECT -lookup picker]])</f>
        <v/>
      </c>
      <c r="E14" s="109"/>
      <c r="H14" t="str">
        <f>IF(Master[[#This Row],[ASPECT Original Value]]="","",Master[[#This Row],[ASPECT Original Value]])</f>
        <v/>
      </c>
    </row>
    <row r="15" spans="1:15" x14ac:dyDescent="0.35">
      <c r="A15" s="7"/>
      <c r="B15" t="str">
        <f>Master[[#This Row],[Accession Prefix (NPGS)]]&amp;" "&amp;Master[[#This Row],[Accession Number -Assigned]]&amp;" COLLECTED "&amp;TEXT(Master[[#This Row],[Date Collected or Developed]], "MM/DD/YYYY")</f>
        <v>W6  COLLECTED 10/29/2015</v>
      </c>
      <c r="C15" t="str">
        <f t="shared" si="0"/>
        <v>ASPECT</v>
      </c>
      <c r="D15" s="17" t="str">
        <f>IF(Master[[#This Row],[ASPECT -lookup picker]]="","",Master[[#This Row],[ASPECT -lookup picker]])</f>
        <v/>
      </c>
      <c r="E15" s="109"/>
      <c r="H15" t="str">
        <f>IF(Master[[#This Row],[ASPECT Original Value]]="","",Master[[#This Row],[ASPECT Original Value]])</f>
        <v/>
      </c>
    </row>
    <row r="16" spans="1:15" x14ac:dyDescent="0.35">
      <c r="A16" s="7"/>
      <c r="B16" t="str">
        <f>Master[[#This Row],[Accession Prefix (NPGS)]]&amp;" "&amp;Master[[#This Row],[Accession Number -Assigned]]&amp;" COLLECTED "&amp;TEXT(Master[[#This Row],[Date Collected or Developed]], "MM/DD/YYYY")</f>
        <v>W6  COLLECTED 10/29/2015</v>
      </c>
      <c r="C16" t="str">
        <f t="shared" si="0"/>
        <v>ASPECT</v>
      </c>
      <c r="D16" s="17" t="str">
        <f>IF(Master[[#This Row],[ASPECT -lookup picker]]="","",Master[[#This Row],[ASPECT -lookup picker]])</f>
        <v/>
      </c>
      <c r="E16" s="109"/>
      <c r="H16" t="str">
        <f>IF(Master[[#This Row],[ASPECT Original Value]]="","",Master[[#This Row],[ASPECT Original Value]])</f>
        <v/>
      </c>
    </row>
    <row r="17" spans="1:8" x14ac:dyDescent="0.35">
      <c r="A17" s="7"/>
      <c r="B17" t="str">
        <f>Master[[#This Row],[Accession Prefix (NPGS)]]&amp;" "&amp;Master[[#This Row],[Accession Number -Assigned]]&amp;" COLLECTED "&amp;TEXT(Master[[#This Row],[Date Collected or Developed]], "MM/DD/YYYY")</f>
        <v>W6  COLLECTED 10/28/2015</v>
      </c>
      <c r="C17" t="str">
        <f t="shared" si="0"/>
        <v>ASPECT</v>
      </c>
      <c r="D17" s="17" t="str">
        <f>IF(Master[[#This Row],[ASPECT -lookup picker]]="","",Master[[#This Row],[ASPECT -lookup picker]])</f>
        <v/>
      </c>
      <c r="E17" s="109"/>
      <c r="H17" t="str">
        <f>IF(Master[[#This Row],[ASPECT Original Value]]="","",Master[[#This Row],[ASPECT Original Value]])</f>
        <v/>
      </c>
    </row>
    <row r="18" spans="1:8" x14ac:dyDescent="0.35">
      <c r="A18" s="7"/>
      <c r="B18" t="str">
        <f>Master[[#This Row],[Accession Prefix (NPGS)]]&amp;" "&amp;Master[[#This Row],[Accession Number -Assigned]]&amp;" COLLECTED "&amp;TEXT(Master[[#This Row],[Date Collected or Developed]], "MM/DD/YYYY")</f>
        <v>W6  COLLECTED 10/30/2015</v>
      </c>
      <c r="C18" t="str">
        <f t="shared" si="0"/>
        <v>ASPECT</v>
      </c>
      <c r="D18" s="17" t="str">
        <f>IF(Master[[#This Row],[ASPECT -lookup picker]]="","",Master[[#This Row],[ASPECT -lookup picker]])</f>
        <v/>
      </c>
      <c r="E18" s="109"/>
      <c r="H18" t="str">
        <f>IF(Master[[#This Row],[ASPECT Original Value]]="","",Master[[#This Row],[ASPECT Original Value]])</f>
        <v/>
      </c>
    </row>
    <row r="19" spans="1:8" x14ac:dyDescent="0.35">
      <c r="A19" s="7"/>
      <c r="B19" t="str">
        <f>Master[[#This Row],[Accession Prefix (NPGS)]]&amp;" "&amp;Master[[#This Row],[Accession Number -Assigned]]&amp;" COLLECTED "&amp;TEXT(Master[[#This Row],[Date Collected or Developed]], "MM/DD/YYYY")</f>
        <v>W6  COLLECTED 10/29/2015</v>
      </c>
      <c r="C19" t="str">
        <f t="shared" si="0"/>
        <v>ASPECT</v>
      </c>
      <c r="D19" s="17" t="str">
        <f>IF(Master[[#This Row],[ASPECT -lookup picker]]="","",Master[[#This Row],[ASPECT -lookup picker]])</f>
        <v/>
      </c>
      <c r="E19" s="109"/>
      <c r="H19" t="str">
        <f>IF(Master[[#This Row],[ASPECT Original Value]]="","",Master[[#This Row],[ASPECT Original Value]])</f>
        <v/>
      </c>
    </row>
    <row r="20" spans="1:8" x14ac:dyDescent="0.35">
      <c r="A20" s="7"/>
      <c r="B20" t="str">
        <f>Master[[#This Row],[Accession Prefix (NPGS)]]&amp;" "&amp;Master[[#This Row],[Accession Number -Assigned]]&amp;" COLLECTED "&amp;TEXT(Master[[#This Row],[Date Collected or Developed]], "MM/DD/YYYY")</f>
        <v>W6  COLLECTED 06/15/2016</v>
      </c>
      <c r="C20" t="str">
        <f t="shared" si="0"/>
        <v>ASPECT</v>
      </c>
      <c r="D20" s="17" t="str">
        <f>IF(Master[[#This Row],[ASPECT -lookup picker]]="","",Master[[#This Row],[ASPECT -lookup picker]])</f>
        <v/>
      </c>
      <c r="E20" s="109"/>
      <c r="H20" t="str">
        <f>IF(Master[[#This Row],[ASPECT Original Value]]="","",Master[[#This Row],[ASPECT Original Value]])</f>
        <v/>
      </c>
    </row>
    <row r="21" spans="1:8" x14ac:dyDescent="0.35">
      <c r="A21" s="7"/>
      <c r="B21" t="str">
        <f>Master[[#This Row],[Accession Prefix (NPGS)]]&amp;" "&amp;Master[[#This Row],[Accession Number -Assigned]]&amp;" COLLECTED "&amp;TEXT(Master[[#This Row],[Date Collected or Developed]], "MM/DD/YYYY")</f>
        <v>W6  COLLECTED 06/16/2016</v>
      </c>
      <c r="C21" t="str">
        <f t="shared" si="0"/>
        <v>ASPECT</v>
      </c>
      <c r="D21" s="17" t="str">
        <f>IF(Master[[#This Row],[ASPECT -lookup picker]]="","",Master[[#This Row],[ASPECT -lookup picker]])</f>
        <v/>
      </c>
      <c r="E21" s="109"/>
      <c r="H21" t="str">
        <f>IF(Master[[#This Row],[ASPECT Original Value]]="","",Master[[#This Row],[ASPECT Original Value]])</f>
        <v/>
      </c>
    </row>
    <row r="22" spans="1:8" x14ac:dyDescent="0.35">
      <c r="A22" s="7"/>
      <c r="B22" t="str">
        <f>Master[[#This Row],[Accession Prefix (NPGS)]]&amp;" "&amp;Master[[#This Row],[Accession Number -Assigned]]&amp;" COLLECTED "&amp;TEXT(Master[[#This Row],[Date Collected or Developed]], "MM/DD/YYYY")</f>
        <v>W6  COLLECTED 06/20/2016</v>
      </c>
      <c r="C22" t="str">
        <f t="shared" ref="C22:C30" si="1">"ASPECT"</f>
        <v>ASPECT</v>
      </c>
      <c r="D22" s="76" t="str">
        <f>IF(Master[[#This Row],[ASPECT -lookup picker]]="","",Master[[#This Row],[ASPECT -lookup picker]])</f>
        <v>Northeast</v>
      </c>
      <c r="E22" s="109"/>
      <c r="H22" t="str">
        <f>IF(Master[[#This Row],[ASPECT Original Value]]="","",Master[[#This Row],[ASPECT Original Value]])</f>
        <v>NE</v>
      </c>
    </row>
    <row r="23" spans="1:8" x14ac:dyDescent="0.35">
      <c r="A23" s="7"/>
      <c r="B23" t="str">
        <f>Master[[#This Row],[Accession Prefix (NPGS)]]&amp;" "&amp;Master[[#This Row],[Accession Number -Assigned]]&amp;" COLLECTED "&amp;TEXT(Master[[#This Row],[Date Collected or Developed]], "MM/DD/YYYY")</f>
        <v>W6  COLLECTED 06/22/2016</v>
      </c>
      <c r="C23" t="str">
        <f t="shared" si="1"/>
        <v>ASPECT</v>
      </c>
      <c r="D23" s="76" t="str">
        <f>IF(Master[[#This Row],[ASPECT -lookup picker]]="","",Master[[#This Row],[ASPECT -lookup picker]])</f>
        <v/>
      </c>
      <c r="E23" s="109"/>
      <c r="H23" t="str">
        <f>IF(Master[[#This Row],[ASPECT Original Value]]="","",Master[[#This Row],[ASPECT Original Value]])</f>
        <v/>
      </c>
    </row>
    <row r="24" spans="1:8" x14ac:dyDescent="0.35">
      <c r="A24" s="7"/>
      <c r="B24" t="str">
        <f>Master[[#This Row],[Accession Prefix (NPGS)]]&amp;" "&amp;Master[[#This Row],[Accession Number -Assigned]]&amp;" COLLECTED "&amp;TEXT(Master[[#This Row],[Date Collected or Developed]], "MM/DD/YYYY")</f>
        <v>W6  COLLECTED 06/27/2016</v>
      </c>
      <c r="C24" t="str">
        <f t="shared" si="1"/>
        <v>ASPECT</v>
      </c>
      <c r="D24" s="76" t="str">
        <f>IF(Master[[#This Row],[ASPECT -lookup picker]]="","",Master[[#This Row],[ASPECT -lookup picker]])</f>
        <v/>
      </c>
      <c r="E24" s="109"/>
      <c r="H24" t="str">
        <f>IF(Master[[#This Row],[ASPECT Original Value]]="","",Master[[#This Row],[ASPECT Original Value]])</f>
        <v/>
      </c>
    </row>
    <row r="25" spans="1:8" x14ac:dyDescent="0.35">
      <c r="A25" s="7"/>
      <c r="B25" t="str">
        <f>Master[[#This Row],[Accession Prefix (NPGS)]]&amp;" "&amp;Master[[#This Row],[Accession Number -Assigned]]&amp;" COLLECTED "&amp;TEXT(Master[[#This Row],[Date Collected or Developed]], "MM/DD/YYYY")</f>
        <v>W6  COLLECTED 07/08/2016</v>
      </c>
      <c r="C25" t="str">
        <f t="shared" si="1"/>
        <v>ASPECT</v>
      </c>
      <c r="D25" s="76" t="str">
        <f>IF(Master[[#This Row],[ASPECT -lookup picker]]="","",Master[[#This Row],[ASPECT -lookup picker]])</f>
        <v/>
      </c>
      <c r="E25" s="109"/>
      <c r="H25" t="str">
        <f>IF(Master[[#This Row],[ASPECT Original Value]]="","",Master[[#This Row],[ASPECT Original Value]])</f>
        <v/>
      </c>
    </row>
    <row r="26" spans="1:8" x14ac:dyDescent="0.35">
      <c r="A26" s="7"/>
      <c r="B26" t="str">
        <f>Master[[#This Row],[Accession Prefix (NPGS)]]&amp;" "&amp;Master[[#This Row],[Accession Number -Assigned]]&amp;" COLLECTED "&amp;TEXT(Master[[#This Row],[Date Collected or Developed]], "MM/DD/YYYY")</f>
        <v>W6  COLLECTED 07/13/2016</v>
      </c>
      <c r="C26" t="str">
        <f t="shared" si="1"/>
        <v>ASPECT</v>
      </c>
      <c r="D26" s="76" t="str">
        <f>IF(Master[[#This Row],[ASPECT -lookup picker]]="","",Master[[#This Row],[ASPECT -lookup picker]])</f>
        <v/>
      </c>
      <c r="E26" s="109"/>
      <c r="H26" t="str">
        <f>IF(Master[[#This Row],[ASPECT Original Value]]="","",Master[[#This Row],[ASPECT Original Value]])</f>
        <v/>
      </c>
    </row>
    <row r="27" spans="1:8" x14ac:dyDescent="0.35">
      <c r="A27" s="7"/>
      <c r="B27" t="str">
        <f>Master[[#This Row],[Accession Prefix (NPGS)]]&amp;" "&amp;Master[[#This Row],[Accession Number -Assigned]]&amp;" COLLECTED "&amp;TEXT(Master[[#This Row],[Date Collected or Developed]], "MM/DD/YYYY")</f>
        <v>W6  COLLECTED 08/09/2016</v>
      </c>
      <c r="C27" t="str">
        <f t="shared" si="1"/>
        <v>ASPECT</v>
      </c>
      <c r="D27" s="76" t="str">
        <f>IF(Master[[#This Row],[ASPECT -lookup picker]]="","",Master[[#This Row],[ASPECT -lookup picker]])</f>
        <v/>
      </c>
      <c r="E27" s="109"/>
      <c r="H27" t="str">
        <f>IF(Master[[#This Row],[ASPECT Original Value]]="","",Master[[#This Row],[ASPECT Original Value]])</f>
        <v/>
      </c>
    </row>
    <row r="28" spans="1:8" x14ac:dyDescent="0.35">
      <c r="A28" s="7"/>
      <c r="B28" t="str">
        <f>Master[[#This Row],[Accession Prefix (NPGS)]]&amp;" "&amp;Master[[#This Row],[Accession Number -Assigned]]&amp;" COLLECTED "&amp;TEXT(Master[[#This Row],[Date Collected or Developed]], "MM/DD/YYYY")</f>
        <v>W6  COLLECTED 07/21/2016</v>
      </c>
      <c r="C28" t="str">
        <f t="shared" si="1"/>
        <v>ASPECT</v>
      </c>
      <c r="D28" s="76" t="str">
        <f>IF(Master[[#This Row],[ASPECT -lookup picker]]="","",Master[[#This Row],[ASPECT -lookup picker]])</f>
        <v/>
      </c>
      <c r="E28" s="109"/>
      <c r="H28" t="str">
        <f>IF(Master[[#This Row],[ASPECT Original Value]]="","",Master[[#This Row],[ASPECT Original Value]])</f>
        <v/>
      </c>
    </row>
    <row r="29" spans="1:8" x14ac:dyDescent="0.35">
      <c r="A29" s="7"/>
      <c r="B29" t="str">
        <f>Master[[#This Row],[Accession Prefix (NPGS)]]&amp;" "&amp;Master[[#This Row],[Accession Number -Assigned]]&amp;" COLLECTED "&amp;TEXT(Master[[#This Row],[Date Collected or Developed]], "MM/DD/YYYY")</f>
        <v>W6  COLLECTED 08/17/2016</v>
      </c>
      <c r="C29" t="str">
        <f t="shared" si="1"/>
        <v>ASPECT</v>
      </c>
      <c r="D29" s="76" t="str">
        <f>IF(Master[[#This Row],[ASPECT -lookup picker]]="","",Master[[#This Row],[ASPECT -lookup picker]])</f>
        <v/>
      </c>
      <c r="E29" s="109"/>
      <c r="H29" t="str">
        <f>IF(Master[[#This Row],[ASPECT Original Value]]="","",Master[[#This Row],[ASPECT Original Value]])</f>
        <v/>
      </c>
    </row>
    <row r="30" spans="1:8" x14ac:dyDescent="0.35">
      <c r="A30" s="7"/>
      <c r="B30" t="str">
        <f>Master[[#This Row],[Accession Prefix (NPGS)]]&amp;" "&amp;Master[[#This Row],[Accession Number -Assigned]]&amp;" COLLECTED "&amp;TEXT(Master[[#This Row],[Date Collected or Developed]], "MM/DD/YYYY")</f>
        <v>W6  COLLECTED 08/18/2016</v>
      </c>
      <c r="C30" t="str">
        <f t="shared" si="1"/>
        <v>ASPECT</v>
      </c>
      <c r="D30" s="76" t="str">
        <f>IF(Master[[#This Row],[ASPECT -lookup picker]]="","",Master[[#This Row],[ASPECT -lookup picker]])</f>
        <v/>
      </c>
      <c r="E30" s="109"/>
      <c r="H30" t="str">
        <f>IF(Master[[#This Row],[ASPECT Original Value]]="","",Master[[#This Row],[ASPECT Original Value]])</f>
        <v/>
      </c>
    </row>
    <row r="31" spans="1:8" x14ac:dyDescent="0.35">
      <c r="B31" s="7" t="str">
        <f>Master[[#This Row],[Accession Prefix (NPGS)]]&amp;" "&amp;Master[[#This Row],[Accession Number -Assigned]]&amp;" COLLECTED "&amp;TEXT(Master[[#This Row],[Date Collected or Developed]], "MM/DD/YYYY")</f>
        <v>W6  COLLECTED 08/25/2016</v>
      </c>
      <c r="C31" t="str">
        <f>"ASPECT"</f>
        <v>ASPECT</v>
      </c>
      <c r="D31" s="76" t="str">
        <f>IF(Master[[#This Row],[ASPECT -lookup picker]]="","",Master[[#This Row],[ASPECT -lookup picker]])</f>
        <v/>
      </c>
      <c r="E31" s="109"/>
      <c r="H31" t="str">
        <f>IF(Master[[#This Row],[ASPECT Original Value]]="","",Master[[#This Row],[ASPECT Original Value]])</f>
        <v/>
      </c>
    </row>
    <row r="32" spans="1:8" x14ac:dyDescent="0.35">
      <c r="B32" s="7" t="str">
        <f>Master[[#This Row],[Accession Prefix (NPGS)]]&amp;" "&amp;Master[[#This Row],[Accession Number -Assigned]]&amp;" COLLECTED "&amp;TEXT(Master[[#This Row],[Date Collected or Developed]], "MM/DD/YYYY")</f>
        <v>W6  COLLECTED 08/31/2016</v>
      </c>
      <c r="C32" t="str">
        <f>"ASPECT"</f>
        <v>ASPECT</v>
      </c>
      <c r="D32" s="76" t="str">
        <f>IF(Master[[#This Row],[ASPECT -lookup picker]]="","",Master[[#This Row],[ASPECT -lookup picker]])</f>
        <v/>
      </c>
      <c r="E32" s="109"/>
      <c r="H32" t="str">
        <f>IF(Master[[#This Row],[ASPECT Original Value]]="","",Master[[#This Row],[ASPECT Original Value]])</f>
        <v/>
      </c>
    </row>
    <row r="33" spans="2:8" x14ac:dyDescent="0.35">
      <c r="B33" s="7" t="str">
        <f>Master[[#This Row],[Accession Prefix (NPGS)]]&amp;" "&amp;Master[[#This Row],[Accession Number -Assigned]]&amp;" COLLECTED "&amp;TEXT(Master[[#This Row],[Date Collected or Developed]], "MM/DD/YYYY")</f>
        <v>W6  COLLECTED 09/13/2016</v>
      </c>
      <c r="C33" t="str">
        <f>"ASPECT"</f>
        <v>ASPECT</v>
      </c>
      <c r="D33" s="76" t="str">
        <f>IF(Master[[#This Row],[ASPECT -lookup picker]]="","",Master[[#This Row],[ASPECT -lookup picker]])</f>
        <v/>
      </c>
      <c r="E33" s="109"/>
      <c r="H33" t="str">
        <f>IF(Master[[#This Row],[ASPECT Original Value]]="","",Master[[#This Row],[ASPECT Original Value]])</f>
        <v/>
      </c>
    </row>
    <row r="34" spans="2:8" x14ac:dyDescent="0.35">
      <c r="B34" s="7" t="str">
        <f>Master[[#This Row],[Accession Prefix (NPGS)]]&amp;" "&amp;Master[[#This Row],[Accession Number -Assigned]]&amp;" COLLECTED "&amp;TEXT(Master[[#This Row],[Date Collected or Developed]], "MM/DD/YYYY")</f>
        <v>W6  COLLECTED 09/14/2016</v>
      </c>
      <c r="C34" t="str">
        <f>"ASPECT"</f>
        <v>ASPECT</v>
      </c>
      <c r="D34" s="76" t="str">
        <f>IF(Master[[#This Row],[ASPECT -lookup picker]]="","",Master[[#This Row],[ASPECT -lookup picker]])</f>
        <v/>
      </c>
      <c r="E34" s="109"/>
      <c r="H34" t="str">
        <f>IF(Master[[#This Row],[ASPECT Original Value]]="","",Master[[#This Row],[ASPECT Original Value]])</f>
        <v/>
      </c>
    </row>
    <row r="35" spans="2:8" x14ac:dyDescent="0.35">
      <c r="B35" s="7" t="str">
        <f>Master[[#This Row],[Accession Prefix (NPGS)]]&amp;" "&amp;Master[[#This Row],[Accession Number -Assigned]]&amp;" COLLECTED "&amp;TEXT(Master[[#This Row],[Date Collected or Developed]], "MM/DD/YYYY")</f>
        <v>W6  COLLECTED 10/14/2016</v>
      </c>
      <c r="C35" t="str">
        <f>"ASPECT"</f>
        <v>ASPECT</v>
      </c>
      <c r="D35" s="76" t="str">
        <f>IF(Master[[#This Row],[ASPECT -lookup picker]]="","",Master[[#This Row],[ASPECT -lookup picker]])</f>
        <v/>
      </c>
      <c r="E35" s="109"/>
      <c r="H35" t="str">
        <f>IF(Master[[#This Row],[ASPECT Original Value]]="","",Master[[#This Row],[ASPECT Original Value]])</f>
        <v/>
      </c>
    </row>
    <row r="36" spans="2:8" x14ac:dyDescent="0.35">
      <c r="B36" t="str">
        <f>Master[[#This Row],[Accession Prefix (NPGS)]]&amp;" "&amp;Master[[#This Row],[Accession Number -Assigned]]&amp;" COLLECTED "&amp;TEXT(Master[[#This Row],[Date Collected or Developed]], "MM/DD/YYYY")</f>
        <v>W6  COLLECTED 09/16/2016</v>
      </c>
      <c r="C36" t="str">
        <f t="shared" ref="C36:C67" si="2">"ASPECT"</f>
        <v>ASPECT</v>
      </c>
      <c r="D36" s="76" t="str">
        <f>IF(Master[[#This Row],[ASPECT -lookup picker]]="","",Master[[#This Row],[ASPECT -lookup picker]])</f>
        <v/>
      </c>
      <c r="E36" s="109"/>
      <c r="H36" t="str">
        <f>IF(Master[[#This Row],[ASPECT Original Value]]="","",Master[[#This Row],[ASPECT Original Value]])</f>
        <v/>
      </c>
    </row>
    <row r="37" spans="2:8" x14ac:dyDescent="0.35">
      <c r="B37" t="str">
        <f>Master[[#This Row],[Accession Prefix (NPGS)]]&amp;" "&amp;Master[[#This Row],[Accession Number -Assigned]]&amp;" COLLECTED "&amp;TEXT(Master[[#This Row],[Date Collected or Developed]], "MM/DD/YYYY")</f>
        <v>W6  COLLECTED 09/16/2016</v>
      </c>
      <c r="C37" t="str">
        <f t="shared" si="2"/>
        <v>ASPECT</v>
      </c>
      <c r="D37" s="76" t="str">
        <f>IF(Master[[#This Row],[ASPECT -lookup picker]]="","",Master[[#This Row],[ASPECT -lookup picker]])</f>
        <v/>
      </c>
      <c r="E37" s="109"/>
      <c r="H37" t="str">
        <f>IF(Master[[#This Row],[ASPECT Original Value]]="","",Master[[#This Row],[ASPECT Original Value]])</f>
        <v/>
      </c>
    </row>
    <row r="38" spans="2:8" x14ac:dyDescent="0.35">
      <c r="B38" t="str">
        <f>Master[[#This Row],[Accession Prefix (NPGS)]]&amp;" "&amp;Master[[#This Row],[Accession Number -Assigned]]&amp;" COLLECTED "&amp;TEXT(Master[[#This Row],[Date Collected or Developed]], "MM/DD/YYYY")</f>
        <v>W6  COLLECTED 09/22/2016</v>
      </c>
      <c r="C38" t="str">
        <f t="shared" si="2"/>
        <v>ASPECT</v>
      </c>
      <c r="D38" s="76" t="str">
        <f>IF(Master[[#This Row],[ASPECT -lookup picker]]="","",Master[[#This Row],[ASPECT -lookup picker]])</f>
        <v/>
      </c>
      <c r="E38" s="109"/>
      <c r="H38" t="str">
        <f>IF(Master[[#This Row],[ASPECT Original Value]]="","",Master[[#This Row],[ASPECT Original Value]])</f>
        <v/>
      </c>
    </row>
    <row r="39" spans="2:8" x14ac:dyDescent="0.35">
      <c r="B39" t="str">
        <f>Master[[#This Row],[Accession Prefix (NPGS)]]&amp;" "&amp;Master[[#This Row],[Accession Number -Assigned]]&amp;" COLLECTED "&amp;TEXT(Master[[#This Row],[Date Collected or Developed]], "MM/DD/YYYY")</f>
        <v>W6  COLLECTED 09/20/2016</v>
      </c>
      <c r="C39" t="str">
        <f t="shared" si="2"/>
        <v>ASPECT</v>
      </c>
      <c r="D39" s="76" t="str">
        <f>IF(Master[[#This Row],[ASPECT -lookup picker]]="","",Master[[#This Row],[ASPECT -lookup picker]])</f>
        <v/>
      </c>
      <c r="E39" s="109"/>
      <c r="H39" t="str">
        <f>IF(Master[[#This Row],[ASPECT Original Value]]="","",Master[[#This Row],[ASPECT Original Value]])</f>
        <v/>
      </c>
    </row>
    <row r="40" spans="2:8" x14ac:dyDescent="0.35">
      <c r="B40" t="str">
        <f>Master[[#This Row],[Accession Prefix (NPGS)]]&amp;" "&amp;Master[[#This Row],[Accession Number -Assigned]]&amp;" COLLECTED "&amp;TEXT(Master[[#This Row],[Date Collected or Developed]], "MM/DD/YYYY")</f>
        <v>W6  COLLECTED 09/27/2016</v>
      </c>
      <c r="C40" t="str">
        <f t="shared" si="2"/>
        <v>ASPECT</v>
      </c>
      <c r="D40" s="76" t="str">
        <f>IF(Master[[#This Row],[ASPECT -lookup picker]]="","",Master[[#This Row],[ASPECT -lookup picker]])</f>
        <v/>
      </c>
      <c r="E40" s="109"/>
      <c r="H40" t="str">
        <f>IF(Master[[#This Row],[ASPECT Original Value]]="","",Master[[#This Row],[ASPECT Original Value]])</f>
        <v/>
      </c>
    </row>
    <row r="41" spans="2:8" x14ac:dyDescent="0.35">
      <c r="B41" t="str">
        <f>Master[[#This Row],[Accession Prefix (NPGS)]]&amp;" "&amp;Master[[#This Row],[Accession Number -Assigned]]&amp;" COLLECTED "&amp;TEXT(Master[[#This Row],[Date Collected or Developed]], "MM/DD/YYYY")</f>
        <v>W6  COLLECTED 09/29/2016</v>
      </c>
      <c r="C41" t="str">
        <f t="shared" si="2"/>
        <v>ASPECT</v>
      </c>
      <c r="D41" s="76" t="str">
        <f>IF(Master[[#This Row],[ASPECT -lookup picker]]="","",Master[[#This Row],[ASPECT -lookup picker]])</f>
        <v/>
      </c>
      <c r="E41" s="109"/>
      <c r="H41" t="str">
        <f>IF(Master[[#This Row],[ASPECT Original Value]]="","",Master[[#This Row],[ASPECT Original Value]])</f>
        <v/>
      </c>
    </row>
    <row r="42" spans="2:8" x14ac:dyDescent="0.35">
      <c r="B42" t="str">
        <f>Master[[#This Row],[Accession Prefix (NPGS)]]&amp;" "&amp;Master[[#This Row],[Accession Number -Assigned]]&amp;" COLLECTED "&amp;TEXT(Master[[#This Row],[Date Collected or Developed]], "MM/DD/YYYY")</f>
        <v>W6  COLLECTED 09/29/2016</v>
      </c>
      <c r="C42" t="str">
        <f t="shared" si="2"/>
        <v>ASPECT</v>
      </c>
      <c r="D42" s="76" t="str">
        <f>IF(Master[[#This Row],[ASPECT -lookup picker]]="","",Master[[#This Row],[ASPECT -lookup picker]])</f>
        <v/>
      </c>
      <c r="E42" s="109"/>
      <c r="H42" t="str">
        <f>IF(Master[[#This Row],[ASPECT Original Value]]="","",Master[[#This Row],[ASPECT Original Value]])</f>
        <v/>
      </c>
    </row>
    <row r="43" spans="2:8" x14ac:dyDescent="0.35">
      <c r="B43" t="str">
        <f>Master[[#This Row],[Accession Prefix (NPGS)]]&amp;" "&amp;Master[[#This Row],[Accession Number -Assigned]]&amp;" COLLECTED "&amp;TEXT(Master[[#This Row],[Date Collected or Developed]], "MM/DD/YYYY")</f>
        <v>W6  COLLECTED 09/29/2016</v>
      </c>
      <c r="C43" t="str">
        <f t="shared" si="2"/>
        <v>ASPECT</v>
      </c>
      <c r="D43" s="76" t="str">
        <f>IF(Master[[#This Row],[ASPECT -lookup picker]]="","",Master[[#This Row],[ASPECT -lookup picker]])</f>
        <v/>
      </c>
      <c r="E43" s="109"/>
      <c r="H43" t="str">
        <f>IF(Master[[#This Row],[ASPECT Original Value]]="","",Master[[#This Row],[ASPECT Original Value]])</f>
        <v/>
      </c>
    </row>
    <row r="44" spans="2:8" x14ac:dyDescent="0.35">
      <c r="B44" t="str">
        <f>Master[[#This Row],[Accession Prefix (NPGS)]]&amp;" "&amp;Master[[#This Row],[Accession Number -Assigned]]&amp;" COLLECTED "&amp;TEXT(Master[[#This Row],[Date Collected or Developed]], "MM/DD/YYYY")</f>
        <v>W6  COLLECTED 10/05/2016</v>
      </c>
      <c r="C44" t="str">
        <f t="shared" si="2"/>
        <v>ASPECT</v>
      </c>
      <c r="D44" s="76" t="str">
        <f>IF(Master[[#This Row],[ASPECT -lookup picker]]="","",Master[[#This Row],[ASPECT -lookup picker]])</f>
        <v/>
      </c>
      <c r="E44" s="109"/>
      <c r="H44" t="str">
        <f>IF(Master[[#This Row],[ASPECT Original Value]]="","",Master[[#This Row],[ASPECT Original Value]])</f>
        <v/>
      </c>
    </row>
    <row r="45" spans="2:8" x14ac:dyDescent="0.35">
      <c r="B45" t="str">
        <f>Master[[#This Row],[Accession Prefix (NPGS)]]&amp;" "&amp;Master[[#This Row],[Accession Number -Assigned]]&amp;" COLLECTED "&amp;TEXT(Master[[#This Row],[Date Collected or Developed]], "MM/DD/YYYY")</f>
        <v>W6  COLLECTED 10/05/2016</v>
      </c>
      <c r="C45" t="str">
        <f t="shared" si="2"/>
        <v>ASPECT</v>
      </c>
      <c r="D45" s="76" t="str">
        <f>IF(Master[[#This Row],[ASPECT -lookup picker]]="","",Master[[#This Row],[ASPECT -lookup picker]])</f>
        <v/>
      </c>
      <c r="E45" s="109"/>
      <c r="H45" t="str">
        <f>IF(Master[[#This Row],[ASPECT Original Value]]="","",Master[[#This Row],[ASPECT Original Value]])</f>
        <v/>
      </c>
    </row>
    <row r="46" spans="2:8" x14ac:dyDescent="0.35">
      <c r="B46" t="str">
        <f>Master[[#This Row],[Accession Prefix (NPGS)]]&amp;" "&amp;Master[[#This Row],[Accession Number -Assigned]]&amp;" COLLECTED "&amp;TEXT(Master[[#This Row],[Date Collected or Developed]], "MM/DD/YYYY")</f>
        <v>W6  COLLECTED 10/06/2016</v>
      </c>
      <c r="C46" t="str">
        <f t="shared" si="2"/>
        <v>ASPECT</v>
      </c>
      <c r="D46" s="76" t="str">
        <f>IF(Master[[#This Row],[ASPECT -lookup picker]]="","",Master[[#This Row],[ASPECT -lookup picker]])</f>
        <v/>
      </c>
      <c r="E46" s="109"/>
      <c r="H46" t="str">
        <f>IF(Master[[#This Row],[ASPECT Original Value]]="","",Master[[#This Row],[ASPECT Original Value]])</f>
        <v/>
      </c>
    </row>
    <row r="47" spans="2:8" x14ac:dyDescent="0.35">
      <c r="B47" t="str">
        <f>Master[[#This Row],[Accession Prefix (NPGS)]]&amp;" "&amp;Master[[#This Row],[Accession Number -Assigned]]&amp;" COLLECTED "&amp;TEXT(Master[[#This Row],[Date Collected or Developed]], "MM/DD/YYYY")</f>
        <v>W6  COLLECTED 10/19/2016</v>
      </c>
      <c r="C47" t="str">
        <f t="shared" si="2"/>
        <v>ASPECT</v>
      </c>
      <c r="D47" s="76" t="str">
        <f>IF(Master[[#This Row],[ASPECT -lookup picker]]="","",Master[[#This Row],[ASPECT -lookup picker]])</f>
        <v/>
      </c>
      <c r="E47" s="109"/>
      <c r="H47" t="str">
        <f>IF(Master[[#This Row],[ASPECT Original Value]]="","",Master[[#This Row],[ASPECT Original Value]])</f>
        <v/>
      </c>
    </row>
    <row r="48" spans="2:8" x14ac:dyDescent="0.35">
      <c r="B48" t="str">
        <f>Master[[#This Row],[Accession Prefix (NPGS)]]&amp;" "&amp;Master[[#This Row],[Accession Number -Assigned]]&amp;" COLLECTED "&amp;TEXT(Master[[#This Row],[Date Collected or Developed]], "MM/DD/YYYY")</f>
        <v>W6  COLLECTED 10/26/2016</v>
      </c>
      <c r="C48" t="str">
        <f t="shared" si="2"/>
        <v>ASPECT</v>
      </c>
      <c r="D48" s="76" t="str">
        <f>IF(Master[[#This Row],[ASPECT -lookup picker]]="","",Master[[#This Row],[ASPECT -lookup picker]])</f>
        <v/>
      </c>
      <c r="E48" s="109"/>
      <c r="H48" t="str">
        <f>IF(Master[[#This Row],[ASPECT Original Value]]="","",Master[[#This Row],[ASPECT Original Value]])</f>
        <v/>
      </c>
    </row>
    <row r="49" spans="2:8" x14ac:dyDescent="0.35">
      <c r="B49" t="str">
        <f>Master[[#This Row],[Accession Prefix (NPGS)]]&amp;" "&amp;Master[[#This Row],[Accession Number -Assigned]]&amp;" COLLECTED "&amp;TEXT(Master[[#This Row],[Date Collected or Developed]], "MM/DD/YYYY")</f>
        <v>W6  COLLECTED 10/28/2016</v>
      </c>
      <c r="C49" t="str">
        <f t="shared" si="2"/>
        <v>ASPECT</v>
      </c>
      <c r="D49" s="76" t="str">
        <f>IF(Master[[#This Row],[ASPECT -lookup picker]]="","",Master[[#This Row],[ASPECT -lookup picker]])</f>
        <v/>
      </c>
      <c r="E49" s="109"/>
      <c r="H49" t="str">
        <f>IF(Master[[#This Row],[ASPECT Original Value]]="","",Master[[#This Row],[ASPECT Original Value]])</f>
        <v/>
      </c>
    </row>
    <row r="50" spans="2:8" x14ac:dyDescent="0.35">
      <c r="B50" t="str">
        <f>Master[[#This Row],[Accession Prefix (NPGS)]]&amp;" "&amp;Master[[#This Row],[Accession Number -Assigned]]&amp;" COLLECTED "&amp;TEXT(Master[[#This Row],[Date Collected or Developed]], "MM/DD/YYYY")</f>
        <v>W6  COLLECTED 11/01/2016</v>
      </c>
      <c r="C50" t="str">
        <f t="shared" si="2"/>
        <v>ASPECT</v>
      </c>
      <c r="D50" s="76" t="str">
        <f>IF(Master[[#This Row],[ASPECT -lookup picker]]="","",Master[[#This Row],[ASPECT -lookup picker]])</f>
        <v/>
      </c>
      <c r="E50" s="109"/>
      <c r="H50" t="str">
        <f>IF(Master[[#This Row],[ASPECT Original Value]]="","",Master[[#This Row],[ASPECT Original Value]])</f>
        <v/>
      </c>
    </row>
    <row r="51" spans="2:8" x14ac:dyDescent="0.35">
      <c r="B51" t="str">
        <f>Master[[#This Row],[Accession Prefix (NPGS)]]&amp;" "&amp;Master[[#This Row],[Accession Number -Assigned]]&amp;" COLLECTED "&amp;TEXT(Master[[#This Row],[Date Collected or Developed]], "MM/DD/YYYY")</f>
        <v>W6  COLLECTED 11/01/2016</v>
      </c>
      <c r="C51" t="str">
        <f t="shared" si="2"/>
        <v>ASPECT</v>
      </c>
      <c r="D51" s="76" t="str">
        <f>IF(Master[[#This Row],[ASPECT -lookup picker]]="","",Master[[#This Row],[ASPECT -lookup picker]])</f>
        <v/>
      </c>
      <c r="E51" s="109"/>
      <c r="H51" t="str">
        <f>IF(Master[[#This Row],[ASPECT Original Value]]="","",Master[[#This Row],[ASPECT Original Value]])</f>
        <v/>
      </c>
    </row>
    <row r="52" spans="2:8" x14ac:dyDescent="0.35">
      <c r="B52" t="str">
        <f>Master[[#This Row],[Accession Prefix (NPGS)]]&amp;" "&amp;Master[[#This Row],[Accession Number -Assigned]]&amp;" COLLECTED "&amp;TEXT(Master[[#This Row],[Date Collected or Developed]], "MM/DD/YYYY")</f>
        <v>W6  COLLECTED 11/01/2016</v>
      </c>
      <c r="C52" t="str">
        <f t="shared" si="2"/>
        <v>ASPECT</v>
      </c>
      <c r="D52" s="76" t="str">
        <f>IF(Master[[#This Row],[ASPECT -lookup picker]]="","",Master[[#This Row],[ASPECT -lookup picker]])</f>
        <v/>
      </c>
      <c r="E52" s="109"/>
      <c r="H52" t="str">
        <f>IF(Master[[#This Row],[ASPECT Original Value]]="","",Master[[#This Row],[ASPECT Original Value]])</f>
        <v/>
      </c>
    </row>
    <row r="53" spans="2:8" x14ac:dyDescent="0.35">
      <c r="B53" t="str">
        <f>Master[[#This Row],[Accession Prefix (NPGS)]]&amp;" "&amp;Master[[#This Row],[Accession Number -Assigned]]&amp;" COLLECTED "&amp;TEXT(Master[[#This Row],[Date Collected or Developed]], "MM/DD/YYYY")</f>
        <v>W6  COLLECTED 11/02/2016</v>
      </c>
      <c r="C53" t="str">
        <f t="shared" si="2"/>
        <v>ASPECT</v>
      </c>
      <c r="D53" s="76" t="str">
        <f>IF(Master[[#This Row],[ASPECT -lookup picker]]="","",Master[[#This Row],[ASPECT -lookup picker]])</f>
        <v/>
      </c>
      <c r="E53" s="109"/>
      <c r="H53" t="str">
        <f>IF(Master[[#This Row],[ASPECT Original Value]]="","",Master[[#This Row],[ASPECT Original Value]])</f>
        <v/>
      </c>
    </row>
    <row r="54" spans="2:8" x14ac:dyDescent="0.35">
      <c r="B54" t="str">
        <f>Master[[#This Row],[Accession Prefix (NPGS)]]&amp;" "&amp;Master[[#This Row],[Accession Number -Assigned]]&amp;" COLLECTED "&amp;TEXT(Master[[#This Row],[Date Collected or Developed]], "MM/DD/YYYY")</f>
        <v>W6  COLLECTED 11/02/2016</v>
      </c>
      <c r="C54" t="str">
        <f t="shared" si="2"/>
        <v>ASPECT</v>
      </c>
      <c r="D54" s="76" t="str">
        <f>IF(Master[[#This Row],[ASPECT -lookup picker]]="","",Master[[#This Row],[ASPECT -lookup picker]])</f>
        <v/>
      </c>
      <c r="E54" s="109"/>
      <c r="H54" t="str">
        <f>IF(Master[[#This Row],[ASPECT Original Value]]="","",Master[[#This Row],[ASPECT Original Value]])</f>
        <v/>
      </c>
    </row>
    <row r="55" spans="2:8" x14ac:dyDescent="0.35">
      <c r="B55" t="str">
        <f>Master[[#This Row],[Accession Prefix (NPGS)]]&amp;" "&amp;Master[[#This Row],[Accession Number -Assigned]]&amp;" COLLECTED "&amp;TEXT(Master[[#This Row],[Date Collected or Developed]], "MM/DD/YYYY")</f>
        <v>W6  COLLECTED 11/02/2016</v>
      </c>
      <c r="C55" t="str">
        <f t="shared" si="2"/>
        <v>ASPECT</v>
      </c>
      <c r="D55" s="76" t="str">
        <f>IF(Master[[#This Row],[ASPECT -lookup picker]]="","",Master[[#This Row],[ASPECT -lookup picker]])</f>
        <v/>
      </c>
      <c r="E55" s="109"/>
      <c r="H55" t="str">
        <f>IF(Master[[#This Row],[ASPECT Original Value]]="","",Master[[#This Row],[ASPECT Original Value]])</f>
        <v/>
      </c>
    </row>
    <row r="56" spans="2:8" x14ac:dyDescent="0.35">
      <c r="B56" t="str">
        <f>Master[[#This Row],[Accession Prefix (NPGS)]]&amp;" "&amp;Master[[#This Row],[Accession Number -Assigned]]&amp;" COLLECTED "&amp;TEXT(Master[[#This Row],[Date Collected or Developed]], "MM/DD/YYYY")</f>
        <v>W6  COLLECTED 11/04/2016</v>
      </c>
      <c r="C56" t="str">
        <f t="shared" si="2"/>
        <v>ASPECT</v>
      </c>
      <c r="D56" s="76" t="str">
        <f>IF(Master[[#This Row],[ASPECT -lookup picker]]="","",Master[[#This Row],[ASPECT -lookup picker]])</f>
        <v/>
      </c>
      <c r="E56" s="109"/>
      <c r="H56" t="str">
        <f>IF(Master[[#This Row],[ASPECT Original Value]]="","",Master[[#This Row],[ASPECT Original Value]])</f>
        <v/>
      </c>
    </row>
    <row r="57" spans="2:8" x14ac:dyDescent="0.35">
      <c r="B57" t="str">
        <f>Master[[#This Row],[Accession Prefix (NPGS)]]&amp;" "&amp;Master[[#This Row],[Accession Number -Assigned]]&amp;" COLLECTED "&amp;TEXT(Master[[#This Row],[Date Collected or Developed]], "MM/DD/YYYY")</f>
        <v>W6  COLLECTED 11/10/2016</v>
      </c>
      <c r="C57" t="str">
        <f t="shared" si="2"/>
        <v>ASPECT</v>
      </c>
      <c r="D57" s="76" t="str">
        <f>IF(Master[[#This Row],[ASPECT -lookup picker]]="","",Master[[#This Row],[ASPECT -lookup picker]])</f>
        <v/>
      </c>
      <c r="E57" s="109"/>
      <c r="H57" t="str">
        <f>IF(Master[[#This Row],[ASPECT Original Value]]="","",Master[[#This Row],[ASPECT Original Value]])</f>
        <v/>
      </c>
    </row>
    <row r="58" spans="2:8" x14ac:dyDescent="0.35">
      <c r="B58" t="str">
        <f>Master[[#This Row],[Accession Prefix (NPGS)]]&amp;" "&amp;Master[[#This Row],[Accession Number -Assigned]]&amp;" COLLECTED "&amp;TEXT(Master[[#This Row],[Date Collected or Developed]], "MM/DD/YYYY")</f>
        <v>W6  COLLECTED 07/08/2016</v>
      </c>
      <c r="C58" t="str">
        <f t="shared" si="2"/>
        <v>ASPECT</v>
      </c>
      <c r="D58" s="76" t="str">
        <f>IF(Master[[#This Row],[ASPECT -lookup picker]]="","",Master[[#This Row],[ASPECT -lookup picker]])</f>
        <v/>
      </c>
      <c r="E58" s="109"/>
      <c r="H58" t="str">
        <f>IF(Master[[#This Row],[ASPECT Original Value]]="","",Master[[#This Row],[ASPECT Original Value]])</f>
        <v/>
      </c>
    </row>
    <row r="59" spans="2:8" x14ac:dyDescent="0.35">
      <c r="B59" t="str">
        <f>Master[[#This Row],[Accession Prefix (NPGS)]]&amp;" "&amp;Master[[#This Row],[Accession Number -Assigned]]&amp;" COLLECTED "&amp;TEXT(Master[[#This Row],[Date Collected or Developed]], "MM/DD/YYYY")</f>
        <v>W6  COLLECTED 07/08/2016</v>
      </c>
      <c r="C59" t="str">
        <f t="shared" si="2"/>
        <v>ASPECT</v>
      </c>
      <c r="D59" s="76" t="str">
        <f>IF(Master[[#This Row],[ASPECT -lookup picker]]="","",Master[[#This Row],[ASPECT -lookup picker]])</f>
        <v/>
      </c>
      <c r="E59" s="109"/>
      <c r="H59" t="str">
        <f>IF(Master[[#This Row],[ASPECT Original Value]]="","",Master[[#This Row],[ASPECT Original Value]])</f>
        <v/>
      </c>
    </row>
    <row r="60" spans="2:8" x14ac:dyDescent="0.35">
      <c r="B60" t="str">
        <f>Master[[#This Row],[Accession Prefix (NPGS)]]&amp;" "&amp;Master[[#This Row],[Accession Number -Assigned]]&amp;" COLLECTED "&amp;TEXT(Master[[#This Row],[Date Collected or Developed]], "MM/DD/YYYY")</f>
        <v>W6  COLLECTED 07/28/2016</v>
      </c>
      <c r="C60" t="str">
        <f t="shared" si="2"/>
        <v>ASPECT</v>
      </c>
      <c r="D60" s="76" t="str">
        <f>IF(Master[[#This Row],[ASPECT -lookup picker]]="","",Master[[#This Row],[ASPECT -lookup picker]])</f>
        <v/>
      </c>
      <c r="E60" s="109"/>
      <c r="H60" t="str">
        <f>IF(Master[[#This Row],[ASPECT Original Value]]="","",Master[[#This Row],[ASPECT Original Value]])</f>
        <v/>
      </c>
    </row>
    <row r="61" spans="2:8" x14ac:dyDescent="0.35">
      <c r="B61" t="str">
        <f>Master[[#This Row],[Accession Prefix (NPGS)]]&amp;" "&amp;Master[[#This Row],[Accession Number -Assigned]]&amp;" COLLECTED "&amp;TEXT(Master[[#This Row],[Date Collected or Developed]], "MM/DD/YYYY")</f>
        <v>W6  COLLECTED 09/07/2016</v>
      </c>
      <c r="C61" t="str">
        <f t="shared" si="2"/>
        <v>ASPECT</v>
      </c>
      <c r="D61" s="76" t="str">
        <f>IF(Master[[#This Row],[ASPECT -lookup picker]]="","",Master[[#This Row],[ASPECT -lookup picker]])</f>
        <v/>
      </c>
      <c r="E61" s="109"/>
      <c r="H61" t="str">
        <f>IF(Master[[#This Row],[ASPECT Original Value]]="","",Master[[#This Row],[ASPECT Original Value]])</f>
        <v/>
      </c>
    </row>
    <row r="62" spans="2:8" x14ac:dyDescent="0.35">
      <c r="B62" t="str">
        <f>Master[[#This Row],[Accession Prefix (NPGS)]]&amp;" "&amp;Master[[#This Row],[Accession Number -Assigned]]&amp;" COLLECTED "&amp;TEXT(Master[[#This Row],[Date Collected or Developed]], "MM/DD/YYYY")</f>
        <v>W6  COLLECTED 09/08/2016</v>
      </c>
      <c r="C62" t="str">
        <f t="shared" si="2"/>
        <v>ASPECT</v>
      </c>
      <c r="D62" s="76" t="str">
        <f>IF(Master[[#This Row],[ASPECT -lookup picker]]="","",Master[[#This Row],[ASPECT -lookup picker]])</f>
        <v/>
      </c>
      <c r="E62" s="109"/>
      <c r="H62" t="str">
        <f>IF(Master[[#This Row],[ASPECT Original Value]]="","",Master[[#This Row],[ASPECT Original Value]])</f>
        <v/>
      </c>
    </row>
    <row r="63" spans="2:8" x14ac:dyDescent="0.35">
      <c r="B63" t="str">
        <f>Master[[#This Row],[Accession Prefix (NPGS)]]&amp;" "&amp;Master[[#This Row],[Accession Number -Assigned]]&amp;" COLLECTED "&amp;TEXT(Master[[#This Row],[Date Collected or Developed]], "MM/DD/YYYY")</f>
        <v>W6  COLLECTED 09/09/2016</v>
      </c>
      <c r="C63" t="str">
        <f t="shared" si="2"/>
        <v>ASPECT</v>
      </c>
      <c r="D63" s="76" t="str">
        <f>IF(Master[[#This Row],[ASPECT -lookup picker]]="","",Master[[#This Row],[ASPECT -lookup picker]])</f>
        <v/>
      </c>
      <c r="E63" s="109"/>
      <c r="H63" t="str">
        <f>IF(Master[[#This Row],[ASPECT Original Value]]="","",Master[[#This Row],[ASPECT Original Value]])</f>
        <v/>
      </c>
    </row>
    <row r="64" spans="2:8" x14ac:dyDescent="0.35">
      <c r="B64" t="str">
        <f>Master[[#This Row],[Accession Prefix (NPGS)]]&amp;" "&amp;Master[[#This Row],[Accession Number -Assigned]]&amp;" COLLECTED "&amp;TEXT(Master[[#This Row],[Date Collected or Developed]], "MM/DD/YYYY")</f>
        <v>W6  COLLECTED 09/14/2016</v>
      </c>
      <c r="C64" t="str">
        <f t="shared" si="2"/>
        <v>ASPECT</v>
      </c>
      <c r="D64" s="76" t="str">
        <f>IF(Master[[#This Row],[ASPECT -lookup picker]]="","",Master[[#This Row],[ASPECT -lookup picker]])</f>
        <v/>
      </c>
      <c r="E64" s="109"/>
      <c r="H64" t="str">
        <f>IF(Master[[#This Row],[ASPECT Original Value]]="","",Master[[#This Row],[ASPECT Original Value]])</f>
        <v/>
      </c>
    </row>
    <row r="65" spans="2:8" x14ac:dyDescent="0.35">
      <c r="B65" t="str">
        <f>Master[[#This Row],[Accession Prefix (NPGS)]]&amp;" "&amp;Master[[#This Row],[Accession Number -Assigned]]&amp;" COLLECTED "&amp;TEXT(Master[[#This Row],[Date Collected or Developed]], "MM/DD/YYYY")</f>
        <v>W6  COLLECTED 09/21/2016</v>
      </c>
      <c r="C65" t="str">
        <f t="shared" si="2"/>
        <v>ASPECT</v>
      </c>
      <c r="D65" s="76" t="str">
        <f>IF(Master[[#This Row],[ASPECT -lookup picker]]="","",Master[[#This Row],[ASPECT -lookup picker]])</f>
        <v/>
      </c>
      <c r="E65" s="109"/>
      <c r="H65" t="str">
        <f>IF(Master[[#This Row],[ASPECT Original Value]]="","",Master[[#This Row],[ASPECT Original Value]])</f>
        <v/>
      </c>
    </row>
    <row r="66" spans="2:8" x14ac:dyDescent="0.35">
      <c r="B66" t="str">
        <f>Master[[#This Row],[Accession Prefix (NPGS)]]&amp;" "&amp;Master[[#This Row],[Accession Number -Assigned]]&amp;" COLLECTED "&amp;TEXT(Master[[#This Row],[Date Collected or Developed]], "MM/DD/YYYY")</f>
        <v>W6  COLLECTED 09/21/2016</v>
      </c>
      <c r="C66" t="str">
        <f t="shared" si="2"/>
        <v>ASPECT</v>
      </c>
      <c r="D66" s="76" t="str">
        <f>IF(Master[[#This Row],[ASPECT -lookup picker]]="","",Master[[#This Row],[ASPECT -lookup picker]])</f>
        <v/>
      </c>
      <c r="E66" s="109"/>
      <c r="H66" t="str">
        <f>IF(Master[[#This Row],[ASPECT Original Value]]="","",Master[[#This Row],[ASPECT Original Value]])</f>
        <v/>
      </c>
    </row>
    <row r="67" spans="2:8" x14ac:dyDescent="0.35">
      <c r="B67" t="str">
        <f>Master[[#This Row],[Accession Prefix (NPGS)]]&amp;" "&amp;Master[[#This Row],[Accession Number -Assigned]]&amp;" COLLECTED "&amp;TEXT(Master[[#This Row],[Date Collected or Developed]], "MM/DD/YYYY")</f>
        <v>W6  COLLECTED 09/22/2016</v>
      </c>
      <c r="C67" t="str">
        <f t="shared" si="2"/>
        <v>ASPECT</v>
      </c>
      <c r="D67" s="76" t="str">
        <f>IF(Master[[#This Row],[ASPECT -lookup picker]]="","",Master[[#This Row],[ASPECT -lookup picker]])</f>
        <v/>
      </c>
      <c r="E67" s="109"/>
      <c r="H67" t="str">
        <f>IF(Master[[#This Row],[ASPECT Original Value]]="","",Master[[#This Row],[ASPECT Original Value]])</f>
        <v/>
      </c>
    </row>
    <row r="68" spans="2:8" x14ac:dyDescent="0.35">
      <c r="B68" t="str">
        <f>Master[[#This Row],[Accession Prefix (NPGS)]]&amp;" "&amp;Master[[#This Row],[Accession Number -Assigned]]&amp;" COLLECTED "&amp;TEXT(Master[[#This Row],[Date Collected or Developed]], "MM/DD/YYYY")</f>
        <v>W6  COLLECTED 09/26/2016</v>
      </c>
      <c r="C68" t="str">
        <f t="shared" ref="C68:C99" si="3">"ASPECT"</f>
        <v>ASPECT</v>
      </c>
      <c r="D68" s="76" t="str">
        <f>IF(Master[[#This Row],[ASPECT -lookup picker]]="","",Master[[#This Row],[ASPECT -lookup picker]])</f>
        <v/>
      </c>
      <c r="E68" s="109"/>
      <c r="H68" t="str">
        <f>IF(Master[[#This Row],[ASPECT Original Value]]="","",Master[[#This Row],[ASPECT Original Value]])</f>
        <v/>
      </c>
    </row>
    <row r="69" spans="2:8" x14ac:dyDescent="0.35">
      <c r="B69" t="str">
        <f>Master[[#This Row],[Accession Prefix (NPGS)]]&amp;" "&amp;Master[[#This Row],[Accession Number -Assigned]]&amp;" COLLECTED "&amp;TEXT(Master[[#This Row],[Date Collected or Developed]], "MM/DD/YYYY")</f>
        <v>W6  COLLECTED 09/27/2016</v>
      </c>
      <c r="C69" t="str">
        <f t="shared" si="3"/>
        <v>ASPECT</v>
      </c>
      <c r="D69" s="76" t="str">
        <f>IF(Master[[#This Row],[ASPECT -lookup picker]]="","",Master[[#This Row],[ASPECT -lookup picker]])</f>
        <v/>
      </c>
      <c r="E69" s="109"/>
      <c r="H69" t="str">
        <f>IF(Master[[#This Row],[ASPECT Original Value]]="","",Master[[#This Row],[ASPECT Original Value]])</f>
        <v/>
      </c>
    </row>
    <row r="70" spans="2:8" x14ac:dyDescent="0.35">
      <c r="B70" t="str">
        <f>Master[[#This Row],[Accession Prefix (NPGS)]]&amp;" "&amp;Master[[#This Row],[Accession Number -Assigned]]&amp;" COLLECTED "&amp;TEXT(Master[[#This Row],[Date Collected or Developed]], "MM/DD/YYYY")</f>
        <v>W6  COLLECTED 09/28/2016</v>
      </c>
      <c r="C70" t="str">
        <f t="shared" si="3"/>
        <v>ASPECT</v>
      </c>
      <c r="D70" s="76" t="str">
        <f>IF(Master[[#This Row],[ASPECT -lookup picker]]="","",Master[[#This Row],[ASPECT -lookup picker]])</f>
        <v/>
      </c>
      <c r="E70" s="109"/>
      <c r="H70" t="str">
        <f>IF(Master[[#This Row],[ASPECT Original Value]]="","",Master[[#This Row],[ASPECT Original Value]])</f>
        <v/>
      </c>
    </row>
    <row r="71" spans="2:8" x14ac:dyDescent="0.35">
      <c r="B71" t="str">
        <f>Master[[#This Row],[Accession Prefix (NPGS)]]&amp;" "&amp;Master[[#This Row],[Accession Number -Assigned]]&amp;" COLLECTED "&amp;TEXT(Master[[#This Row],[Date Collected or Developed]], "MM/DD/YYYY")</f>
        <v>W6  COLLECTED 09/28/2016</v>
      </c>
      <c r="C71" t="str">
        <f t="shared" si="3"/>
        <v>ASPECT</v>
      </c>
      <c r="D71" s="76" t="str">
        <f>IF(Master[[#This Row],[ASPECT -lookup picker]]="","",Master[[#This Row],[ASPECT -lookup picker]])</f>
        <v/>
      </c>
      <c r="E71" s="109"/>
      <c r="H71" t="str">
        <f>IF(Master[[#This Row],[ASPECT Original Value]]="","",Master[[#This Row],[ASPECT Original Value]])</f>
        <v/>
      </c>
    </row>
    <row r="72" spans="2:8" x14ac:dyDescent="0.35">
      <c r="B72" t="str">
        <f>Master[[#This Row],[Accession Prefix (NPGS)]]&amp;" "&amp;Master[[#This Row],[Accession Number -Assigned]]&amp;" COLLECTED "&amp;TEXT(Master[[#This Row],[Date Collected or Developed]], "MM/DD/YYYY")</f>
        <v>W6  COLLECTED 10/19/2016</v>
      </c>
      <c r="C72" t="str">
        <f t="shared" si="3"/>
        <v>ASPECT</v>
      </c>
      <c r="D72" s="76" t="str">
        <f>IF(Master[[#This Row],[ASPECT -lookup picker]]="","",Master[[#This Row],[ASPECT -lookup picker]])</f>
        <v/>
      </c>
      <c r="E72" s="109"/>
      <c r="H72" t="str">
        <f>IF(Master[[#This Row],[ASPECT Original Value]]="","",Master[[#This Row],[ASPECT Original Value]])</f>
        <v/>
      </c>
    </row>
    <row r="73" spans="2:8" x14ac:dyDescent="0.35">
      <c r="B73" t="str">
        <f>Master[[#This Row],[Accession Prefix (NPGS)]]&amp;" "&amp;Master[[#This Row],[Accession Number -Assigned]]&amp;" COLLECTED "&amp;TEXT(Master[[#This Row],[Date Collected or Developed]], "MM/DD/YYYY")</f>
        <v>W6  COLLECTED 10/20/2016</v>
      </c>
      <c r="C73" t="str">
        <f t="shared" si="3"/>
        <v>ASPECT</v>
      </c>
      <c r="D73" s="76" t="str">
        <f>IF(Master[[#This Row],[ASPECT -lookup picker]]="","",Master[[#This Row],[ASPECT -lookup picker]])</f>
        <v/>
      </c>
      <c r="E73" s="109"/>
      <c r="H73" t="str">
        <f>IF(Master[[#This Row],[ASPECT Original Value]]="","",Master[[#This Row],[ASPECT Original Value]])</f>
        <v/>
      </c>
    </row>
    <row r="74" spans="2:8" x14ac:dyDescent="0.35">
      <c r="B74" t="str">
        <f>Master[[#This Row],[Accession Prefix (NPGS)]]&amp;" "&amp;Master[[#This Row],[Accession Number -Assigned]]&amp;" COLLECTED "&amp;TEXT(Master[[#This Row],[Date Collected or Developed]], "MM/DD/YYYY")</f>
        <v>W6  COLLECTED 07/16/2016</v>
      </c>
      <c r="C74" t="str">
        <f t="shared" si="3"/>
        <v>ASPECT</v>
      </c>
      <c r="D74" s="76" t="str">
        <f>IF(Master[[#This Row],[ASPECT -lookup picker]]="","",Master[[#This Row],[ASPECT -lookup picker]])</f>
        <v/>
      </c>
      <c r="E74" s="109"/>
      <c r="H74" t="str">
        <f>IF(Master[[#This Row],[ASPECT Original Value]]="","",Master[[#This Row],[ASPECT Original Value]])</f>
        <v/>
      </c>
    </row>
    <row r="75" spans="2:8" x14ac:dyDescent="0.35">
      <c r="B75" t="str">
        <f>Master[[#This Row],[Accession Prefix (NPGS)]]&amp;" "&amp;Master[[#This Row],[Accession Number -Assigned]]&amp;" COLLECTED "&amp;TEXT(Master[[#This Row],[Date Collected or Developed]], "MM/DD/YYYY")</f>
        <v>W6  COLLECTED 08/03/2016</v>
      </c>
      <c r="C75" t="str">
        <f t="shared" si="3"/>
        <v>ASPECT</v>
      </c>
      <c r="D75" s="76" t="str">
        <f>IF(Master[[#This Row],[ASPECT -lookup picker]]="","",Master[[#This Row],[ASPECT -lookup picker]])</f>
        <v>North</v>
      </c>
      <c r="E75" s="109"/>
      <c r="H75" t="str">
        <f>IF(Master[[#This Row],[ASPECT Original Value]]="","",Master[[#This Row],[ASPECT Original Value]])</f>
        <v>N</v>
      </c>
    </row>
    <row r="76" spans="2:8" x14ac:dyDescent="0.35">
      <c r="B76" t="str">
        <f>Master[[#This Row],[Accession Prefix (NPGS)]]&amp;" "&amp;Master[[#This Row],[Accession Number -Assigned]]&amp;" COLLECTED "&amp;TEXT(Master[[#This Row],[Date Collected or Developed]], "MM/DD/YYYY")</f>
        <v>W6  COLLECTED 08/11/2016</v>
      </c>
      <c r="C76" t="str">
        <f t="shared" si="3"/>
        <v>ASPECT</v>
      </c>
      <c r="D76" s="76" t="str">
        <f>IF(Master[[#This Row],[ASPECT -lookup picker]]="","",Master[[#This Row],[ASPECT -lookup picker]])</f>
        <v>North</v>
      </c>
      <c r="E76" s="109"/>
      <c r="H76" t="str">
        <f>IF(Master[[#This Row],[ASPECT Original Value]]="","",Master[[#This Row],[ASPECT Original Value]])</f>
        <v>N</v>
      </c>
    </row>
    <row r="77" spans="2:8" x14ac:dyDescent="0.35">
      <c r="B77" t="str">
        <f>Master[[#This Row],[Accession Prefix (NPGS)]]&amp;" "&amp;Master[[#This Row],[Accession Number -Assigned]]&amp;" COLLECTED "&amp;TEXT(Master[[#This Row],[Date Collected or Developed]], "MM/DD/YYYY")</f>
        <v>W6  COLLECTED 08/17/2016</v>
      </c>
      <c r="C77" t="str">
        <f t="shared" si="3"/>
        <v>ASPECT</v>
      </c>
      <c r="D77" s="76" t="str">
        <f>IF(Master[[#This Row],[ASPECT -lookup picker]]="","",Master[[#This Row],[ASPECT -lookup picker]])</f>
        <v/>
      </c>
      <c r="E77" s="109"/>
      <c r="H77" t="str">
        <f>IF(Master[[#This Row],[ASPECT Original Value]]="","",Master[[#This Row],[ASPECT Original Value]])</f>
        <v/>
      </c>
    </row>
    <row r="78" spans="2:8" x14ac:dyDescent="0.35">
      <c r="B78" t="str">
        <f>Master[[#This Row],[Accession Prefix (NPGS)]]&amp;" "&amp;Master[[#This Row],[Accession Number -Assigned]]&amp;" COLLECTED "&amp;TEXT(Master[[#This Row],[Date Collected or Developed]], "MM/DD/YYYY")</f>
        <v>W6  COLLECTED 08/18/2016</v>
      </c>
      <c r="C78" t="str">
        <f t="shared" si="3"/>
        <v>ASPECT</v>
      </c>
      <c r="D78" s="76" t="str">
        <f>IF(Master[[#This Row],[ASPECT -lookup picker]]="","",Master[[#This Row],[ASPECT -lookup picker]])</f>
        <v/>
      </c>
      <c r="E78" s="109"/>
      <c r="H78" t="str">
        <f>IF(Master[[#This Row],[ASPECT Original Value]]="","",Master[[#This Row],[ASPECT Original Value]])</f>
        <v/>
      </c>
    </row>
    <row r="79" spans="2:8" x14ac:dyDescent="0.35">
      <c r="B79" t="str">
        <f>Master[[#This Row],[Accession Prefix (NPGS)]]&amp;" "&amp;Master[[#This Row],[Accession Number -Assigned]]&amp;" COLLECTED "&amp;TEXT(Master[[#This Row],[Date Collected or Developed]], "MM/DD/YYYY")</f>
        <v>W6  COLLECTED 09/24/2016</v>
      </c>
      <c r="C79" t="str">
        <f t="shared" si="3"/>
        <v>ASPECT</v>
      </c>
      <c r="D79" s="76" t="str">
        <f>IF(Master[[#This Row],[ASPECT -lookup picker]]="","",Master[[#This Row],[ASPECT -lookup picker]])</f>
        <v/>
      </c>
      <c r="E79" s="109"/>
      <c r="H79" t="str">
        <f>IF(Master[[#This Row],[ASPECT Original Value]]="","",Master[[#This Row],[ASPECT Original Value]])</f>
        <v/>
      </c>
    </row>
    <row r="80" spans="2:8" x14ac:dyDescent="0.35">
      <c r="B80" t="str">
        <f>Master[[#This Row],[Accession Prefix (NPGS)]]&amp;" "&amp;Master[[#This Row],[Accession Number -Assigned]]&amp;" COLLECTED "&amp;TEXT(Master[[#This Row],[Date Collected or Developed]], "MM/DD/YYYY")</f>
        <v>W6  COLLECTED 09/21/2016</v>
      </c>
      <c r="C80" t="str">
        <f t="shared" si="3"/>
        <v>ASPECT</v>
      </c>
      <c r="D80" s="76" t="str">
        <f>IF(Master[[#This Row],[ASPECT -lookup picker]]="","",Master[[#This Row],[ASPECT -lookup picker]])</f>
        <v/>
      </c>
      <c r="E80" s="109"/>
      <c r="H80" t="str">
        <f>IF(Master[[#This Row],[ASPECT Original Value]]="","",Master[[#This Row],[ASPECT Original Value]])</f>
        <v/>
      </c>
    </row>
    <row r="81" spans="2:8" x14ac:dyDescent="0.35">
      <c r="B81" t="str">
        <f>Master[[#This Row],[Accession Prefix (NPGS)]]&amp;" "&amp;Master[[#This Row],[Accession Number -Assigned]]&amp;" COLLECTED "&amp;TEXT(Master[[#This Row],[Date Collected or Developed]], "MM/DD/YYYY")</f>
        <v>W6  COLLECTED 09/21/2016</v>
      </c>
      <c r="C81" t="str">
        <f t="shared" si="3"/>
        <v>ASPECT</v>
      </c>
      <c r="D81" s="76" t="str">
        <f>IF(Master[[#This Row],[ASPECT -lookup picker]]="","",Master[[#This Row],[ASPECT -lookup picker]])</f>
        <v>North</v>
      </c>
      <c r="E81" s="109"/>
      <c r="H81" t="str">
        <f>IF(Master[[#This Row],[ASPECT Original Value]]="","",Master[[#This Row],[ASPECT Original Value]])</f>
        <v>N</v>
      </c>
    </row>
    <row r="82" spans="2:8" x14ac:dyDescent="0.35">
      <c r="B82" t="str">
        <f>Master[[#This Row],[Accession Prefix (NPGS)]]&amp;" "&amp;Master[[#This Row],[Accession Number -Assigned]]&amp;" COLLECTED "&amp;TEXT(Master[[#This Row],[Date Collected or Developed]], "MM/DD/YYYY")</f>
        <v>W6  COLLECTED 09/28/2016</v>
      </c>
      <c r="C82" t="str">
        <f t="shared" si="3"/>
        <v>ASPECT</v>
      </c>
      <c r="D82" s="76" t="str">
        <f>IF(Master[[#This Row],[ASPECT -lookup picker]]="","",Master[[#This Row],[ASPECT -lookup picker]])</f>
        <v>North</v>
      </c>
      <c r="E82" s="109"/>
      <c r="H82" t="str">
        <f>IF(Master[[#This Row],[ASPECT Original Value]]="","",Master[[#This Row],[ASPECT Original Value]])</f>
        <v>N</v>
      </c>
    </row>
    <row r="83" spans="2:8" x14ac:dyDescent="0.35">
      <c r="B83" t="str">
        <f>Master[[#This Row],[Accession Prefix (NPGS)]]&amp;" "&amp;Master[[#This Row],[Accession Number -Assigned]]&amp;" COLLECTED "&amp;TEXT(Master[[#This Row],[Date Collected or Developed]], "MM/DD/YYYY")</f>
        <v>W6  COLLECTED 09/28/2016</v>
      </c>
      <c r="C83" t="str">
        <f t="shared" si="3"/>
        <v>ASPECT</v>
      </c>
      <c r="D83" s="76" t="str">
        <f>IF(Master[[#This Row],[ASPECT -lookup picker]]="","",Master[[#This Row],[ASPECT -lookup picker]])</f>
        <v>North</v>
      </c>
      <c r="E83" s="109"/>
      <c r="H83" t="str">
        <f>IF(Master[[#This Row],[ASPECT Original Value]]="","",Master[[#This Row],[ASPECT Original Value]])</f>
        <v>N</v>
      </c>
    </row>
    <row r="84" spans="2:8" x14ac:dyDescent="0.35">
      <c r="B84" t="str">
        <f>Master[[#This Row],[Accession Prefix (NPGS)]]&amp;" "&amp;Master[[#This Row],[Accession Number -Assigned]]&amp;" COLLECTED "&amp;TEXT(Master[[#This Row],[Date Collected or Developed]], "MM/DD/YYYY")</f>
        <v>W6  COLLECTED 10/02/2016</v>
      </c>
      <c r="C84" t="str">
        <f t="shared" si="3"/>
        <v>ASPECT</v>
      </c>
      <c r="D84" s="76" t="str">
        <f>IF(Master[[#This Row],[ASPECT -lookup picker]]="","",Master[[#This Row],[ASPECT -lookup picker]])</f>
        <v>North</v>
      </c>
      <c r="E84" s="109"/>
      <c r="H84" t="str">
        <f>IF(Master[[#This Row],[ASPECT Original Value]]="","",Master[[#This Row],[ASPECT Original Value]])</f>
        <v>N</v>
      </c>
    </row>
    <row r="85" spans="2:8" x14ac:dyDescent="0.35">
      <c r="B85" t="str">
        <f>Master[[#This Row],[Accession Prefix (NPGS)]]&amp;" "&amp;Master[[#This Row],[Accession Number -Assigned]]&amp;" COLLECTED "&amp;TEXT(Master[[#This Row],[Date Collected or Developed]], "MM/DD/YYYY")</f>
        <v>W6  COLLECTED 10/16/2016</v>
      </c>
      <c r="C85" t="str">
        <f t="shared" si="3"/>
        <v>ASPECT</v>
      </c>
      <c r="D85" s="76" t="str">
        <f>IF(Master[[#This Row],[ASPECT -lookup picker]]="","",Master[[#This Row],[ASPECT -lookup picker]])</f>
        <v>South</v>
      </c>
      <c r="E85" s="109"/>
      <c r="H85" t="str">
        <f>IF(Master[[#This Row],[ASPECT Original Value]]="","",Master[[#This Row],[ASPECT Original Value]])</f>
        <v>S</v>
      </c>
    </row>
    <row r="86" spans="2:8" x14ac:dyDescent="0.35">
      <c r="B86" t="str">
        <f>Master[[#This Row],[Accession Prefix (NPGS)]]&amp;" "&amp;Master[[#This Row],[Accession Number -Assigned]]&amp;" COLLECTED "&amp;TEXT(Master[[#This Row],[Date Collected or Developed]], "MM/DD/YYYY")</f>
        <v>W6  COLLECTED 10/16/2016</v>
      </c>
      <c r="C86" t="str">
        <f t="shared" si="3"/>
        <v>ASPECT</v>
      </c>
      <c r="D86" s="76" t="str">
        <f>IF(Master[[#This Row],[ASPECT -lookup picker]]="","",Master[[#This Row],[ASPECT -lookup picker]])</f>
        <v/>
      </c>
      <c r="E86" s="109"/>
      <c r="H86" t="str">
        <f>IF(Master[[#This Row],[ASPECT Original Value]]="","",Master[[#This Row],[ASPECT Original Value]])</f>
        <v/>
      </c>
    </row>
    <row r="87" spans="2:8" x14ac:dyDescent="0.35">
      <c r="B87" t="str">
        <f>Master[[#This Row],[Accession Prefix (NPGS)]]&amp;" "&amp;Master[[#This Row],[Accession Number -Assigned]]&amp;" COLLECTED "&amp;TEXT(Master[[#This Row],[Date Collected or Developed]], "MM/DD/YYYY")</f>
        <v>W6  COLLECTED 10/16/2016</v>
      </c>
      <c r="C87" t="str">
        <f t="shared" si="3"/>
        <v>ASPECT</v>
      </c>
      <c r="D87" s="76" t="str">
        <f>IF(Master[[#This Row],[ASPECT -lookup picker]]="","",Master[[#This Row],[ASPECT -lookup picker]])</f>
        <v>South</v>
      </c>
      <c r="E87" s="109"/>
      <c r="H87" t="str">
        <f>IF(Master[[#This Row],[ASPECT Original Value]]="","",Master[[#This Row],[ASPECT Original Value]])</f>
        <v>SE, S</v>
      </c>
    </row>
    <row r="88" spans="2:8" x14ac:dyDescent="0.35">
      <c r="B88" t="str">
        <f>Master[[#This Row],[Accession Prefix (NPGS)]]&amp;" "&amp;Master[[#This Row],[Accession Number -Assigned]]&amp;" COLLECTED "&amp;TEXT(Master[[#This Row],[Date Collected or Developed]], "MM/DD/YYYY")</f>
        <v>W6  COLLECTED 11/18/2016</v>
      </c>
      <c r="C88" t="str">
        <f t="shared" si="3"/>
        <v>ASPECT</v>
      </c>
      <c r="D88" s="76" t="str">
        <f>IF(Master[[#This Row],[ASPECT -lookup picker]]="","",Master[[#This Row],[ASPECT -lookup picker]])</f>
        <v>North</v>
      </c>
      <c r="E88" s="109"/>
      <c r="H88" t="str">
        <f>IF(Master[[#This Row],[ASPECT Original Value]]="","",Master[[#This Row],[ASPECT Original Value]])</f>
        <v>N</v>
      </c>
    </row>
    <row r="89" spans="2:8" x14ac:dyDescent="0.35">
      <c r="B89" t="str">
        <f>Master[[#This Row],[Accession Prefix (NPGS)]]&amp;" "&amp;Master[[#This Row],[Accession Number -Assigned]]&amp;" COLLECTED "&amp;TEXT(Master[[#This Row],[Date Collected or Developed]], "MM/DD/YYYY")</f>
        <v>W6  COLLECTED 10/22/2016</v>
      </c>
      <c r="C89" t="str">
        <f t="shared" si="3"/>
        <v>ASPECT</v>
      </c>
      <c r="D89" s="76" t="str">
        <f>IF(Master[[#This Row],[ASPECT -lookup picker]]="","",Master[[#This Row],[ASPECT -lookup picker]])</f>
        <v>North</v>
      </c>
      <c r="E89" s="109"/>
      <c r="H89" t="str">
        <f>IF(Master[[#This Row],[ASPECT Original Value]]="","",Master[[#This Row],[ASPECT Original Value]])</f>
        <v>N</v>
      </c>
    </row>
    <row r="90" spans="2:8" x14ac:dyDescent="0.35">
      <c r="B90" t="str">
        <f>Master[[#This Row],[Accession Prefix (NPGS)]]&amp;" "&amp;Master[[#This Row],[Accession Number -Assigned]]&amp;" COLLECTED "&amp;TEXT(Master[[#This Row],[Date Collected or Developed]], "MM/DD/YYYY")</f>
        <v>W6  COLLECTED 10/22/2016</v>
      </c>
      <c r="C90" t="str">
        <f t="shared" si="3"/>
        <v>ASPECT</v>
      </c>
      <c r="D90" s="76" t="str">
        <f>IF(Master[[#This Row],[ASPECT -lookup picker]]="","",Master[[#This Row],[ASPECT -lookup picker]])</f>
        <v>North</v>
      </c>
      <c r="E90" s="109"/>
      <c r="H90" t="str">
        <f>IF(Master[[#This Row],[ASPECT Original Value]]="","",Master[[#This Row],[ASPECT Original Value]])</f>
        <v>N</v>
      </c>
    </row>
    <row r="91" spans="2:8" x14ac:dyDescent="0.35">
      <c r="B91" t="str">
        <f>Master[[#This Row],[Accession Prefix (NPGS)]]&amp;" "&amp;Master[[#This Row],[Accession Number -Assigned]]&amp;" COLLECTED "&amp;TEXT(Master[[#This Row],[Date Collected or Developed]], "MM/DD/YYYY")</f>
        <v>W6  COLLECTED 10/24/2016</v>
      </c>
      <c r="C91" t="str">
        <f t="shared" si="3"/>
        <v>ASPECT</v>
      </c>
      <c r="D91" s="76" t="str">
        <f>IF(Master[[#This Row],[ASPECT -lookup picker]]="","",Master[[#This Row],[ASPECT -lookup picker]])</f>
        <v>North</v>
      </c>
      <c r="E91" s="109"/>
      <c r="H91" t="str">
        <f>IF(Master[[#This Row],[ASPECT Original Value]]="","",Master[[#This Row],[ASPECT Original Value]])</f>
        <v>N</v>
      </c>
    </row>
    <row r="92" spans="2:8" x14ac:dyDescent="0.35">
      <c r="B92" t="str">
        <f>Master[[#This Row],[Accession Prefix (NPGS)]]&amp;" "&amp;Master[[#This Row],[Accession Number -Assigned]]&amp;" COLLECTED "&amp;TEXT(Master[[#This Row],[Date Collected or Developed]], "MM/DD/YYYY")</f>
        <v>W6  COLLECTED 10/25/2016</v>
      </c>
      <c r="C92" t="str">
        <f t="shared" si="3"/>
        <v>ASPECT</v>
      </c>
      <c r="D92" s="76" t="str">
        <f>IF(Master[[#This Row],[ASPECT -lookup picker]]="","",Master[[#This Row],[ASPECT -lookup picker]])</f>
        <v>North</v>
      </c>
      <c r="E92" s="109"/>
      <c r="H92" t="str">
        <f>IF(Master[[#This Row],[ASPECT Original Value]]="","",Master[[#This Row],[ASPECT Original Value]])</f>
        <v>N</v>
      </c>
    </row>
    <row r="93" spans="2:8" x14ac:dyDescent="0.35">
      <c r="B93" t="str">
        <f>Master[[#This Row],[Accession Prefix (NPGS)]]&amp;" "&amp;Master[[#This Row],[Accession Number -Assigned]]&amp;" COLLECTED "&amp;TEXT(Master[[#This Row],[Date Collected or Developed]], "MM/DD/YYYY")</f>
        <v>W6  COLLECTED 07/06/2016</v>
      </c>
      <c r="C93" t="str">
        <f t="shared" si="3"/>
        <v>ASPECT</v>
      </c>
      <c r="D93" s="76" t="str">
        <f>IF(Master[[#This Row],[ASPECT -lookup picker]]="","",Master[[#This Row],[ASPECT -lookup picker]])</f>
        <v/>
      </c>
      <c r="E93" s="109"/>
      <c r="H93" t="str">
        <f>IF(Master[[#This Row],[ASPECT Original Value]]="","",Master[[#This Row],[ASPECT Original Value]])</f>
        <v/>
      </c>
    </row>
    <row r="94" spans="2:8" x14ac:dyDescent="0.35">
      <c r="B94" t="str">
        <f>Master[[#This Row],[Accession Prefix (NPGS)]]&amp;" "&amp;Master[[#This Row],[Accession Number -Assigned]]&amp;" COLLECTED "&amp;TEXT(Master[[#This Row],[Date Collected or Developed]], "MM/DD/YYYY")</f>
        <v>W6  COLLECTED 08/26/2016</v>
      </c>
      <c r="C94" t="str">
        <f t="shared" si="3"/>
        <v>ASPECT</v>
      </c>
      <c r="D94" s="76" t="str">
        <f>IF(Master[[#This Row],[ASPECT -lookup picker]]="","",Master[[#This Row],[ASPECT -lookup picker]])</f>
        <v/>
      </c>
      <c r="E94" s="109"/>
      <c r="H94" t="str">
        <f>IF(Master[[#This Row],[ASPECT Original Value]]="","",Master[[#This Row],[ASPECT Original Value]])</f>
        <v/>
      </c>
    </row>
    <row r="95" spans="2:8" x14ac:dyDescent="0.35">
      <c r="B95" t="str">
        <f>Master[[#This Row],[Accession Prefix (NPGS)]]&amp;" "&amp;Master[[#This Row],[Accession Number -Assigned]]&amp;" COLLECTED "&amp;TEXT(Master[[#This Row],[Date Collected or Developed]], "MM/DD/YYYY")</f>
        <v>W6  COLLECTED 09/21/2016</v>
      </c>
      <c r="C95" t="str">
        <f t="shared" si="3"/>
        <v>ASPECT</v>
      </c>
      <c r="D95" s="76" t="str">
        <f>IF(Master[[#This Row],[ASPECT -lookup picker]]="","",Master[[#This Row],[ASPECT -lookup picker]])</f>
        <v/>
      </c>
      <c r="E95" s="109"/>
      <c r="H95" t="str">
        <f>IF(Master[[#This Row],[ASPECT Original Value]]="","",Master[[#This Row],[ASPECT Original Value]])</f>
        <v/>
      </c>
    </row>
    <row r="96" spans="2:8" x14ac:dyDescent="0.35">
      <c r="B96" t="str">
        <f>Master[[#This Row],[Accession Prefix (NPGS)]]&amp;" "&amp;Master[[#This Row],[Accession Number -Assigned]]&amp;" COLLECTED "&amp;TEXT(Master[[#This Row],[Date Collected or Developed]], "MM/DD/YYYY")</f>
        <v>W6  COLLECTED 09/26/2016</v>
      </c>
      <c r="C96" t="str">
        <f t="shared" si="3"/>
        <v>ASPECT</v>
      </c>
      <c r="D96" s="76" t="str">
        <f>IF(Master[[#This Row],[ASPECT -lookup picker]]="","",Master[[#This Row],[ASPECT -lookup picker]])</f>
        <v/>
      </c>
      <c r="E96" s="109"/>
      <c r="H96" t="str">
        <f>IF(Master[[#This Row],[ASPECT Original Value]]="","",Master[[#This Row],[ASPECT Original Value]])</f>
        <v/>
      </c>
    </row>
    <row r="97" spans="2:8" x14ac:dyDescent="0.35">
      <c r="B97" t="str">
        <f>Master[[#This Row],[Accession Prefix (NPGS)]]&amp;" "&amp;Master[[#This Row],[Accession Number -Assigned]]&amp;" COLLECTED "&amp;TEXT(Master[[#This Row],[Date Collected or Developed]], "MM/DD/YYYY")</f>
        <v>W6  COLLECTED 10/25/2016</v>
      </c>
      <c r="C97" t="str">
        <f t="shared" si="3"/>
        <v>ASPECT</v>
      </c>
      <c r="D97" s="76" t="str">
        <f>IF(Master[[#This Row],[ASPECT -lookup picker]]="","",Master[[#This Row],[ASPECT -lookup picker]])</f>
        <v/>
      </c>
      <c r="E97" s="109"/>
      <c r="H97" t="str">
        <f>IF(Master[[#This Row],[ASPECT Original Value]]="","",Master[[#This Row],[ASPECT Original Value]])</f>
        <v/>
      </c>
    </row>
    <row r="98" spans="2:8" x14ac:dyDescent="0.35">
      <c r="B98" t="str">
        <f>Master[[#This Row],[Accession Prefix (NPGS)]]&amp;" "&amp;Master[[#This Row],[Accession Number -Assigned]]&amp;" COLLECTED "&amp;TEXT(Master[[#This Row],[Date Collected or Developed]], "MM/DD/YYYY")</f>
        <v>W6  COLLECTED 10/31/2016</v>
      </c>
      <c r="C98" t="str">
        <f t="shared" si="3"/>
        <v>ASPECT</v>
      </c>
      <c r="D98" s="76" t="str">
        <f>IF(Master[[#This Row],[ASPECT -lookup picker]]="","",Master[[#This Row],[ASPECT -lookup picker]])</f>
        <v/>
      </c>
      <c r="E98" s="109"/>
      <c r="H98" t="str">
        <f>IF(Master[[#This Row],[ASPECT Original Value]]="","",Master[[#This Row],[ASPECT Original Value]])</f>
        <v/>
      </c>
    </row>
    <row r="99" spans="2:8" x14ac:dyDescent="0.35">
      <c r="B99" t="str">
        <f>Master[[#This Row],[Accession Prefix (NPGS)]]&amp;" "&amp;Master[[#This Row],[Accession Number -Assigned]]&amp;" COLLECTED "&amp;TEXT(Master[[#This Row],[Date Collected or Developed]], "MM/DD/YYYY")</f>
        <v>W6  COLLECTED 11/03/2016</v>
      </c>
      <c r="C99" t="str">
        <f t="shared" si="3"/>
        <v>ASPECT</v>
      </c>
      <c r="D99" s="76" t="str">
        <f>IF(Master[[#This Row],[ASPECT -lookup picker]]="","",Master[[#This Row],[ASPECT -lookup picker]])</f>
        <v/>
      </c>
      <c r="E99" s="109"/>
      <c r="H99" t="str">
        <f>IF(Master[[#This Row],[ASPECT Original Value]]="","",Master[[#This Row],[ASPECT Original Value]])</f>
        <v/>
      </c>
    </row>
    <row r="100" spans="2:8" x14ac:dyDescent="0.35">
      <c r="B100" t="str">
        <f>Master[[#This Row],[Accession Prefix (NPGS)]]&amp;" "&amp;Master[[#This Row],[Accession Number -Assigned]]&amp;" COLLECTED "&amp;TEXT(Master[[#This Row],[Date Collected or Developed]], "MM/DD/YYYY")</f>
        <v>W6  COLLECTED 11/03/2016</v>
      </c>
      <c r="C100" t="str">
        <f t="shared" ref="C100:C131" si="4">"ASPECT"</f>
        <v>ASPECT</v>
      </c>
      <c r="D100" s="76" t="str">
        <f>IF(Master[[#This Row],[ASPECT -lookup picker]]="","",Master[[#This Row],[ASPECT -lookup picker]])</f>
        <v/>
      </c>
      <c r="E100" s="109"/>
      <c r="H100" t="str">
        <f>IF(Master[[#This Row],[ASPECT Original Value]]="","",Master[[#This Row],[ASPECT Original Value]])</f>
        <v/>
      </c>
    </row>
    <row r="101" spans="2:8" x14ac:dyDescent="0.35">
      <c r="B101" t="str">
        <f>Master[[#This Row],[Accession Prefix (NPGS)]]&amp;" "&amp;Master[[#This Row],[Accession Number -Assigned]]&amp;" COLLECTED "&amp;TEXT(Master[[#This Row],[Date Collected or Developed]], "MM/DD/YYYY")</f>
        <v>W6  COLLECTED 11/08/2016</v>
      </c>
      <c r="C101" t="str">
        <f t="shared" si="4"/>
        <v>ASPECT</v>
      </c>
      <c r="D101" s="76" t="str">
        <f>IF(Master[[#This Row],[ASPECT -lookup picker]]="","",Master[[#This Row],[ASPECT -lookup picker]])</f>
        <v/>
      </c>
      <c r="E101" s="109"/>
      <c r="H101" t="str">
        <f>IF(Master[[#This Row],[ASPECT Original Value]]="","",Master[[#This Row],[ASPECT Original Value]])</f>
        <v/>
      </c>
    </row>
    <row r="102" spans="2:8" x14ac:dyDescent="0.35">
      <c r="B102" t="str">
        <f>Master[[#This Row],[Accession Prefix (NPGS)]]&amp;" "&amp;Master[[#This Row],[Accession Number -Assigned]]&amp;" COLLECTED "&amp;TEXT(Master[[#This Row],[Date Collected or Developed]], "MM/DD/YYYY")</f>
        <v>W6  COLLECTED 11/08/2016</v>
      </c>
      <c r="C102" t="str">
        <f t="shared" si="4"/>
        <v>ASPECT</v>
      </c>
      <c r="D102" s="76" t="str">
        <f>IF(Master[[#This Row],[ASPECT -lookup picker]]="","",Master[[#This Row],[ASPECT -lookup picker]])</f>
        <v/>
      </c>
      <c r="E102" s="109"/>
      <c r="H102" t="str">
        <f>IF(Master[[#This Row],[ASPECT Original Value]]="","",Master[[#This Row],[ASPECT Original Value]])</f>
        <v/>
      </c>
    </row>
    <row r="103" spans="2:8" x14ac:dyDescent="0.35">
      <c r="B103" t="str">
        <f>Master[[#This Row],[Accession Prefix (NPGS)]]&amp;" "&amp;Master[[#This Row],[Accession Number -Assigned]]&amp;" COLLECTED "&amp;TEXT(Master[[#This Row],[Date Collected or Developed]], "MM/DD/YYYY")</f>
        <v>W6  COLLECTED 11/08/2016</v>
      </c>
      <c r="C103" t="str">
        <f t="shared" si="4"/>
        <v>ASPECT</v>
      </c>
      <c r="D103" s="76" t="str">
        <f>IF(Master[[#This Row],[ASPECT -lookup picker]]="","",Master[[#This Row],[ASPECT -lookup picker]])</f>
        <v/>
      </c>
      <c r="E103" s="109"/>
      <c r="H103" t="str">
        <f>IF(Master[[#This Row],[ASPECT Original Value]]="","",Master[[#This Row],[ASPECT Original Value]])</f>
        <v/>
      </c>
    </row>
    <row r="104" spans="2:8" x14ac:dyDescent="0.35">
      <c r="B104" t="str">
        <f>Master[[#This Row],[Accession Prefix (NPGS)]]&amp;" "&amp;Master[[#This Row],[Accession Number -Assigned]]&amp;" COLLECTED "&amp;TEXT(Master[[#This Row],[Date Collected or Developed]], "MM/DD/YYYY")</f>
        <v>W6  COLLECTED 11/10/2016</v>
      </c>
      <c r="C104" t="str">
        <f t="shared" si="4"/>
        <v>ASPECT</v>
      </c>
      <c r="D104" s="76" t="str">
        <f>IF(Master[[#This Row],[ASPECT -lookup picker]]="","",Master[[#This Row],[ASPECT -lookup picker]])</f>
        <v/>
      </c>
      <c r="E104" s="109"/>
      <c r="H104" t="str">
        <f>IF(Master[[#This Row],[ASPECT Original Value]]="","",Master[[#This Row],[ASPECT Original Value]])</f>
        <v/>
      </c>
    </row>
    <row r="105" spans="2:8" x14ac:dyDescent="0.35">
      <c r="B105" t="str">
        <f>Master[[#This Row],[Accession Prefix (NPGS)]]&amp;" "&amp;Master[[#This Row],[Accession Number -Assigned]]&amp;" COLLECTED "&amp;TEXT(Master[[#This Row],[Date Collected or Developed]], "MM/DD/YYYY")</f>
        <v>W6  COLLECTED 11/10/2016</v>
      </c>
      <c r="C105" t="str">
        <f t="shared" si="4"/>
        <v>ASPECT</v>
      </c>
      <c r="D105" s="76" t="str">
        <f>IF(Master[[#This Row],[ASPECT -lookup picker]]="","",Master[[#This Row],[ASPECT -lookup picker]])</f>
        <v/>
      </c>
      <c r="E105" s="109"/>
      <c r="H105" t="str">
        <f>IF(Master[[#This Row],[ASPECT Original Value]]="","",Master[[#This Row],[ASPECT Original Value]])</f>
        <v/>
      </c>
    </row>
    <row r="106" spans="2:8" x14ac:dyDescent="0.35">
      <c r="B106" t="str">
        <f>Master[[#This Row],[Accession Prefix (NPGS)]]&amp;" "&amp;Master[[#This Row],[Accession Number -Assigned]]&amp;" COLLECTED "&amp;TEXT(Master[[#This Row],[Date Collected or Developed]], "MM/DD/YYYY")</f>
        <v>W6  COLLECTED 11/04/2016</v>
      </c>
      <c r="C106" t="str">
        <f t="shared" si="4"/>
        <v>ASPECT</v>
      </c>
      <c r="D106" s="76" t="str">
        <f>IF(Master[[#This Row],[ASPECT -lookup picker]]="","",Master[[#This Row],[ASPECT -lookup picker]])</f>
        <v>North</v>
      </c>
      <c r="E106" s="109"/>
      <c r="H106" t="str">
        <f>IF(Master[[#This Row],[ASPECT Original Value]]="","",Master[[#This Row],[ASPECT Original Value]])</f>
        <v>N</v>
      </c>
    </row>
    <row r="107" spans="2:8" x14ac:dyDescent="0.35">
      <c r="B107" t="str">
        <f>Master[[#This Row],[Accession Prefix (NPGS)]]&amp;" "&amp;Master[[#This Row],[Accession Number -Assigned]]&amp;" COLLECTED "&amp;TEXT(Master[[#This Row],[Date Collected or Developed]], "MM/DD/YYYY")</f>
        <v>W6  COLLECTED 11/05/2016</v>
      </c>
      <c r="C107" t="str">
        <f t="shared" si="4"/>
        <v>ASPECT</v>
      </c>
      <c r="D107" s="76" t="str">
        <f>IF(Master[[#This Row],[ASPECT -lookup picker]]="","",Master[[#This Row],[ASPECT -lookup picker]])</f>
        <v>North</v>
      </c>
      <c r="E107" s="109"/>
      <c r="H107" t="str">
        <f>IF(Master[[#This Row],[ASPECT Original Value]]="","",Master[[#This Row],[ASPECT Original Value]])</f>
        <v>N</v>
      </c>
    </row>
    <row r="108" spans="2:8" x14ac:dyDescent="0.35">
      <c r="B108" t="str">
        <f>Master[[#This Row],[Accession Prefix (NPGS)]]&amp;" "&amp;Master[[#This Row],[Accession Number -Assigned]]&amp;" COLLECTED "&amp;TEXT(Master[[#This Row],[Date Collected or Developed]], "MM/DD/YYYY")</f>
        <v>W6  COLLECTED 11/08/2016</v>
      </c>
      <c r="C108" t="str">
        <f t="shared" si="4"/>
        <v>ASPECT</v>
      </c>
      <c r="D108" s="76" t="str">
        <f>IF(Master[[#This Row],[ASPECT -lookup picker]]="","",Master[[#This Row],[ASPECT -lookup picker]])</f>
        <v/>
      </c>
      <c r="E108" s="109"/>
      <c r="H108" t="str">
        <f>IF(Master[[#This Row],[ASPECT Original Value]]="","",Master[[#This Row],[ASPECT Original Value]])</f>
        <v/>
      </c>
    </row>
    <row r="109" spans="2:8" x14ac:dyDescent="0.35">
      <c r="B109" t="str">
        <f>Master[[#This Row],[Accession Prefix (NPGS)]]&amp;" "&amp;Master[[#This Row],[Accession Number -Assigned]]&amp;" COLLECTED "&amp;TEXT(Master[[#This Row],[Date Collected or Developed]], "MM/DD/YYYY")</f>
        <v>W6  COLLECTED 11/09/2016</v>
      </c>
      <c r="C109" t="str">
        <f t="shared" si="4"/>
        <v>ASPECT</v>
      </c>
      <c r="D109" s="76" t="str">
        <f>IF(Master[[#This Row],[ASPECT -lookup picker]]="","",Master[[#This Row],[ASPECT -lookup picker]])</f>
        <v/>
      </c>
      <c r="E109" s="109"/>
      <c r="H109" t="str">
        <f>IF(Master[[#This Row],[ASPECT Original Value]]="","",Master[[#This Row],[ASPECT Original Value]])</f>
        <v/>
      </c>
    </row>
    <row r="110" spans="2:8" x14ac:dyDescent="0.35">
      <c r="B110" t="str">
        <f>Master[[#This Row],[Accession Prefix (NPGS)]]&amp;" "&amp;Master[[#This Row],[Accession Number -Assigned]]&amp;" COLLECTED "&amp;TEXT(Master[[#This Row],[Date Collected or Developed]], "MM/DD/YYYY")</f>
        <v>W6  COLLECTED 11/09/2016</v>
      </c>
      <c r="C110" t="str">
        <f t="shared" si="4"/>
        <v>ASPECT</v>
      </c>
      <c r="D110" s="76" t="str">
        <f>IF(Master[[#This Row],[ASPECT -lookup picker]]="","",Master[[#This Row],[ASPECT -lookup picker]])</f>
        <v/>
      </c>
      <c r="E110" s="109"/>
      <c r="H110" t="str">
        <f>IF(Master[[#This Row],[ASPECT Original Value]]="","",Master[[#This Row],[ASPECT Original Value]])</f>
        <v/>
      </c>
    </row>
    <row r="111" spans="2:8" x14ac:dyDescent="0.35">
      <c r="B111" t="str">
        <f>Master[[#This Row],[Accession Prefix (NPGS)]]&amp;" "&amp;Master[[#This Row],[Accession Number -Assigned]]&amp;" COLLECTED "&amp;TEXT(Master[[#This Row],[Date Collected or Developed]], "MM/DD/YYYY")</f>
        <v>W6  COLLECTED 11/09/2016</v>
      </c>
      <c r="C111" t="str">
        <f t="shared" si="4"/>
        <v>ASPECT</v>
      </c>
      <c r="D111" s="76" t="str">
        <f>IF(Master[[#This Row],[ASPECT -lookup picker]]="","",Master[[#This Row],[ASPECT -lookup picker]])</f>
        <v/>
      </c>
      <c r="E111" s="109"/>
      <c r="H111" t="str">
        <f>IF(Master[[#This Row],[ASPECT Original Value]]="","",Master[[#This Row],[ASPECT Original Value]])</f>
        <v/>
      </c>
    </row>
    <row r="112" spans="2:8" x14ac:dyDescent="0.35">
      <c r="B112" t="str">
        <f>Master[[#This Row],[Accession Prefix (NPGS)]]&amp;" "&amp;Master[[#This Row],[Accession Number -Assigned]]&amp;" COLLECTED "&amp;TEXT(Master[[#This Row],[Date Collected or Developed]], "MM/DD/YYYY")</f>
        <v>W6  COLLECTED 11/09/2016</v>
      </c>
      <c r="C112" t="str">
        <f t="shared" si="4"/>
        <v>ASPECT</v>
      </c>
      <c r="D112" s="76" t="str">
        <f>IF(Master[[#This Row],[ASPECT -lookup picker]]="","",Master[[#This Row],[ASPECT -lookup picker]])</f>
        <v/>
      </c>
      <c r="E112" s="109"/>
      <c r="H112" t="str">
        <f>IF(Master[[#This Row],[ASPECT Original Value]]="","",Master[[#This Row],[ASPECT Original Value]])</f>
        <v/>
      </c>
    </row>
    <row r="113" spans="2:8" x14ac:dyDescent="0.35">
      <c r="B113" t="str">
        <f>Master[[#This Row],[Accession Prefix (NPGS)]]&amp;" "&amp;Master[[#This Row],[Accession Number -Assigned]]&amp;" COLLECTED "&amp;TEXT(Master[[#This Row],[Date Collected or Developed]], "MM/DD/YYYY")</f>
        <v>W6  COLLECTED 11/10/2016</v>
      </c>
      <c r="C113" t="str">
        <f t="shared" si="4"/>
        <v>ASPECT</v>
      </c>
      <c r="D113" s="76" t="str">
        <f>IF(Master[[#This Row],[ASPECT -lookup picker]]="","",Master[[#This Row],[ASPECT -lookup picker]])</f>
        <v/>
      </c>
      <c r="E113" s="109"/>
      <c r="H113" t="str">
        <f>IF(Master[[#This Row],[ASPECT Original Value]]="","",Master[[#This Row],[ASPECT Original Value]])</f>
        <v/>
      </c>
    </row>
    <row r="114" spans="2:8" x14ac:dyDescent="0.35">
      <c r="B114" t="str">
        <f>Master[[#This Row],[Accession Prefix (NPGS)]]&amp;" "&amp;Master[[#This Row],[Accession Number -Assigned]]&amp;" COLLECTED "&amp;TEXT(Master[[#This Row],[Date Collected or Developed]], "MM/DD/YYYY")</f>
        <v>W6  COLLECTED 08/10/2017</v>
      </c>
      <c r="C114" t="str">
        <f t="shared" si="4"/>
        <v>ASPECT</v>
      </c>
      <c r="D114" s="76" t="str">
        <f>IF(Master[[#This Row],[ASPECT -lookup picker]]="","",Master[[#This Row],[ASPECT -lookup picker]])</f>
        <v/>
      </c>
      <c r="E114" s="109"/>
      <c r="H114" t="str">
        <f>IF(Master[[#This Row],[ASPECT Original Value]]="","",Master[[#This Row],[ASPECT Original Value]])</f>
        <v/>
      </c>
    </row>
    <row r="115" spans="2:8" x14ac:dyDescent="0.35">
      <c r="B115" t="str">
        <f>Master[[#This Row],[Accession Prefix (NPGS)]]&amp;" "&amp;Master[[#This Row],[Accession Number -Assigned]]&amp;" COLLECTED "&amp;TEXT(Master[[#This Row],[Date Collected or Developed]], "MM/DD/YYYY")</f>
        <v>W6  COLLECTED 09/12/2017</v>
      </c>
      <c r="C115" t="str">
        <f t="shared" si="4"/>
        <v>ASPECT</v>
      </c>
      <c r="D115" s="76" t="str">
        <f>IF(Master[[#This Row],[ASPECT -lookup picker]]="","",Master[[#This Row],[ASPECT -lookup picker]])</f>
        <v/>
      </c>
      <c r="E115" s="109"/>
      <c r="H115" t="str">
        <f>IF(Master[[#This Row],[ASPECT Original Value]]="","",Master[[#This Row],[ASPECT Original Value]])</f>
        <v/>
      </c>
    </row>
    <row r="116" spans="2:8" x14ac:dyDescent="0.35">
      <c r="B116" t="str">
        <f>Master[[#This Row],[Accession Prefix (NPGS)]]&amp;" "&amp;Master[[#This Row],[Accession Number -Assigned]]&amp;" COLLECTED "&amp;TEXT(Master[[#This Row],[Date Collected or Developed]], "MM/DD/YYYY")</f>
        <v>W6  COLLECTED 11/03/2017</v>
      </c>
      <c r="C116" t="str">
        <f t="shared" si="4"/>
        <v>ASPECT</v>
      </c>
      <c r="D116" s="76" t="str">
        <f>IF(Master[[#This Row],[ASPECT -lookup picker]]="","",Master[[#This Row],[ASPECT -lookup picker]])</f>
        <v/>
      </c>
      <c r="E116" s="109"/>
      <c r="H116" t="str">
        <f>IF(Master[[#This Row],[ASPECT Original Value]]="","",Master[[#This Row],[ASPECT Original Value]])</f>
        <v/>
      </c>
    </row>
    <row r="117" spans="2:8" x14ac:dyDescent="0.35">
      <c r="B117" t="str">
        <f>Master[[#This Row],[Accession Prefix (NPGS)]]&amp;" "&amp;Master[[#This Row],[Accession Number -Assigned]]&amp;" COLLECTED "&amp;TEXT(Master[[#This Row],[Date Collected or Developed]], "MM/DD/YYYY")</f>
        <v>W6  COLLECTED 11/10/2017</v>
      </c>
      <c r="C117" t="str">
        <f t="shared" si="4"/>
        <v>ASPECT</v>
      </c>
      <c r="D117" s="76" t="str">
        <f>IF(Master[[#This Row],[ASPECT -lookup picker]]="","",Master[[#This Row],[ASPECT -lookup picker]])</f>
        <v/>
      </c>
      <c r="E117" s="109"/>
      <c r="H117" t="str">
        <f>IF(Master[[#This Row],[ASPECT Original Value]]="","",Master[[#This Row],[ASPECT Original Value]])</f>
        <v/>
      </c>
    </row>
    <row r="118" spans="2:8" x14ac:dyDescent="0.35">
      <c r="B118" t="str">
        <f>Master[[#This Row],[Accession Prefix (NPGS)]]&amp;" "&amp;Master[[#This Row],[Accession Number -Assigned]]&amp;" COLLECTED "&amp;TEXT(Master[[#This Row],[Date Collected or Developed]], "MM/DD/YYYY")</f>
        <v xml:space="preserve">  COLLECTED 01/00/1900</v>
      </c>
      <c r="C118" t="str">
        <f t="shared" si="4"/>
        <v>ASPECT</v>
      </c>
      <c r="D118" s="76" t="str">
        <f>IF(Master[[#This Row],[ASPECT -lookup picker]]="","",Master[[#This Row],[ASPECT -lookup picker]])</f>
        <v/>
      </c>
      <c r="E118" s="109"/>
      <c r="H118" t="str">
        <f>IF(Master[[#This Row],[ASPECT Original Value]]="","",Master[[#This Row],[ASPECT Original Value]])</f>
        <v/>
      </c>
    </row>
    <row r="119" spans="2:8" x14ac:dyDescent="0.35">
      <c r="B119" t="str">
        <f>Master[[#This Row],[Accession Prefix (NPGS)]]&amp;" "&amp;Master[[#This Row],[Accession Number -Assigned]]&amp;" COLLECTED "&amp;TEXT(Master[[#This Row],[Date Collected or Developed]], "MM/DD/YYYY")</f>
        <v xml:space="preserve">  COLLECTED 01/00/1900</v>
      </c>
      <c r="C119" t="str">
        <f t="shared" si="4"/>
        <v>ASPECT</v>
      </c>
      <c r="D119" s="76" t="str">
        <f>IF(Master[[#This Row],[ASPECT -lookup picker]]="","",Master[[#This Row],[ASPECT -lookup picker]])</f>
        <v/>
      </c>
      <c r="E119" s="109"/>
      <c r="H119" t="str">
        <f>IF(Master[[#This Row],[ASPECT Original Value]]="","",Master[[#This Row],[ASPECT Original Value]])</f>
        <v/>
      </c>
    </row>
    <row r="120" spans="2:8" x14ac:dyDescent="0.35">
      <c r="B120" t="str">
        <f>Master[[#This Row],[Accession Prefix (NPGS)]]&amp;" "&amp;Master[[#This Row],[Accession Number -Assigned]]&amp;" COLLECTED "&amp;TEXT(Master[[#This Row],[Date Collected or Developed]], "MM/DD/YYYY")</f>
        <v xml:space="preserve">  COLLECTED 01/00/1900</v>
      </c>
      <c r="C120" t="str">
        <f t="shared" si="4"/>
        <v>ASPECT</v>
      </c>
      <c r="D120" s="76" t="str">
        <f>IF(Master[[#This Row],[ASPECT -lookup picker]]="","",Master[[#This Row],[ASPECT -lookup picker]])</f>
        <v/>
      </c>
      <c r="E120" s="109"/>
      <c r="H120" t="str">
        <f>IF(Master[[#This Row],[ASPECT Original Value]]="","",Master[[#This Row],[ASPECT Original Value]])</f>
        <v/>
      </c>
    </row>
    <row r="121" spans="2:8" x14ac:dyDescent="0.35">
      <c r="B121" t="str">
        <f>Master[[#This Row],[Accession Prefix (NPGS)]]&amp;" "&amp;Master[[#This Row],[Accession Number -Assigned]]&amp;" COLLECTED "&amp;TEXT(Master[[#This Row],[Date Collected or Developed]], "MM/DD/YYYY")</f>
        <v xml:space="preserve">  COLLECTED 01/00/1900</v>
      </c>
      <c r="C121" t="str">
        <f t="shared" si="4"/>
        <v>ASPECT</v>
      </c>
      <c r="D121" s="76" t="str">
        <f>IF(Master[[#This Row],[ASPECT -lookup picker]]="","",Master[[#This Row],[ASPECT -lookup picker]])</f>
        <v/>
      </c>
      <c r="E121" s="109"/>
      <c r="H121" t="str">
        <f>IF(Master[[#This Row],[ASPECT Original Value]]="","",Master[[#This Row],[ASPECT Original Value]])</f>
        <v/>
      </c>
    </row>
    <row r="122" spans="2:8" x14ac:dyDescent="0.35">
      <c r="B122" t="str">
        <f>Master[[#This Row],[Accession Prefix (NPGS)]]&amp;" "&amp;Master[[#This Row],[Accession Number -Assigned]]&amp;" COLLECTED "&amp;TEXT(Master[[#This Row],[Date Collected or Developed]], "MM/DD/YYYY")</f>
        <v xml:space="preserve">  COLLECTED 01/00/1900</v>
      </c>
      <c r="C122" t="str">
        <f t="shared" si="4"/>
        <v>ASPECT</v>
      </c>
      <c r="D122" s="76" t="str">
        <f>IF(Master[[#This Row],[ASPECT -lookup picker]]="","",Master[[#This Row],[ASPECT -lookup picker]])</f>
        <v/>
      </c>
      <c r="E122" s="109"/>
      <c r="H122" t="str">
        <f>IF(Master[[#This Row],[ASPECT Original Value]]="","",Master[[#This Row],[ASPECT Original Value]])</f>
        <v/>
      </c>
    </row>
    <row r="123" spans="2:8" x14ac:dyDescent="0.35">
      <c r="B123" t="str">
        <f>Master[[#This Row],[Accession Prefix (NPGS)]]&amp;" "&amp;Master[[#This Row],[Accession Number -Assigned]]&amp;" COLLECTED "&amp;TEXT(Master[[#This Row],[Date Collected or Developed]], "MM/DD/YYYY")</f>
        <v xml:space="preserve">  COLLECTED 01/00/1900</v>
      </c>
      <c r="C123" t="str">
        <f t="shared" si="4"/>
        <v>ASPECT</v>
      </c>
      <c r="D123" s="76" t="str">
        <f>IF(Master[[#This Row],[ASPECT -lookup picker]]="","",Master[[#This Row],[ASPECT -lookup picker]])</f>
        <v/>
      </c>
      <c r="E123" s="109"/>
      <c r="H123" t="str">
        <f>IF(Master[[#This Row],[ASPECT Original Value]]="","",Master[[#This Row],[ASPECT Original Value]])</f>
        <v/>
      </c>
    </row>
    <row r="124" spans="2:8" x14ac:dyDescent="0.35">
      <c r="B124" t="str">
        <f>Master[[#This Row],[Accession Prefix (NPGS)]]&amp;" "&amp;Master[[#This Row],[Accession Number -Assigned]]&amp;" COLLECTED "&amp;TEXT(Master[[#This Row],[Date Collected or Developed]], "MM/DD/YYYY")</f>
        <v xml:space="preserve">  COLLECTED 01/00/1900</v>
      </c>
      <c r="C124" t="str">
        <f t="shared" si="4"/>
        <v>ASPECT</v>
      </c>
      <c r="D124" s="76" t="str">
        <f>IF(Master[[#This Row],[ASPECT -lookup picker]]="","",Master[[#This Row],[ASPECT -lookup picker]])</f>
        <v/>
      </c>
      <c r="E124" s="109"/>
      <c r="H124" t="str">
        <f>IF(Master[[#This Row],[ASPECT Original Value]]="","",Master[[#This Row],[ASPECT Original Value]])</f>
        <v/>
      </c>
    </row>
    <row r="125" spans="2:8" x14ac:dyDescent="0.35">
      <c r="B125" t="str">
        <f>Master[[#This Row],[Accession Prefix (NPGS)]]&amp;" "&amp;Master[[#This Row],[Accession Number -Assigned]]&amp;" COLLECTED "&amp;TEXT(Master[[#This Row],[Date Collected or Developed]], "MM/DD/YYYY")</f>
        <v xml:space="preserve">  COLLECTED 01/00/1900</v>
      </c>
      <c r="C125" t="str">
        <f t="shared" si="4"/>
        <v>ASPECT</v>
      </c>
      <c r="D125" s="76" t="str">
        <f>IF(Master[[#This Row],[ASPECT -lookup picker]]="","",Master[[#This Row],[ASPECT -lookup picker]])</f>
        <v/>
      </c>
      <c r="E125" s="109"/>
      <c r="H125" t="str">
        <f>IF(Master[[#This Row],[ASPECT Original Value]]="","",Master[[#This Row],[ASPECT Original Value]])</f>
        <v/>
      </c>
    </row>
    <row r="126" spans="2:8" x14ac:dyDescent="0.35">
      <c r="B126" t="str">
        <f>Master[[#This Row],[Accession Prefix (NPGS)]]&amp;" "&amp;Master[[#This Row],[Accession Number -Assigned]]&amp;" COLLECTED "&amp;TEXT(Master[[#This Row],[Date Collected or Developed]], "MM/DD/YYYY")</f>
        <v xml:space="preserve">  COLLECTED 01/00/1900</v>
      </c>
      <c r="C126" t="str">
        <f t="shared" si="4"/>
        <v>ASPECT</v>
      </c>
      <c r="D126" s="76" t="str">
        <f>IF(Master[[#This Row],[ASPECT -lookup picker]]="","",Master[[#This Row],[ASPECT -lookup picker]])</f>
        <v/>
      </c>
      <c r="E126" s="109"/>
      <c r="H126" t="str">
        <f>IF(Master[[#This Row],[ASPECT Original Value]]="","",Master[[#This Row],[ASPECT Original Value]])</f>
        <v/>
      </c>
    </row>
    <row r="127" spans="2:8" x14ac:dyDescent="0.35">
      <c r="B127" t="str">
        <f>Master[[#This Row],[Accession Prefix (NPGS)]]&amp;" "&amp;Master[[#This Row],[Accession Number -Assigned]]&amp;" COLLECTED "&amp;TEXT(Master[[#This Row],[Date Collected or Developed]], "MM/DD/YYYY")</f>
        <v xml:space="preserve">  COLLECTED 01/00/1900</v>
      </c>
      <c r="C127" t="str">
        <f t="shared" si="4"/>
        <v>ASPECT</v>
      </c>
      <c r="D127" s="76" t="str">
        <f>IF(Master[[#This Row],[ASPECT -lookup picker]]="","",Master[[#This Row],[ASPECT -lookup picker]])</f>
        <v/>
      </c>
      <c r="E127" s="109"/>
      <c r="H127" t="str">
        <f>IF(Master[[#This Row],[ASPECT Original Value]]="","",Master[[#This Row],[ASPECT Original Value]])</f>
        <v/>
      </c>
    </row>
    <row r="128" spans="2:8" x14ac:dyDescent="0.35">
      <c r="B128" t="str">
        <f>Master[[#This Row],[Accession Prefix (NPGS)]]&amp;" "&amp;Master[[#This Row],[Accession Number -Assigned]]&amp;" COLLECTED "&amp;TEXT(Master[[#This Row],[Date Collected or Developed]], "MM/DD/YYYY")</f>
        <v xml:space="preserve">  COLLECTED 01/00/1900</v>
      </c>
      <c r="C128" t="str">
        <f t="shared" si="4"/>
        <v>ASPECT</v>
      </c>
      <c r="D128" s="76" t="str">
        <f>IF(Master[[#This Row],[ASPECT -lookup picker]]="","",Master[[#This Row],[ASPECT -lookup picker]])</f>
        <v/>
      </c>
      <c r="E128" s="109"/>
      <c r="H128" t="str">
        <f>IF(Master[[#This Row],[ASPECT Original Value]]="","",Master[[#This Row],[ASPECT Original Value]])</f>
        <v/>
      </c>
    </row>
    <row r="129" spans="2:8" x14ac:dyDescent="0.35">
      <c r="B129" t="str">
        <f>Master[[#This Row],[Accession Prefix (NPGS)]]&amp;" "&amp;Master[[#This Row],[Accession Number -Assigned]]&amp;" COLLECTED "&amp;TEXT(Master[[#This Row],[Date Collected or Developed]], "MM/DD/YYYY")</f>
        <v xml:space="preserve">  COLLECTED 01/00/1900</v>
      </c>
      <c r="C129" t="str">
        <f t="shared" si="4"/>
        <v>ASPECT</v>
      </c>
      <c r="D129" s="76" t="str">
        <f>IF(Master[[#This Row],[ASPECT -lookup picker]]="","",Master[[#This Row],[ASPECT -lookup picker]])</f>
        <v/>
      </c>
      <c r="E129" s="109"/>
      <c r="H129" t="str">
        <f>IF(Master[[#This Row],[ASPECT Original Value]]="","",Master[[#This Row],[ASPECT Original Value]])</f>
        <v/>
      </c>
    </row>
    <row r="130" spans="2:8" x14ac:dyDescent="0.35">
      <c r="B130" t="str">
        <f>Master[[#This Row],[Accession Prefix (NPGS)]]&amp;" "&amp;Master[[#This Row],[Accession Number -Assigned]]&amp;" COLLECTED "&amp;TEXT(Master[[#This Row],[Date Collected or Developed]], "MM/DD/YYYY")</f>
        <v xml:space="preserve">  COLLECTED 01/00/1900</v>
      </c>
      <c r="C130" t="str">
        <f t="shared" si="4"/>
        <v>ASPECT</v>
      </c>
      <c r="D130" s="76" t="str">
        <f>IF(Master[[#This Row],[ASPECT -lookup picker]]="","",Master[[#This Row],[ASPECT -lookup picker]])</f>
        <v/>
      </c>
      <c r="E130" s="109"/>
      <c r="H130" t="str">
        <f>IF(Master[[#This Row],[ASPECT Original Value]]="","",Master[[#This Row],[ASPECT Original Value]])</f>
        <v/>
      </c>
    </row>
    <row r="131" spans="2:8" x14ac:dyDescent="0.35">
      <c r="B131" t="str">
        <f>Master[[#This Row],[Accession Prefix (NPGS)]]&amp;" "&amp;Master[[#This Row],[Accession Number -Assigned]]&amp;" COLLECTED "&amp;TEXT(Master[[#This Row],[Date Collected or Developed]], "MM/DD/YYYY")</f>
        <v xml:space="preserve">  COLLECTED 01/00/1900</v>
      </c>
      <c r="C131" t="str">
        <f t="shared" si="4"/>
        <v>ASPECT</v>
      </c>
      <c r="D131" s="76" t="str">
        <f>IF(Master[[#This Row],[ASPECT -lookup picker]]="","",Master[[#This Row],[ASPECT -lookup picker]])</f>
        <v/>
      </c>
      <c r="E131" s="109"/>
      <c r="H131" t="str">
        <f>IF(Master[[#This Row],[ASPECT Original Value]]="","",Master[[#This Row],[ASPECT Original Value]])</f>
        <v/>
      </c>
    </row>
    <row r="132" spans="2:8" x14ac:dyDescent="0.35">
      <c r="B132" t="str">
        <f>Master[[#This Row],[Accession Prefix (NPGS)]]&amp;" "&amp;Master[[#This Row],[Accession Number -Assigned]]&amp;" COLLECTED "&amp;TEXT(Master[[#This Row],[Date Collected or Developed]], "MM/DD/YYYY")</f>
        <v xml:space="preserve">  COLLECTED 01/00/1900</v>
      </c>
      <c r="C132" t="str">
        <f t="shared" ref="C132:C163" si="5">"ASPECT"</f>
        <v>ASPECT</v>
      </c>
      <c r="D132" s="76" t="str">
        <f>IF(Master[[#This Row],[ASPECT -lookup picker]]="","",Master[[#This Row],[ASPECT -lookup picker]])</f>
        <v/>
      </c>
      <c r="E132" s="109"/>
      <c r="H132" t="str">
        <f>IF(Master[[#This Row],[ASPECT Original Value]]="","",Master[[#This Row],[ASPECT Original Value]])</f>
        <v/>
      </c>
    </row>
    <row r="133" spans="2:8" x14ac:dyDescent="0.35">
      <c r="B133" t="str">
        <f>Master[[#This Row],[Accession Prefix (NPGS)]]&amp;" "&amp;Master[[#This Row],[Accession Number -Assigned]]&amp;" COLLECTED "&amp;TEXT(Master[[#This Row],[Date Collected or Developed]], "MM/DD/YYYY")</f>
        <v xml:space="preserve">  COLLECTED 01/00/1900</v>
      </c>
      <c r="C133" t="str">
        <f t="shared" si="5"/>
        <v>ASPECT</v>
      </c>
      <c r="D133" s="76" t="str">
        <f>IF(Master[[#This Row],[ASPECT -lookup picker]]="","",Master[[#This Row],[ASPECT -lookup picker]])</f>
        <v/>
      </c>
      <c r="E133" s="109"/>
      <c r="H133" t="str">
        <f>IF(Master[[#This Row],[ASPECT Original Value]]="","",Master[[#This Row],[ASPECT Original Value]])</f>
        <v/>
      </c>
    </row>
    <row r="134" spans="2:8" x14ac:dyDescent="0.35">
      <c r="B134" t="str">
        <f>Master[[#This Row],[Accession Prefix (NPGS)]]&amp;" "&amp;Master[[#This Row],[Accession Number -Assigned]]&amp;" COLLECTED "&amp;TEXT(Master[[#This Row],[Date Collected or Developed]], "MM/DD/YYYY")</f>
        <v xml:space="preserve">  COLLECTED 01/00/1900</v>
      </c>
      <c r="C134" t="str">
        <f t="shared" si="5"/>
        <v>ASPECT</v>
      </c>
      <c r="D134" s="76" t="str">
        <f>IF(Master[[#This Row],[ASPECT -lookup picker]]="","",Master[[#This Row],[ASPECT -lookup picker]])</f>
        <v/>
      </c>
      <c r="E134" s="109"/>
      <c r="H134" t="str">
        <f>IF(Master[[#This Row],[ASPECT Original Value]]="","",Master[[#This Row],[ASPECT Original Value]])</f>
        <v/>
      </c>
    </row>
    <row r="135" spans="2:8" x14ac:dyDescent="0.35">
      <c r="B135" t="str">
        <f>Master[[#This Row],[Accession Prefix (NPGS)]]&amp;" "&amp;Master[[#This Row],[Accession Number -Assigned]]&amp;" COLLECTED "&amp;TEXT(Master[[#This Row],[Date Collected or Developed]], "MM/DD/YYYY")</f>
        <v xml:space="preserve">  COLLECTED 01/00/1900</v>
      </c>
      <c r="C135" t="str">
        <f t="shared" si="5"/>
        <v>ASPECT</v>
      </c>
      <c r="D135" s="76" t="str">
        <f>IF(Master[[#This Row],[ASPECT -lookup picker]]="","",Master[[#This Row],[ASPECT -lookup picker]])</f>
        <v/>
      </c>
      <c r="E135" s="109"/>
      <c r="H135" t="str">
        <f>IF(Master[[#This Row],[ASPECT Original Value]]="","",Master[[#This Row],[ASPECT Original Value]])</f>
        <v/>
      </c>
    </row>
    <row r="136" spans="2:8" x14ac:dyDescent="0.35">
      <c r="B136" t="str">
        <f>Master[[#This Row],[Accession Prefix (NPGS)]]&amp;" "&amp;Master[[#This Row],[Accession Number -Assigned]]&amp;" COLLECTED "&amp;TEXT(Master[[#This Row],[Date Collected or Developed]], "MM/DD/YYYY")</f>
        <v xml:space="preserve">  COLLECTED 01/00/1900</v>
      </c>
      <c r="C136" t="str">
        <f t="shared" si="5"/>
        <v>ASPECT</v>
      </c>
      <c r="D136" s="76" t="str">
        <f>IF(Master[[#This Row],[ASPECT -lookup picker]]="","",Master[[#This Row],[ASPECT -lookup picker]])</f>
        <v/>
      </c>
      <c r="E136" s="109"/>
      <c r="H136" t="str">
        <f>IF(Master[[#This Row],[ASPECT Original Value]]="","",Master[[#This Row],[ASPECT Original Value]])</f>
        <v/>
      </c>
    </row>
    <row r="137" spans="2:8" x14ac:dyDescent="0.35">
      <c r="B137" t="str">
        <f>Master[[#This Row],[Accession Prefix (NPGS)]]&amp;" "&amp;Master[[#This Row],[Accession Number -Assigned]]&amp;" COLLECTED "&amp;TEXT(Master[[#This Row],[Date Collected or Developed]], "MM/DD/YYYY")</f>
        <v xml:space="preserve">  COLLECTED 01/00/1900</v>
      </c>
      <c r="C137" t="str">
        <f t="shared" si="5"/>
        <v>ASPECT</v>
      </c>
      <c r="D137" s="76" t="str">
        <f>IF(Master[[#This Row],[ASPECT -lookup picker]]="","",Master[[#This Row],[ASPECT -lookup picker]])</f>
        <v/>
      </c>
      <c r="E137" s="109"/>
      <c r="H137" t="str">
        <f>IF(Master[[#This Row],[ASPECT Original Value]]="","",Master[[#This Row],[ASPECT Original Value]])</f>
        <v/>
      </c>
    </row>
    <row r="138" spans="2:8" x14ac:dyDescent="0.35">
      <c r="B138" t="str">
        <f>Master[[#This Row],[Accession Prefix (NPGS)]]&amp;" "&amp;Master[[#This Row],[Accession Number -Assigned]]&amp;" COLLECTED "&amp;TEXT(Master[[#This Row],[Date Collected or Developed]], "MM/DD/YYYY")</f>
        <v xml:space="preserve">  COLLECTED 01/00/1900</v>
      </c>
      <c r="C138" t="str">
        <f t="shared" si="5"/>
        <v>ASPECT</v>
      </c>
      <c r="D138" s="76" t="str">
        <f>IF(Master[[#This Row],[ASPECT -lookup picker]]="","",Master[[#This Row],[ASPECT -lookup picker]])</f>
        <v/>
      </c>
      <c r="E138" s="109"/>
      <c r="H138" t="str">
        <f>IF(Master[[#This Row],[ASPECT Original Value]]="","",Master[[#This Row],[ASPECT Original Value]])</f>
        <v/>
      </c>
    </row>
    <row r="139" spans="2:8" x14ac:dyDescent="0.35">
      <c r="B139" t="str">
        <f>Master[[#This Row],[Accession Prefix (NPGS)]]&amp;" "&amp;Master[[#This Row],[Accession Number -Assigned]]&amp;" COLLECTED "&amp;TEXT(Master[[#This Row],[Date Collected or Developed]], "MM/DD/YYYY")</f>
        <v xml:space="preserve">  COLLECTED 01/00/1900</v>
      </c>
      <c r="C139" t="str">
        <f t="shared" si="5"/>
        <v>ASPECT</v>
      </c>
      <c r="D139" s="76" t="str">
        <f>IF(Master[[#This Row],[ASPECT -lookup picker]]="","",Master[[#This Row],[ASPECT -lookup picker]])</f>
        <v/>
      </c>
      <c r="E139" s="109"/>
      <c r="H139" t="str">
        <f>IF(Master[[#This Row],[ASPECT Original Value]]="","",Master[[#This Row],[ASPECT Original Value]])</f>
        <v/>
      </c>
    </row>
    <row r="140" spans="2:8" x14ac:dyDescent="0.35">
      <c r="B140" t="str">
        <f>Master[[#This Row],[Accession Prefix (NPGS)]]&amp;" "&amp;Master[[#This Row],[Accession Number -Assigned]]&amp;" COLLECTED "&amp;TEXT(Master[[#This Row],[Date Collected or Developed]], "MM/DD/YYYY")</f>
        <v xml:space="preserve">  COLLECTED 01/00/1900</v>
      </c>
      <c r="C140" t="str">
        <f t="shared" si="5"/>
        <v>ASPECT</v>
      </c>
      <c r="D140" s="76" t="str">
        <f>IF(Master[[#This Row],[ASPECT -lookup picker]]="","",Master[[#This Row],[ASPECT -lookup picker]])</f>
        <v/>
      </c>
      <c r="E140" s="109"/>
      <c r="H140" t="str">
        <f>IF(Master[[#This Row],[ASPECT Original Value]]="","",Master[[#This Row],[ASPECT Original Value]])</f>
        <v/>
      </c>
    </row>
    <row r="141" spans="2:8" x14ac:dyDescent="0.35">
      <c r="B141" t="str">
        <f>Master[[#This Row],[Accession Prefix (NPGS)]]&amp;" "&amp;Master[[#This Row],[Accession Number -Assigned]]&amp;" COLLECTED "&amp;TEXT(Master[[#This Row],[Date Collected or Developed]], "MM/DD/YYYY")</f>
        <v xml:space="preserve">  COLLECTED 01/00/1900</v>
      </c>
      <c r="C141" t="str">
        <f t="shared" si="5"/>
        <v>ASPECT</v>
      </c>
      <c r="D141" s="76" t="str">
        <f>IF(Master[[#This Row],[ASPECT -lookup picker]]="","",Master[[#This Row],[ASPECT -lookup picker]])</f>
        <v/>
      </c>
      <c r="E141" s="109"/>
      <c r="H141" t="str">
        <f>IF(Master[[#This Row],[ASPECT Original Value]]="","",Master[[#This Row],[ASPECT Original Value]])</f>
        <v/>
      </c>
    </row>
    <row r="142" spans="2:8" x14ac:dyDescent="0.35">
      <c r="B142" t="str">
        <f>Master[[#This Row],[Accession Prefix (NPGS)]]&amp;" "&amp;Master[[#This Row],[Accession Number -Assigned]]&amp;" COLLECTED "&amp;TEXT(Master[[#This Row],[Date Collected or Developed]], "MM/DD/YYYY")</f>
        <v xml:space="preserve">  COLLECTED 01/00/1900</v>
      </c>
      <c r="C142" t="str">
        <f t="shared" si="5"/>
        <v>ASPECT</v>
      </c>
      <c r="D142" s="76" t="str">
        <f>IF(Master[[#This Row],[ASPECT -lookup picker]]="","",Master[[#This Row],[ASPECT -lookup picker]])</f>
        <v/>
      </c>
      <c r="E142" s="109"/>
      <c r="H142" t="str">
        <f>IF(Master[[#This Row],[ASPECT Original Value]]="","",Master[[#This Row],[ASPECT Original Value]])</f>
        <v/>
      </c>
    </row>
    <row r="143" spans="2:8" x14ac:dyDescent="0.35">
      <c r="B143" t="str">
        <f>Master[[#This Row],[Accession Prefix (NPGS)]]&amp;" "&amp;Master[[#This Row],[Accession Number -Assigned]]&amp;" COLLECTED "&amp;TEXT(Master[[#This Row],[Date Collected or Developed]], "MM/DD/YYYY")</f>
        <v xml:space="preserve">  COLLECTED 01/00/1900</v>
      </c>
      <c r="C143" t="str">
        <f t="shared" si="5"/>
        <v>ASPECT</v>
      </c>
      <c r="D143" s="76" t="str">
        <f>IF(Master[[#This Row],[ASPECT -lookup picker]]="","",Master[[#This Row],[ASPECT -lookup picker]])</f>
        <v/>
      </c>
      <c r="E143" s="109"/>
      <c r="H143" t="str">
        <f>IF(Master[[#This Row],[ASPECT Original Value]]="","",Master[[#This Row],[ASPECT Original Value]])</f>
        <v/>
      </c>
    </row>
    <row r="144" spans="2:8" x14ac:dyDescent="0.35">
      <c r="B144" t="str">
        <f>Master[[#This Row],[Accession Prefix (NPGS)]]&amp;" "&amp;Master[[#This Row],[Accession Number -Assigned]]&amp;" COLLECTED "&amp;TEXT(Master[[#This Row],[Date Collected or Developed]], "MM/DD/YYYY")</f>
        <v xml:space="preserve">  COLLECTED 01/00/1900</v>
      </c>
      <c r="C144" t="str">
        <f t="shared" si="5"/>
        <v>ASPECT</v>
      </c>
      <c r="D144" s="76" t="str">
        <f>IF(Master[[#This Row],[ASPECT -lookup picker]]="","",Master[[#This Row],[ASPECT -lookup picker]])</f>
        <v/>
      </c>
      <c r="E144" s="109"/>
      <c r="H144" t="str">
        <f>IF(Master[[#This Row],[ASPECT Original Value]]="","",Master[[#This Row],[ASPECT Original Value]])</f>
        <v/>
      </c>
    </row>
    <row r="145" spans="2:8" x14ac:dyDescent="0.35">
      <c r="B145" t="str">
        <f>Master[[#This Row],[Accession Prefix (NPGS)]]&amp;" "&amp;Master[[#This Row],[Accession Number -Assigned]]&amp;" COLLECTED "&amp;TEXT(Master[[#This Row],[Date Collected or Developed]], "MM/DD/YYYY")</f>
        <v xml:space="preserve">  COLLECTED 01/00/1900</v>
      </c>
      <c r="C145" t="str">
        <f t="shared" si="5"/>
        <v>ASPECT</v>
      </c>
      <c r="D145" s="76" t="str">
        <f>IF(Master[[#This Row],[ASPECT -lookup picker]]="","",Master[[#This Row],[ASPECT -lookup picker]])</f>
        <v/>
      </c>
      <c r="E145" s="109"/>
      <c r="H145" t="str">
        <f>IF(Master[[#This Row],[ASPECT Original Value]]="","",Master[[#This Row],[ASPECT Original Value]])</f>
        <v/>
      </c>
    </row>
    <row r="146" spans="2:8" x14ac:dyDescent="0.35">
      <c r="B146" t="str">
        <f>Master[[#This Row],[Accession Prefix (NPGS)]]&amp;" "&amp;Master[[#This Row],[Accession Number -Assigned]]&amp;" COLLECTED "&amp;TEXT(Master[[#This Row],[Date Collected or Developed]], "MM/DD/YYYY")</f>
        <v xml:space="preserve">  COLLECTED 01/00/1900</v>
      </c>
      <c r="C146" t="str">
        <f t="shared" si="5"/>
        <v>ASPECT</v>
      </c>
      <c r="D146" s="76" t="str">
        <f>IF(Master[[#This Row],[ASPECT -lookup picker]]="","",Master[[#This Row],[ASPECT -lookup picker]])</f>
        <v/>
      </c>
      <c r="E146" s="109"/>
      <c r="H146" t="str">
        <f>IF(Master[[#This Row],[ASPECT Original Value]]="","",Master[[#This Row],[ASPECT Original Value]])</f>
        <v/>
      </c>
    </row>
    <row r="147" spans="2:8" x14ac:dyDescent="0.35">
      <c r="B147" t="str">
        <f>Master[[#This Row],[Accession Prefix (NPGS)]]&amp;" "&amp;Master[[#This Row],[Accession Number -Assigned]]&amp;" COLLECTED "&amp;TEXT(Master[[#This Row],[Date Collected or Developed]], "MM/DD/YYYY")</f>
        <v xml:space="preserve">  COLLECTED 01/00/1900</v>
      </c>
      <c r="C147" t="str">
        <f t="shared" si="5"/>
        <v>ASPECT</v>
      </c>
      <c r="D147" s="76" t="str">
        <f>IF(Master[[#This Row],[ASPECT -lookup picker]]="","",Master[[#This Row],[ASPECT -lookup picker]])</f>
        <v/>
      </c>
      <c r="E147" s="109"/>
      <c r="H147" t="str">
        <f>IF(Master[[#This Row],[ASPECT Original Value]]="","",Master[[#This Row],[ASPECT Original Value]])</f>
        <v/>
      </c>
    </row>
    <row r="148" spans="2:8" x14ac:dyDescent="0.35">
      <c r="B148" t="str">
        <f>Master[[#This Row],[Accession Prefix (NPGS)]]&amp;" "&amp;Master[[#This Row],[Accession Number -Assigned]]&amp;" COLLECTED "&amp;TEXT(Master[[#This Row],[Date Collected or Developed]], "MM/DD/YYYY")</f>
        <v xml:space="preserve">  COLLECTED 01/00/1900</v>
      </c>
      <c r="C148" t="str">
        <f t="shared" si="5"/>
        <v>ASPECT</v>
      </c>
      <c r="D148" s="76" t="str">
        <f>IF(Master[[#This Row],[ASPECT -lookup picker]]="","",Master[[#This Row],[ASPECT -lookup picker]])</f>
        <v/>
      </c>
      <c r="E148" s="109"/>
      <c r="H148" t="str">
        <f>IF(Master[[#This Row],[ASPECT Original Value]]="","",Master[[#This Row],[ASPECT Original Value]])</f>
        <v/>
      </c>
    </row>
    <row r="149" spans="2:8" x14ac:dyDescent="0.35">
      <c r="B149" t="str">
        <f>Master[[#This Row],[Accession Prefix (NPGS)]]&amp;" "&amp;Master[[#This Row],[Accession Number -Assigned]]&amp;" COLLECTED "&amp;TEXT(Master[[#This Row],[Date Collected or Developed]], "MM/DD/YYYY")</f>
        <v xml:space="preserve">  COLLECTED 01/00/1900</v>
      </c>
      <c r="C149" t="str">
        <f t="shared" si="5"/>
        <v>ASPECT</v>
      </c>
      <c r="D149" s="76" t="str">
        <f>IF(Master[[#This Row],[ASPECT -lookup picker]]="","",Master[[#This Row],[ASPECT -lookup picker]])</f>
        <v/>
      </c>
      <c r="E149" s="109"/>
      <c r="H149" t="str">
        <f>IF(Master[[#This Row],[ASPECT Original Value]]="","",Master[[#This Row],[ASPECT Original Value]])</f>
        <v/>
      </c>
    </row>
    <row r="150" spans="2:8" x14ac:dyDescent="0.35">
      <c r="B150" t="str">
        <f>Master[[#This Row],[Accession Prefix (NPGS)]]&amp;" "&amp;Master[[#This Row],[Accession Number -Assigned]]&amp;" COLLECTED "&amp;TEXT(Master[[#This Row],[Date Collected or Developed]], "MM/DD/YYYY")</f>
        <v xml:space="preserve">  COLLECTED 01/00/1900</v>
      </c>
      <c r="C150" t="str">
        <f t="shared" si="5"/>
        <v>ASPECT</v>
      </c>
      <c r="D150" s="76" t="str">
        <f>IF(Master[[#This Row],[ASPECT -lookup picker]]="","",Master[[#This Row],[ASPECT -lookup picker]])</f>
        <v/>
      </c>
      <c r="E150" s="109"/>
      <c r="H150" t="str">
        <f>IF(Master[[#This Row],[ASPECT Original Value]]="","",Master[[#This Row],[ASPECT Original Value]])</f>
        <v/>
      </c>
    </row>
    <row r="151" spans="2:8" x14ac:dyDescent="0.35">
      <c r="B151" t="str">
        <f>Master[[#This Row],[Accession Prefix (NPGS)]]&amp;" "&amp;Master[[#This Row],[Accession Number -Assigned]]&amp;" COLLECTED "&amp;TEXT(Master[[#This Row],[Date Collected or Developed]], "MM/DD/YYYY")</f>
        <v xml:space="preserve">  COLLECTED 01/00/1900</v>
      </c>
      <c r="C151" t="str">
        <f t="shared" si="5"/>
        <v>ASPECT</v>
      </c>
      <c r="D151" s="76" t="str">
        <f>IF(Master[[#This Row],[ASPECT -lookup picker]]="","",Master[[#This Row],[ASPECT -lookup picker]])</f>
        <v/>
      </c>
      <c r="E151" s="109"/>
      <c r="H151" t="str">
        <f>IF(Master[[#This Row],[ASPECT Original Value]]="","",Master[[#This Row],[ASPECT Original Value]])</f>
        <v/>
      </c>
    </row>
    <row r="152" spans="2:8" x14ac:dyDescent="0.35">
      <c r="B152" t="str">
        <f>Master[[#This Row],[Accession Prefix (NPGS)]]&amp;" "&amp;Master[[#This Row],[Accession Number -Assigned]]&amp;" COLLECTED "&amp;TEXT(Master[[#This Row],[Date Collected or Developed]], "MM/DD/YYYY")</f>
        <v xml:space="preserve">  COLLECTED 01/00/1900</v>
      </c>
      <c r="C152" t="str">
        <f t="shared" si="5"/>
        <v>ASPECT</v>
      </c>
      <c r="D152" s="76" t="str">
        <f>IF(Master[[#This Row],[ASPECT -lookup picker]]="","",Master[[#This Row],[ASPECT -lookup picker]])</f>
        <v/>
      </c>
      <c r="E152" s="109"/>
      <c r="H152" t="str">
        <f>IF(Master[[#This Row],[ASPECT Original Value]]="","",Master[[#This Row],[ASPECT Original Value]])</f>
        <v/>
      </c>
    </row>
    <row r="153" spans="2:8" x14ac:dyDescent="0.35">
      <c r="B153" t="str">
        <f>Master[[#This Row],[Accession Prefix (NPGS)]]&amp;" "&amp;Master[[#This Row],[Accession Number -Assigned]]&amp;" COLLECTED "&amp;TEXT(Master[[#This Row],[Date Collected or Developed]], "MM/DD/YYYY")</f>
        <v xml:space="preserve">  COLLECTED 01/00/1900</v>
      </c>
      <c r="C153" t="str">
        <f t="shared" si="5"/>
        <v>ASPECT</v>
      </c>
      <c r="D153" s="76" t="str">
        <f>IF(Master[[#This Row],[ASPECT -lookup picker]]="","",Master[[#This Row],[ASPECT -lookup picker]])</f>
        <v/>
      </c>
      <c r="E153" s="109"/>
      <c r="H153" t="str">
        <f>IF(Master[[#This Row],[ASPECT Original Value]]="","",Master[[#This Row],[ASPECT Original Value]])</f>
        <v/>
      </c>
    </row>
    <row r="154" spans="2:8" x14ac:dyDescent="0.35">
      <c r="B154" t="str">
        <f>Master[[#This Row],[Accession Prefix (NPGS)]]&amp;" "&amp;Master[[#This Row],[Accession Number -Assigned]]&amp;" COLLECTED "&amp;TEXT(Master[[#This Row],[Date Collected or Developed]], "MM/DD/YYYY")</f>
        <v xml:space="preserve">  COLLECTED 01/00/1900</v>
      </c>
      <c r="C154" t="str">
        <f t="shared" si="5"/>
        <v>ASPECT</v>
      </c>
      <c r="D154" s="76" t="str">
        <f>IF(Master[[#This Row],[ASPECT -lookup picker]]="","",Master[[#This Row],[ASPECT -lookup picker]])</f>
        <v/>
      </c>
      <c r="E154" s="109"/>
      <c r="H154" t="str">
        <f>IF(Master[[#This Row],[ASPECT Original Value]]="","",Master[[#This Row],[ASPECT Original Value]])</f>
        <v/>
      </c>
    </row>
    <row r="155" spans="2:8" x14ac:dyDescent="0.35">
      <c r="B155" t="str">
        <f>Master[[#This Row],[Accession Prefix (NPGS)]]&amp;" "&amp;Master[[#This Row],[Accession Number -Assigned]]&amp;" COLLECTED "&amp;TEXT(Master[[#This Row],[Date Collected or Developed]], "MM/DD/YYYY")</f>
        <v xml:space="preserve">  COLLECTED 01/00/1900</v>
      </c>
      <c r="C155" t="str">
        <f t="shared" si="5"/>
        <v>ASPECT</v>
      </c>
      <c r="D155" s="76" t="str">
        <f>IF(Master[[#This Row],[ASPECT -lookup picker]]="","",Master[[#This Row],[ASPECT -lookup picker]])</f>
        <v/>
      </c>
      <c r="E155" s="109"/>
      <c r="H155" t="str">
        <f>IF(Master[[#This Row],[ASPECT Original Value]]="","",Master[[#This Row],[ASPECT Original Value]])</f>
        <v/>
      </c>
    </row>
    <row r="156" spans="2:8" x14ac:dyDescent="0.35">
      <c r="B156" t="str">
        <f>Master[[#This Row],[Accession Prefix (NPGS)]]&amp;" "&amp;Master[[#This Row],[Accession Number -Assigned]]&amp;" COLLECTED "&amp;TEXT(Master[[#This Row],[Date Collected or Developed]], "MM/DD/YYYY")</f>
        <v xml:space="preserve">  COLLECTED 01/00/1900</v>
      </c>
      <c r="C156" t="str">
        <f t="shared" si="5"/>
        <v>ASPECT</v>
      </c>
      <c r="D156" s="76" t="str">
        <f>IF(Master[[#This Row],[ASPECT -lookup picker]]="","",Master[[#This Row],[ASPECT -lookup picker]])</f>
        <v/>
      </c>
      <c r="E156" s="109"/>
      <c r="H156" t="str">
        <f>IF(Master[[#This Row],[ASPECT Original Value]]="","",Master[[#This Row],[ASPECT Original Value]])</f>
        <v/>
      </c>
    </row>
    <row r="157" spans="2:8" x14ac:dyDescent="0.35">
      <c r="B157" t="str">
        <f>Master[[#This Row],[Accession Prefix (NPGS)]]&amp;" "&amp;Master[[#This Row],[Accession Number -Assigned]]&amp;" COLLECTED "&amp;TEXT(Master[[#This Row],[Date Collected or Developed]], "MM/DD/YYYY")</f>
        <v xml:space="preserve">  COLLECTED 01/00/1900</v>
      </c>
      <c r="C157" t="str">
        <f t="shared" si="5"/>
        <v>ASPECT</v>
      </c>
      <c r="D157" s="76" t="str">
        <f>IF(Master[[#This Row],[ASPECT -lookup picker]]="","",Master[[#This Row],[ASPECT -lookup picker]])</f>
        <v/>
      </c>
      <c r="E157" s="109"/>
      <c r="H157" t="str">
        <f>IF(Master[[#This Row],[ASPECT Original Value]]="","",Master[[#This Row],[ASPECT Original Value]])</f>
        <v/>
      </c>
    </row>
    <row r="158" spans="2:8" x14ac:dyDescent="0.35">
      <c r="B158" t="str">
        <f>Master[[#This Row],[Accession Prefix (NPGS)]]&amp;" "&amp;Master[[#This Row],[Accession Number -Assigned]]&amp;" COLLECTED "&amp;TEXT(Master[[#This Row],[Date Collected or Developed]], "MM/DD/YYYY")</f>
        <v xml:space="preserve">  COLLECTED 01/00/1900</v>
      </c>
      <c r="C158" t="str">
        <f t="shared" si="5"/>
        <v>ASPECT</v>
      </c>
      <c r="D158" s="76" t="str">
        <f>IF(Master[[#This Row],[ASPECT -lookup picker]]="","",Master[[#This Row],[ASPECT -lookup picker]])</f>
        <v/>
      </c>
      <c r="E158" s="109"/>
      <c r="H158" t="str">
        <f>IF(Master[[#This Row],[ASPECT Original Value]]="","",Master[[#This Row],[ASPECT Original Value]])</f>
        <v/>
      </c>
    </row>
    <row r="159" spans="2:8" x14ac:dyDescent="0.35">
      <c r="B159" t="str">
        <f>Master[[#This Row],[Accession Prefix (NPGS)]]&amp;" "&amp;Master[[#This Row],[Accession Number -Assigned]]&amp;" COLLECTED "&amp;TEXT(Master[[#This Row],[Date Collected or Developed]], "MM/DD/YYYY")</f>
        <v xml:space="preserve">  COLLECTED 01/00/1900</v>
      </c>
      <c r="C159" t="str">
        <f t="shared" si="5"/>
        <v>ASPECT</v>
      </c>
      <c r="D159" s="76" t="str">
        <f>IF(Master[[#This Row],[ASPECT -lookup picker]]="","",Master[[#This Row],[ASPECT -lookup picker]])</f>
        <v/>
      </c>
      <c r="E159" s="109"/>
      <c r="H159" t="str">
        <f>IF(Master[[#This Row],[ASPECT Original Value]]="","",Master[[#This Row],[ASPECT Original Value]])</f>
        <v/>
      </c>
    </row>
    <row r="160" spans="2:8" x14ac:dyDescent="0.35">
      <c r="B160" t="str">
        <f>Master[[#This Row],[Accession Prefix (NPGS)]]&amp;" "&amp;Master[[#This Row],[Accession Number -Assigned]]&amp;" COLLECTED "&amp;TEXT(Master[[#This Row],[Date Collected or Developed]], "MM/DD/YYYY")</f>
        <v xml:space="preserve">  COLLECTED 01/00/1900</v>
      </c>
      <c r="C160" t="str">
        <f t="shared" si="5"/>
        <v>ASPECT</v>
      </c>
      <c r="D160" s="76" t="str">
        <f>IF(Master[[#This Row],[ASPECT -lookup picker]]="","",Master[[#This Row],[ASPECT -lookup picker]])</f>
        <v/>
      </c>
      <c r="E160" s="109"/>
      <c r="H160" t="str">
        <f>IF(Master[[#This Row],[ASPECT Original Value]]="","",Master[[#This Row],[ASPECT Original Value]])</f>
        <v/>
      </c>
    </row>
    <row r="161" spans="2:8" x14ac:dyDescent="0.35">
      <c r="B161" t="str">
        <f>Master[[#This Row],[Accession Prefix (NPGS)]]&amp;" "&amp;Master[[#This Row],[Accession Number -Assigned]]&amp;" COLLECTED "&amp;TEXT(Master[[#This Row],[Date Collected or Developed]], "MM/DD/YYYY")</f>
        <v xml:space="preserve">  COLLECTED 01/00/1900</v>
      </c>
      <c r="C161" t="str">
        <f t="shared" si="5"/>
        <v>ASPECT</v>
      </c>
      <c r="D161" s="76" t="str">
        <f>IF(Master[[#This Row],[ASPECT -lookup picker]]="","",Master[[#This Row],[ASPECT -lookup picker]])</f>
        <v/>
      </c>
      <c r="E161" s="109"/>
      <c r="H161" t="str">
        <f>IF(Master[[#This Row],[ASPECT Original Value]]="","",Master[[#This Row],[ASPECT Original Value]])</f>
        <v/>
      </c>
    </row>
    <row r="162" spans="2:8" x14ac:dyDescent="0.35">
      <c r="B162" t="str">
        <f>Master[[#This Row],[Accession Prefix (NPGS)]]&amp;" "&amp;Master[[#This Row],[Accession Number -Assigned]]&amp;" COLLECTED "&amp;TEXT(Master[[#This Row],[Date Collected or Developed]], "MM/DD/YYYY")</f>
        <v xml:space="preserve">  COLLECTED 01/00/1900</v>
      </c>
      <c r="C162" t="str">
        <f t="shared" si="5"/>
        <v>ASPECT</v>
      </c>
      <c r="D162" s="76" t="str">
        <f>IF(Master[[#This Row],[ASPECT -lookup picker]]="","",Master[[#This Row],[ASPECT -lookup picker]])</f>
        <v/>
      </c>
      <c r="E162" s="109"/>
      <c r="H162" t="str">
        <f>IF(Master[[#This Row],[ASPECT Original Value]]="","",Master[[#This Row],[ASPECT Original Value]])</f>
        <v/>
      </c>
    </row>
    <row r="163" spans="2:8" x14ac:dyDescent="0.35">
      <c r="B163" t="str">
        <f>Master[[#This Row],[Accession Prefix (NPGS)]]&amp;" "&amp;Master[[#This Row],[Accession Number -Assigned]]&amp;" COLLECTED "&amp;TEXT(Master[[#This Row],[Date Collected or Developed]], "MM/DD/YYYY")</f>
        <v xml:space="preserve">  COLLECTED 01/00/1900</v>
      </c>
      <c r="C163" t="str">
        <f t="shared" si="5"/>
        <v>ASPECT</v>
      </c>
      <c r="D163" s="76" t="str">
        <f>IF(Master[[#This Row],[ASPECT -lookup picker]]="","",Master[[#This Row],[ASPECT -lookup picker]])</f>
        <v/>
      </c>
      <c r="E163" s="109"/>
      <c r="H163" t="str">
        <f>IF(Master[[#This Row],[ASPECT Original Value]]="","",Master[[#This Row],[ASPECT Original Value]])</f>
        <v/>
      </c>
    </row>
    <row r="164" spans="2:8" x14ac:dyDescent="0.35">
      <c r="B164" t="str">
        <f>Master[[#This Row],[Accession Prefix (NPGS)]]&amp;" "&amp;Master[[#This Row],[Accession Number -Assigned]]&amp;" COLLECTED "&amp;TEXT(Master[[#This Row],[Date Collected or Developed]], "MM/DD/YYYY")</f>
        <v xml:space="preserve">  COLLECTED 01/00/1900</v>
      </c>
      <c r="C164" t="str">
        <f t="shared" ref="C164:C195" si="6">"ASPECT"</f>
        <v>ASPECT</v>
      </c>
      <c r="D164" s="76" t="str">
        <f>IF(Master[[#This Row],[ASPECT -lookup picker]]="","",Master[[#This Row],[ASPECT -lookup picker]])</f>
        <v/>
      </c>
      <c r="E164" s="109"/>
      <c r="H164" t="str">
        <f>IF(Master[[#This Row],[ASPECT Original Value]]="","",Master[[#This Row],[ASPECT Original Value]])</f>
        <v/>
      </c>
    </row>
    <row r="165" spans="2:8" x14ac:dyDescent="0.35">
      <c r="B165" t="str">
        <f>Master[[#This Row],[Accession Prefix (NPGS)]]&amp;" "&amp;Master[[#This Row],[Accession Number -Assigned]]&amp;" COLLECTED "&amp;TEXT(Master[[#This Row],[Date Collected or Developed]], "MM/DD/YYYY")</f>
        <v xml:space="preserve">  COLLECTED 01/00/1900</v>
      </c>
      <c r="C165" t="str">
        <f t="shared" si="6"/>
        <v>ASPECT</v>
      </c>
      <c r="D165" s="76" t="str">
        <f>IF(Master[[#This Row],[ASPECT -lookup picker]]="","",Master[[#This Row],[ASPECT -lookup picker]])</f>
        <v/>
      </c>
      <c r="E165" s="109"/>
      <c r="H165" t="str">
        <f>IF(Master[[#This Row],[ASPECT Original Value]]="","",Master[[#This Row],[ASPECT Original Value]])</f>
        <v/>
      </c>
    </row>
    <row r="166" spans="2:8" x14ac:dyDescent="0.35">
      <c r="B166" t="str">
        <f>Master[[#This Row],[Accession Prefix (NPGS)]]&amp;" "&amp;Master[[#This Row],[Accession Number -Assigned]]&amp;" COLLECTED "&amp;TEXT(Master[[#This Row],[Date Collected or Developed]], "MM/DD/YYYY")</f>
        <v xml:space="preserve">  COLLECTED 01/00/1900</v>
      </c>
      <c r="C166" t="str">
        <f t="shared" si="6"/>
        <v>ASPECT</v>
      </c>
      <c r="D166" s="76" t="str">
        <f>IF(Master[[#This Row],[ASPECT -lookup picker]]="","",Master[[#This Row],[ASPECT -lookup picker]])</f>
        <v/>
      </c>
      <c r="E166" s="109"/>
      <c r="H166" t="str">
        <f>IF(Master[[#This Row],[ASPECT Original Value]]="","",Master[[#This Row],[ASPECT Original Value]])</f>
        <v/>
      </c>
    </row>
    <row r="167" spans="2:8" x14ac:dyDescent="0.35">
      <c r="B167" t="str">
        <f>Master[[#This Row],[Accession Prefix (NPGS)]]&amp;" "&amp;Master[[#This Row],[Accession Number -Assigned]]&amp;" COLLECTED "&amp;TEXT(Master[[#This Row],[Date Collected or Developed]], "MM/DD/YYYY")</f>
        <v xml:space="preserve">  COLLECTED 01/00/1900</v>
      </c>
      <c r="C167" t="str">
        <f t="shared" si="6"/>
        <v>ASPECT</v>
      </c>
      <c r="D167" s="76" t="str">
        <f>IF(Master[[#This Row],[ASPECT -lookup picker]]="","",Master[[#This Row],[ASPECT -lookup picker]])</f>
        <v/>
      </c>
      <c r="E167" s="109"/>
      <c r="H167" t="str">
        <f>IF(Master[[#This Row],[ASPECT Original Value]]="","",Master[[#This Row],[ASPECT Original Value]])</f>
        <v/>
      </c>
    </row>
    <row r="168" spans="2:8" x14ac:dyDescent="0.35">
      <c r="B168" t="str">
        <f>Master[[#This Row],[Accession Prefix (NPGS)]]&amp;" "&amp;Master[[#This Row],[Accession Number -Assigned]]&amp;" COLLECTED "&amp;TEXT(Master[[#This Row],[Date Collected or Developed]], "MM/DD/YYYY")</f>
        <v xml:space="preserve">  COLLECTED 01/00/1900</v>
      </c>
      <c r="C168" t="str">
        <f t="shared" si="6"/>
        <v>ASPECT</v>
      </c>
      <c r="D168" s="76" t="str">
        <f>IF(Master[[#This Row],[ASPECT -lookup picker]]="","",Master[[#This Row],[ASPECT -lookup picker]])</f>
        <v/>
      </c>
      <c r="E168" s="109"/>
      <c r="H168" t="str">
        <f>IF(Master[[#This Row],[ASPECT Original Value]]="","",Master[[#This Row],[ASPECT Original Value]])</f>
        <v/>
      </c>
    </row>
    <row r="169" spans="2:8" x14ac:dyDescent="0.35">
      <c r="B169" t="str">
        <f>Master[[#This Row],[Accession Prefix (NPGS)]]&amp;" "&amp;Master[[#This Row],[Accession Number -Assigned]]&amp;" COLLECTED "&amp;TEXT(Master[[#This Row],[Date Collected or Developed]], "MM/DD/YYYY")</f>
        <v xml:space="preserve">  COLLECTED 01/00/1900</v>
      </c>
      <c r="C169" t="str">
        <f t="shared" si="6"/>
        <v>ASPECT</v>
      </c>
      <c r="D169" s="76" t="str">
        <f>IF(Master[[#This Row],[ASPECT -lookup picker]]="","",Master[[#This Row],[ASPECT -lookup picker]])</f>
        <v/>
      </c>
      <c r="E169" s="109"/>
      <c r="H169" t="str">
        <f>IF(Master[[#This Row],[ASPECT Original Value]]="","",Master[[#This Row],[ASPECT Original Value]])</f>
        <v/>
      </c>
    </row>
    <row r="170" spans="2:8" x14ac:dyDescent="0.35">
      <c r="B170" t="str">
        <f>Master[[#This Row],[Accession Prefix (NPGS)]]&amp;" "&amp;Master[[#This Row],[Accession Number -Assigned]]&amp;" COLLECTED "&amp;TEXT(Master[[#This Row],[Date Collected or Developed]], "MM/DD/YYYY")</f>
        <v xml:space="preserve">  COLLECTED 01/00/1900</v>
      </c>
      <c r="C170" t="str">
        <f t="shared" si="6"/>
        <v>ASPECT</v>
      </c>
      <c r="D170" s="76" t="str">
        <f>IF(Master[[#This Row],[ASPECT -lookup picker]]="","",Master[[#This Row],[ASPECT -lookup picker]])</f>
        <v/>
      </c>
      <c r="E170" s="109"/>
      <c r="H170" t="str">
        <f>IF(Master[[#This Row],[ASPECT Original Value]]="","",Master[[#This Row],[ASPECT Original Value]])</f>
        <v/>
      </c>
    </row>
    <row r="171" spans="2:8" x14ac:dyDescent="0.35">
      <c r="B171" t="str">
        <f>Master[[#This Row],[Accession Prefix (NPGS)]]&amp;" "&amp;Master[[#This Row],[Accession Number -Assigned]]&amp;" COLLECTED "&amp;TEXT(Master[[#This Row],[Date Collected or Developed]], "MM/DD/YYYY")</f>
        <v xml:space="preserve">  COLLECTED 01/00/1900</v>
      </c>
      <c r="C171" t="str">
        <f t="shared" si="6"/>
        <v>ASPECT</v>
      </c>
      <c r="D171" s="76" t="str">
        <f>IF(Master[[#This Row],[ASPECT -lookup picker]]="","",Master[[#This Row],[ASPECT -lookup picker]])</f>
        <v/>
      </c>
      <c r="E171" s="109"/>
      <c r="H171" t="str">
        <f>IF(Master[[#This Row],[ASPECT Original Value]]="","",Master[[#This Row],[ASPECT Original Value]])</f>
        <v/>
      </c>
    </row>
    <row r="172" spans="2:8" x14ac:dyDescent="0.35">
      <c r="B172" t="str">
        <f>Master[[#This Row],[Accession Prefix (NPGS)]]&amp;" "&amp;Master[[#This Row],[Accession Number -Assigned]]&amp;" COLLECTED "&amp;TEXT(Master[[#This Row],[Date Collected or Developed]], "MM/DD/YYYY")</f>
        <v xml:space="preserve">  COLLECTED 01/00/1900</v>
      </c>
      <c r="C172" t="str">
        <f t="shared" si="6"/>
        <v>ASPECT</v>
      </c>
      <c r="D172" s="76" t="str">
        <f>IF(Master[[#This Row],[ASPECT -lookup picker]]="","",Master[[#This Row],[ASPECT -lookup picker]])</f>
        <v/>
      </c>
      <c r="E172" s="109"/>
      <c r="H172" t="str">
        <f>IF(Master[[#This Row],[ASPECT Original Value]]="","",Master[[#This Row],[ASPECT Original Value]])</f>
        <v/>
      </c>
    </row>
    <row r="173" spans="2:8" x14ac:dyDescent="0.35">
      <c r="B173" t="str">
        <f>Master[[#This Row],[Accession Prefix (NPGS)]]&amp;" "&amp;Master[[#This Row],[Accession Number -Assigned]]&amp;" COLLECTED "&amp;TEXT(Master[[#This Row],[Date Collected or Developed]], "MM/DD/YYYY")</f>
        <v xml:space="preserve">  COLLECTED 01/00/1900</v>
      </c>
      <c r="C173" t="str">
        <f t="shared" si="6"/>
        <v>ASPECT</v>
      </c>
      <c r="D173" s="76" t="str">
        <f>IF(Master[[#This Row],[ASPECT -lookup picker]]="","",Master[[#This Row],[ASPECT -lookup picker]])</f>
        <v/>
      </c>
      <c r="E173" s="109"/>
      <c r="H173" t="str">
        <f>IF(Master[[#This Row],[ASPECT Original Value]]="","",Master[[#This Row],[ASPECT Original Value]])</f>
        <v/>
      </c>
    </row>
    <row r="174" spans="2:8" x14ac:dyDescent="0.35">
      <c r="B174" t="str">
        <f>Master[[#This Row],[Accession Prefix (NPGS)]]&amp;" "&amp;Master[[#This Row],[Accession Number -Assigned]]&amp;" COLLECTED "&amp;TEXT(Master[[#This Row],[Date Collected or Developed]], "MM/DD/YYYY")</f>
        <v xml:space="preserve">  COLLECTED 01/00/1900</v>
      </c>
      <c r="C174" t="str">
        <f t="shared" si="6"/>
        <v>ASPECT</v>
      </c>
      <c r="D174" s="76" t="str">
        <f>IF(Master[[#This Row],[ASPECT -lookup picker]]="","",Master[[#This Row],[ASPECT -lookup picker]])</f>
        <v/>
      </c>
      <c r="E174" s="109"/>
      <c r="H174" t="str">
        <f>IF(Master[[#This Row],[ASPECT Original Value]]="","",Master[[#This Row],[ASPECT Original Value]])</f>
        <v/>
      </c>
    </row>
    <row r="175" spans="2:8" x14ac:dyDescent="0.35">
      <c r="B175" t="str">
        <f>Master[[#This Row],[Accession Prefix (NPGS)]]&amp;" "&amp;Master[[#This Row],[Accession Number -Assigned]]&amp;" COLLECTED "&amp;TEXT(Master[[#This Row],[Date Collected or Developed]], "MM/DD/YYYY")</f>
        <v xml:space="preserve">  COLLECTED 01/00/1900</v>
      </c>
      <c r="C175" t="str">
        <f t="shared" si="6"/>
        <v>ASPECT</v>
      </c>
      <c r="D175" s="76" t="str">
        <f>IF(Master[[#This Row],[ASPECT -lookup picker]]="","",Master[[#This Row],[ASPECT -lookup picker]])</f>
        <v/>
      </c>
      <c r="E175" s="109"/>
      <c r="H175" t="str">
        <f>IF(Master[[#This Row],[ASPECT Original Value]]="","",Master[[#This Row],[ASPECT Original Value]])</f>
        <v/>
      </c>
    </row>
    <row r="176" spans="2:8" x14ac:dyDescent="0.35">
      <c r="B176" t="str">
        <f>Master[[#This Row],[Accession Prefix (NPGS)]]&amp;" "&amp;Master[[#This Row],[Accession Number -Assigned]]&amp;" COLLECTED "&amp;TEXT(Master[[#This Row],[Date Collected or Developed]], "MM/DD/YYYY")</f>
        <v xml:space="preserve">  COLLECTED 01/00/1900</v>
      </c>
      <c r="C176" t="str">
        <f t="shared" si="6"/>
        <v>ASPECT</v>
      </c>
      <c r="D176" s="76" t="str">
        <f>IF(Master[[#This Row],[ASPECT -lookup picker]]="","",Master[[#This Row],[ASPECT -lookup picker]])</f>
        <v/>
      </c>
      <c r="E176" s="109"/>
      <c r="H176" t="str">
        <f>IF(Master[[#This Row],[ASPECT Original Value]]="","",Master[[#This Row],[ASPECT Original Value]])</f>
        <v/>
      </c>
    </row>
    <row r="177" spans="2:8" x14ac:dyDescent="0.35">
      <c r="B177" t="str">
        <f>Master[[#This Row],[Accession Prefix (NPGS)]]&amp;" "&amp;Master[[#This Row],[Accession Number -Assigned]]&amp;" COLLECTED "&amp;TEXT(Master[[#This Row],[Date Collected or Developed]], "MM/DD/YYYY")</f>
        <v xml:space="preserve">  COLLECTED 01/00/1900</v>
      </c>
      <c r="C177" t="str">
        <f t="shared" si="6"/>
        <v>ASPECT</v>
      </c>
      <c r="D177" s="76" t="str">
        <f>IF(Master[[#This Row],[ASPECT -lookup picker]]="","",Master[[#This Row],[ASPECT -lookup picker]])</f>
        <v/>
      </c>
      <c r="E177" s="109"/>
      <c r="H177" t="str">
        <f>IF(Master[[#This Row],[ASPECT Original Value]]="","",Master[[#This Row],[ASPECT Original Value]])</f>
        <v/>
      </c>
    </row>
    <row r="178" spans="2:8" x14ac:dyDescent="0.35">
      <c r="B178" t="str">
        <f>Master[[#This Row],[Accession Prefix (NPGS)]]&amp;" "&amp;Master[[#This Row],[Accession Number -Assigned]]&amp;" COLLECTED "&amp;TEXT(Master[[#This Row],[Date Collected or Developed]], "MM/DD/YYYY")</f>
        <v xml:space="preserve">  COLLECTED 01/00/1900</v>
      </c>
      <c r="C178" t="str">
        <f t="shared" si="6"/>
        <v>ASPECT</v>
      </c>
      <c r="D178" s="76" t="str">
        <f>IF(Master[[#This Row],[ASPECT -lookup picker]]="","",Master[[#This Row],[ASPECT -lookup picker]])</f>
        <v/>
      </c>
      <c r="E178" s="109"/>
      <c r="H178" t="str">
        <f>IF(Master[[#This Row],[ASPECT Original Value]]="","",Master[[#This Row],[ASPECT Original Value]])</f>
        <v/>
      </c>
    </row>
    <row r="179" spans="2:8" x14ac:dyDescent="0.35">
      <c r="B179" t="str">
        <f>Master[[#This Row],[Accession Prefix (NPGS)]]&amp;" "&amp;Master[[#This Row],[Accession Number -Assigned]]&amp;" COLLECTED "&amp;TEXT(Master[[#This Row],[Date Collected or Developed]], "MM/DD/YYYY")</f>
        <v xml:space="preserve">  COLLECTED 01/00/1900</v>
      </c>
      <c r="C179" t="str">
        <f t="shared" si="6"/>
        <v>ASPECT</v>
      </c>
      <c r="D179" s="76" t="str">
        <f>IF(Master[[#This Row],[ASPECT -lookup picker]]="","",Master[[#This Row],[ASPECT -lookup picker]])</f>
        <v/>
      </c>
      <c r="E179" s="109"/>
      <c r="H179" t="str">
        <f>IF(Master[[#This Row],[ASPECT Original Value]]="","",Master[[#This Row],[ASPECT Original Value]])</f>
        <v/>
      </c>
    </row>
    <row r="180" spans="2:8" x14ac:dyDescent="0.35">
      <c r="B180" t="str">
        <f>Master[[#This Row],[Accession Prefix (NPGS)]]&amp;" "&amp;Master[[#This Row],[Accession Number -Assigned]]&amp;" COLLECTED "&amp;TEXT(Master[[#This Row],[Date Collected or Developed]], "MM/DD/YYYY")</f>
        <v xml:space="preserve">  COLLECTED 01/00/1900</v>
      </c>
      <c r="C180" t="str">
        <f t="shared" si="6"/>
        <v>ASPECT</v>
      </c>
      <c r="D180" s="76" t="str">
        <f>IF(Master[[#This Row],[ASPECT -lookup picker]]="","",Master[[#This Row],[ASPECT -lookup picker]])</f>
        <v/>
      </c>
      <c r="E180" s="109"/>
      <c r="H180" t="str">
        <f>IF(Master[[#This Row],[ASPECT Original Value]]="","",Master[[#This Row],[ASPECT Original Value]])</f>
        <v/>
      </c>
    </row>
    <row r="181" spans="2:8" x14ac:dyDescent="0.35">
      <c r="B181" t="str">
        <f>Master[[#This Row],[Accession Prefix (NPGS)]]&amp;" "&amp;Master[[#This Row],[Accession Number -Assigned]]&amp;" COLLECTED "&amp;TEXT(Master[[#This Row],[Date Collected or Developed]], "MM/DD/YYYY")</f>
        <v xml:space="preserve">  COLLECTED 01/00/1900</v>
      </c>
      <c r="C181" t="str">
        <f t="shared" si="6"/>
        <v>ASPECT</v>
      </c>
      <c r="D181" s="76" t="str">
        <f>IF(Master[[#This Row],[ASPECT -lookup picker]]="","",Master[[#This Row],[ASPECT -lookup picker]])</f>
        <v/>
      </c>
      <c r="E181" s="109"/>
      <c r="H181" t="str">
        <f>IF(Master[[#This Row],[ASPECT Original Value]]="","",Master[[#This Row],[ASPECT Original Value]])</f>
        <v/>
      </c>
    </row>
    <row r="182" spans="2:8" x14ac:dyDescent="0.35">
      <c r="B182" t="str">
        <f>Master[[#This Row],[Accession Prefix (NPGS)]]&amp;" "&amp;Master[[#This Row],[Accession Number -Assigned]]&amp;" COLLECTED "&amp;TEXT(Master[[#This Row],[Date Collected or Developed]], "MM/DD/YYYY")</f>
        <v xml:space="preserve">  COLLECTED 01/00/1900</v>
      </c>
      <c r="C182" t="str">
        <f t="shared" si="6"/>
        <v>ASPECT</v>
      </c>
      <c r="D182" s="76" t="str">
        <f>IF(Master[[#This Row],[ASPECT -lookup picker]]="","",Master[[#This Row],[ASPECT -lookup picker]])</f>
        <v/>
      </c>
      <c r="E182" s="109"/>
      <c r="H182" t="str">
        <f>IF(Master[[#This Row],[ASPECT Original Value]]="","",Master[[#This Row],[ASPECT Original Value]])</f>
        <v/>
      </c>
    </row>
    <row r="183" spans="2:8" x14ac:dyDescent="0.35">
      <c r="B183" t="str">
        <f>Master[[#This Row],[Accession Prefix (NPGS)]]&amp;" "&amp;Master[[#This Row],[Accession Number -Assigned]]&amp;" COLLECTED "&amp;TEXT(Master[[#This Row],[Date Collected or Developed]], "MM/DD/YYYY")</f>
        <v xml:space="preserve">  COLLECTED 01/00/1900</v>
      </c>
      <c r="C183" t="str">
        <f t="shared" si="6"/>
        <v>ASPECT</v>
      </c>
      <c r="D183" s="76" t="str">
        <f>IF(Master[[#This Row],[ASPECT -lookup picker]]="","",Master[[#This Row],[ASPECT -lookup picker]])</f>
        <v/>
      </c>
      <c r="E183" s="109"/>
      <c r="H183" t="str">
        <f>IF(Master[[#This Row],[ASPECT Original Value]]="","",Master[[#This Row],[ASPECT Original Value]])</f>
        <v/>
      </c>
    </row>
    <row r="184" spans="2:8" x14ac:dyDescent="0.35">
      <c r="B184" t="str">
        <f>Master[[#This Row],[Accession Prefix (NPGS)]]&amp;" "&amp;Master[[#This Row],[Accession Number -Assigned]]&amp;" COLLECTED "&amp;TEXT(Master[[#This Row],[Date Collected or Developed]], "MM/DD/YYYY")</f>
        <v xml:space="preserve">  COLLECTED 01/00/1900</v>
      </c>
      <c r="C184" t="str">
        <f t="shared" si="6"/>
        <v>ASPECT</v>
      </c>
      <c r="D184" s="76" t="str">
        <f>IF(Master[[#This Row],[ASPECT -lookup picker]]="","",Master[[#This Row],[ASPECT -lookup picker]])</f>
        <v/>
      </c>
      <c r="E184" s="109"/>
      <c r="H184" t="str">
        <f>IF(Master[[#This Row],[ASPECT Original Value]]="","",Master[[#This Row],[ASPECT Original Value]])</f>
        <v/>
      </c>
    </row>
    <row r="185" spans="2:8" x14ac:dyDescent="0.35">
      <c r="B185" t="str">
        <f>Master[[#This Row],[Accession Prefix (NPGS)]]&amp;" "&amp;Master[[#This Row],[Accession Number -Assigned]]&amp;" COLLECTED "&amp;TEXT(Master[[#This Row],[Date Collected or Developed]], "MM/DD/YYYY")</f>
        <v xml:space="preserve">  COLLECTED 01/00/1900</v>
      </c>
      <c r="C185" t="str">
        <f t="shared" si="6"/>
        <v>ASPECT</v>
      </c>
      <c r="D185" s="76" t="str">
        <f>IF(Master[[#This Row],[ASPECT -lookup picker]]="","",Master[[#This Row],[ASPECT -lookup picker]])</f>
        <v/>
      </c>
      <c r="E185" s="109"/>
      <c r="H185" t="str">
        <f>IF(Master[[#This Row],[ASPECT Original Value]]="","",Master[[#This Row],[ASPECT Original Value]])</f>
        <v/>
      </c>
    </row>
    <row r="186" spans="2:8" x14ac:dyDescent="0.35">
      <c r="B186" t="str">
        <f>Master[[#This Row],[Accession Prefix (NPGS)]]&amp;" "&amp;Master[[#This Row],[Accession Number -Assigned]]&amp;" COLLECTED "&amp;TEXT(Master[[#This Row],[Date Collected or Developed]], "MM/DD/YYYY")</f>
        <v xml:space="preserve">  COLLECTED 01/00/1900</v>
      </c>
      <c r="C186" t="str">
        <f t="shared" si="6"/>
        <v>ASPECT</v>
      </c>
      <c r="D186" s="76" t="str">
        <f>IF(Master[[#This Row],[ASPECT -lookup picker]]="","",Master[[#This Row],[ASPECT -lookup picker]])</f>
        <v/>
      </c>
      <c r="E186" s="109"/>
      <c r="H186" t="str">
        <f>IF(Master[[#This Row],[ASPECT Original Value]]="","",Master[[#This Row],[ASPECT Original Value]])</f>
        <v/>
      </c>
    </row>
    <row r="187" spans="2:8" x14ac:dyDescent="0.35">
      <c r="B187" t="str">
        <f>Master[[#This Row],[Accession Prefix (NPGS)]]&amp;" "&amp;Master[[#This Row],[Accession Number -Assigned]]&amp;" COLLECTED "&amp;TEXT(Master[[#This Row],[Date Collected or Developed]], "MM/DD/YYYY")</f>
        <v xml:space="preserve">  COLLECTED 01/00/1900</v>
      </c>
      <c r="C187" t="str">
        <f t="shared" si="6"/>
        <v>ASPECT</v>
      </c>
      <c r="D187" s="76" t="str">
        <f>IF(Master[[#This Row],[ASPECT -lookup picker]]="","",Master[[#This Row],[ASPECT -lookup picker]])</f>
        <v/>
      </c>
      <c r="E187" s="109"/>
      <c r="H187" t="str">
        <f>IF(Master[[#This Row],[ASPECT Original Value]]="","",Master[[#This Row],[ASPECT Original Value]])</f>
        <v/>
      </c>
    </row>
    <row r="188" spans="2:8" x14ac:dyDescent="0.35">
      <c r="B188" t="str">
        <f>Master[[#This Row],[Accession Prefix (NPGS)]]&amp;" "&amp;Master[[#This Row],[Accession Number -Assigned]]&amp;" COLLECTED "&amp;TEXT(Master[[#This Row],[Date Collected or Developed]], "MM/DD/YYYY")</f>
        <v xml:space="preserve">  COLLECTED 01/00/1900</v>
      </c>
      <c r="C188" t="str">
        <f t="shared" si="6"/>
        <v>ASPECT</v>
      </c>
      <c r="D188" s="76" t="str">
        <f>IF(Master[[#This Row],[ASPECT -lookup picker]]="","",Master[[#This Row],[ASPECT -lookup picker]])</f>
        <v/>
      </c>
      <c r="E188" s="109"/>
      <c r="H188" t="str">
        <f>IF(Master[[#This Row],[ASPECT Original Value]]="","",Master[[#This Row],[ASPECT Original Value]])</f>
        <v/>
      </c>
    </row>
    <row r="189" spans="2:8" x14ac:dyDescent="0.35">
      <c r="B189" t="str">
        <f>Master[[#This Row],[Accession Prefix (NPGS)]]&amp;" "&amp;Master[[#This Row],[Accession Number -Assigned]]&amp;" COLLECTED "&amp;TEXT(Master[[#This Row],[Date Collected or Developed]], "MM/DD/YYYY")</f>
        <v xml:space="preserve">  COLLECTED 01/00/1900</v>
      </c>
      <c r="C189" t="str">
        <f t="shared" si="6"/>
        <v>ASPECT</v>
      </c>
      <c r="D189" s="76" t="str">
        <f>IF(Master[[#This Row],[ASPECT -lookup picker]]="","",Master[[#This Row],[ASPECT -lookup picker]])</f>
        <v/>
      </c>
      <c r="E189" s="109"/>
      <c r="H189" t="str">
        <f>IF(Master[[#This Row],[ASPECT Original Value]]="","",Master[[#This Row],[ASPECT Original Value]])</f>
        <v/>
      </c>
    </row>
    <row r="190" spans="2:8" x14ac:dyDescent="0.35">
      <c r="B190" t="str">
        <f>Master[[#This Row],[Accession Prefix (NPGS)]]&amp;" "&amp;Master[[#This Row],[Accession Number -Assigned]]&amp;" COLLECTED "&amp;TEXT(Master[[#This Row],[Date Collected or Developed]], "MM/DD/YYYY")</f>
        <v xml:space="preserve">  COLLECTED 01/00/1900</v>
      </c>
      <c r="C190" t="str">
        <f t="shared" si="6"/>
        <v>ASPECT</v>
      </c>
      <c r="D190" s="76" t="str">
        <f>IF(Master[[#This Row],[ASPECT -lookup picker]]="","",Master[[#This Row],[ASPECT -lookup picker]])</f>
        <v/>
      </c>
      <c r="E190" s="109"/>
      <c r="H190" t="str">
        <f>IF(Master[[#This Row],[ASPECT Original Value]]="","",Master[[#This Row],[ASPECT Original Value]])</f>
        <v/>
      </c>
    </row>
    <row r="191" spans="2:8" x14ac:dyDescent="0.35">
      <c r="B191" t="str">
        <f>Master[[#This Row],[Accession Prefix (NPGS)]]&amp;" "&amp;Master[[#This Row],[Accession Number -Assigned]]&amp;" COLLECTED "&amp;TEXT(Master[[#This Row],[Date Collected or Developed]], "MM/DD/YYYY")</f>
        <v xml:space="preserve">  COLLECTED 01/00/1900</v>
      </c>
      <c r="C191" t="str">
        <f t="shared" si="6"/>
        <v>ASPECT</v>
      </c>
      <c r="D191" s="76" t="str">
        <f>IF(Master[[#This Row],[ASPECT -lookup picker]]="","",Master[[#This Row],[ASPECT -lookup picker]])</f>
        <v/>
      </c>
      <c r="E191" s="109"/>
      <c r="H191" t="str">
        <f>IF(Master[[#This Row],[ASPECT Original Value]]="","",Master[[#This Row],[ASPECT Original Value]])</f>
        <v/>
      </c>
    </row>
    <row r="192" spans="2:8" x14ac:dyDescent="0.35">
      <c r="B192" t="str">
        <f>Master[[#This Row],[Accession Prefix (NPGS)]]&amp;" "&amp;Master[[#This Row],[Accession Number -Assigned]]&amp;" COLLECTED "&amp;TEXT(Master[[#This Row],[Date Collected or Developed]], "MM/DD/YYYY")</f>
        <v xml:space="preserve">  COLLECTED 01/00/1900</v>
      </c>
      <c r="C192" t="str">
        <f t="shared" si="6"/>
        <v>ASPECT</v>
      </c>
      <c r="D192" s="76" t="str">
        <f>IF(Master[[#This Row],[ASPECT -lookup picker]]="","",Master[[#This Row],[ASPECT -lookup picker]])</f>
        <v/>
      </c>
      <c r="E192" s="109"/>
      <c r="H192" t="str">
        <f>IF(Master[[#This Row],[ASPECT Original Value]]="","",Master[[#This Row],[ASPECT Original Value]])</f>
        <v/>
      </c>
    </row>
    <row r="193" spans="2:8" x14ac:dyDescent="0.35">
      <c r="B193" t="str">
        <f>Master[[#This Row],[Accession Prefix (NPGS)]]&amp;" "&amp;Master[[#This Row],[Accession Number -Assigned]]&amp;" COLLECTED "&amp;TEXT(Master[[#This Row],[Date Collected or Developed]], "MM/DD/YYYY")</f>
        <v xml:space="preserve">  COLLECTED 01/00/1900</v>
      </c>
      <c r="C193" t="str">
        <f t="shared" si="6"/>
        <v>ASPECT</v>
      </c>
      <c r="D193" s="76" t="str">
        <f>IF(Master[[#This Row],[ASPECT -lookup picker]]="","",Master[[#This Row],[ASPECT -lookup picker]])</f>
        <v/>
      </c>
      <c r="E193" s="109"/>
      <c r="H193" t="str">
        <f>IF(Master[[#This Row],[ASPECT Original Value]]="","",Master[[#This Row],[ASPECT Original Value]])</f>
        <v/>
      </c>
    </row>
    <row r="194" spans="2:8" x14ac:dyDescent="0.35">
      <c r="B194" t="str">
        <f>Master[[#This Row],[Accession Prefix (NPGS)]]&amp;" "&amp;Master[[#This Row],[Accession Number -Assigned]]&amp;" COLLECTED "&amp;TEXT(Master[[#This Row],[Date Collected or Developed]], "MM/DD/YYYY")</f>
        <v xml:space="preserve">  COLLECTED 01/00/1900</v>
      </c>
      <c r="C194" t="str">
        <f t="shared" si="6"/>
        <v>ASPECT</v>
      </c>
      <c r="D194" s="76" t="str">
        <f>IF(Master[[#This Row],[ASPECT -lookup picker]]="","",Master[[#This Row],[ASPECT -lookup picker]])</f>
        <v/>
      </c>
      <c r="E194" s="109"/>
      <c r="H194" t="str">
        <f>IF(Master[[#This Row],[ASPECT Original Value]]="","",Master[[#This Row],[ASPECT Original Value]])</f>
        <v/>
      </c>
    </row>
    <row r="195" spans="2:8" x14ac:dyDescent="0.35">
      <c r="B195" t="str">
        <f>Master[[#This Row],[Accession Prefix (NPGS)]]&amp;" "&amp;Master[[#This Row],[Accession Number -Assigned]]&amp;" COLLECTED "&amp;TEXT(Master[[#This Row],[Date Collected or Developed]], "MM/DD/YYYY")</f>
        <v xml:space="preserve">  COLLECTED 01/00/1900</v>
      </c>
      <c r="C195" t="str">
        <f t="shared" si="6"/>
        <v>ASPECT</v>
      </c>
      <c r="D195" s="76" t="str">
        <f>IF(Master[[#This Row],[ASPECT -lookup picker]]="","",Master[[#This Row],[ASPECT -lookup picker]])</f>
        <v/>
      </c>
      <c r="E195" s="109"/>
      <c r="H195" t="str">
        <f>IF(Master[[#This Row],[ASPECT Original Value]]="","",Master[[#This Row],[ASPECT Original Value]])</f>
        <v/>
      </c>
    </row>
    <row r="196" spans="2:8" x14ac:dyDescent="0.35">
      <c r="B196" t="str">
        <f>Master[[#This Row],[Accession Prefix (NPGS)]]&amp;" "&amp;Master[[#This Row],[Accession Number -Assigned]]&amp;" COLLECTED "&amp;TEXT(Master[[#This Row],[Date Collected or Developed]], "MM/DD/YYYY")</f>
        <v xml:space="preserve">  COLLECTED 01/00/1900</v>
      </c>
      <c r="C196" t="str">
        <f t="shared" ref="C196:C201" si="7">"ASPECT"</f>
        <v>ASPECT</v>
      </c>
      <c r="D196" s="76" t="str">
        <f>IF(Master[[#This Row],[ASPECT -lookup picker]]="","",Master[[#This Row],[ASPECT -lookup picker]])</f>
        <v/>
      </c>
      <c r="E196" s="109"/>
      <c r="H196" t="str">
        <f>IF(Master[[#This Row],[ASPECT Original Value]]="","",Master[[#This Row],[ASPECT Original Value]])</f>
        <v/>
      </c>
    </row>
    <row r="197" spans="2:8" x14ac:dyDescent="0.35">
      <c r="B197" t="str">
        <f>Master[[#This Row],[Accession Prefix (NPGS)]]&amp;" "&amp;Master[[#This Row],[Accession Number -Assigned]]&amp;" COLLECTED "&amp;TEXT(Master[[#This Row],[Date Collected or Developed]], "MM/DD/YYYY")</f>
        <v xml:space="preserve">  COLLECTED 01/00/1900</v>
      </c>
      <c r="C197" t="str">
        <f t="shared" si="7"/>
        <v>ASPECT</v>
      </c>
      <c r="D197" s="76" t="str">
        <f>IF(Master[[#This Row],[ASPECT -lookup picker]]="","",Master[[#This Row],[ASPECT -lookup picker]])</f>
        <v/>
      </c>
      <c r="E197" s="109"/>
      <c r="H197" t="str">
        <f>IF(Master[[#This Row],[ASPECT Original Value]]="","",Master[[#This Row],[ASPECT Original Value]])</f>
        <v/>
      </c>
    </row>
    <row r="198" spans="2:8" x14ac:dyDescent="0.35">
      <c r="B198" t="str">
        <f>Master[[#This Row],[Accession Prefix (NPGS)]]&amp;" "&amp;Master[[#This Row],[Accession Number -Assigned]]&amp;" COLLECTED "&amp;TEXT(Master[[#This Row],[Date Collected or Developed]], "MM/DD/YYYY")</f>
        <v xml:space="preserve">  COLLECTED 01/00/1900</v>
      </c>
      <c r="C198" t="str">
        <f t="shared" si="7"/>
        <v>ASPECT</v>
      </c>
      <c r="D198" s="76" t="str">
        <f>IF(Master[[#This Row],[ASPECT -lookup picker]]="","",Master[[#This Row],[ASPECT -lookup picker]])</f>
        <v/>
      </c>
      <c r="E198" s="109"/>
      <c r="H198" t="str">
        <f>IF(Master[[#This Row],[ASPECT Original Value]]="","",Master[[#This Row],[ASPECT Original Value]])</f>
        <v/>
      </c>
    </row>
    <row r="199" spans="2:8" x14ac:dyDescent="0.35">
      <c r="B199" t="str">
        <f>Master[[#This Row],[Accession Prefix (NPGS)]]&amp;" "&amp;Master[[#This Row],[Accession Number -Assigned]]&amp;" COLLECTED "&amp;TEXT(Master[[#This Row],[Date Collected or Developed]], "MM/DD/YYYY")</f>
        <v xml:space="preserve">  COLLECTED 01/00/1900</v>
      </c>
      <c r="C199" t="str">
        <f t="shared" si="7"/>
        <v>ASPECT</v>
      </c>
      <c r="D199" s="76" t="str">
        <f>IF(Master[[#This Row],[ASPECT -lookup picker]]="","",Master[[#This Row],[ASPECT -lookup picker]])</f>
        <v/>
      </c>
      <c r="E199" s="109"/>
      <c r="H199" t="str">
        <f>IF(Master[[#This Row],[ASPECT Original Value]]="","",Master[[#This Row],[ASPECT Original Value]])</f>
        <v/>
      </c>
    </row>
    <row r="200" spans="2:8" x14ac:dyDescent="0.35">
      <c r="B200" t="str">
        <f>Master[[#This Row],[Accession Prefix (NPGS)]]&amp;" "&amp;Master[[#This Row],[Accession Number -Assigned]]&amp;" COLLECTED "&amp;TEXT(Master[[#This Row],[Date Collected or Developed]], "MM/DD/YYYY")</f>
        <v xml:space="preserve">  COLLECTED 01/00/1900</v>
      </c>
      <c r="C200" t="str">
        <f t="shared" si="7"/>
        <v>ASPECT</v>
      </c>
      <c r="D200" s="76" t="str">
        <f>IF(Master[[#This Row],[ASPECT -lookup picker]]="","",Master[[#This Row],[ASPECT -lookup picker]])</f>
        <v/>
      </c>
      <c r="E200" s="109"/>
      <c r="H200" t="str">
        <f>IF(Master[[#This Row],[ASPECT Original Value]]="","",Master[[#This Row],[ASPECT Original Value]])</f>
        <v/>
      </c>
    </row>
    <row r="201" spans="2:8" x14ac:dyDescent="0.35">
      <c r="B201" t="str">
        <f>Master[[#This Row],[Accession Prefix (NPGS)]]&amp;" "&amp;Master[[#This Row],[Accession Number -Assigned]]&amp;" COLLECTED "&amp;TEXT(Master[[#This Row],[Date Collected or Developed]], "MM/DD/YYYY")</f>
        <v xml:space="preserve">  COLLECTED 01/00/1900</v>
      </c>
      <c r="C201" t="str">
        <f t="shared" si="7"/>
        <v>ASPECT</v>
      </c>
      <c r="D201" s="76" t="str">
        <f>IF(Master[[#This Row],[ASPECT -lookup picker]]="","",Master[[#This Row],[ASPECT -lookup picker]])</f>
        <v/>
      </c>
      <c r="E201" s="109"/>
      <c r="H201" t="str">
        <f>IF(Master[[#This Row],[ASPECT Original Value]]="","",Master[[#This Row],[ASPECT Original Value]])</f>
        <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4">
    <tabColor theme="4" tint="0.59999389629810485"/>
  </sheetPr>
  <dimension ref="A1:O201"/>
  <sheetViews>
    <sheetView workbookViewId="0">
      <selection activeCell="A2" sqref="A2"/>
    </sheetView>
  </sheetViews>
  <sheetFormatPr defaultRowHeight="14.5" x14ac:dyDescent="0.35"/>
  <cols>
    <col min="1" max="1" width="12.54296875" customWidth="1"/>
    <col min="2" max="2" width="32.26953125" customWidth="1"/>
    <col min="3" max="3" width="12.7265625" customWidth="1"/>
    <col min="4" max="4" width="16.7265625" bestFit="1" customWidth="1"/>
    <col min="5" max="5" width="12.26953125" bestFit="1" customWidth="1"/>
    <col min="6" max="6" width="16.26953125" customWidth="1"/>
    <col min="7" max="7" width="14.26953125" bestFit="1" customWidth="1"/>
    <col min="8" max="8" width="15.7265625" customWidth="1"/>
    <col min="9" max="9" width="13.7265625" bestFit="1" customWidth="1"/>
    <col min="10" max="10" width="5.453125" bestFit="1" customWidth="1"/>
  </cols>
  <sheetData>
    <row r="1" spans="1:15" s="116" customFormat="1" ht="58" x14ac:dyDescent="0.35">
      <c r="A1" s="116" t="s">
        <v>80</v>
      </c>
      <c r="B1" s="118" t="s">
        <v>74</v>
      </c>
      <c r="C1" s="118" t="s">
        <v>81</v>
      </c>
      <c r="D1" s="116" t="s">
        <v>82</v>
      </c>
      <c r="E1" s="116" t="s">
        <v>83</v>
      </c>
      <c r="F1" s="116" t="s">
        <v>84</v>
      </c>
      <c r="G1" s="116" t="s">
        <v>85</v>
      </c>
      <c r="H1" s="116" t="s">
        <v>86</v>
      </c>
      <c r="I1" s="116" t="s">
        <v>9</v>
      </c>
    </row>
    <row r="2" spans="1:15" ht="15.5" x14ac:dyDescent="0.35">
      <c r="A2" s="1"/>
      <c r="B2" t="str">
        <f>Master[[#This Row],[Accession Prefix (NPGS)]]&amp;" "&amp;Master[[#This Row],[Accession Number -Assigned]]&amp;" COLLECTED "&amp;TEXT(Master[[#This Row],[Date Collected or Developed]], "MM/DD/YYYY")</f>
        <v>W6 57036 COLLECTED 07/09/2018</v>
      </c>
      <c r="C2" t="str">
        <f>"SLOPE"</f>
        <v>SLOPE</v>
      </c>
      <c r="D2" s="9"/>
      <c r="F2" s="17" t="str">
        <f>IF(Master[[#This Row],[SLOPE]]="","",Master[[#This Row],[SLOPE]])</f>
        <v/>
      </c>
      <c r="G2" s="17" t="str">
        <f>IF(Master[[#This Row],[SLOPE]]="","",Master[[#This Row],[SLOPE]])</f>
        <v/>
      </c>
      <c r="H2" s="17" t="str">
        <f>IF(Master[[#This Row],[SLOPE Original Value]]="","",Master[[#This Row],[SLOPE Original Value]])</f>
        <v/>
      </c>
      <c r="K2" s="3"/>
      <c r="O2" s="3"/>
    </row>
    <row r="3" spans="1:15" x14ac:dyDescent="0.35">
      <c r="B3" t="str">
        <f>Master[[#This Row],[Accession Prefix (NPGS)]]&amp;" "&amp;Master[[#This Row],[Accession Number -Assigned]]&amp;" COLLECTED "&amp;TEXT(Master[[#This Row],[Date Collected or Developed]], "MM/DD/YYYY")</f>
        <v>W6  COLLECTED COLL_DT</v>
      </c>
      <c r="C3" t="str">
        <f t="shared" ref="C3:C21" si="0">"SLOPE"</f>
        <v>SLOPE</v>
      </c>
      <c r="D3" s="9"/>
      <c r="F3" s="17" t="str">
        <f>IF(Master[[#This Row],[SLOPE]]="","",Master[[#This Row],[SLOPE]])</f>
        <v/>
      </c>
      <c r="G3" s="17" t="str">
        <f>IF(Master[[#This Row],[SLOPE]]="","",Master[[#This Row],[SLOPE]])</f>
        <v/>
      </c>
      <c r="H3" s="17" t="str">
        <f>IF(Master[[#This Row],[SLOPE Original Value]]="","",Master[[#This Row],[SLOPE Original Value]])</f>
        <v>SLOPE</v>
      </c>
      <c r="K3" s="3"/>
      <c r="O3" s="3"/>
    </row>
    <row r="4" spans="1:15" x14ac:dyDescent="0.35">
      <c r="B4" t="str">
        <f>Master[[#This Row],[Accession Prefix (NPGS)]]&amp;" "&amp;Master[[#This Row],[Accession Number -Assigned]]&amp;" COLLECTED "&amp;TEXT(Master[[#This Row],[Date Collected or Developed]], "MM/DD/YYYY")</f>
        <v>W6  COLLECTED 09/29/2015</v>
      </c>
      <c r="C4" t="str">
        <f t="shared" si="0"/>
        <v>SLOPE</v>
      </c>
      <c r="D4" s="9"/>
      <c r="F4" s="17" t="str">
        <f>IF(Master[[#This Row],[SLOPE]]="","",Master[[#This Row],[SLOPE]])</f>
        <v/>
      </c>
      <c r="G4" s="17" t="str">
        <f>IF(Master[[#This Row],[SLOPE]]="","",Master[[#This Row],[SLOPE]])</f>
        <v/>
      </c>
      <c r="H4" s="17" t="str">
        <f>IF(Master[[#This Row],[SLOPE Original Value]]="","",Master[[#This Row],[SLOPE Original Value]])</f>
        <v>undulating</v>
      </c>
      <c r="K4" s="3"/>
      <c r="O4" s="3"/>
    </row>
    <row r="5" spans="1:15" x14ac:dyDescent="0.35">
      <c r="B5" t="str">
        <f>Master[[#This Row],[Accession Prefix (NPGS)]]&amp;" "&amp;Master[[#This Row],[Accession Number -Assigned]]&amp;" COLLECTED "&amp;TEXT(Master[[#This Row],[Date Collected or Developed]], "MM/DD/YYYY")</f>
        <v>W6  COLLECTED 01/00/1900</v>
      </c>
      <c r="C5" t="str">
        <f t="shared" si="0"/>
        <v>SLOPE</v>
      </c>
      <c r="D5" s="9"/>
      <c r="F5" s="17" t="str">
        <f>IF(Master[[#This Row],[SLOPE]]="","",Master[[#This Row],[SLOPE]])</f>
        <v/>
      </c>
      <c r="G5" s="17" t="str">
        <f>IF(Master[[#This Row],[SLOPE]]="","",Master[[#This Row],[SLOPE]])</f>
        <v/>
      </c>
      <c r="H5" s="17">
        <f>IF(Master[[#This Row],[SLOPE Original Value]]="","",Master[[#This Row],[SLOPE Original Value]])</f>
        <v>0</v>
      </c>
      <c r="K5" s="3"/>
      <c r="O5" s="3"/>
    </row>
    <row r="6" spans="1:15" x14ac:dyDescent="0.35">
      <c r="B6" t="str">
        <f>Master[[#This Row],[Accession Prefix (NPGS)]]&amp;" "&amp;Master[[#This Row],[Accession Number -Assigned]]&amp;" COLLECTED "&amp;TEXT(Master[[#This Row],[Date Collected or Developed]], "MM/DD/YYYY")</f>
        <v>W6  COLLECTED 09/16/2015</v>
      </c>
      <c r="C6" t="str">
        <f t="shared" si="0"/>
        <v>SLOPE</v>
      </c>
      <c r="D6" s="9"/>
      <c r="F6" s="17" t="str">
        <f>IF(Master[[#This Row],[SLOPE]]="","",Master[[#This Row],[SLOPE]])</f>
        <v/>
      </c>
      <c r="G6" s="17" t="str">
        <f>IF(Master[[#This Row],[SLOPE]]="","",Master[[#This Row],[SLOPE]])</f>
        <v/>
      </c>
      <c r="H6" s="17" t="str">
        <f>IF(Master[[#This Row],[SLOPE Original Value]]="","",Master[[#This Row],[SLOPE Original Value]])</f>
        <v/>
      </c>
      <c r="K6" s="3"/>
      <c r="O6" s="3"/>
    </row>
    <row r="7" spans="1:15" x14ac:dyDescent="0.35">
      <c r="B7" t="str">
        <f>Master[[#This Row],[Accession Prefix (NPGS)]]&amp;" "&amp;Master[[#This Row],[Accession Number -Assigned]]&amp;" COLLECTED "&amp;TEXT(Master[[#This Row],[Date Collected or Developed]], "MM/DD/YYYY")</f>
        <v>W6  COLLECTED 10/21/2015</v>
      </c>
      <c r="C7" t="str">
        <f t="shared" si="0"/>
        <v>SLOPE</v>
      </c>
      <c r="D7" s="9"/>
      <c r="F7" s="17" t="str">
        <f>IF(Master[[#This Row],[SLOPE]]="","",Master[[#This Row],[SLOPE]])</f>
        <v/>
      </c>
      <c r="G7" s="17" t="str">
        <f>IF(Master[[#This Row],[SLOPE]]="","",Master[[#This Row],[SLOPE]])</f>
        <v/>
      </c>
      <c r="H7" s="17" t="str">
        <f>IF(Master[[#This Row],[SLOPE Original Value]]="","",Master[[#This Row],[SLOPE Original Value]])</f>
        <v/>
      </c>
      <c r="K7" s="3"/>
      <c r="O7" s="3"/>
    </row>
    <row r="8" spans="1:15" x14ac:dyDescent="0.35">
      <c r="B8" t="str">
        <f>Master[[#This Row],[Accession Prefix (NPGS)]]&amp;" "&amp;Master[[#This Row],[Accession Number -Assigned]]&amp;" COLLECTED "&amp;TEXT(Master[[#This Row],[Date Collected or Developed]], "MM/DD/YYYY")</f>
        <v>W6  COLLECTED 10/06/2015</v>
      </c>
      <c r="C8" t="str">
        <f t="shared" si="0"/>
        <v>SLOPE</v>
      </c>
      <c r="D8" s="9"/>
      <c r="F8" s="17" t="str">
        <f>IF(Master[[#This Row],[SLOPE]]="","",Master[[#This Row],[SLOPE]])</f>
        <v/>
      </c>
      <c r="G8" s="17" t="str">
        <f>IF(Master[[#This Row],[SLOPE]]="","",Master[[#This Row],[SLOPE]])</f>
        <v/>
      </c>
      <c r="H8" s="17" t="str">
        <f>IF(Master[[#This Row],[SLOPE Original Value]]="","",Master[[#This Row],[SLOPE Original Value]])</f>
        <v/>
      </c>
      <c r="K8" s="3"/>
      <c r="O8" s="3"/>
    </row>
    <row r="9" spans="1:15" x14ac:dyDescent="0.35">
      <c r="B9" t="str">
        <f>Master[[#This Row],[Accession Prefix (NPGS)]]&amp;" "&amp;Master[[#This Row],[Accession Number -Assigned]]&amp;" COLLECTED "&amp;TEXT(Master[[#This Row],[Date Collected or Developed]], "MM/DD/YYYY")</f>
        <v>W6  COLLECTED 10/20/2015</v>
      </c>
      <c r="C9" t="str">
        <f t="shared" si="0"/>
        <v>SLOPE</v>
      </c>
      <c r="D9" s="9"/>
      <c r="F9" s="17" t="str">
        <f>IF(Master[[#This Row],[SLOPE]]="","",Master[[#This Row],[SLOPE]])</f>
        <v/>
      </c>
      <c r="G9" s="17" t="str">
        <f>IF(Master[[#This Row],[SLOPE]]="","",Master[[#This Row],[SLOPE]])</f>
        <v/>
      </c>
      <c r="H9" s="17" t="str">
        <f>IF(Master[[#This Row],[SLOPE Original Value]]="","",Master[[#This Row],[SLOPE Original Value]])</f>
        <v/>
      </c>
    </row>
    <row r="10" spans="1:15" x14ac:dyDescent="0.35">
      <c r="B10" t="str">
        <f>Master[[#This Row],[Accession Prefix (NPGS)]]&amp;" "&amp;Master[[#This Row],[Accession Number -Assigned]]&amp;" COLLECTED "&amp;TEXT(Master[[#This Row],[Date Collected or Developed]], "MM/DD/YYYY")</f>
        <v>W6  COLLECTED 11/03/2015</v>
      </c>
      <c r="C10" t="str">
        <f t="shared" si="0"/>
        <v>SLOPE</v>
      </c>
      <c r="D10" s="9"/>
      <c r="F10" s="17" t="str">
        <f>IF(Master[[#This Row],[SLOPE]]="","",Master[[#This Row],[SLOPE]])</f>
        <v/>
      </c>
      <c r="G10" s="17" t="str">
        <f>IF(Master[[#This Row],[SLOPE]]="","",Master[[#This Row],[SLOPE]])</f>
        <v/>
      </c>
      <c r="H10" s="17" t="str">
        <f>IF(Master[[#This Row],[SLOPE Original Value]]="","",Master[[#This Row],[SLOPE Original Value]])</f>
        <v/>
      </c>
    </row>
    <row r="11" spans="1:15" x14ac:dyDescent="0.35">
      <c r="B11" t="str">
        <f>Master[[#This Row],[Accession Prefix (NPGS)]]&amp;" "&amp;Master[[#This Row],[Accession Number -Assigned]]&amp;" COLLECTED "&amp;TEXT(Master[[#This Row],[Date Collected or Developed]], "MM/DD/YYYY")</f>
        <v>W6  COLLECTED 10/20/2015</v>
      </c>
      <c r="C11" t="str">
        <f t="shared" si="0"/>
        <v>SLOPE</v>
      </c>
      <c r="D11" s="9"/>
      <c r="F11" s="17" t="str">
        <f>IF(Master[[#This Row],[SLOPE]]="","",Master[[#This Row],[SLOPE]])</f>
        <v/>
      </c>
      <c r="G11" s="17" t="str">
        <f>IF(Master[[#This Row],[SLOPE]]="","",Master[[#This Row],[SLOPE]])</f>
        <v/>
      </c>
      <c r="H11" s="17" t="str">
        <f>IF(Master[[#This Row],[SLOPE Original Value]]="","",Master[[#This Row],[SLOPE Original Value]])</f>
        <v/>
      </c>
    </row>
    <row r="12" spans="1:15" x14ac:dyDescent="0.35">
      <c r="B12" t="str">
        <f>Master[[#This Row],[Accession Prefix (NPGS)]]&amp;" "&amp;Master[[#This Row],[Accession Number -Assigned]]&amp;" COLLECTED "&amp;TEXT(Master[[#This Row],[Date Collected or Developed]], "MM/DD/YYYY")</f>
        <v>W6  COLLECTED 10/21/2015</v>
      </c>
      <c r="C12" t="str">
        <f t="shared" si="0"/>
        <v>SLOPE</v>
      </c>
      <c r="D12" s="9"/>
      <c r="F12" s="17" t="str">
        <f>IF(Master[[#This Row],[SLOPE]]="","",Master[[#This Row],[SLOPE]])</f>
        <v/>
      </c>
      <c r="G12" s="17" t="str">
        <f>IF(Master[[#This Row],[SLOPE]]="","",Master[[#This Row],[SLOPE]])</f>
        <v/>
      </c>
      <c r="H12" s="17" t="str">
        <f>IF(Master[[#This Row],[SLOPE Original Value]]="","",Master[[#This Row],[SLOPE Original Value]])</f>
        <v/>
      </c>
    </row>
    <row r="13" spans="1:15" x14ac:dyDescent="0.35">
      <c r="B13" t="str">
        <f>Master[[#This Row],[Accession Prefix (NPGS)]]&amp;" "&amp;Master[[#This Row],[Accession Number -Assigned]]&amp;" COLLECTED "&amp;TEXT(Master[[#This Row],[Date Collected or Developed]], "MM/DD/YYYY")</f>
        <v>W6  COLLECTED 10/22/2015</v>
      </c>
      <c r="C13" t="str">
        <f t="shared" si="0"/>
        <v>SLOPE</v>
      </c>
      <c r="D13" s="9"/>
      <c r="F13" s="17" t="str">
        <f>IF(Master[[#This Row],[SLOPE]]="","",Master[[#This Row],[SLOPE]])</f>
        <v/>
      </c>
      <c r="G13" s="17" t="str">
        <f>IF(Master[[#This Row],[SLOPE]]="","",Master[[#This Row],[SLOPE]])</f>
        <v/>
      </c>
      <c r="H13" s="17" t="str">
        <f>IF(Master[[#This Row],[SLOPE Original Value]]="","",Master[[#This Row],[SLOPE Original Value]])</f>
        <v/>
      </c>
    </row>
    <row r="14" spans="1:15" x14ac:dyDescent="0.35">
      <c r="B14" t="str">
        <f>Master[[#This Row],[Accession Prefix (NPGS)]]&amp;" "&amp;Master[[#This Row],[Accession Number -Assigned]]&amp;" COLLECTED "&amp;TEXT(Master[[#This Row],[Date Collected or Developed]], "MM/DD/YYYY")</f>
        <v>W6  COLLECTED 10/28/2015</v>
      </c>
      <c r="C14" t="str">
        <f t="shared" si="0"/>
        <v>SLOPE</v>
      </c>
      <c r="D14" s="9"/>
      <c r="F14" s="17" t="str">
        <f>IF(Master[[#This Row],[SLOPE]]="","",Master[[#This Row],[SLOPE]])</f>
        <v/>
      </c>
      <c r="G14" s="17" t="str">
        <f>IF(Master[[#This Row],[SLOPE]]="","",Master[[#This Row],[SLOPE]])</f>
        <v/>
      </c>
      <c r="H14" s="17" t="str">
        <f>IF(Master[[#This Row],[SLOPE Original Value]]="","",Master[[#This Row],[SLOPE Original Value]])</f>
        <v/>
      </c>
    </row>
    <row r="15" spans="1:15" x14ac:dyDescent="0.35">
      <c r="B15" t="str">
        <f>Master[[#This Row],[Accession Prefix (NPGS)]]&amp;" "&amp;Master[[#This Row],[Accession Number -Assigned]]&amp;" COLLECTED "&amp;TEXT(Master[[#This Row],[Date Collected or Developed]], "MM/DD/YYYY")</f>
        <v>W6  COLLECTED 10/29/2015</v>
      </c>
      <c r="C15" t="str">
        <f t="shared" si="0"/>
        <v>SLOPE</v>
      </c>
      <c r="D15" s="9"/>
      <c r="F15" s="17" t="str">
        <f>IF(Master[[#This Row],[SLOPE]]="","",Master[[#This Row],[SLOPE]])</f>
        <v/>
      </c>
      <c r="G15" s="17" t="str">
        <f>IF(Master[[#This Row],[SLOPE]]="","",Master[[#This Row],[SLOPE]])</f>
        <v/>
      </c>
      <c r="H15" s="17" t="str">
        <f>IF(Master[[#This Row],[SLOPE Original Value]]="","",Master[[#This Row],[SLOPE Original Value]])</f>
        <v/>
      </c>
    </row>
    <row r="16" spans="1:15" x14ac:dyDescent="0.35">
      <c r="B16" t="str">
        <f>Master[[#This Row],[Accession Prefix (NPGS)]]&amp;" "&amp;Master[[#This Row],[Accession Number -Assigned]]&amp;" COLLECTED "&amp;TEXT(Master[[#This Row],[Date Collected or Developed]], "MM/DD/YYYY")</f>
        <v>W6  COLLECTED 10/29/2015</v>
      </c>
      <c r="C16" t="str">
        <f t="shared" si="0"/>
        <v>SLOPE</v>
      </c>
      <c r="D16" s="9"/>
      <c r="F16" s="17" t="str">
        <f>IF(Master[[#This Row],[SLOPE]]="","",Master[[#This Row],[SLOPE]])</f>
        <v/>
      </c>
      <c r="G16" s="17" t="str">
        <f>IF(Master[[#This Row],[SLOPE]]="","",Master[[#This Row],[SLOPE]])</f>
        <v/>
      </c>
      <c r="H16" s="17" t="str">
        <f>IF(Master[[#This Row],[SLOPE Original Value]]="","",Master[[#This Row],[SLOPE Original Value]])</f>
        <v/>
      </c>
    </row>
    <row r="17" spans="2:8" x14ac:dyDescent="0.35">
      <c r="B17" t="str">
        <f>Master[[#This Row],[Accession Prefix (NPGS)]]&amp;" "&amp;Master[[#This Row],[Accession Number -Assigned]]&amp;" COLLECTED "&amp;TEXT(Master[[#This Row],[Date Collected or Developed]], "MM/DD/YYYY")</f>
        <v>W6  COLLECTED 10/28/2015</v>
      </c>
      <c r="C17" t="str">
        <f t="shared" si="0"/>
        <v>SLOPE</v>
      </c>
      <c r="D17" s="9"/>
      <c r="F17" s="17" t="str">
        <f>IF(Master[[#This Row],[SLOPE]]="","",Master[[#This Row],[SLOPE]])</f>
        <v/>
      </c>
      <c r="G17" s="17" t="str">
        <f>IF(Master[[#This Row],[SLOPE]]="","",Master[[#This Row],[SLOPE]])</f>
        <v/>
      </c>
      <c r="H17" s="17" t="str">
        <f>IF(Master[[#This Row],[SLOPE Original Value]]="","",Master[[#This Row],[SLOPE Original Value]])</f>
        <v/>
      </c>
    </row>
    <row r="18" spans="2:8" x14ac:dyDescent="0.35">
      <c r="B18" t="str">
        <f>Master[[#This Row],[Accession Prefix (NPGS)]]&amp;" "&amp;Master[[#This Row],[Accession Number -Assigned]]&amp;" COLLECTED "&amp;TEXT(Master[[#This Row],[Date Collected or Developed]], "MM/DD/YYYY")</f>
        <v>W6  COLLECTED 10/30/2015</v>
      </c>
      <c r="C18" t="str">
        <f t="shared" si="0"/>
        <v>SLOPE</v>
      </c>
      <c r="D18" s="9"/>
      <c r="F18" s="17" t="str">
        <f>IF(Master[[#This Row],[SLOPE]]="","",Master[[#This Row],[SLOPE]])</f>
        <v/>
      </c>
      <c r="G18" s="17" t="str">
        <f>IF(Master[[#This Row],[SLOPE]]="","",Master[[#This Row],[SLOPE]])</f>
        <v/>
      </c>
      <c r="H18" s="17" t="str">
        <f>IF(Master[[#This Row],[SLOPE Original Value]]="","",Master[[#This Row],[SLOPE Original Value]])</f>
        <v/>
      </c>
    </row>
    <row r="19" spans="2:8" x14ac:dyDescent="0.35">
      <c r="B19" t="str">
        <f>Master[[#This Row],[Accession Prefix (NPGS)]]&amp;" "&amp;Master[[#This Row],[Accession Number -Assigned]]&amp;" COLLECTED "&amp;TEXT(Master[[#This Row],[Date Collected or Developed]], "MM/DD/YYYY")</f>
        <v>W6  COLLECTED 10/29/2015</v>
      </c>
      <c r="C19" t="str">
        <f t="shared" si="0"/>
        <v>SLOPE</v>
      </c>
      <c r="D19" s="9"/>
      <c r="F19" s="17" t="str">
        <f>IF(Master[[#This Row],[SLOPE]]="","",Master[[#This Row],[SLOPE]])</f>
        <v/>
      </c>
      <c r="G19" s="17" t="str">
        <f>IF(Master[[#This Row],[SLOPE]]="","",Master[[#This Row],[SLOPE]])</f>
        <v/>
      </c>
      <c r="H19" s="17" t="str">
        <f>IF(Master[[#This Row],[SLOPE Original Value]]="","",Master[[#This Row],[SLOPE Original Value]])</f>
        <v/>
      </c>
    </row>
    <row r="20" spans="2:8" x14ac:dyDescent="0.35">
      <c r="B20" t="str">
        <f>Master[[#This Row],[Accession Prefix (NPGS)]]&amp;" "&amp;Master[[#This Row],[Accession Number -Assigned]]&amp;" COLLECTED "&amp;TEXT(Master[[#This Row],[Date Collected or Developed]], "MM/DD/YYYY")</f>
        <v>W6  COLLECTED 06/15/2016</v>
      </c>
      <c r="C20" t="str">
        <f t="shared" si="0"/>
        <v>SLOPE</v>
      </c>
      <c r="D20" s="9"/>
      <c r="F20" s="17" t="str">
        <f>IF(Master[[#This Row],[SLOPE]]="","",Master[[#This Row],[SLOPE]])</f>
        <v/>
      </c>
      <c r="G20" s="17" t="str">
        <f>IF(Master[[#This Row],[SLOPE]]="","",Master[[#This Row],[SLOPE]])</f>
        <v/>
      </c>
      <c r="H20" s="17">
        <f>IF(Master[[#This Row],[SLOPE Original Value]]="","",Master[[#This Row],[SLOPE Original Value]])</f>
        <v>0</v>
      </c>
    </row>
    <row r="21" spans="2:8" x14ac:dyDescent="0.35">
      <c r="B21" t="str">
        <f>Master[[#This Row],[Accession Prefix (NPGS)]]&amp;" "&amp;Master[[#This Row],[Accession Number -Assigned]]&amp;" COLLECTED "&amp;TEXT(Master[[#This Row],[Date Collected or Developed]], "MM/DD/YYYY")</f>
        <v>W6  COLLECTED 06/16/2016</v>
      </c>
      <c r="C21" t="str">
        <f t="shared" si="0"/>
        <v>SLOPE</v>
      </c>
      <c r="D21" s="9"/>
      <c r="F21" s="17" t="str">
        <f>IF(Master[[#This Row],[SLOPE]]="","",Master[[#This Row],[SLOPE]])</f>
        <v/>
      </c>
      <c r="G21" s="17" t="str">
        <f>IF(Master[[#This Row],[SLOPE]]="","",Master[[#This Row],[SLOPE]])</f>
        <v/>
      </c>
      <c r="H21" s="17">
        <f>IF(Master[[#This Row],[SLOPE Original Value]]="","",Master[[#This Row],[SLOPE Original Value]])</f>
        <v>0</v>
      </c>
    </row>
    <row r="22" spans="2:8" x14ac:dyDescent="0.35">
      <c r="B22" t="str">
        <f>Master[[#This Row],[Accession Prefix (NPGS)]]&amp;" "&amp;Master[[#This Row],[Accession Number -Assigned]]&amp;" COLLECTED "&amp;TEXT(Master[[#This Row],[Date Collected or Developed]], "MM/DD/YYYY")</f>
        <v>W6  COLLECTED 06/20/2016</v>
      </c>
      <c r="C22" t="str">
        <f t="shared" ref="C22:C53" si="1">"SLOPE"</f>
        <v>SLOPE</v>
      </c>
      <c r="D22" s="9"/>
      <c r="F22" s="17">
        <f>IF(Master[[#This Row],[SLOPE]]="","",Master[[#This Row],[SLOPE]])</f>
        <v>2.5</v>
      </c>
      <c r="G22" s="76">
        <f>IF(Master[[#This Row],[SLOPE]]="","",Master[[#This Row],[SLOPE]])</f>
        <v>2.5</v>
      </c>
      <c r="H22" s="76" t="str">
        <f>IF(Master[[#This Row],[SLOPE Original Value]]="","",Master[[#This Row],[SLOPE Original Value]])</f>
        <v>0-5</v>
      </c>
    </row>
    <row r="23" spans="2:8" x14ac:dyDescent="0.35">
      <c r="B23" t="str">
        <f>Master[[#This Row],[Accession Prefix (NPGS)]]&amp;" "&amp;Master[[#This Row],[Accession Number -Assigned]]&amp;" COLLECTED "&amp;TEXT(Master[[#This Row],[Date Collected or Developed]], "MM/DD/YYYY")</f>
        <v>W6  COLLECTED 06/22/2016</v>
      </c>
      <c r="C23" t="str">
        <f t="shared" si="1"/>
        <v>SLOPE</v>
      </c>
      <c r="D23" s="9"/>
      <c r="F23" s="17">
        <f>IF(Master[[#This Row],[SLOPE]]="","",Master[[#This Row],[SLOPE]])</f>
        <v>1</v>
      </c>
      <c r="G23" s="76">
        <f>IF(Master[[#This Row],[SLOPE]]="","",Master[[#This Row],[SLOPE]])</f>
        <v>1</v>
      </c>
      <c r="H23" s="76" t="str">
        <f>IF(Master[[#This Row],[SLOPE Original Value]]="","",Master[[#This Row],[SLOPE Original Value]])</f>
        <v>0-2</v>
      </c>
    </row>
    <row r="24" spans="2:8" x14ac:dyDescent="0.35">
      <c r="B24" t="str">
        <f>Master[[#This Row],[Accession Prefix (NPGS)]]&amp;" "&amp;Master[[#This Row],[Accession Number -Assigned]]&amp;" COLLECTED "&amp;TEXT(Master[[#This Row],[Date Collected or Developed]], "MM/DD/YYYY")</f>
        <v>W6  COLLECTED 06/27/2016</v>
      </c>
      <c r="C24" t="str">
        <f t="shared" si="1"/>
        <v>SLOPE</v>
      </c>
      <c r="D24" s="9"/>
      <c r="F24" s="17">
        <f>IF(Master[[#This Row],[SLOPE]]="","",Master[[#This Row],[SLOPE]])</f>
        <v>1</v>
      </c>
      <c r="G24" s="76">
        <f>IF(Master[[#This Row],[SLOPE]]="","",Master[[#This Row],[SLOPE]])</f>
        <v>1</v>
      </c>
      <c r="H24" s="76" t="str">
        <f>IF(Master[[#This Row],[SLOPE Original Value]]="","",Master[[#This Row],[SLOPE Original Value]])</f>
        <v>0-2</v>
      </c>
    </row>
    <row r="25" spans="2:8" x14ac:dyDescent="0.35">
      <c r="B25" t="str">
        <f>Master[[#This Row],[Accession Prefix (NPGS)]]&amp;" "&amp;Master[[#This Row],[Accession Number -Assigned]]&amp;" COLLECTED "&amp;TEXT(Master[[#This Row],[Date Collected or Developed]], "MM/DD/YYYY")</f>
        <v>W6  COLLECTED 07/08/2016</v>
      </c>
      <c r="C25" t="str">
        <f t="shared" si="1"/>
        <v>SLOPE</v>
      </c>
      <c r="D25" s="9"/>
      <c r="F25" s="17">
        <f>IF(Master[[#This Row],[SLOPE]]="","",Master[[#This Row],[SLOPE]])</f>
        <v>1</v>
      </c>
      <c r="G25" s="76">
        <f>IF(Master[[#This Row],[SLOPE]]="","",Master[[#This Row],[SLOPE]])</f>
        <v>1</v>
      </c>
      <c r="H25" s="76" t="str">
        <f>IF(Master[[#This Row],[SLOPE Original Value]]="","",Master[[#This Row],[SLOPE Original Value]])</f>
        <v>0-2</v>
      </c>
    </row>
    <row r="26" spans="2:8" x14ac:dyDescent="0.35">
      <c r="B26" t="str">
        <f>Master[[#This Row],[Accession Prefix (NPGS)]]&amp;" "&amp;Master[[#This Row],[Accession Number -Assigned]]&amp;" COLLECTED "&amp;TEXT(Master[[#This Row],[Date Collected or Developed]], "MM/DD/YYYY")</f>
        <v>W6  COLLECTED 07/13/2016</v>
      </c>
      <c r="C26" t="str">
        <f t="shared" si="1"/>
        <v>SLOPE</v>
      </c>
      <c r="D26" s="9"/>
      <c r="F26" s="17">
        <f>IF(Master[[#This Row],[SLOPE]]="","",Master[[#This Row],[SLOPE]])</f>
        <v>1</v>
      </c>
      <c r="G26" s="76">
        <f>IF(Master[[#This Row],[SLOPE]]="","",Master[[#This Row],[SLOPE]])</f>
        <v>1</v>
      </c>
      <c r="H26" s="76" t="str">
        <f>IF(Master[[#This Row],[SLOPE Original Value]]="","",Master[[#This Row],[SLOPE Original Value]])</f>
        <v>0-2</v>
      </c>
    </row>
    <row r="27" spans="2:8" x14ac:dyDescent="0.35">
      <c r="B27" t="str">
        <f>Master[[#This Row],[Accession Prefix (NPGS)]]&amp;" "&amp;Master[[#This Row],[Accession Number -Assigned]]&amp;" COLLECTED "&amp;TEXT(Master[[#This Row],[Date Collected or Developed]], "MM/DD/YYYY")</f>
        <v>W6  COLLECTED 08/09/2016</v>
      </c>
      <c r="C27" t="str">
        <f t="shared" si="1"/>
        <v>SLOPE</v>
      </c>
      <c r="D27" s="9"/>
      <c r="F27" s="17">
        <f>IF(Master[[#This Row],[SLOPE]]="","",Master[[#This Row],[SLOPE]])</f>
        <v>1</v>
      </c>
      <c r="G27" s="76">
        <f>IF(Master[[#This Row],[SLOPE]]="","",Master[[#This Row],[SLOPE]])</f>
        <v>1</v>
      </c>
      <c r="H27" s="76" t="str">
        <f>IF(Master[[#This Row],[SLOPE Original Value]]="","",Master[[#This Row],[SLOPE Original Value]])</f>
        <v>0 -2</v>
      </c>
    </row>
    <row r="28" spans="2:8" x14ac:dyDescent="0.35">
      <c r="B28" t="str">
        <f>Master[[#This Row],[Accession Prefix (NPGS)]]&amp;" "&amp;Master[[#This Row],[Accession Number -Assigned]]&amp;" COLLECTED "&amp;TEXT(Master[[#This Row],[Date Collected or Developed]], "MM/DD/YYYY")</f>
        <v>W6  COLLECTED 07/21/2016</v>
      </c>
      <c r="C28" t="str">
        <f t="shared" si="1"/>
        <v>SLOPE</v>
      </c>
      <c r="D28" s="9"/>
      <c r="F28" s="17">
        <f>IF(Master[[#This Row],[SLOPE]]="","",Master[[#This Row],[SLOPE]])</f>
        <v>1</v>
      </c>
      <c r="G28" s="76">
        <f>IF(Master[[#This Row],[SLOPE]]="","",Master[[#This Row],[SLOPE]])</f>
        <v>1</v>
      </c>
      <c r="H28" s="76" t="str">
        <f>IF(Master[[#This Row],[SLOPE Original Value]]="","",Master[[#This Row],[SLOPE Original Value]])</f>
        <v>0-2</v>
      </c>
    </row>
    <row r="29" spans="2:8" x14ac:dyDescent="0.35">
      <c r="B29" t="str">
        <f>Master[[#This Row],[Accession Prefix (NPGS)]]&amp;" "&amp;Master[[#This Row],[Accession Number -Assigned]]&amp;" COLLECTED "&amp;TEXT(Master[[#This Row],[Date Collected or Developed]], "MM/DD/YYYY")</f>
        <v>W6  COLLECTED 08/17/2016</v>
      </c>
      <c r="C29" t="str">
        <f t="shared" si="1"/>
        <v>SLOPE</v>
      </c>
      <c r="D29" s="9"/>
      <c r="F29" s="17">
        <f>IF(Master[[#This Row],[SLOPE]]="","",Master[[#This Row],[SLOPE]])</f>
        <v>30</v>
      </c>
      <c r="G29" s="76">
        <f>IF(Master[[#This Row],[SLOPE]]="","",Master[[#This Row],[SLOPE]])</f>
        <v>30</v>
      </c>
      <c r="H29" s="76" t="str">
        <f>IF(Master[[#This Row],[SLOPE Original Value]]="","",Master[[#This Row],[SLOPE Original Value]])</f>
        <v>30+</v>
      </c>
    </row>
    <row r="30" spans="2:8" x14ac:dyDescent="0.35">
      <c r="B30" t="str">
        <f>Master[[#This Row],[Accession Prefix (NPGS)]]&amp;" "&amp;Master[[#This Row],[Accession Number -Assigned]]&amp;" COLLECTED "&amp;TEXT(Master[[#This Row],[Date Collected or Developed]], "MM/DD/YYYY")</f>
        <v>W6  COLLECTED 08/18/2016</v>
      </c>
      <c r="C30" t="str">
        <f t="shared" si="1"/>
        <v>SLOPE</v>
      </c>
      <c r="D30" s="9"/>
      <c r="F30" s="17">
        <f>IF(Master[[#This Row],[SLOPE]]="","",Master[[#This Row],[SLOPE]])</f>
        <v>1</v>
      </c>
      <c r="G30" s="76">
        <f>IF(Master[[#This Row],[SLOPE]]="","",Master[[#This Row],[SLOPE]])</f>
        <v>1</v>
      </c>
      <c r="H30" s="76" t="str">
        <f>IF(Master[[#This Row],[SLOPE Original Value]]="","",Master[[#This Row],[SLOPE Original Value]])</f>
        <v>0 -2</v>
      </c>
    </row>
    <row r="31" spans="2:8" x14ac:dyDescent="0.35">
      <c r="B31" t="str">
        <f>Master[[#This Row],[Accession Prefix (NPGS)]]&amp;" "&amp;Master[[#This Row],[Accession Number -Assigned]]&amp;" COLLECTED "&amp;TEXT(Master[[#This Row],[Date Collected or Developed]], "MM/DD/YYYY")</f>
        <v>W6  COLLECTED 08/25/2016</v>
      </c>
      <c r="C31" t="str">
        <f t="shared" si="1"/>
        <v>SLOPE</v>
      </c>
      <c r="D31" s="9"/>
      <c r="F31" s="17">
        <f>IF(Master[[#This Row],[SLOPE]]="","",Master[[#This Row],[SLOPE]])</f>
        <v>1</v>
      </c>
      <c r="G31" s="76">
        <f>IF(Master[[#This Row],[SLOPE]]="","",Master[[#This Row],[SLOPE]])</f>
        <v>1</v>
      </c>
      <c r="H31" s="76" t="str">
        <f>IF(Master[[#This Row],[SLOPE Original Value]]="","",Master[[#This Row],[SLOPE Original Value]])</f>
        <v>0-2</v>
      </c>
    </row>
    <row r="32" spans="2:8" x14ac:dyDescent="0.35">
      <c r="B32" t="str">
        <f>Master[[#This Row],[Accession Prefix (NPGS)]]&amp;" "&amp;Master[[#This Row],[Accession Number -Assigned]]&amp;" COLLECTED "&amp;TEXT(Master[[#This Row],[Date Collected or Developed]], "MM/DD/YYYY")</f>
        <v>W6  COLLECTED 08/31/2016</v>
      </c>
      <c r="C32" t="str">
        <f t="shared" si="1"/>
        <v>SLOPE</v>
      </c>
      <c r="D32" s="9"/>
      <c r="F32" s="17">
        <f>IF(Master[[#This Row],[SLOPE]]="","",Master[[#This Row],[SLOPE]])</f>
        <v>1</v>
      </c>
      <c r="G32" s="76">
        <f>IF(Master[[#This Row],[SLOPE]]="","",Master[[#This Row],[SLOPE]])</f>
        <v>1</v>
      </c>
      <c r="H32" s="76" t="str">
        <f>IF(Master[[#This Row],[SLOPE Original Value]]="","",Master[[#This Row],[SLOPE Original Value]])</f>
        <v>0 -2</v>
      </c>
    </row>
    <row r="33" spans="2:8" x14ac:dyDescent="0.35">
      <c r="B33" t="str">
        <f>Master[[#This Row],[Accession Prefix (NPGS)]]&amp;" "&amp;Master[[#This Row],[Accession Number -Assigned]]&amp;" COLLECTED "&amp;TEXT(Master[[#This Row],[Date Collected or Developed]], "MM/DD/YYYY")</f>
        <v>W6  COLLECTED 09/13/2016</v>
      </c>
      <c r="C33" t="str">
        <f t="shared" si="1"/>
        <v>SLOPE</v>
      </c>
      <c r="D33" s="9"/>
      <c r="F33" s="17" t="str">
        <f>IF(Master[[#This Row],[SLOPE]]="","",Master[[#This Row],[SLOPE]])</f>
        <v/>
      </c>
      <c r="G33" s="76" t="str">
        <f>IF(Master[[#This Row],[SLOPE]]="","",Master[[#This Row],[SLOPE]])</f>
        <v/>
      </c>
      <c r="H33" s="76">
        <f>IF(Master[[#This Row],[SLOPE Original Value]]="","",Master[[#This Row],[SLOPE Original Value]])</f>
        <v>0</v>
      </c>
    </row>
    <row r="34" spans="2:8" x14ac:dyDescent="0.35">
      <c r="B34" t="str">
        <f>Master[[#This Row],[Accession Prefix (NPGS)]]&amp;" "&amp;Master[[#This Row],[Accession Number -Assigned]]&amp;" COLLECTED "&amp;TEXT(Master[[#This Row],[Date Collected or Developed]], "MM/DD/YYYY")</f>
        <v>W6  COLLECTED 09/14/2016</v>
      </c>
      <c r="C34" t="str">
        <f t="shared" si="1"/>
        <v>SLOPE</v>
      </c>
      <c r="D34" s="9"/>
      <c r="F34" s="17">
        <f>IF(Master[[#This Row],[SLOPE]]="","",Master[[#This Row],[SLOPE]])</f>
        <v>1</v>
      </c>
      <c r="G34" s="76">
        <f>IF(Master[[#This Row],[SLOPE]]="","",Master[[#This Row],[SLOPE]])</f>
        <v>1</v>
      </c>
      <c r="H34" s="76" t="str">
        <f>IF(Master[[#This Row],[SLOPE Original Value]]="","",Master[[#This Row],[SLOPE Original Value]])</f>
        <v>0-2</v>
      </c>
    </row>
    <row r="35" spans="2:8" x14ac:dyDescent="0.35">
      <c r="B35" t="str">
        <f>Master[[#This Row],[Accession Prefix (NPGS)]]&amp;" "&amp;Master[[#This Row],[Accession Number -Assigned]]&amp;" COLLECTED "&amp;TEXT(Master[[#This Row],[Date Collected or Developed]], "MM/DD/YYYY")</f>
        <v>W6  COLLECTED 10/14/2016</v>
      </c>
      <c r="C35" t="str">
        <f t="shared" si="1"/>
        <v>SLOPE</v>
      </c>
      <c r="D35" s="9"/>
      <c r="F35" s="17">
        <f>IF(Master[[#This Row],[SLOPE]]="","",Master[[#This Row],[SLOPE]])</f>
        <v>1</v>
      </c>
      <c r="G35" s="76">
        <f>IF(Master[[#This Row],[SLOPE]]="","",Master[[#This Row],[SLOPE]])</f>
        <v>1</v>
      </c>
      <c r="H35" s="76" t="str">
        <f>IF(Master[[#This Row],[SLOPE Original Value]]="","",Master[[#This Row],[SLOPE Original Value]])</f>
        <v>0-2</v>
      </c>
    </row>
    <row r="36" spans="2:8" x14ac:dyDescent="0.35">
      <c r="B36" t="str">
        <f>Master[[#This Row],[Accession Prefix (NPGS)]]&amp;" "&amp;Master[[#This Row],[Accession Number -Assigned]]&amp;" COLLECTED "&amp;TEXT(Master[[#This Row],[Date Collected or Developed]], "MM/DD/YYYY")</f>
        <v>W6  COLLECTED 09/16/2016</v>
      </c>
      <c r="C36" t="str">
        <f t="shared" si="1"/>
        <v>SLOPE</v>
      </c>
      <c r="D36" s="9"/>
      <c r="F36" s="17">
        <f>IF(Master[[#This Row],[SLOPE]]="","",Master[[#This Row],[SLOPE]])</f>
        <v>1</v>
      </c>
      <c r="G36" s="76">
        <f>IF(Master[[#This Row],[SLOPE]]="","",Master[[#This Row],[SLOPE]])</f>
        <v>1</v>
      </c>
      <c r="H36" s="76" t="str">
        <f>IF(Master[[#This Row],[SLOPE Original Value]]="","",Master[[#This Row],[SLOPE Original Value]])</f>
        <v>0-2</v>
      </c>
    </row>
    <row r="37" spans="2:8" x14ac:dyDescent="0.35">
      <c r="B37" t="str">
        <f>Master[[#This Row],[Accession Prefix (NPGS)]]&amp;" "&amp;Master[[#This Row],[Accession Number -Assigned]]&amp;" COLLECTED "&amp;TEXT(Master[[#This Row],[Date Collected or Developed]], "MM/DD/YYYY")</f>
        <v>W6  COLLECTED 09/16/2016</v>
      </c>
      <c r="C37" t="str">
        <f t="shared" si="1"/>
        <v>SLOPE</v>
      </c>
      <c r="D37" s="9"/>
      <c r="F37" s="17">
        <f>IF(Master[[#This Row],[SLOPE]]="","",Master[[#This Row],[SLOPE]])</f>
        <v>1</v>
      </c>
      <c r="G37" s="76">
        <f>IF(Master[[#This Row],[SLOPE]]="","",Master[[#This Row],[SLOPE]])</f>
        <v>1</v>
      </c>
      <c r="H37" s="76" t="str">
        <f>IF(Master[[#This Row],[SLOPE Original Value]]="","",Master[[#This Row],[SLOPE Original Value]])</f>
        <v>0-2</v>
      </c>
    </row>
    <row r="38" spans="2:8" x14ac:dyDescent="0.35">
      <c r="B38" t="str">
        <f>Master[[#This Row],[Accession Prefix (NPGS)]]&amp;" "&amp;Master[[#This Row],[Accession Number -Assigned]]&amp;" COLLECTED "&amp;TEXT(Master[[#This Row],[Date Collected or Developed]], "MM/DD/YYYY")</f>
        <v>W6  COLLECTED 09/22/2016</v>
      </c>
      <c r="C38" t="str">
        <f t="shared" si="1"/>
        <v>SLOPE</v>
      </c>
      <c r="D38" s="9"/>
      <c r="F38" s="17">
        <f>IF(Master[[#This Row],[SLOPE]]="","",Master[[#This Row],[SLOPE]])</f>
        <v>1</v>
      </c>
      <c r="G38" s="76">
        <f>IF(Master[[#This Row],[SLOPE]]="","",Master[[#This Row],[SLOPE]])</f>
        <v>1</v>
      </c>
      <c r="H38" s="76" t="str">
        <f>IF(Master[[#This Row],[SLOPE Original Value]]="","",Master[[#This Row],[SLOPE Original Value]])</f>
        <v>0-2</v>
      </c>
    </row>
    <row r="39" spans="2:8" x14ac:dyDescent="0.35">
      <c r="B39" t="str">
        <f>Master[[#This Row],[Accession Prefix (NPGS)]]&amp;" "&amp;Master[[#This Row],[Accession Number -Assigned]]&amp;" COLLECTED "&amp;TEXT(Master[[#This Row],[Date Collected or Developed]], "MM/DD/YYYY")</f>
        <v>W6  COLLECTED 09/20/2016</v>
      </c>
      <c r="C39" t="str">
        <f t="shared" si="1"/>
        <v>SLOPE</v>
      </c>
      <c r="D39" s="9"/>
      <c r="F39" s="17">
        <f>IF(Master[[#This Row],[SLOPE]]="","",Master[[#This Row],[SLOPE]])</f>
        <v>1</v>
      </c>
      <c r="G39" s="76">
        <f>IF(Master[[#This Row],[SLOPE]]="","",Master[[#This Row],[SLOPE]])</f>
        <v>1</v>
      </c>
      <c r="H39" s="76" t="str">
        <f>IF(Master[[#This Row],[SLOPE Original Value]]="","",Master[[#This Row],[SLOPE Original Value]])</f>
        <v>0-2</v>
      </c>
    </row>
    <row r="40" spans="2:8" x14ac:dyDescent="0.35">
      <c r="B40" t="str">
        <f>Master[[#This Row],[Accession Prefix (NPGS)]]&amp;" "&amp;Master[[#This Row],[Accession Number -Assigned]]&amp;" COLLECTED "&amp;TEXT(Master[[#This Row],[Date Collected or Developed]], "MM/DD/YYYY")</f>
        <v>W6  COLLECTED 09/27/2016</v>
      </c>
      <c r="C40" t="str">
        <f t="shared" si="1"/>
        <v>SLOPE</v>
      </c>
      <c r="D40" s="9"/>
      <c r="F40" s="17">
        <f>IF(Master[[#This Row],[SLOPE]]="","",Master[[#This Row],[SLOPE]])</f>
        <v>1</v>
      </c>
      <c r="G40" s="76">
        <f>IF(Master[[#This Row],[SLOPE]]="","",Master[[#This Row],[SLOPE]])</f>
        <v>1</v>
      </c>
      <c r="H40" s="76" t="str">
        <f>IF(Master[[#This Row],[SLOPE Original Value]]="","",Master[[#This Row],[SLOPE Original Value]])</f>
        <v>0-2</v>
      </c>
    </row>
    <row r="41" spans="2:8" x14ac:dyDescent="0.35">
      <c r="B41" t="str">
        <f>Master[[#This Row],[Accession Prefix (NPGS)]]&amp;" "&amp;Master[[#This Row],[Accession Number -Assigned]]&amp;" COLLECTED "&amp;TEXT(Master[[#This Row],[Date Collected or Developed]], "MM/DD/YYYY")</f>
        <v>W6  COLLECTED 09/29/2016</v>
      </c>
      <c r="C41" t="str">
        <f t="shared" si="1"/>
        <v>SLOPE</v>
      </c>
      <c r="D41" s="9"/>
      <c r="F41" s="17">
        <f>IF(Master[[#This Row],[SLOPE]]="","",Master[[#This Row],[SLOPE]])</f>
        <v>1</v>
      </c>
      <c r="G41" s="76">
        <f>IF(Master[[#This Row],[SLOPE]]="","",Master[[#This Row],[SLOPE]])</f>
        <v>1</v>
      </c>
      <c r="H41" s="76" t="str">
        <f>IF(Master[[#This Row],[SLOPE Original Value]]="","",Master[[#This Row],[SLOPE Original Value]])</f>
        <v>0-2</v>
      </c>
    </row>
    <row r="42" spans="2:8" x14ac:dyDescent="0.35">
      <c r="B42" t="str">
        <f>Master[[#This Row],[Accession Prefix (NPGS)]]&amp;" "&amp;Master[[#This Row],[Accession Number -Assigned]]&amp;" COLLECTED "&amp;TEXT(Master[[#This Row],[Date Collected or Developed]], "MM/DD/YYYY")</f>
        <v>W6  COLLECTED 09/29/2016</v>
      </c>
      <c r="C42" t="str">
        <f t="shared" si="1"/>
        <v>SLOPE</v>
      </c>
      <c r="D42" s="9"/>
      <c r="F42" s="17">
        <f>IF(Master[[#This Row],[SLOPE]]="","",Master[[#This Row],[SLOPE]])</f>
        <v>1</v>
      </c>
      <c r="G42" s="76">
        <f>IF(Master[[#This Row],[SLOPE]]="","",Master[[#This Row],[SLOPE]])</f>
        <v>1</v>
      </c>
      <c r="H42" s="76" t="str">
        <f>IF(Master[[#This Row],[SLOPE Original Value]]="","",Master[[#This Row],[SLOPE Original Value]])</f>
        <v>0-2</v>
      </c>
    </row>
    <row r="43" spans="2:8" x14ac:dyDescent="0.35">
      <c r="B43" t="str">
        <f>Master[[#This Row],[Accession Prefix (NPGS)]]&amp;" "&amp;Master[[#This Row],[Accession Number -Assigned]]&amp;" COLLECTED "&amp;TEXT(Master[[#This Row],[Date Collected or Developed]], "MM/DD/YYYY")</f>
        <v>W6  COLLECTED 09/29/2016</v>
      </c>
      <c r="C43" t="str">
        <f t="shared" si="1"/>
        <v>SLOPE</v>
      </c>
      <c r="D43" s="9"/>
      <c r="F43" s="17">
        <f>IF(Master[[#This Row],[SLOPE]]="","",Master[[#This Row],[SLOPE]])</f>
        <v>1</v>
      </c>
      <c r="G43" s="76">
        <f>IF(Master[[#This Row],[SLOPE]]="","",Master[[#This Row],[SLOPE]])</f>
        <v>1</v>
      </c>
      <c r="H43" s="76" t="str">
        <f>IF(Master[[#This Row],[SLOPE Original Value]]="","",Master[[#This Row],[SLOPE Original Value]])</f>
        <v>0-2</v>
      </c>
    </row>
    <row r="44" spans="2:8" x14ac:dyDescent="0.35">
      <c r="B44" t="str">
        <f>Master[[#This Row],[Accession Prefix (NPGS)]]&amp;" "&amp;Master[[#This Row],[Accession Number -Assigned]]&amp;" COLLECTED "&amp;TEXT(Master[[#This Row],[Date Collected or Developed]], "MM/DD/YYYY")</f>
        <v>W6  COLLECTED 10/05/2016</v>
      </c>
      <c r="C44" t="str">
        <f t="shared" si="1"/>
        <v>SLOPE</v>
      </c>
      <c r="D44" s="9"/>
      <c r="F44" s="17">
        <f>IF(Master[[#This Row],[SLOPE]]="","",Master[[#This Row],[SLOPE]])</f>
        <v>1</v>
      </c>
      <c r="G44" s="76">
        <f>IF(Master[[#This Row],[SLOPE]]="","",Master[[#This Row],[SLOPE]])</f>
        <v>1</v>
      </c>
      <c r="H44" s="76" t="str">
        <f>IF(Master[[#This Row],[SLOPE Original Value]]="","",Master[[#This Row],[SLOPE Original Value]])</f>
        <v>0-2</v>
      </c>
    </row>
    <row r="45" spans="2:8" x14ac:dyDescent="0.35">
      <c r="B45" t="str">
        <f>Master[[#This Row],[Accession Prefix (NPGS)]]&amp;" "&amp;Master[[#This Row],[Accession Number -Assigned]]&amp;" COLLECTED "&amp;TEXT(Master[[#This Row],[Date Collected or Developed]], "MM/DD/YYYY")</f>
        <v>W6  COLLECTED 10/05/2016</v>
      </c>
      <c r="C45" t="str">
        <f t="shared" si="1"/>
        <v>SLOPE</v>
      </c>
      <c r="D45" s="9"/>
      <c r="F45" s="17">
        <f>IF(Master[[#This Row],[SLOPE]]="","",Master[[#This Row],[SLOPE]])</f>
        <v>1</v>
      </c>
      <c r="G45" s="76">
        <f>IF(Master[[#This Row],[SLOPE]]="","",Master[[#This Row],[SLOPE]])</f>
        <v>1</v>
      </c>
      <c r="H45" s="76" t="str">
        <f>IF(Master[[#This Row],[SLOPE Original Value]]="","",Master[[#This Row],[SLOPE Original Value]])</f>
        <v>0-2</v>
      </c>
    </row>
    <row r="46" spans="2:8" x14ac:dyDescent="0.35">
      <c r="B46" t="str">
        <f>Master[[#This Row],[Accession Prefix (NPGS)]]&amp;" "&amp;Master[[#This Row],[Accession Number -Assigned]]&amp;" COLLECTED "&amp;TEXT(Master[[#This Row],[Date Collected or Developed]], "MM/DD/YYYY")</f>
        <v>W6  COLLECTED 10/06/2016</v>
      </c>
      <c r="C46" t="str">
        <f t="shared" si="1"/>
        <v>SLOPE</v>
      </c>
      <c r="D46" s="9"/>
      <c r="F46" s="17" t="str">
        <f>IF(Master[[#This Row],[SLOPE]]="","",Master[[#This Row],[SLOPE]])</f>
        <v/>
      </c>
      <c r="G46" s="76" t="str">
        <f>IF(Master[[#This Row],[SLOPE]]="","",Master[[#This Row],[SLOPE]])</f>
        <v/>
      </c>
      <c r="H46" s="76" t="str">
        <f>IF(Master[[#This Row],[SLOPE Original Value]]="","",Master[[#This Row],[SLOPE Original Value]])</f>
        <v/>
      </c>
    </row>
    <row r="47" spans="2:8" x14ac:dyDescent="0.35">
      <c r="B47" t="str">
        <f>Master[[#This Row],[Accession Prefix (NPGS)]]&amp;" "&amp;Master[[#This Row],[Accession Number -Assigned]]&amp;" COLLECTED "&amp;TEXT(Master[[#This Row],[Date Collected or Developed]], "MM/DD/YYYY")</f>
        <v>W6  COLLECTED 10/19/2016</v>
      </c>
      <c r="C47" t="str">
        <f t="shared" si="1"/>
        <v>SLOPE</v>
      </c>
      <c r="D47" s="9"/>
      <c r="F47" s="17">
        <f>IF(Master[[#This Row],[SLOPE]]="","",Master[[#This Row],[SLOPE]])</f>
        <v>1</v>
      </c>
      <c r="G47" s="76">
        <f>IF(Master[[#This Row],[SLOPE]]="","",Master[[#This Row],[SLOPE]])</f>
        <v>1</v>
      </c>
      <c r="H47" s="76" t="str">
        <f>IF(Master[[#This Row],[SLOPE Original Value]]="","",Master[[#This Row],[SLOPE Original Value]])</f>
        <v>0-2</v>
      </c>
    </row>
    <row r="48" spans="2:8" x14ac:dyDescent="0.35">
      <c r="B48" t="str">
        <f>Master[[#This Row],[Accession Prefix (NPGS)]]&amp;" "&amp;Master[[#This Row],[Accession Number -Assigned]]&amp;" COLLECTED "&amp;TEXT(Master[[#This Row],[Date Collected or Developed]], "MM/DD/YYYY")</f>
        <v>W6  COLLECTED 10/26/2016</v>
      </c>
      <c r="C48" t="str">
        <f t="shared" si="1"/>
        <v>SLOPE</v>
      </c>
      <c r="D48" s="9"/>
      <c r="F48" s="17">
        <f>IF(Master[[#This Row],[SLOPE]]="","",Master[[#This Row],[SLOPE]])</f>
        <v>1</v>
      </c>
      <c r="G48" s="76">
        <f>IF(Master[[#This Row],[SLOPE]]="","",Master[[#This Row],[SLOPE]])</f>
        <v>1</v>
      </c>
      <c r="H48" s="76" t="str">
        <f>IF(Master[[#This Row],[SLOPE Original Value]]="","",Master[[#This Row],[SLOPE Original Value]])</f>
        <v>0-2</v>
      </c>
    </row>
    <row r="49" spans="2:8" x14ac:dyDescent="0.35">
      <c r="B49" t="str">
        <f>Master[[#This Row],[Accession Prefix (NPGS)]]&amp;" "&amp;Master[[#This Row],[Accession Number -Assigned]]&amp;" COLLECTED "&amp;TEXT(Master[[#This Row],[Date Collected or Developed]], "MM/DD/YYYY")</f>
        <v>W6  COLLECTED 10/28/2016</v>
      </c>
      <c r="C49" t="str">
        <f t="shared" si="1"/>
        <v>SLOPE</v>
      </c>
      <c r="D49" s="9"/>
      <c r="F49" s="17">
        <f>IF(Master[[#This Row],[SLOPE]]="","",Master[[#This Row],[SLOPE]])</f>
        <v>1</v>
      </c>
      <c r="G49" s="76">
        <f>IF(Master[[#This Row],[SLOPE]]="","",Master[[#This Row],[SLOPE]])</f>
        <v>1</v>
      </c>
      <c r="H49" s="76" t="str">
        <f>IF(Master[[#This Row],[SLOPE Original Value]]="","",Master[[#This Row],[SLOPE Original Value]])</f>
        <v>0-2</v>
      </c>
    </row>
    <row r="50" spans="2:8" x14ac:dyDescent="0.35">
      <c r="B50" t="str">
        <f>Master[[#This Row],[Accession Prefix (NPGS)]]&amp;" "&amp;Master[[#This Row],[Accession Number -Assigned]]&amp;" COLLECTED "&amp;TEXT(Master[[#This Row],[Date Collected or Developed]], "MM/DD/YYYY")</f>
        <v>W6  COLLECTED 11/01/2016</v>
      </c>
      <c r="C50" t="str">
        <f t="shared" si="1"/>
        <v>SLOPE</v>
      </c>
      <c r="D50" s="9"/>
      <c r="F50" s="17">
        <f>IF(Master[[#This Row],[SLOPE]]="","",Master[[#This Row],[SLOPE]])</f>
        <v>1</v>
      </c>
      <c r="G50" s="76">
        <f>IF(Master[[#This Row],[SLOPE]]="","",Master[[#This Row],[SLOPE]])</f>
        <v>1</v>
      </c>
      <c r="H50" s="76" t="str">
        <f>IF(Master[[#This Row],[SLOPE Original Value]]="","",Master[[#This Row],[SLOPE Original Value]])</f>
        <v>0-2</v>
      </c>
    </row>
    <row r="51" spans="2:8" x14ac:dyDescent="0.35">
      <c r="B51" t="str">
        <f>Master[[#This Row],[Accession Prefix (NPGS)]]&amp;" "&amp;Master[[#This Row],[Accession Number -Assigned]]&amp;" COLLECTED "&amp;TEXT(Master[[#This Row],[Date Collected or Developed]], "MM/DD/YYYY")</f>
        <v>W6  COLLECTED 11/01/2016</v>
      </c>
      <c r="C51" t="str">
        <f t="shared" si="1"/>
        <v>SLOPE</v>
      </c>
      <c r="D51" s="9"/>
      <c r="F51" s="17">
        <f>IF(Master[[#This Row],[SLOPE]]="","",Master[[#This Row],[SLOPE]])</f>
        <v>1</v>
      </c>
      <c r="G51" s="76">
        <f>IF(Master[[#This Row],[SLOPE]]="","",Master[[#This Row],[SLOPE]])</f>
        <v>1</v>
      </c>
      <c r="H51" s="76" t="str">
        <f>IF(Master[[#This Row],[SLOPE Original Value]]="","",Master[[#This Row],[SLOPE Original Value]])</f>
        <v>0-2</v>
      </c>
    </row>
    <row r="52" spans="2:8" x14ac:dyDescent="0.35">
      <c r="B52" t="str">
        <f>Master[[#This Row],[Accession Prefix (NPGS)]]&amp;" "&amp;Master[[#This Row],[Accession Number -Assigned]]&amp;" COLLECTED "&amp;TEXT(Master[[#This Row],[Date Collected or Developed]], "MM/DD/YYYY")</f>
        <v>W6  COLLECTED 11/01/2016</v>
      </c>
      <c r="C52" t="str">
        <f t="shared" si="1"/>
        <v>SLOPE</v>
      </c>
      <c r="D52" s="9"/>
      <c r="F52" s="17">
        <f>IF(Master[[#This Row],[SLOPE]]="","",Master[[#This Row],[SLOPE]])</f>
        <v>1</v>
      </c>
      <c r="G52" s="76">
        <f>IF(Master[[#This Row],[SLOPE]]="","",Master[[#This Row],[SLOPE]])</f>
        <v>1</v>
      </c>
      <c r="H52" s="76" t="str">
        <f>IF(Master[[#This Row],[SLOPE Original Value]]="","",Master[[#This Row],[SLOPE Original Value]])</f>
        <v>0-2</v>
      </c>
    </row>
    <row r="53" spans="2:8" x14ac:dyDescent="0.35">
      <c r="B53" t="str">
        <f>Master[[#This Row],[Accession Prefix (NPGS)]]&amp;" "&amp;Master[[#This Row],[Accession Number -Assigned]]&amp;" COLLECTED "&amp;TEXT(Master[[#This Row],[Date Collected or Developed]], "MM/DD/YYYY")</f>
        <v>W6  COLLECTED 11/02/2016</v>
      </c>
      <c r="C53" t="str">
        <f t="shared" si="1"/>
        <v>SLOPE</v>
      </c>
      <c r="D53" s="9"/>
      <c r="F53" s="17">
        <f>IF(Master[[#This Row],[SLOPE]]="","",Master[[#This Row],[SLOPE]])</f>
        <v>1</v>
      </c>
      <c r="G53" s="76">
        <f>IF(Master[[#This Row],[SLOPE]]="","",Master[[#This Row],[SLOPE]])</f>
        <v>1</v>
      </c>
      <c r="H53" s="76" t="str">
        <f>IF(Master[[#This Row],[SLOPE Original Value]]="","",Master[[#This Row],[SLOPE Original Value]])</f>
        <v>0-2</v>
      </c>
    </row>
    <row r="54" spans="2:8" x14ac:dyDescent="0.35">
      <c r="B54" t="str">
        <f>Master[[#This Row],[Accession Prefix (NPGS)]]&amp;" "&amp;Master[[#This Row],[Accession Number -Assigned]]&amp;" COLLECTED "&amp;TEXT(Master[[#This Row],[Date Collected or Developed]], "MM/DD/YYYY")</f>
        <v>W6  COLLECTED 11/02/2016</v>
      </c>
      <c r="C54" t="str">
        <f t="shared" ref="C54:C85" si="2">"SLOPE"</f>
        <v>SLOPE</v>
      </c>
      <c r="D54" s="9"/>
      <c r="F54" s="17">
        <f>IF(Master[[#This Row],[SLOPE]]="","",Master[[#This Row],[SLOPE]])</f>
        <v>1</v>
      </c>
      <c r="G54" s="76">
        <f>IF(Master[[#This Row],[SLOPE]]="","",Master[[#This Row],[SLOPE]])</f>
        <v>1</v>
      </c>
      <c r="H54" s="76" t="str">
        <f>IF(Master[[#This Row],[SLOPE Original Value]]="","",Master[[#This Row],[SLOPE Original Value]])</f>
        <v>0-2</v>
      </c>
    </row>
    <row r="55" spans="2:8" x14ac:dyDescent="0.35">
      <c r="B55" t="str">
        <f>Master[[#This Row],[Accession Prefix (NPGS)]]&amp;" "&amp;Master[[#This Row],[Accession Number -Assigned]]&amp;" COLLECTED "&amp;TEXT(Master[[#This Row],[Date Collected or Developed]], "MM/DD/YYYY")</f>
        <v>W6  COLLECTED 11/02/2016</v>
      </c>
      <c r="C55" t="str">
        <f t="shared" si="2"/>
        <v>SLOPE</v>
      </c>
      <c r="D55" s="9"/>
      <c r="F55" s="17">
        <f>IF(Master[[#This Row],[SLOPE]]="","",Master[[#This Row],[SLOPE]])</f>
        <v>1</v>
      </c>
      <c r="G55" s="76">
        <f>IF(Master[[#This Row],[SLOPE]]="","",Master[[#This Row],[SLOPE]])</f>
        <v>1</v>
      </c>
      <c r="H55" s="76" t="str">
        <f>IF(Master[[#This Row],[SLOPE Original Value]]="","",Master[[#This Row],[SLOPE Original Value]])</f>
        <v>0-2</v>
      </c>
    </row>
    <row r="56" spans="2:8" x14ac:dyDescent="0.35">
      <c r="B56" t="str">
        <f>Master[[#This Row],[Accession Prefix (NPGS)]]&amp;" "&amp;Master[[#This Row],[Accession Number -Assigned]]&amp;" COLLECTED "&amp;TEXT(Master[[#This Row],[Date Collected or Developed]], "MM/DD/YYYY")</f>
        <v>W6  COLLECTED 11/04/2016</v>
      </c>
      <c r="C56" t="str">
        <f t="shared" si="2"/>
        <v>SLOPE</v>
      </c>
      <c r="D56" s="9"/>
      <c r="F56" s="17">
        <f>IF(Master[[#This Row],[SLOPE]]="","",Master[[#This Row],[SLOPE]])</f>
        <v>1</v>
      </c>
      <c r="G56" s="76">
        <f>IF(Master[[#This Row],[SLOPE]]="","",Master[[#This Row],[SLOPE]])</f>
        <v>1</v>
      </c>
      <c r="H56" s="76" t="str">
        <f>IF(Master[[#This Row],[SLOPE Original Value]]="","",Master[[#This Row],[SLOPE Original Value]])</f>
        <v>0-2</v>
      </c>
    </row>
    <row r="57" spans="2:8" x14ac:dyDescent="0.35">
      <c r="B57" t="str">
        <f>Master[[#This Row],[Accession Prefix (NPGS)]]&amp;" "&amp;Master[[#This Row],[Accession Number -Assigned]]&amp;" COLLECTED "&amp;TEXT(Master[[#This Row],[Date Collected or Developed]], "MM/DD/YYYY")</f>
        <v>W6  COLLECTED 11/10/2016</v>
      </c>
      <c r="C57" t="str">
        <f t="shared" si="2"/>
        <v>SLOPE</v>
      </c>
      <c r="D57" s="9"/>
      <c r="F57" s="17">
        <f>IF(Master[[#This Row],[SLOPE]]="","",Master[[#This Row],[SLOPE]])</f>
        <v>1</v>
      </c>
      <c r="G57" s="76">
        <f>IF(Master[[#This Row],[SLOPE]]="","",Master[[#This Row],[SLOPE]])</f>
        <v>1</v>
      </c>
      <c r="H57" s="76" t="str">
        <f>IF(Master[[#This Row],[SLOPE Original Value]]="","",Master[[#This Row],[SLOPE Original Value]])</f>
        <v>0-2</v>
      </c>
    </row>
    <row r="58" spans="2:8" x14ac:dyDescent="0.35">
      <c r="B58" t="str">
        <f>Master[[#This Row],[Accession Prefix (NPGS)]]&amp;" "&amp;Master[[#This Row],[Accession Number -Assigned]]&amp;" COLLECTED "&amp;TEXT(Master[[#This Row],[Date Collected or Developed]], "MM/DD/YYYY")</f>
        <v>W6  COLLECTED 07/08/2016</v>
      </c>
      <c r="C58" t="str">
        <f t="shared" si="2"/>
        <v>SLOPE</v>
      </c>
      <c r="D58" s="9"/>
      <c r="F58" s="17">
        <f>IF(Master[[#This Row],[SLOPE]]="","",Master[[#This Row],[SLOPE]])</f>
        <v>5</v>
      </c>
      <c r="G58" s="76">
        <f>IF(Master[[#This Row],[SLOPE]]="","",Master[[#This Row],[SLOPE]])</f>
        <v>5</v>
      </c>
      <c r="H58" s="76" t="str">
        <f>IF(Master[[#This Row],[SLOPE Original Value]]="","",Master[[#This Row],[SLOPE Original Value]])</f>
        <v>0-10</v>
      </c>
    </row>
    <row r="59" spans="2:8" x14ac:dyDescent="0.35">
      <c r="B59" t="str">
        <f>Master[[#This Row],[Accession Prefix (NPGS)]]&amp;" "&amp;Master[[#This Row],[Accession Number -Assigned]]&amp;" COLLECTED "&amp;TEXT(Master[[#This Row],[Date Collected or Developed]], "MM/DD/YYYY")</f>
        <v>W6  COLLECTED 07/08/2016</v>
      </c>
      <c r="C59" t="str">
        <f t="shared" si="2"/>
        <v>SLOPE</v>
      </c>
      <c r="D59" s="9"/>
      <c r="F59" s="17">
        <f>IF(Master[[#This Row],[SLOPE]]="","",Master[[#This Row],[SLOPE]])</f>
        <v>5</v>
      </c>
      <c r="G59" s="76">
        <f>IF(Master[[#This Row],[SLOPE]]="","",Master[[#This Row],[SLOPE]])</f>
        <v>5</v>
      </c>
      <c r="H59" s="76" t="str">
        <f>IF(Master[[#This Row],[SLOPE Original Value]]="","",Master[[#This Row],[SLOPE Original Value]])</f>
        <v>0-10</v>
      </c>
    </row>
    <row r="60" spans="2:8" x14ac:dyDescent="0.35">
      <c r="B60" t="str">
        <f>Master[[#This Row],[Accession Prefix (NPGS)]]&amp;" "&amp;Master[[#This Row],[Accession Number -Assigned]]&amp;" COLLECTED "&amp;TEXT(Master[[#This Row],[Date Collected or Developed]], "MM/DD/YYYY")</f>
        <v>W6  COLLECTED 07/28/2016</v>
      </c>
      <c r="C60" t="str">
        <f t="shared" si="2"/>
        <v>SLOPE</v>
      </c>
      <c r="D60" s="9"/>
      <c r="F60" s="17">
        <f>IF(Master[[#This Row],[SLOPE]]="","",Master[[#This Row],[SLOPE]])</f>
        <v>5</v>
      </c>
      <c r="G60" s="76">
        <f>IF(Master[[#This Row],[SLOPE]]="","",Master[[#This Row],[SLOPE]])</f>
        <v>5</v>
      </c>
      <c r="H60" s="76" t="str">
        <f>IF(Master[[#This Row],[SLOPE Original Value]]="","",Master[[#This Row],[SLOPE Original Value]])</f>
        <v>0-10</v>
      </c>
    </row>
    <row r="61" spans="2:8" x14ac:dyDescent="0.35">
      <c r="B61" t="str">
        <f>Master[[#This Row],[Accession Prefix (NPGS)]]&amp;" "&amp;Master[[#This Row],[Accession Number -Assigned]]&amp;" COLLECTED "&amp;TEXT(Master[[#This Row],[Date Collected or Developed]], "MM/DD/YYYY")</f>
        <v>W6  COLLECTED 09/07/2016</v>
      </c>
      <c r="C61" t="str">
        <f t="shared" si="2"/>
        <v>SLOPE</v>
      </c>
      <c r="D61" s="9"/>
      <c r="F61" s="17">
        <f>IF(Master[[#This Row],[SLOPE]]="","",Master[[#This Row],[SLOPE]])</f>
        <v>10</v>
      </c>
      <c r="G61" s="76">
        <f>IF(Master[[#This Row],[SLOPE]]="","",Master[[#This Row],[SLOPE]])</f>
        <v>10</v>
      </c>
      <c r="H61" s="76" t="str">
        <f>IF(Master[[#This Row],[SLOPE Original Value]]="","",Master[[#This Row],[SLOPE Original Value]])</f>
        <v>0-20</v>
      </c>
    </row>
    <row r="62" spans="2:8" x14ac:dyDescent="0.35">
      <c r="B62" t="str">
        <f>Master[[#This Row],[Accession Prefix (NPGS)]]&amp;" "&amp;Master[[#This Row],[Accession Number -Assigned]]&amp;" COLLECTED "&amp;TEXT(Master[[#This Row],[Date Collected or Developed]], "MM/DD/YYYY")</f>
        <v>W6  COLLECTED 09/08/2016</v>
      </c>
      <c r="C62" t="str">
        <f t="shared" si="2"/>
        <v>SLOPE</v>
      </c>
      <c r="D62" s="9"/>
      <c r="F62" s="17">
        <f>IF(Master[[#This Row],[SLOPE]]="","",Master[[#This Row],[SLOPE]])</f>
        <v>5</v>
      </c>
      <c r="G62" s="76">
        <f>IF(Master[[#This Row],[SLOPE]]="","",Master[[#This Row],[SLOPE]])</f>
        <v>5</v>
      </c>
      <c r="H62" s="76" t="str">
        <f>IF(Master[[#This Row],[SLOPE Original Value]]="","",Master[[#This Row],[SLOPE Original Value]])</f>
        <v>0-10</v>
      </c>
    </row>
    <row r="63" spans="2:8" x14ac:dyDescent="0.35">
      <c r="B63" t="str">
        <f>Master[[#This Row],[Accession Prefix (NPGS)]]&amp;" "&amp;Master[[#This Row],[Accession Number -Assigned]]&amp;" COLLECTED "&amp;TEXT(Master[[#This Row],[Date Collected or Developed]], "MM/DD/YYYY")</f>
        <v>W6  COLLECTED 09/09/2016</v>
      </c>
      <c r="C63" t="str">
        <f t="shared" si="2"/>
        <v>SLOPE</v>
      </c>
      <c r="D63" s="9"/>
      <c r="F63" s="17">
        <f>IF(Master[[#This Row],[SLOPE]]="","",Master[[#This Row],[SLOPE]])</f>
        <v>5</v>
      </c>
      <c r="G63" s="76">
        <f>IF(Master[[#This Row],[SLOPE]]="","",Master[[#This Row],[SLOPE]])</f>
        <v>5</v>
      </c>
      <c r="H63" s="76" t="str">
        <f>IF(Master[[#This Row],[SLOPE Original Value]]="","",Master[[#This Row],[SLOPE Original Value]])</f>
        <v>0-10</v>
      </c>
    </row>
    <row r="64" spans="2:8" x14ac:dyDescent="0.35">
      <c r="B64" t="str">
        <f>Master[[#This Row],[Accession Prefix (NPGS)]]&amp;" "&amp;Master[[#This Row],[Accession Number -Assigned]]&amp;" COLLECTED "&amp;TEXT(Master[[#This Row],[Date Collected or Developed]], "MM/DD/YYYY")</f>
        <v>W6  COLLECTED 09/14/2016</v>
      </c>
      <c r="C64" t="str">
        <f t="shared" si="2"/>
        <v>SLOPE</v>
      </c>
      <c r="D64" s="9"/>
      <c r="F64" s="17">
        <f>IF(Master[[#This Row],[SLOPE]]="","",Master[[#This Row],[SLOPE]])</f>
        <v>5</v>
      </c>
      <c r="G64" s="76">
        <f>IF(Master[[#This Row],[SLOPE]]="","",Master[[#This Row],[SLOPE]])</f>
        <v>5</v>
      </c>
      <c r="H64" s="76" t="str">
        <f>IF(Master[[#This Row],[SLOPE Original Value]]="","",Master[[#This Row],[SLOPE Original Value]])</f>
        <v>0-10</v>
      </c>
    </row>
    <row r="65" spans="2:8" x14ac:dyDescent="0.35">
      <c r="B65" t="str">
        <f>Master[[#This Row],[Accession Prefix (NPGS)]]&amp;" "&amp;Master[[#This Row],[Accession Number -Assigned]]&amp;" COLLECTED "&amp;TEXT(Master[[#This Row],[Date Collected or Developed]], "MM/DD/YYYY")</f>
        <v>W6  COLLECTED 09/21/2016</v>
      </c>
      <c r="C65" t="str">
        <f t="shared" si="2"/>
        <v>SLOPE</v>
      </c>
      <c r="D65" s="9"/>
      <c r="F65" s="17">
        <f>IF(Master[[#This Row],[SLOPE]]="","",Master[[#This Row],[SLOPE]])</f>
        <v>5</v>
      </c>
      <c r="G65" s="76">
        <f>IF(Master[[#This Row],[SLOPE]]="","",Master[[#This Row],[SLOPE]])</f>
        <v>5</v>
      </c>
      <c r="H65" s="76" t="str">
        <f>IF(Master[[#This Row],[SLOPE Original Value]]="","",Master[[#This Row],[SLOPE Original Value]])</f>
        <v>0-10</v>
      </c>
    </row>
    <row r="66" spans="2:8" x14ac:dyDescent="0.35">
      <c r="B66" t="str">
        <f>Master[[#This Row],[Accession Prefix (NPGS)]]&amp;" "&amp;Master[[#This Row],[Accession Number -Assigned]]&amp;" COLLECTED "&amp;TEXT(Master[[#This Row],[Date Collected or Developed]], "MM/DD/YYYY")</f>
        <v>W6  COLLECTED 09/21/2016</v>
      </c>
      <c r="C66" t="str">
        <f t="shared" si="2"/>
        <v>SLOPE</v>
      </c>
      <c r="D66" s="9"/>
      <c r="F66" s="17">
        <f>IF(Master[[#This Row],[SLOPE]]="","",Master[[#This Row],[SLOPE]])</f>
        <v>5</v>
      </c>
      <c r="G66" s="76">
        <f>IF(Master[[#This Row],[SLOPE]]="","",Master[[#This Row],[SLOPE]])</f>
        <v>5</v>
      </c>
      <c r="H66" s="76" t="str">
        <f>IF(Master[[#This Row],[SLOPE Original Value]]="","",Master[[#This Row],[SLOPE Original Value]])</f>
        <v>0-10</v>
      </c>
    </row>
    <row r="67" spans="2:8" x14ac:dyDescent="0.35">
      <c r="B67" t="str">
        <f>Master[[#This Row],[Accession Prefix (NPGS)]]&amp;" "&amp;Master[[#This Row],[Accession Number -Assigned]]&amp;" COLLECTED "&amp;TEXT(Master[[#This Row],[Date Collected or Developed]], "MM/DD/YYYY")</f>
        <v>W6  COLLECTED 09/22/2016</v>
      </c>
      <c r="C67" t="str">
        <f t="shared" si="2"/>
        <v>SLOPE</v>
      </c>
      <c r="D67" s="9"/>
      <c r="F67" s="17" t="str">
        <f>IF(Master[[#This Row],[SLOPE]]="","",Master[[#This Row],[SLOPE]])</f>
        <v/>
      </c>
      <c r="G67" s="76" t="str">
        <f>IF(Master[[#This Row],[SLOPE]]="","",Master[[#This Row],[SLOPE]])</f>
        <v/>
      </c>
      <c r="H67" s="76">
        <f>IF(Master[[#This Row],[SLOPE Original Value]]="","",Master[[#This Row],[SLOPE Original Value]])</f>
        <v>0</v>
      </c>
    </row>
    <row r="68" spans="2:8" x14ac:dyDescent="0.35">
      <c r="B68" t="str">
        <f>Master[[#This Row],[Accession Prefix (NPGS)]]&amp;" "&amp;Master[[#This Row],[Accession Number -Assigned]]&amp;" COLLECTED "&amp;TEXT(Master[[#This Row],[Date Collected or Developed]], "MM/DD/YYYY")</f>
        <v>W6  COLLECTED 09/26/2016</v>
      </c>
      <c r="C68" t="str">
        <f t="shared" si="2"/>
        <v>SLOPE</v>
      </c>
      <c r="D68" s="9"/>
      <c r="F68" s="17">
        <f>IF(Master[[#This Row],[SLOPE]]="","",Master[[#This Row],[SLOPE]])</f>
        <v>5</v>
      </c>
      <c r="G68" s="76">
        <f>IF(Master[[#This Row],[SLOPE]]="","",Master[[#This Row],[SLOPE]])</f>
        <v>5</v>
      </c>
      <c r="H68" s="76" t="str">
        <f>IF(Master[[#This Row],[SLOPE Original Value]]="","",Master[[#This Row],[SLOPE Original Value]])</f>
        <v>0-10</v>
      </c>
    </row>
    <row r="69" spans="2:8" x14ac:dyDescent="0.35">
      <c r="B69" t="str">
        <f>Master[[#This Row],[Accession Prefix (NPGS)]]&amp;" "&amp;Master[[#This Row],[Accession Number -Assigned]]&amp;" COLLECTED "&amp;TEXT(Master[[#This Row],[Date Collected or Developed]], "MM/DD/YYYY")</f>
        <v>W6  COLLECTED 09/27/2016</v>
      </c>
      <c r="C69" t="str">
        <f t="shared" si="2"/>
        <v>SLOPE</v>
      </c>
      <c r="D69" s="9"/>
      <c r="F69" s="17">
        <f>IF(Master[[#This Row],[SLOPE]]="","",Master[[#This Row],[SLOPE]])</f>
        <v>5</v>
      </c>
      <c r="G69" s="76">
        <f>IF(Master[[#This Row],[SLOPE]]="","",Master[[#This Row],[SLOPE]])</f>
        <v>5</v>
      </c>
      <c r="H69" s="76" t="str">
        <f>IF(Master[[#This Row],[SLOPE Original Value]]="","",Master[[#This Row],[SLOPE Original Value]])</f>
        <v>0-10</v>
      </c>
    </row>
    <row r="70" spans="2:8" x14ac:dyDescent="0.35">
      <c r="B70" t="str">
        <f>Master[[#This Row],[Accession Prefix (NPGS)]]&amp;" "&amp;Master[[#This Row],[Accession Number -Assigned]]&amp;" COLLECTED "&amp;TEXT(Master[[#This Row],[Date Collected or Developed]], "MM/DD/YYYY")</f>
        <v>W6  COLLECTED 09/28/2016</v>
      </c>
      <c r="C70" t="str">
        <f t="shared" si="2"/>
        <v>SLOPE</v>
      </c>
      <c r="D70" s="9"/>
      <c r="F70" s="17" t="str">
        <f>IF(Master[[#This Row],[SLOPE]]="","",Master[[#This Row],[SLOPE]])</f>
        <v/>
      </c>
      <c r="G70" s="76" t="str">
        <f>IF(Master[[#This Row],[SLOPE]]="","",Master[[#This Row],[SLOPE]])</f>
        <v/>
      </c>
      <c r="H70" s="76">
        <f>IF(Master[[#This Row],[SLOPE Original Value]]="","",Master[[#This Row],[SLOPE Original Value]])</f>
        <v>0</v>
      </c>
    </row>
    <row r="71" spans="2:8" x14ac:dyDescent="0.35">
      <c r="B71" t="str">
        <f>Master[[#This Row],[Accession Prefix (NPGS)]]&amp;" "&amp;Master[[#This Row],[Accession Number -Assigned]]&amp;" COLLECTED "&amp;TEXT(Master[[#This Row],[Date Collected or Developed]], "MM/DD/YYYY")</f>
        <v>W6  COLLECTED 09/28/2016</v>
      </c>
      <c r="C71" t="str">
        <f t="shared" si="2"/>
        <v>SLOPE</v>
      </c>
      <c r="D71" s="9"/>
      <c r="F71" s="17" t="str">
        <f>IF(Master[[#This Row],[SLOPE]]="","",Master[[#This Row],[SLOPE]])</f>
        <v/>
      </c>
      <c r="G71" s="76" t="str">
        <f>IF(Master[[#This Row],[SLOPE]]="","",Master[[#This Row],[SLOPE]])</f>
        <v/>
      </c>
      <c r="H71" s="76">
        <f>IF(Master[[#This Row],[SLOPE Original Value]]="","",Master[[#This Row],[SLOPE Original Value]])</f>
        <v>0</v>
      </c>
    </row>
    <row r="72" spans="2:8" x14ac:dyDescent="0.35">
      <c r="B72" t="str">
        <f>Master[[#This Row],[Accession Prefix (NPGS)]]&amp;" "&amp;Master[[#This Row],[Accession Number -Assigned]]&amp;" COLLECTED "&amp;TEXT(Master[[#This Row],[Date Collected or Developed]], "MM/DD/YYYY")</f>
        <v>W6  COLLECTED 10/19/2016</v>
      </c>
      <c r="C72" t="str">
        <f t="shared" si="2"/>
        <v>SLOPE</v>
      </c>
      <c r="D72" s="9"/>
      <c r="F72" s="17">
        <f>IF(Master[[#This Row],[SLOPE]]="","",Master[[#This Row],[SLOPE]])</f>
        <v>5</v>
      </c>
      <c r="G72" s="76">
        <f>IF(Master[[#This Row],[SLOPE]]="","",Master[[#This Row],[SLOPE]])</f>
        <v>5</v>
      </c>
      <c r="H72" s="76" t="str">
        <f>IF(Master[[#This Row],[SLOPE Original Value]]="","",Master[[#This Row],[SLOPE Original Value]])</f>
        <v>0-10</v>
      </c>
    </row>
    <row r="73" spans="2:8" x14ac:dyDescent="0.35">
      <c r="B73" t="str">
        <f>Master[[#This Row],[Accession Prefix (NPGS)]]&amp;" "&amp;Master[[#This Row],[Accession Number -Assigned]]&amp;" COLLECTED "&amp;TEXT(Master[[#This Row],[Date Collected or Developed]], "MM/DD/YYYY")</f>
        <v>W6  COLLECTED 10/20/2016</v>
      </c>
      <c r="C73" t="str">
        <f t="shared" si="2"/>
        <v>SLOPE</v>
      </c>
      <c r="D73" s="9"/>
      <c r="F73" s="17">
        <f>IF(Master[[#This Row],[SLOPE]]="","",Master[[#This Row],[SLOPE]])</f>
        <v>5</v>
      </c>
      <c r="G73" s="76">
        <f>IF(Master[[#This Row],[SLOPE]]="","",Master[[#This Row],[SLOPE]])</f>
        <v>5</v>
      </c>
      <c r="H73" s="76" t="str">
        <f>IF(Master[[#This Row],[SLOPE Original Value]]="","",Master[[#This Row],[SLOPE Original Value]])</f>
        <v>0-10</v>
      </c>
    </row>
    <row r="74" spans="2:8" x14ac:dyDescent="0.35">
      <c r="B74" t="str">
        <f>Master[[#This Row],[Accession Prefix (NPGS)]]&amp;" "&amp;Master[[#This Row],[Accession Number -Assigned]]&amp;" COLLECTED "&amp;TEXT(Master[[#This Row],[Date Collected or Developed]], "MM/DD/YYYY")</f>
        <v>W6  COLLECTED 07/16/2016</v>
      </c>
      <c r="C74" t="str">
        <f t="shared" si="2"/>
        <v>SLOPE</v>
      </c>
      <c r="D74" s="9"/>
      <c r="F74" s="17" t="str">
        <f>IF(Master[[#This Row],[SLOPE]]="","",Master[[#This Row],[SLOPE]])</f>
        <v/>
      </c>
      <c r="G74" s="76" t="str">
        <f>IF(Master[[#This Row],[SLOPE]]="","",Master[[#This Row],[SLOPE]])</f>
        <v/>
      </c>
      <c r="H74" s="76">
        <f>IF(Master[[#This Row],[SLOPE Original Value]]="","",Master[[#This Row],[SLOPE Original Value]])</f>
        <v>0</v>
      </c>
    </row>
    <row r="75" spans="2:8" x14ac:dyDescent="0.35">
      <c r="B75" t="str">
        <f>Master[[#This Row],[Accession Prefix (NPGS)]]&amp;" "&amp;Master[[#This Row],[Accession Number -Assigned]]&amp;" COLLECTED "&amp;TEXT(Master[[#This Row],[Date Collected or Developed]], "MM/DD/YYYY")</f>
        <v>W6  COLLECTED 08/03/2016</v>
      </c>
      <c r="C75" t="str">
        <f t="shared" si="2"/>
        <v>SLOPE</v>
      </c>
      <c r="D75" s="9"/>
      <c r="F75" s="17" t="str">
        <f>IF(Master[[#This Row],[SLOPE]]="","",Master[[#This Row],[SLOPE]])</f>
        <v/>
      </c>
      <c r="G75" s="76" t="str">
        <f>IF(Master[[#This Row],[SLOPE]]="","",Master[[#This Row],[SLOPE]])</f>
        <v/>
      </c>
      <c r="H75" s="76">
        <f>IF(Master[[#This Row],[SLOPE Original Value]]="","",Master[[#This Row],[SLOPE Original Value]])</f>
        <v>0</v>
      </c>
    </row>
    <row r="76" spans="2:8" x14ac:dyDescent="0.35">
      <c r="B76" t="str">
        <f>Master[[#This Row],[Accession Prefix (NPGS)]]&amp;" "&amp;Master[[#This Row],[Accession Number -Assigned]]&amp;" COLLECTED "&amp;TEXT(Master[[#This Row],[Date Collected or Developed]], "MM/DD/YYYY")</f>
        <v>W6  COLLECTED 08/11/2016</v>
      </c>
      <c r="C76" t="str">
        <f t="shared" si="2"/>
        <v>SLOPE</v>
      </c>
      <c r="D76" s="9"/>
      <c r="F76" s="17">
        <f>IF(Master[[#This Row],[SLOPE]]="","",Master[[#This Row],[SLOPE]])</f>
        <v>1</v>
      </c>
      <c r="G76" s="76">
        <f>IF(Master[[#This Row],[SLOPE]]="","",Master[[#This Row],[SLOPE]])</f>
        <v>1</v>
      </c>
      <c r="H76" s="76" t="str">
        <f>IF(Master[[#This Row],[SLOPE Original Value]]="","",Master[[#This Row],[SLOPE Original Value]])</f>
        <v>0-2</v>
      </c>
    </row>
    <row r="77" spans="2:8" x14ac:dyDescent="0.35">
      <c r="B77" t="str">
        <f>Master[[#This Row],[Accession Prefix (NPGS)]]&amp;" "&amp;Master[[#This Row],[Accession Number -Assigned]]&amp;" COLLECTED "&amp;TEXT(Master[[#This Row],[Date Collected or Developed]], "MM/DD/YYYY")</f>
        <v>W6  COLLECTED 08/17/2016</v>
      </c>
      <c r="C77" t="str">
        <f t="shared" si="2"/>
        <v>SLOPE</v>
      </c>
      <c r="D77" s="9"/>
      <c r="F77" s="17" t="str">
        <f>IF(Master[[#This Row],[SLOPE]]="","",Master[[#This Row],[SLOPE]])</f>
        <v/>
      </c>
      <c r="G77" s="76" t="str">
        <f>IF(Master[[#This Row],[SLOPE]]="","",Master[[#This Row],[SLOPE]])</f>
        <v/>
      </c>
      <c r="H77" s="76">
        <f>IF(Master[[#This Row],[SLOPE Original Value]]="","",Master[[#This Row],[SLOPE Original Value]])</f>
        <v>0</v>
      </c>
    </row>
    <row r="78" spans="2:8" x14ac:dyDescent="0.35">
      <c r="B78" t="str">
        <f>Master[[#This Row],[Accession Prefix (NPGS)]]&amp;" "&amp;Master[[#This Row],[Accession Number -Assigned]]&amp;" COLLECTED "&amp;TEXT(Master[[#This Row],[Date Collected or Developed]], "MM/DD/YYYY")</f>
        <v>W6  COLLECTED 08/18/2016</v>
      </c>
      <c r="C78" t="str">
        <f t="shared" si="2"/>
        <v>SLOPE</v>
      </c>
      <c r="D78" s="9"/>
      <c r="F78" s="17" t="str">
        <f>IF(Master[[#This Row],[SLOPE]]="","",Master[[#This Row],[SLOPE]])</f>
        <v/>
      </c>
      <c r="G78" s="76" t="str">
        <f>IF(Master[[#This Row],[SLOPE]]="","",Master[[#This Row],[SLOPE]])</f>
        <v/>
      </c>
      <c r="H78" s="76">
        <f>IF(Master[[#This Row],[SLOPE Original Value]]="","",Master[[#This Row],[SLOPE Original Value]])</f>
        <v>0</v>
      </c>
    </row>
    <row r="79" spans="2:8" x14ac:dyDescent="0.35">
      <c r="B79" t="str">
        <f>Master[[#This Row],[Accession Prefix (NPGS)]]&amp;" "&amp;Master[[#This Row],[Accession Number -Assigned]]&amp;" COLLECTED "&amp;TEXT(Master[[#This Row],[Date Collected or Developed]], "MM/DD/YYYY")</f>
        <v>W6  COLLECTED 09/24/2016</v>
      </c>
      <c r="C79" t="str">
        <f t="shared" si="2"/>
        <v>SLOPE</v>
      </c>
      <c r="D79" s="9"/>
      <c r="F79" s="17" t="str">
        <f>IF(Master[[#This Row],[SLOPE]]="","",Master[[#This Row],[SLOPE]])</f>
        <v/>
      </c>
      <c r="G79" s="76" t="str">
        <f>IF(Master[[#This Row],[SLOPE]]="","",Master[[#This Row],[SLOPE]])</f>
        <v/>
      </c>
      <c r="H79" s="76">
        <f>IF(Master[[#This Row],[SLOPE Original Value]]="","",Master[[#This Row],[SLOPE Original Value]])</f>
        <v>0</v>
      </c>
    </row>
    <row r="80" spans="2:8" x14ac:dyDescent="0.35">
      <c r="B80" t="str">
        <f>Master[[#This Row],[Accession Prefix (NPGS)]]&amp;" "&amp;Master[[#This Row],[Accession Number -Assigned]]&amp;" COLLECTED "&amp;TEXT(Master[[#This Row],[Date Collected or Developed]], "MM/DD/YYYY")</f>
        <v>W6  COLLECTED 09/21/2016</v>
      </c>
      <c r="C80" t="str">
        <f t="shared" si="2"/>
        <v>SLOPE</v>
      </c>
      <c r="D80" s="9"/>
      <c r="F80" s="17" t="str">
        <f>IF(Master[[#This Row],[SLOPE]]="","",Master[[#This Row],[SLOPE]])</f>
        <v/>
      </c>
      <c r="G80" s="76" t="str">
        <f>IF(Master[[#This Row],[SLOPE]]="","",Master[[#This Row],[SLOPE]])</f>
        <v/>
      </c>
      <c r="H80" s="76">
        <f>IF(Master[[#This Row],[SLOPE Original Value]]="","",Master[[#This Row],[SLOPE Original Value]])</f>
        <v>0</v>
      </c>
    </row>
    <row r="81" spans="2:8" x14ac:dyDescent="0.35">
      <c r="B81" t="str">
        <f>Master[[#This Row],[Accession Prefix (NPGS)]]&amp;" "&amp;Master[[#This Row],[Accession Number -Assigned]]&amp;" COLLECTED "&amp;TEXT(Master[[#This Row],[Date Collected or Developed]], "MM/DD/YYYY")</f>
        <v>W6  COLLECTED 09/21/2016</v>
      </c>
      <c r="C81" t="str">
        <f t="shared" si="2"/>
        <v>SLOPE</v>
      </c>
      <c r="D81" s="9"/>
      <c r="F81" s="17" t="str">
        <f>IF(Master[[#This Row],[SLOPE]]="","",Master[[#This Row],[SLOPE]])</f>
        <v/>
      </c>
      <c r="G81" s="76" t="str">
        <f>IF(Master[[#This Row],[SLOPE]]="","",Master[[#This Row],[SLOPE]])</f>
        <v/>
      </c>
      <c r="H81" s="76">
        <f>IF(Master[[#This Row],[SLOPE Original Value]]="","",Master[[#This Row],[SLOPE Original Value]])</f>
        <v>0</v>
      </c>
    </row>
    <row r="82" spans="2:8" x14ac:dyDescent="0.35">
      <c r="B82" t="str">
        <f>Master[[#This Row],[Accession Prefix (NPGS)]]&amp;" "&amp;Master[[#This Row],[Accession Number -Assigned]]&amp;" COLLECTED "&amp;TEXT(Master[[#This Row],[Date Collected or Developed]], "MM/DD/YYYY")</f>
        <v>W6  COLLECTED 09/28/2016</v>
      </c>
      <c r="C82" t="str">
        <f t="shared" si="2"/>
        <v>SLOPE</v>
      </c>
      <c r="D82" s="9"/>
      <c r="F82" s="17" t="str">
        <f>IF(Master[[#This Row],[SLOPE]]="","",Master[[#This Row],[SLOPE]])</f>
        <v/>
      </c>
      <c r="G82" s="76" t="str">
        <f>IF(Master[[#This Row],[SLOPE]]="","",Master[[#This Row],[SLOPE]])</f>
        <v/>
      </c>
      <c r="H82" s="76">
        <f>IF(Master[[#This Row],[SLOPE Original Value]]="","",Master[[#This Row],[SLOPE Original Value]])</f>
        <v>0</v>
      </c>
    </row>
    <row r="83" spans="2:8" x14ac:dyDescent="0.35">
      <c r="B83" t="str">
        <f>Master[[#This Row],[Accession Prefix (NPGS)]]&amp;" "&amp;Master[[#This Row],[Accession Number -Assigned]]&amp;" COLLECTED "&amp;TEXT(Master[[#This Row],[Date Collected or Developed]], "MM/DD/YYYY")</f>
        <v>W6  COLLECTED 09/28/2016</v>
      </c>
      <c r="C83" t="str">
        <f t="shared" si="2"/>
        <v>SLOPE</v>
      </c>
      <c r="D83" s="9"/>
      <c r="F83" s="17" t="str">
        <f>IF(Master[[#This Row],[SLOPE]]="","",Master[[#This Row],[SLOPE]])</f>
        <v/>
      </c>
      <c r="G83" s="76" t="str">
        <f>IF(Master[[#This Row],[SLOPE]]="","",Master[[#This Row],[SLOPE]])</f>
        <v/>
      </c>
      <c r="H83" s="76">
        <f>IF(Master[[#This Row],[SLOPE Original Value]]="","",Master[[#This Row],[SLOPE Original Value]])</f>
        <v>0</v>
      </c>
    </row>
    <row r="84" spans="2:8" x14ac:dyDescent="0.35">
      <c r="B84" t="str">
        <f>Master[[#This Row],[Accession Prefix (NPGS)]]&amp;" "&amp;Master[[#This Row],[Accession Number -Assigned]]&amp;" COLLECTED "&amp;TEXT(Master[[#This Row],[Date Collected or Developed]], "MM/DD/YYYY")</f>
        <v>W6  COLLECTED 10/02/2016</v>
      </c>
      <c r="C84" t="str">
        <f t="shared" si="2"/>
        <v>SLOPE</v>
      </c>
      <c r="D84" s="9"/>
      <c r="F84" s="17" t="str">
        <f>IF(Master[[#This Row],[SLOPE]]="","",Master[[#This Row],[SLOPE]])</f>
        <v/>
      </c>
      <c r="G84" s="76" t="str">
        <f>IF(Master[[#This Row],[SLOPE]]="","",Master[[#This Row],[SLOPE]])</f>
        <v/>
      </c>
      <c r="H84" s="76">
        <f>IF(Master[[#This Row],[SLOPE Original Value]]="","",Master[[#This Row],[SLOPE Original Value]])</f>
        <v>0</v>
      </c>
    </row>
    <row r="85" spans="2:8" x14ac:dyDescent="0.35">
      <c r="B85" t="str">
        <f>Master[[#This Row],[Accession Prefix (NPGS)]]&amp;" "&amp;Master[[#This Row],[Accession Number -Assigned]]&amp;" COLLECTED "&amp;TEXT(Master[[#This Row],[Date Collected or Developed]], "MM/DD/YYYY")</f>
        <v>W6  COLLECTED 10/16/2016</v>
      </c>
      <c r="C85" t="str">
        <f t="shared" si="2"/>
        <v>SLOPE</v>
      </c>
      <c r="D85" s="9"/>
      <c r="F85" s="17" t="str">
        <f>IF(Master[[#This Row],[SLOPE]]="","",Master[[#This Row],[SLOPE]])</f>
        <v/>
      </c>
      <c r="G85" s="76" t="str">
        <f>IF(Master[[#This Row],[SLOPE]]="","",Master[[#This Row],[SLOPE]])</f>
        <v/>
      </c>
      <c r="H85" s="76">
        <f>IF(Master[[#This Row],[SLOPE Original Value]]="","",Master[[#This Row],[SLOPE Original Value]])</f>
        <v>0</v>
      </c>
    </row>
    <row r="86" spans="2:8" x14ac:dyDescent="0.35">
      <c r="B86" t="str">
        <f>Master[[#This Row],[Accession Prefix (NPGS)]]&amp;" "&amp;Master[[#This Row],[Accession Number -Assigned]]&amp;" COLLECTED "&amp;TEXT(Master[[#This Row],[Date Collected or Developed]], "MM/DD/YYYY")</f>
        <v>W6  COLLECTED 10/16/2016</v>
      </c>
      <c r="C86" t="str">
        <f t="shared" ref="C86:C117" si="3">"SLOPE"</f>
        <v>SLOPE</v>
      </c>
      <c r="D86" s="9"/>
      <c r="F86" s="17" t="str">
        <f>IF(Master[[#This Row],[SLOPE]]="","",Master[[#This Row],[SLOPE]])</f>
        <v/>
      </c>
      <c r="G86" s="76" t="str">
        <f>IF(Master[[#This Row],[SLOPE]]="","",Master[[#This Row],[SLOPE]])</f>
        <v/>
      </c>
      <c r="H86" s="76">
        <f>IF(Master[[#This Row],[SLOPE Original Value]]="","",Master[[#This Row],[SLOPE Original Value]])</f>
        <v>0</v>
      </c>
    </row>
    <row r="87" spans="2:8" x14ac:dyDescent="0.35">
      <c r="B87" t="str">
        <f>Master[[#This Row],[Accession Prefix (NPGS)]]&amp;" "&amp;Master[[#This Row],[Accession Number -Assigned]]&amp;" COLLECTED "&amp;TEXT(Master[[#This Row],[Date Collected or Developed]], "MM/DD/YYYY")</f>
        <v>W6  COLLECTED 10/16/2016</v>
      </c>
      <c r="C87" t="str">
        <f t="shared" si="3"/>
        <v>SLOPE</v>
      </c>
      <c r="D87" s="9"/>
      <c r="F87" s="17">
        <f>IF(Master[[#This Row],[SLOPE]]="","",Master[[#This Row],[SLOPE]])</f>
        <v>39.17</v>
      </c>
      <c r="G87" s="76">
        <f>IF(Master[[#This Row],[SLOPE]]="","",Master[[#This Row],[SLOPE]])</f>
        <v>39.17</v>
      </c>
      <c r="H87" s="76">
        <f>IF(Master[[#This Row],[SLOPE Original Value]]="","",Master[[#This Row],[SLOPE Original Value]])</f>
        <v>39.17</v>
      </c>
    </row>
    <row r="88" spans="2:8" x14ac:dyDescent="0.35">
      <c r="B88" t="str">
        <f>Master[[#This Row],[Accession Prefix (NPGS)]]&amp;" "&amp;Master[[#This Row],[Accession Number -Assigned]]&amp;" COLLECTED "&amp;TEXT(Master[[#This Row],[Date Collected or Developed]], "MM/DD/YYYY")</f>
        <v>W6  COLLECTED 11/18/2016</v>
      </c>
      <c r="C88" t="str">
        <f t="shared" si="3"/>
        <v>SLOPE</v>
      </c>
      <c r="D88" s="9"/>
      <c r="F88" s="17" t="str">
        <f>IF(Master[[#This Row],[SLOPE]]="","",Master[[#This Row],[SLOPE]])</f>
        <v/>
      </c>
      <c r="G88" s="76" t="str">
        <f>IF(Master[[#This Row],[SLOPE]]="","",Master[[#This Row],[SLOPE]])</f>
        <v/>
      </c>
      <c r="H88" s="76">
        <f>IF(Master[[#This Row],[SLOPE Original Value]]="","",Master[[#This Row],[SLOPE Original Value]])</f>
        <v>0</v>
      </c>
    </row>
    <row r="89" spans="2:8" x14ac:dyDescent="0.35">
      <c r="B89" t="str">
        <f>Master[[#This Row],[Accession Prefix (NPGS)]]&amp;" "&amp;Master[[#This Row],[Accession Number -Assigned]]&amp;" COLLECTED "&amp;TEXT(Master[[#This Row],[Date Collected or Developed]], "MM/DD/YYYY")</f>
        <v>W6  COLLECTED 10/22/2016</v>
      </c>
      <c r="C89" t="str">
        <f t="shared" si="3"/>
        <v>SLOPE</v>
      </c>
      <c r="D89" s="9"/>
      <c r="F89" s="17" t="str">
        <f>IF(Master[[#This Row],[SLOPE]]="","",Master[[#This Row],[SLOPE]])</f>
        <v/>
      </c>
      <c r="G89" s="76" t="str">
        <f>IF(Master[[#This Row],[SLOPE]]="","",Master[[#This Row],[SLOPE]])</f>
        <v/>
      </c>
      <c r="H89" s="76">
        <f>IF(Master[[#This Row],[SLOPE Original Value]]="","",Master[[#This Row],[SLOPE Original Value]])</f>
        <v>0</v>
      </c>
    </row>
    <row r="90" spans="2:8" x14ac:dyDescent="0.35">
      <c r="B90" t="str">
        <f>Master[[#This Row],[Accession Prefix (NPGS)]]&amp;" "&amp;Master[[#This Row],[Accession Number -Assigned]]&amp;" COLLECTED "&amp;TEXT(Master[[#This Row],[Date Collected or Developed]], "MM/DD/YYYY")</f>
        <v>W6  COLLECTED 10/22/2016</v>
      </c>
      <c r="C90" t="str">
        <f t="shared" si="3"/>
        <v>SLOPE</v>
      </c>
      <c r="D90" s="9"/>
      <c r="F90" s="17" t="str">
        <f>IF(Master[[#This Row],[SLOPE]]="","",Master[[#This Row],[SLOPE]])</f>
        <v/>
      </c>
      <c r="G90" s="76" t="str">
        <f>IF(Master[[#This Row],[SLOPE]]="","",Master[[#This Row],[SLOPE]])</f>
        <v/>
      </c>
      <c r="H90" s="76">
        <f>IF(Master[[#This Row],[SLOPE Original Value]]="","",Master[[#This Row],[SLOPE Original Value]])</f>
        <v>0</v>
      </c>
    </row>
    <row r="91" spans="2:8" x14ac:dyDescent="0.35">
      <c r="B91" t="str">
        <f>Master[[#This Row],[Accession Prefix (NPGS)]]&amp;" "&amp;Master[[#This Row],[Accession Number -Assigned]]&amp;" COLLECTED "&amp;TEXT(Master[[#This Row],[Date Collected or Developed]], "MM/DD/YYYY")</f>
        <v>W6  COLLECTED 10/24/2016</v>
      </c>
      <c r="C91" t="str">
        <f t="shared" si="3"/>
        <v>SLOPE</v>
      </c>
      <c r="D91" s="9"/>
      <c r="F91" s="17" t="str">
        <f>IF(Master[[#This Row],[SLOPE]]="","",Master[[#This Row],[SLOPE]])</f>
        <v/>
      </c>
      <c r="G91" s="76" t="str">
        <f>IF(Master[[#This Row],[SLOPE]]="","",Master[[#This Row],[SLOPE]])</f>
        <v/>
      </c>
      <c r="H91" s="76">
        <f>IF(Master[[#This Row],[SLOPE Original Value]]="","",Master[[#This Row],[SLOPE Original Value]])</f>
        <v>0</v>
      </c>
    </row>
    <row r="92" spans="2:8" x14ac:dyDescent="0.35">
      <c r="B92" t="str">
        <f>Master[[#This Row],[Accession Prefix (NPGS)]]&amp;" "&amp;Master[[#This Row],[Accession Number -Assigned]]&amp;" COLLECTED "&amp;TEXT(Master[[#This Row],[Date Collected or Developed]], "MM/DD/YYYY")</f>
        <v>W6  COLLECTED 10/25/2016</v>
      </c>
      <c r="C92" t="str">
        <f t="shared" si="3"/>
        <v>SLOPE</v>
      </c>
      <c r="D92" s="9"/>
      <c r="F92" s="17" t="str">
        <f>IF(Master[[#This Row],[SLOPE]]="","",Master[[#This Row],[SLOPE]])</f>
        <v/>
      </c>
      <c r="G92" s="76" t="str">
        <f>IF(Master[[#This Row],[SLOPE]]="","",Master[[#This Row],[SLOPE]])</f>
        <v/>
      </c>
      <c r="H92" s="76">
        <f>IF(Master[[#This Row],[SLOPE Original Value]]="","",Master[[#This Row],[SLOPE Original Value]])</f>
        <v>0</v>
      </c>
    </row>
    <row r="93" spans="2:8" x14ac:dyDescent="0.35">
      <c r="B93" t="str">
        <f>Master[[#This Row],[Accession Prefix (NPGS)]]&amp;" "&amp;Master[[#This Row],[Accession Number -Assigned]]&amp;" COLLECTED "&amp;TEXT(Master[[#This Row],[Date Collected or Developed]], "MM/DD/YYYY")</f>
        <v>W6  COLLECTED 07/06/2016</v>
      </c>
      <c r="C93" t="str">
        <f t="shared" si="3"/>
        <v>SLOPE</v>
      </c>
      <c r="D93" s="9"/>
      <c r="F93" s="17" t="str">
        <f>IF(Master[[#This Row],[SLOPE]]="","",Master[[#This Row],[SLOPE]])</f>
        <v/>
      </c>
      <c r="G93" s="76" t="str">
        <f>IF(Master[[#This Row],[SLOPE]]="","",Master[[#This Row],[SLOPE]])</f>
        <v/>
      </c>
      <c r="H93" s="76" t="str">
        <f>IF(Master[[#This Row],[SLOPE Original Value]]="","",Master[[#This Row],[SLOPE Original Value]])</f>
        <v>undulating</v>
      </c>
    </row>
    <row r="94" spans="2:8" x14ac:dyDescent="0.35">
      <c r="B94" t="str">
        <f>Master[[#This Row],[Accession Prefix (NPGS)]]&amp;" "&amp;Master[[#This Row],[Accession Number -Assigned]]&amp;" COLLECTED "&amp;TEXT(Master[[#This Row],[Date Collected or Developed]], "MM/DD/YYYY")</f>
        <v>W6  COLLECTED 08/26/2016</v>
      </c>
      <c r="C94" t="str">
        <f t="shared" si="3"/>
        <v>SLOPE</v>
      </c>
      <c r="D94" s="9"/>
      <c r="F94" s="17" t="str">
        <f>IF(Master[[#This Row],[SLOPE]]="","",Master[[#This Row],[SLOPE]])</f>
        <v/>
      </c>
      <c r="G94" s="76" t="str">
        <f>IF(Master[[#This Row],[SLOPE]]="","",Master[[#This Row],[SLOPE]])</f>
        <v/>
      </c>
      <c r="H94" s="76" t="str">
        <f>IF(Master[[#This Row],[SLOPE Original Value]]="","",Master[[#This Row],[SLOPE Original Value]])</f>
        <v/>
      </c>
    </row>
    <row r="95" spans="2:8" x14ac:dyDescent="0.35">
      <c r="B95" t="str">
        <f>Master[[#This Row],[Accession Prefix (NPGS)]]&amp;" "&amp;Master[[#This Row],[Accession Number -Assigned]]&amp;" COLLECTED "&amp;TEXT(Master[[#This Row],[Date Collected or Developed]], "MM/DD/YYYY")</f>
        <v>W6  COLLECTED 09/21/2016</v>
      </c>
      <c r="C95" t="str">
        <f t="shared" si="3"/>
        <v>SLOPE</v>
      </c>
      <c r="D95" s="9"/>
      <c r="F95" s="17" t="str">
        <f>IF(Master[[#This Row],[SLOPE]]="","",Master[[#This Row],[SLOPE]])</f>
        <v/>
      </c>
      <c r="G95" s="76" t="str">
        <f>IF(Master[[#This Row],[SLOPE]]="","",Master[[#This Row],[SLOPE]])</f>
        <v/>
      </c>
      <c r="H95" s="76" t="str">
        <f>IF(Master[[#This Row],[SLOPE Original Value]]="","",Master[[#This Row],[SLOPE Original Value]])</f>
        <v/>
      </c>
    </row>
    <row r="96" spans="2:8" x14ac:dyDescent="0.35">
      <c r="B96" t="str">
        <f>Master[[#This Row],[Accession Prefix (NPGS)]]&amp;" "&amp;Master[[#This Row],[Accession Number -Assigned]]&amp;" COLLECTED "&amp;TEXT(Master[[#This Row],[Date Collected or Developed]], "MM/DD/YYYY")</f>
        <v>W6  COLLECTED 09/26/2016</v>
      </c>
      <c r="C96" t="str">
        <f t="shared" si="3"/>
        <v>SLOPE</v>
      </c>
      <c r="D96" s="9"/>
      <c r="F96" s="17" t="str">
        <f>IF(Master[[#This Row],[SLOPE]]="","",Master[[#This Row],[SLOPE]])</f>
        <v/>
      </c>
      <c r="G96" s="76" t="str">
        <f>IF(Master[[#This Row],[SLOPE]]="","",Master[[#This Row],[SLOPE]])</f>
        <v/>
      </c>
      <c r="H96" s="76" t="str">
        <f>IF(Master[[#This Row],[SLOPE Original Value]]="","",Master[[#This Row],[SLOPE Original Value]])</f>
        <v>undulating</v>
      </c>
    </row>
    <row r="97" spans="2:8" x14ac:dyDescent="0.35">
      <c r="B97" t="str">
        <f>Master[[#This Row],[Accession Prefix (NPGS)]]&amp;" "&amp;Master[[#This Row],[Accession Number -Assigned]]&amp;" COLLECTED "&amp;TEXT(Master[[#This Row],[Date Collected or Developed]], "MM/DD/YYYY")</f>
        <v>W6  COLLECTED 10/25/2016</v>
      </c>
      <c r="C97" t="str">
        <f t="shared" si="3"/>
        <v>SLOPE</v>
      </c>
      <c r="D97" s="9"/>
      <c r="F97" s="17" t="str">
        <f>IF(Master[[#This Row],[SLOPE]]="","",Master[[#This Row],[SLOPE]])</f>
        <v/>
      </c>
      <c r="G97" s="76" t="str">
        <f>IF(Master[[#This Row],[SLOPE]]="","",Master[[#This Row],[SLOPE]])</f>
        <v/>
      </c>
      <c r="H97" s="76" t="str">
        <f>IF(Master[[#This Row],[SLOPE Original Value]]="","",Master[[#This Row],[SLOPE Original Value]])</f>
        <v/>
      </c>
    </row>
    <row r="98" spans="2:8" x14ac:dyDescent="0.35">
      <c r="B98" t="str">
        <f>Master[[#This Row],[Accession Prefix (NPGS)]]&amp;" "&amp;Master[[#This Row],[Accession Number -Assigned]]&amp;" COLLECTED "&amp;TEXT(Master[[#This Row],[Date Collected or Developed]], "MM/DD/YYYY")</f>
        <v>W6  COLLECTED 10/31/2016</v>
      </c>
      <c r="C98" t="str">
        <f t="shared" si="3"/>
        <v>SLOPE</v>
      </c>
      <c r="D98" s="9"/>
      <c r="F98" s="17">
        <f>IF(Master[[#This Row],[SLOPE]]="","",Master[[#This Row],[SLOPE]])</f>
        <v>5</v>
      </c>
      <c r="G98" s="76">
        <f>IF(Master[[#This Row],[SLOPE]]="","",Master[[#This Row],[SLOPE]])</f>
        <v>5</v>
      </c>
      <c r="H98" s="76" t="str">
        <f>IF(Master[[#This Row],[SLOPE Original Value]]="","",Master[[#This Row],[SLOPE Original Value]])</f>
        <v>0-10</v>
      </c>
    </row>
    <row r="99" spans="2:8" x14ac:dyDescent="0.35">
      <c r="B99" t="str">
        <f>Master[[#This Row],[Accession Prefix (NPGS)]]&amp;" "&amp;Master[[#This Row],[Accession Number -Assigned]]&amp;" COLLECTED "&amp;TEXT(Master[[#This Row],[Date Collected or Developed]], "MM/DD/YYYY")</f>
        <v>W6  COLLECTED 11/03/2016</v>
      </c>
      <c r="C99" t="str">
        <f t="shared" si="3"/>
        <v>SLOPE</v>
      </c>
      <c r="D99" s="9"/>
      <c r="F99" s="17">
        <f>IF(Master[[#This Row],[SLOPE]]="","",Master[[#This Row],[SLOPE]])</f>
        <v>5</v>
      </c>
      <c r="G99" s="76">
        <f>IF(Master[[#This Row],[SLOPE]]="","",Master[[#This Row],[SLOPE]])</f>
        <v>5</v>
      </c>
      <c r="H99" s="76" t="str">
        <f>IF(Master[[#This Row],[SLOPE Original Value]]="","",Master[[#This Row],[SLOPE Original Value]])</f>
        <v>0-10</v>
      </c>
    </row>
    <row r="100" spans="2:8" x14ac:dyDescent="0.35">
      <c r="B100" t="str">
        <f>Master[[#This Row],[Accession Prefix (NPGS)]]&amp;" "&amp;Master[[#This Row],[Accession Number -Assigned]]&amp;" COLLECTED "&amp;TEXT(Master[[#This Row],[Date Collected or Developed]], "MM/DD/YYYY")</f>
        <v>W6  COLLECTED 11/03/2016</v>
      </c>
      <c r="C100" t="str">
        <f t="shared" si="3"/>
        <v>SLOPE</v>
      </c>
      <c r="D100" s="9"/>
      <c r="F100" s="17">
        <f>IF(Master[[#This Row],[SLOPE]]="","",Master[[#This Row],[SLOPE]])</f>
        <v>5</v>
      </c>
      <c r="G100" s="76">
        <f>IF(Master[[#This Row],[SLOPE]]="","",Master[[#This Row],[SLOPE]])</f>
        <v>5</v>
      </c>
      <c r="H100" s="76" t="str">
        <f>IF(Master[[#This Row],[SLOPE Original Value]]="","",Master[[#This Row],[SLOPE Original Value]])</f>
        <v>0-10</v>
      </c>
    </row>
    <row r="101" spans="2:8" x14ac:dyDescent="0.35">
      <c r="B101" t="str">
        <f>Master[[#This Row],[Accession Prefix (NPGS)]]&amp;" "&amp;Master[[#This Row],[Accession Number -Assigned]]&amp;" COLLECTED "&amp;TEXT(Master[[#This Row],[Date Collected or Developed]], "MM/DD/YYYY")</f>
        <v>W6  COLLECTED 11/08/2016</v>
      </c>
      <c r="C101" t="str">
        <f t="shared" si="3"/>
        <v>SLOPE</v>
      </c>
      <c r="D101" s="9"/>
      <c r="F101" s="17">
        <f>IF(Master[[#This Row],[SLOPE]]="","",Master[[#This Row],[SLOPE]])</f>
        <v>5</v>
      </c>
      <c r="G101" s="76">
        <f>IF(Master[[#This Row],[SLOPE]]="","",Master[[#This Row],[SLOPE]])</f>
        <v>5</v>
      </c>
      <c r="H101" s="76" t="str">
        <f>IF(Master[[#This Row],[SLOPE Original Value]]="","",Master[[#This Row],[SLOPE Original Value]])</f>
        <v>0-10</v>
      </c>
    </row>
    <row r="102" spans="2:8" x14ac:dyDescent="0.35">
      <c r="B102" t="str">
        <f>Master[[#This Row],[Accession Prefix (NPGS)]]&amp;" "&amp;Master[[#This Row],[Accession Number -Assigned]]&amp;" COLLECTED "&amp;TEXT(Master[[#This Row],[Date Collected or Developed]], "MM/DD/YYYY")</f>
        <v>W6  COLLECTED 11/08/2016</v>
      </c>
      <c r="C102" t="str">
        <f t="shared" si="3"/>
        <v>SLOPE</v>
      </c>
      <c r="D102" s="9"/>
      <c r="F102" s="17">
        <f>IF(Master[[#This Row],[SLOPE]]="","",Master[[#This Row],[SLOPE]])</f>
        <v>5</v>
      </c>
      <c r="G102" s="76">
        <f>IF(Master[[#This Row],[SLOPE]]="","",Master[[#This Row],[SLOPE]])</f>
        <v>5</v>
      </c>
      <c r="H102" s="76" t="str">
        <f>IF(Master[[#This Row],[SLOPE Original Value]]="","",Master[[#This Row],[SLOPE Original Value]])</f>
        <v>0-10</v>
      </c>
    </row>
    <row r="103" spans="2:8" x14ac:dyDescent="0.35">
      <c r="B103" t="str">
        <f>Master[[#This Row],[Accession Prefix (NPGS)]]&amp;" "&amp;Master[[#This Row],[Accession Number -Assigned]]&amp;" COLLECTED "&amp;TEXT(Master[[#This Row],[Date Collected or Developed]], "MM/DD/YYYY")</f>
        <v>W6  COLLECTED 11/08/2016</v>
      </c>
      <c r="C103" t="str">
        <f t="shared" si="3"/>
        <v>SLOPE</v>
      </c>
      <c r="D103" s="9"/>
      <c r="F103" s="17">
        <f>IF(Master[[#This Row],[SLOPE]]="","",Master[[#This Row],[SLOPE]])</f>
        <v>5</v>
      </c>
      <c r="G103" s="76">
        <f>IF(Master[[#This Row],[SLOPE]]="","",Master[[#This Row],[SLOPE]])</f>
        <v>5</v>
      </c>
      <c r="H103" s="76" t="str">
        <f>IF(Master[[#This Row],[SLOPE Original Value]]="","",Master[[#This Row],[SLOPE Original Value]])</f>
        <v>0-10</v>
      </c>
    </row>
    <row r="104" spans="2:8" x14ac:dyDescent="0.35">
      <c r="B104" t="str">
        <f>Master[[#This Row],[Accession Prefix (NPGS)]]&amp;" "&amp;Master[[#This Row],[Accession Number -Assigned]]&amp;" COLLECTED "&amp;TEXT(Master[[#This Row],[Date Collected or Developed]], "MM/DD/YYYY")</f>
        <v>W6  COLLECTED 11/10/2016</v>
      </c>
      <c r="C104" t="str">
        <f t="shared" si="3"/>
        <v>SLOPE</v>
      </c>
      <c r="D104" s="9"/>
      <c r="F104" s="17">
        <f>IF(Master[[#This Row],[SLOPE]]="","",Master[[#This Row],[SLOPE]])</f>
        <v>5</v>
      </c>
      <c r="G104" s="76">
        <f>IF(Master[[#This Row],[SLOPE]]="","",Master[[#This Row],[SLOPE]])</f>
        <v>5</v>
      </c>
      <c r="H104" s="76" t="str">
        <f>IF(Master[[#This Row],[SLOPE Original Value]]="","",Master[[#This Row],[SLOPE Original Value]])</f>
        <v>0-10</v>
      </c>
    </row>
    <row r="105" spans="2:8" x14ac:dyDescent="0.35">
      <c r="B105" t="str">
        <f>Master[[#This Row],[Accession Prefix (NPGS)]]&amp;" "&amp;Master[[#This Row],[Accession Number -Assigned]]&amp;" COLLECTED "&amp;TEXT(Master[[#This Row],[Date Collected or Developed]], "MM/DD/YYYY")</f>
        <v>W6  COLLECTED 11/10/2016</v>
      </c>
      <c r="C105" t="str">
        <f t="shared" si="3"/>
        <v>SLOPE</v>
      </c>
      <c r="D105" s="9"/>
      <c r="F105" s="17">
        <f>IF(Master[[#This Row],[SLOPE]]="","",Master[[#This Row],[SLOPE]])</f>
        <v>5</v>
      </c>
      <c r="G105" s="76">
        <f>IF(Master[[#This Row],[SLOPE]]="","",Master[[#This Row],[SLOPE]])</f>
        <v>5</v>
      </c>
      <c r="H105" s="76" t="str">
        <f>IF(Master[[#This Row],[SLOPE Original Value]]="","",Master[[#This Row],[SLOPE Original Value]])</f>
        <v>0-10</v>
      </c>
    </row>
    <row r="106" spans="2:8" x14ac:dyDescent="0.35">
      <c r="B106" t="str">
        <f>Master[[#This Row],[Accession Prefix (NPGS)]]&amp;" "&amp;Master[[#This Row],[Accession Number -Assigned]]&amp;" COLLECTED "&amp;TEXT(Master[[#This Row],[Date Collected or Developed]], "MM/DD/YYYY")</f>
        <v>W6  COLLECTED 11/04/2016</v>
      </c>
      <c r="C106" t="str">
        <f t="shared" si="3"/>
        <v>SLOPE</v>
      </c>
      <c r="D106" s="9"/>
      <c r="F106" s="17" t="str">
        <f>IF(Master[[#This Row],[SLOPE]]="","",Master[[#This Row],[SLOPE]])</f>
        <v/>
      </c>
      <c r="G106" s="76" t="str">
        <f>IF(Master[[#This Row],[SLOPE]]="","",Master[[#This Row],[SLOPE]])</f>
        <v/>
      </c>
      <c r="H106" s="76">
        <f>IF(Master[[#This Row],[SLOPE Original Value]]="","",Master[[#This Row],[SLOPE Original Value]])</f>
        <v>0</v>
      </c>
    </row>
    <row r="107" spans="2:8" x14ac:dyDescent="0.35">
      <c r="B107" t="str">
        <f>Master[[#This Row],[Accession Prefix (NPGS)]]&amp;" "&amp;Master[[#This Row],[Accession Number -Assigned]]&amp;" COLLECTED "&amp;TEXT(Master[[#This Row],[Date Collected or Developed]], "MM/DD/YYYY")</f>
        <v>W6  COLLECTED 11/05/2016</v>
      </c>
      <c r="C107" t="str">
        <f t="shared" si="3"/>
        <v>SLOPE</v>
      </c>
      <c r="D107" s="9"/>
      <c r="F107" s="17" t="str">
        <f>IF(Master[[#This Row],[SLOPE]]="","",Master[[#This Row],[SLOPE]])</f>
        <v/>
      </c>
      <c r="G107" s="76" t="str">
        <f>IF(Master[[#This Row],[SLOPE]]="","",Master[[#This Row],[SLOPE]])</f>
        <v/>
      </c>
      <c r="H107" s="76">
        <f>IF(Master[[#This Row],[SLOPE Original Value]]="","",Master[[#This Row],[SLOPE Original Value]])</f>
        <v>0</v>
      </c>
    </row>
    <row r="108" spans="2:8" x14ac:dyDescent="0.35">
      <c r="B108" t="str">
        <f>Master[[#This Row],[Accession Prefix (NPGS)]]&amp;" "&amp;Master[[#This Row],[Accession Number -Assigned]]&amp;" COLLECTED "&amp;TEXT(Master[[#This Row],[Date Collected or Developed]], "MM/DD/YYYY")</f>
        <v>W6  COLLECTED 11/08/2016</v>
      </c>
      <c r="C108" t="str">
        <f t="shared" si="3"/>
        <v>SLOPE</v>
      </c>
      <c r="D108" s="9"/>
      <c r="F108" s="17">
        <f>IF(Master[[#This Row],[SLOPE]]="","",Master[[#This Row],[SLOPE]])</f>
        <v>1</v>
      </c>
      <c r="G108" s="76">
        <f>IF(Master[[#This Row],[SLOPE]]="","",Master[[#This Row],[SLOPE]])</f>
        <v>1</v>
      </c>
      <c r="H108" s="76" t="str">
        <f>IF(Master[[#This Row],[SLOPE Original Value]]="","",Master[[#This Row],[SLOPE Original Value]])</f>
        <v>0-2</v>
      </c>
    </row>
    <row r="109" spans="2:8" x14ac:dyDescent="0.35">
      <c r="B109" t="str">
        <f>Master[[#This Row],[Accession Prefix (NPGS)]]&amp;" "&amp;Master[[#This Row],[Accession Number -Assigned]]&amp;" COLLECTED "&amp;TEXT(Master[[#This Row],[Date Collected or Developed]], "MM/DD/YYYY")</f>
        <v>W6  COLLECTED 11/09/2016</v>
      </c>
      <c r="C109" t="str">
        <f t="shared" si="3"/>
        <v>SLOPE</v>
      </c>
      <c r="D109" s="9"/>
      <c r="F109" s="17">
        <f>IF(Master[[#This Row],[SLOPE]]="","",Master[[#This Row],[SLOPE]])</f>
        <v>1</v>
      </c>
      <c r="G109" s="76">
        <f>IF(Master[[#This Row],[SLOPE]]="","",Master[[#This Row],[SLOPE]])</f>
        <v>1</v>
      </c>
      <c r="H109" s="76" t="str">
        <f>IF(Master[[#This Row],[SLOPE Original Value]]="","",Master[[#This Row],[SLOPE Original Value]])</f>
        <v>0-2</v>
      </c>
    </row>
    <row r="110" spans="2:8" x14ac:dyDescent="0.35">
      <c r="B110" t="str">
        <f>Master[[#This Row],[Accession Prefix (NPGS)]]&amp;" "&amp;Master[[#This Row],[Accession Number -Assigned]]&amp;" COLLECTED "&amp;TEXT(Master[[#This Row],[Date Collected or Developed]], "MM/DD/YYYY")</f>
        <v>W6  COLLECTED 11/09/2016</v>
      </c>
      <c r="C110" t="str">
        <f t="shared" si="3"/>
        <v>SLOPE</v>
      </c>
      <c r="D110" s="9"/>
      <c r="F110" s="17">
        <f>IF(Master[[#This Row],[SLOPE]]="","",Master[[#This Row],[SLOPE]])</f>
        <v>1</v>
      </c>
      <c r="G110" s="76">
        <f>IF(Master[[#This Row],[SLOPE]]="","",Master[[#This Row],[SLOPE]])</f>
        <v>1</v>
      </c>
      <c r="H110" s="76" t="str">
        <f>IF(Master[[#This Row],[SLOPE Original Value]]="","",Master[[#This Row],[SLOPE Original Value]])</f>
        <v>0-2</v>
      </c>
    </row>
    <row r="111" spans="2:8" x14ac:dyDescent="0.35">
      <c r="B111" t="str">
        <f>Master[[#This Row],[Accession Prefix (NPGS)]]&amp;" "&amp;Master[[#This Row],[Accession Number -Assigned]]&amp;" COLLECTED "&amp;TEXT(Master[[#This Row],[Date Collected or Developed]], "MM/DD/YYYY")</f>
        <v>W6  COLLECTED 11/09/2016</v>
      </c>
      <c r="C111" t="str">
        <f t="shared" si="3"/>
        <v>SLOPE</v>
      </c>
      <c r="D111" s="9"/>
      <c r="F111" s="17">
        <f>IF(Master[[#This Row],[SLOPE]]="","",Master[[#This Row],[SLOPE]])</f>
        <v>1</v>
      </c>
      <c r="G111" s="76">
        <f>IF(Master[[#This Row],[SLOPE]]="","",Master[[#This Row],[SLOPE]])</f>
        <v>1</v>
      </c>
      <c r="H111" s="76" t="str">
        <f>IF(Master[[#This Row],[SLOPE Original Value]]="","",Master[[#This Row],[SLOPE Original Value]])</f>
        <v>0-2</v>
      </c>
    </row>
    <row r="112" spans="2:8" x14ac:dyDescent="0.35">
      <c r="B112" t="str">
        <f>Master[[#This Row],[Accession Prefix (NPGS)]]&amp;" "&amp;Master[[#This Row],[Accession Number -Assigned]]&amp;" COLLECTED "&amp;TEXT(Master[[#This Row],[Date Collected or Developed]], "MM/DD/YYYY")</f>
        <v>W6  COLLECTED 11/09/2016</v>
      </c>
      <c r="C112" t="str">
        <f t="shared" si="3"/>
        <v>SLOPE</v>
      </c>
      <c r="D112" s="9"/>
      <c r="F112" s="17">
        <f>IF(Master[[#This Row],[SLOPE]]="","",Master[[#This Row],[SLOPE]])</f>
        <v>1</v>
      </c>
      <c r="G112" s="76">
        <f>IF(Master[[#This Row],[SLOPE]]="","",Master[[#This Row],[SLOPE]])</f>
        <v>1</v>
      </c>
      <c r="H112" s="76" t="str">
        <f>IF(Master[[#This Row],[SLOPE Original Value]]="","",Master[[#This Row],[SLOPE Original Value]])</f>
        <v>0-2</v>
      </c>
    </row>
    <row r="113" spans="2:8" x14ac:dyDescent="0.35">
      <c r="B113" t="str">
        <f>Master[[#This Row],[Accession Prefix (NPGS)]]&amp;" "&amp;Master[[#This Row],[Accession Number -Assigned]]&amp;" COLLECTED "&amp;TEXT(Master[[#This Row],[Date Collected or Developed]], "MM/DD/YYYY")</f>
        <v>W6  COLLECTED 11/10/2016</v>
      </c>
      <c r="C113" t="str">
        <f t="shared" si="3"/>
        <v>SLOPE</v>
      </c>
      <c r="D113" s="9"/>
      <c r="F113" s="17">
        <f>IF(Master[[#This Row],[SLOPE]]="","",Master[[#This Row],[SLOPE]])</f>
        <v>1</v>
      </c>
      <c r="G113" s="76">
        <f>IF(Master[[#This Row],[SLOPE]]="","",Master[[#This Row],[SLOPE]])</f>
        <v>1</v>
      </c>
      <c r="H113" s="76" t="str">
        <f>IF(Master[[#This Row],[SLOPE Original Value]]="","",Master[[#This Row],[SLOPE Original Value]])</f>
        <v>0-2</v>
      </c>
    </row>
    <row r="114" spans="2:8" x14ac:dyDescent="0.35">
      <c r="B114" t="str">
        <f>Master[[#This Row],[Accession Prefix (NPGS)]]&amp;" "&amp;Master[[#This Row],[Accession Number -Assigned]]&amp;" COLLECTED "&amp;TEXT(Master[[#This Row],[Date Collected or Developed]], "MM/DD/YYYY")</f>
        <v>W6  COLLECTED 08/10/2017</v>
      </c>
      <c r="C114" t="str">
        <f t="shared" si="3"/>
        <v>SLOPE</v>
      </c>
      <c r="D114" s="9"/>
      <c r="F114" s="17">
        <f>IF(Master[[#This Row],[SLOPE]]="","",Master[[#This Row],[SLOPE]])</f>
        <v>1</v>
      </c>
      <c r="G114" s="76">
        <f>IF(Master[[#This Row],[SLOPE]]="","",Master[[#This Row],[SLOPE]])</f>
        <v>1</v>
      </c>
      <c r="H114" s="76" t="str">
        <f>IF(Master[[#This Row],[SLOPE Original Value]]="","",Master[[#This Row],[SLOPE Original Value]])</f>
        <v>0 -2</v>
      </c>
    </row>
    <row r="115" spans="2:8" x14ac:dyDescent="0.35">
      <c r="B115" t="str">
        <f>Master[[#This Row],[Accession Prefix (NPGS)]]&amp;" "&amp;Master[[#This Row],[Accession Number -Assigned]]&amp;" COLLECTED "&amp;TEXT(Master[[#This Row],[Date Collected or Developed]], "MM/DD/YYYY")</f>
        <v>W6  COLLECTED 09/12/2017</v>
      </c>
      <c r="C115" t="str">
        <f t="shared" si="3"/>
        <v>SLOPE</v>
      </c>
      <c r="D115" s="9"/>
      <c r="F115" s="17" t="str">
        <f>IF(Master[[#This Row],[SLOPE]]="","",Master[[#This Row],[SLOPE]])</f>
        <v/>
      </c>
      <c r="G115" s="76" t="str">
        <f>IF(Master[[#This Row],[SLOPE]]="","",Master[[#This Row],[SLOPE]])</f>
        <v/>
      </c>
      <c r="H115" s="76" t="str">
        <f>IF(Master[[#This Row],[SLOPE Original Value]]="","",Master[[#This Row],[SLOPE Original Value]])</f>
        <v/>
      </c>
    </row>
    <row r="116" spans="2:8" x14ac:dyDescent="0.35">
      <c r="B116" t="str">
        <f>Master[[#This Row],[Accession Prefix (NPGS)]]&amp;" "&amp;Master[[#This Row],[Accession Number -Assigned]]&amp;" COLLECTED "&amp;TEXT(Master[[#This Row],[Date Collected or Developed]], "MM/DD/YYYY")</f>
        <v>W6  COLLECTED 11/03/2017</v>
      </c>
      <c r="C116" t="str">
        <f t="shared" si="3"/>
        <v>SLOPE</v>
      </c>
      <c r="D116" s="9"/>
      <c r="F116" s="17" t="str">
        <f>IF(Master[[#This Row],[SLOPE]]="","",Master[[#This Row],[SLOPE]])</f>
        <v/>
      </c>
      <c r="G116" s="76" t="str">
        <f>IF(Master[[#This Row],[SLOPE]]="","",Master[[#This Row],[SLOPE]])</f>
        <v/>
      </c>
      <c r="H116" s="76" t="str">
        <f>IF(Master[[#This Row],[SLOPE Original Value]]="","",Master[[#This Row],[SLOPE Original Value]])</f>
        <v/>
      </c>
    </row>
    <row r="117" spans="2:8" x14ac:dyDescent="0.35">
      <c r="B117" t="str">
        <f>Master[[#This Row],[Accession Prefix (NPGS)]]&amp;" "&amp;Master[[#This Row],[Accession Number -Assigned]]&amp;" COLLECTED "&amp;TEXT(Master[[#This Row],[Date Collected or Developed]], "MM/DD/YYYY")</f>
        <v>W6  COLLECTED 11/10/2017</v>
      </c>
      <c r="C117" t="str">
        <f t="shared" si="3"/>
        <v>SLOPE</v>
      </c>
      <c r="D117" s="9"/>
      <c r="F117" s="17" t="str">
        <f>IF(Master[[#This Row],[SLOPE]]="","",Master[[#This Row],[SLOPE]])</f>
        <v/>
      </c>
      <c r="G117" s="76" t="str">
        <f>IF(Master[[#This Row],[SLOPE]]="","",Master[[#This Row],[SLOPE]])</f>
        <v/>
      </c>
      <c r="H117" s="76">
        <f>IF(Master[[#This Row],[SLOPE Original Value]]="","",Master[[#This Row],[SLOPE Original Value]])</f>
        <v>0</v>
      </c>
    </row>
    <row r="118" spans="2:8" x14ac:dyDescent="0.35">
      <c r="B118" t="str">
        <f>Master[[#This Row],[Accession Prefix (NPGS)]]&amp;" "&amp;Master[[#This Row],[Accession Number -Assigned]]&amp;" COLLECTED "&amp;TEXT(Master[[#This Row],[Date Collected or Developed]], "MM/DD/YYYY")</f>
        <v xml:space="preserve">  COLLECTED 01/00/1900</v>
      </c>
      <c r="C118" t="str">
        <f t="shared" ref="C118:C149" si="4">"SLOPE"</f>
        <v>SLOPE</v>
      </c>
      <c r="D118" s="9"/>
      <c r="F118" s="17" t="str">
        <f>IF(Master[[#This Row],[SLOPE]]="","",Master[[#This Row],[SLOPE]])</f>
        <v/>
      </c>
      <c r="G118" s="76" t="str">
        <f>IF(Master[[#This Row],[SLOPE]]="","",Master[[#This Row],[SLOPE]])</f>
        <v/>
      </c>
      <c r="H118" s="76" t="str">
        <f>IF(Master[[#This Row],[SLOPE Original Value]]="","",Master[[#This Row],[SLOPE Original Value]])</f>
        <v/>
      </c>
    </row>
    <row r="119" spans="2:8" x14ac:dyDescent="0.35">
      <c r="B119" t="str">
        <f>Master[[#This Row],[Accession Prefix (NPGS)]]&amp;" "&amp;Master[[#This Row],[Accession Number -Assigned]]&amp;" COLLECTED "&amp;TEXT(Master[[#This Row],[Date Collected or Developed]], "MM/DD/YYYY")</f>
        <v xml:space="preserve">  COLLECTED 01/00/1900</v>
      </c>
      <c r="C119" t="str">
        <f t="shared" si="4"/>
        <v>SLOPE</v>
      </c>
      <c r="D119" s="9"/>
      <c r="F119" s="17" t="str">
        <f>IF(Master[[#This Row],[SLOPE]]="","",Master[[#This Row],[SLOPE]])</f>
        <v/>
      </c>
      <c r="G119" s="76" t="str">
        <f>IF(Master[[#This Row],[SLOPE]]="","",Master[[#This Row],[SLOPE]])</f>
        <v/>
      </c>
      <c r="H119" s="76" t="str">
        <f>IF(Master[[#This Row],[SLOPE Original Value]]="","",Master[[#This Row],[SLOPE Original Value]])</f>
        <v/>
      </c>
    </row>
    <row r="120" spans="2:8" x14ac:dyDescent="0.35">
      <c r="B120" t="str">
        <f>Master[[#This Row],[Accession Prefix (NPGS)]]&amp;" "&amp;Master[[#This Row],[Accession Number -Assigned]]&amp;" COLLECTED "&amp;TEXT(Master[[#This Row],[Date Collected or Developed]], "MM/DD/YYYY")</f>
        <v xml:space="preserve">  COLLECTED 01/00/1900</v>
      </c>
      <c r="C120" t="str">
        <f t="shared" si="4"/>
        <v>SLOPE</v>
      </c>
      <c r="D120" s="9"/>
      <c r="F120" s="17" t="str">
        <f>IF(Master[[#This Row],[SLOPE]]="","",Master[[#This Row],[SLOPE]])</f>
        <v/>
      </c>
      <c r="G120" s="76" t="str">
        <f>IF(Master[[#This Row],[SLOPE]]="","",Master[[#This Row],[SLOPE]])</f>
        <v/>
      </c>
      <c r="H120" s="76" t="str">
        <f>IF(Master[[#This Row],[SLOPE Original Value]]="","",Master[[#This Row],[SLOPE Original Value]])</f>
        <v/>
      </c>
    </row>
    <row r="121" spans="2:8" x14ac:dyDescent="0.35">
      <c r="B121" t="str">
        <f>Master[[#This Row],[Accession Prefix (NPGS)]]&amp;" "&amp;Master[[#This Row],[Accession Number -Assigned]]&amp;" COLLECTED "&amp;TEXT(Master[[#This Row],[Date Collected or Developed]], "MM/DD/YYYY")</f>
        <v xml:space="preserve">  COLLECTED 01/00/1900</v>
      </c>
      <c r="C121" t="str">
        <f t="shared" si="4"/>
        <v>SLOPE</v>
      </c>
      <c r="D121" s="9"/>
      <c r="F121" s="17" t="str">
        <f>IF(Master[[#This Row],[SLOPE]]="","",Master[[#This Row],[SLOPE]])</f>
        <v/>
      </c>
      <c r="G121" s="76" t="str">
        <f>IF(Master[[#This Row],[SLOPE]]="","",Master[[#This Row],[SLOPE]])</f>
        <v/>
      </c>
      <c r="H121" s="76" t="str">
        <f>IF(Master[[#This Row],[SLOPE Original Value]]="","",Master[[#This Row],[SLOPE Original Value]])</f>
        <v/>
      </c>
    </row>
    <row r="122" spans="2:8" x14ac:dyDescent="0.35">
      <c r="B122" t="str">
        <f>Master[[#This Row],[Accession Prefix (NPGS)]]&amp;" "&amp;Master[[#This Row],[Accession Number -Assigned]]&amp;" COLLECTED "&amp;TEXT(Master[[#This Row],[Date Collected or Developed]], "MM/DD/YYYY")</f>
        <v xml:space="preserve">  COLLECTED 01/00/1900</v>
      </c>
      <c r="C122" t="str">
        <f t="shared" si="4"/>
        <v>SLOPE</v>
      </c>
      <c r="D122" s="9"/>
      <c r="F122" s="17" t="str">
        <f>IF(Master[[#This Row],[SLOPE]]="","",Master[[#This Row],[SLOPE]])</f>
        <v/>
      </c>
      <c r="G122" s="76" t="str">
        <f>IF(Master[[#This Row],[SLOPE]]="","",Master[[#This Row],[SLOPE]])</f>
        <v/>
      </c>
      <c r="H122" s="76" t="str">
        <f>IF(Master[[#This Row],[SLOPE Original Value]]="","",Master[[#This Row],[SLOPE Original Value]])</f>
        <v/>
      </c>
    </row>
    <row r="123" spans="2:8" x14ac:dyDescent="0.35">
      <c r="B123" t="str">
        <f>Master[[#This Row],[Accession Prefix (NPGS)]]&amp;" "&amp;Master[[#This Row],[Accession Number -Assigned]]&amp;" COLLECTED "&amp;TEXT(Master[[#This Row],[Date Collected or Developed]], "MM/DD/YYYY")</f>
        <v xml:space="preserve">  COLLECTED 01/00/1900</v>
      </c>
      <c r="C123" t="str">
        <f t="shared" si="4"/>
        <v>SLOPE</v>
      </c>
      <c r="D123" s="9"/>
      <c r="F123" s="17" t="str">
        <f>IF(Master[[#This Row],[SLOPE]]="","",Master[[#This Row],[SLOPE]])</f>
        <v/>
      </c>
      <c r="G123" s="76" t="str">
        <f>IF(Master[[#This Row],[SLOPE]]="","",Master[[#This Row],[SLOPE]])</f>
        <v/>
      </c>
      <c r="H123" s="76" t="str">
        <f>IF(Master[[#This Row],[SLOPE Original Value]]="","",Master[[#This Row],[SLOPE Original Value]])</f>
        <v/>
      </c>
    </row>
    <row r="124" spans="2:8" x14ac:dyDescent="0.35">
      <c r="B124" t="str">
        <f>Master[[#This Row],[Accession Prefix (NPGS)]]&amp;" "&amp;Master[[#This Row],[Accession Number -Assigned]]&amp;" COLLECTED "&amp;TEXT(Master[[#This Row],[Date Collected or Developed]], "MM/DD/YYYY")</f>
        <v xml:space="preserve">  COLLECTED 01/00/1900</v>
      </c>
      <c r="C124" t="str">
        <f t="shared" si="4"/>
        <v>SLOPE</v>
      </c>
      <c r="D124" s="9"/>
      <c r="F124" s="17" t="str">
        <f>IF(Master[[#This Row],[SLOPE]]="","",Master[[#This Row],[SLOPE]])</f>
        <v/>
      </c>
      <c r="G124" s="76" t="str">
        <f>IF(Master[[#This Row],[SLOPE]]="","",Master[[#This Row],[SLOPE]])</f>
        <v/>
      </c>
      <c r="H124" s="76" t="str">
        <f>IF(Master[[#This Row],[SLOPE Original Value]]="","",Master[[#This Row],[SLOPE Original Value]])</f>
        <v/>
      </c>
    </row>
    <row r="125" spans="2:8" x14ac:dyDescent="0.35">
      <c r="B125" t="str">
        <f>Master[[#This Row],[Accession Prefix (NPGS)]]&amp;" "&amp;Master[[#This Row],[Accession Number -Assigned]]&amp;" COLLECTED "&amp;TEXT(Master[[#This Row],[Date Collected or Developed]], "MM/DD/YYYY")</f>
        <v xml:space="preserve">  COLLECTED 01/00/1900</v>
      </c>
      <c r="C125" t="str">
        <f t="shared" si="4"/>
        <v>SLOPE</v>
      </c>
      <c r="D125" s="9"/>
      <c r="F125" s="17" t="str">
        <f>IF(Master[[#This Row],[SLOPE]]="","",Master[[#This Row],[SLOPE]])</f>
        <v/>
      </c>
      <c r="G125" s="76" t="str">
        <f>IF(Master[[#This Row],[SLOPE]]="","",Master[[#This Row],[SLOPE]])</f>
        <v/>
      </c>
      <c r="H125" s="76" t="str">
        <f>IF(Master[[#This Row],[SLOPE Original Value]]="","",Master[[#This Row],[SLOPE Original Value]])</f>
        <v/>
      </c>
    </row>
    <row r="126" spans="2:8" x14ac:dyDescent="0.35">
      <c r="B126" t="str">
        <f>Master[[#This Row],[Accession Prefix (NPGS)]]&amp;" "&amp;Master[[#This Row],[Accession Number -Assigned]]&amp;" COLLECTED "&amp;TEXT(Master[[#This Row],[Date Collected or Developed]], "MM/DD/YYYY")</f>
        <v xml:space="preserve">  COLLECTED 01/00/1900</v>
      </c>
      <c r="C126" t="str">
        <f t="shared" si="4"/>
        <v>SLOPE</v>
      </c>
      <c r="D126" s="9"/>
      <c r="F126" s="17" t="str">
        <f>IF(Master[[#This Row],[SLOPE]]="","",Master[[#This Row],[SLOPE]])</f>
        <v/>
      </c>
      <c r="G126" s="76" t="str">
        <f>IF(Master[[#This Row],[SLOPE]]="","",Master[[#This Row],[SLOPE]])</f>
        <v/>
      </c>
      <c r="H126" s="76" t="str">
        <f>IF(Master[[#This Row],[SLOPE Original Value]]="","",Master[[#This Row],[SLOPE Original Value]])</f>
        <v/>
      </c>
    </row>
    <row r="127" spans="2:8" x14ac:dyDescent="0.35">
      <c r="B127" t="str">
        <f>Master[[#This Row],[Accession Prefix (NPGS)]]&amp;" "&amp;Master[[#This Row],[Accession Number -Assigned]]&amp;" COLLECTED "&amp;TEXT(Master[[#This Row],[Date Collected or Developed]], "MM/DD/YYYY")</f>
        <v xml:space="preserve">  COLLECTED 01/00/1900</v>
      </c>
      <c r="C127" t="str">
        <f t="shared" si="4"/>
        <v>SLOPE</v>
      </c>
      <c r="D127" s="9"/>
      <c r="F127" s="17" t="str">
        <f>IF(Master[[#This Row],[SLOPE]]="","",Master[[#This Row],[SLOPE]])</f>
        <v/>
      </c>
      <c r="G127" s="76" t="str">
        <f>IF(Master[[#This Row],[SLOPE]]="","",Master[[#This Row],[SLOPE]])</f>
        <v/>
      </c>
      <c r="H127" s="76" t="str">
        <f>IF(Master[[#This Row],[SLOPE Original Value]]="","",Master[[#This Row],[SLOPE Original Value]])</f>
        <v/>
      </c>
    </row>
    <row r="128" spans="2:8" x14ac:dyDescent="0.35">
      <c r="B128" t="str">
        <f>Master[[#This Row],[Accession Prefix (NPGS)]]&amp;" "&amp;Master[[#This Row],[Accession Number -Assigned]]&amp;" COLLECTED "&amp;TEXT(Master[[#This Row],[Date Collected or Developed]], "MM/DD/YYYY")</f>
        <v xml:space="preserve">  COLLECTED 01/00/1900</v>
      </c>
      <c r="C128" t="str">
        <f t="shared" si="4"/>
        <v>SLOPE</v>
      </c>
      <c r="D128" s="9"/>
      <c r="F128" s="17" t="str">
        <f>IF(Master[[#This Row],[SLOPE]]="","",Master[[#This Row],[SLOPE]])</f>
        <v/>
      </c>
      <c r="G128" s="76" t="str">
        <f>IF(Master[[#This Row],[SLOPE]]="","",Master[[#This Row],[SLOPE]])</f>
        <v/>
      </c>
      <c r="H128" s="76" t="str">
        <f>IF(Master[[#This Row],[SLOPE Original Value]]="","",Master[[#This Row],[SLOPE Original Value]])</f>
        <v/>
      </c>
    </row>
    <row r="129" spans="2:8" x14ac:dyDescent="0.35">
      <c r="B129" t="str">
        <f>Master[[#This Row],[Accession Prefix (NPGS)]]&amp;" "&amp;Master[[#This Row],[Accession Number -Assigned]]&amp;" COLLECTED "&amp;TEXT(Master[[#This Row],[Date Collected or Developed]], "MM/DD/YYYY")</f>
        <v xml:space="preserve">  COLLECTED 01/00/1900</v>
      </c>
      <c r="C129" t="str">
        <f t="shared" si="4"/>
        <v>SLOPE</v>
      </c>
      <c r="D129" s="9"/>
      <c r="F129" s="17" t="str">
        <f>IF(Master[[#This Row],[SLOPE]]="","",Master[[#This Row],[SLOPE]])</f>
        <v/>
      </c>
      <c r="G129" s="76" t="str">
        <f>IF(Master[[#This Row],[SLOPE]]="","",Master[[#This Row],[SLOPE]])</f>
        <v/>
      </c>
      <c r="H129" s="76" t="str">
        <f>IF(Master[[#This Row],[SLOPE Original Value]]="","",Master[[#This Row],[SLOPE Original Value]])</f>
        <v/>
      </c>
    </row>
    <row r="130" spans="2:8" x14ac:dyDescent="0.35">
      <c r="B130" t="str">
        <f>Master[[#This Row],[Accession Prefix (NPGS)]]&amp;" "&amp;Master[[#This Row],[Accession Number -Assigned]]&amp;" COLLECTED "&amp;TEXT(Master[[#This Row],[Date Collected or Developed]], "MM/DD/YYYY")</f>
        <v xml:space="preserve">  COLLECTED 01/00/1900</v>
      </c>
      <c r="C130" t="str">
        <f t="shared" si="4"/>
        <v>SLOPE</v>
      </c>
      <c r="D130" s="9"/>
      <c r="F130" s="17" t="str">
        <f>IF(Master[[#This Row],[SLOPE]]="","",Master[[#This Row],[SLOPE]])</f>
        <v/>
      </c>
      <c r="G130" s="76" t="str">
        <f>IF(Master[[#This Row],[SLOPE]]="","",Master[[#This Row],[SLOPE]])</f>
        <v/>
      </c>
      <c r="H130" s="76" t="str">
        <f>IF(Master[[#This Row],[SLOPE Original Value]]="","",Master[[#This Row],[SLOPE Original Value]])</f>
        <v/>
      </c>
    </row>
    <row r="131" spans="2:8" x14ac:dyDescent="0.35">
      <c r="B131" t="str">
        <f>Master[[#This Row],[Accession Prefix (NPGS)]]&amp;" "&amp;Master[[#This Row],[Accession Number -Assigned]]&amp;" COLLECTED "&amp;TEXT(Master[[#This Row],[Date Collected or Developed]], "MM/DD/YYYY")</f>
        <v xml:space="preserve">  COLLECTED 01/00/1900</v>
      </c>
      <c r="C131" t="str">
        <f t="shared" si="4"/>
        <v>SLOPE</v>
      </c>
      <c r="D131" s="9"/>
      <c r="F131" s="17" t="str">
        <f>IF(Master[[#This Row],[SLOPE]]="","",Master[[#This Row],[SLOPE]])</f>
        <v/>
      </c>
      <c r="G131" s="76" t="str">
        <f>IF(Master[[#This Row],[SLOPE]]="","",Master[[#This Row],[SLOPE]])</f>
        <v/>
      </c>
      <c r="H131" s="76" t="str">
        <f>IF(Master[[#This Row],[SLOPE Original Value]]="","",Master[[#This Row],[SLOPE Original Value]])</f>
        <v/>
      </c>
    </row>
    <row r="132" spans="2:8" x14ac:dyDescent="0.35">
      <c r="B132" t="str">
        <f>Master[[#This Row],[Accession Prefix (NPGS)]]&amp;" "&amp;Master[[#This Row],[Accession Number -Assigned]]&amp;" COLLECTED "&amp;TEXT(Master[[#This Row],[Date Collected or Developed]], "MM/DD/YYYY")</f>
        <v xml:space="preserve">  COLLECTED 01/00/1900</v>
      </c>
      <c r="C132" t="str">
        <f t="shared" si="4"/>
        <v>SLOPE</v>
      </c>
      <c r="D132" s="9"/>
      <c r="F132" s="17" t="str">
        <f>IF(Master[[#This Row],[SLOPE]]="","",Master[[#This Row],[SLOPE]])</f>
        <v/>
      </c>
      <c r="G132" s="76" t="str">
        <f>IF(Master[[#This Row],[SLOPE]]="","",Master[[#This Row],[SLOPE]])</f>
        <v/>
      </c>
      <c r="H132" s="76" t="str">
        <f>IF(Master[[#This Row],[SLOPE Original Value]]="","",Master[[#This Row],[SLOPE Original Value]])</f>
        <v/>
      </c>
    </row>
    <row r="133" spans="2:8" x14ac:dyDescent="0.35">
      <c r="B133" t="str">
        <f>Master[[#This Row],[Accession Prefix (NPGS)]]&amp;" "&amp;Master[[#This Row],[Accession Number -Assigned]]&amp;" COLLECTED "&amp;TEXT(Master[[#This Row],[Date Collected or Developed]], "MM/DD/YYYY")</f>
        <v xml:space="preserve">  COLLECTED 01/00/1900</v>
      </c>
      <c r="C133" t="str">
        <f t="shared" si="4"/>
        <v>SLOPE</v>
      </c>
      <c r="D133" s="9"/>
      <c r="F133" s="17" t="str">
        <f>IF(Master[[#This Row],[SLOPE]]="","",Master[[#This Row],[SLOPE]])</f>
        <v/>
      </c>
      <c r="G133" s="76" t="str">
        <f>IF(Master[[#This Row],[SLOPE]]="","",Master[[#This Row],[SLOPE]])</f>
        <v/>
      </c>
      <c r="H133" s="76" t="str">
        <f>IF(Master[[#This Row],[SLOPE Original Value]]="","",Master[[#This Row],[SLOPE Original Value]])</f>
        <v/>
      </c>
    </row>
    <row r="134" spans="2:8" x14ac:dyDescent="0.35">
      <c r="B134" t="str">
        <f>Master[[#This Row],[Accession Prefix (NPGS)]]&amp;" "&amp;Master[[#This Row],[Accession Number -Assigned]]&amp;" COLLECTED "&amp;TEXT(Master[[#This Row],[Date Collected or Developed]], "MM/DD/YYYY")</f>
        <v xml:space="preserve">  COLLECTED 01/00/1900</v>
      </c>
      <c r="C134" t="str">
        <f t="shared" si="4"/>
        <v>SLOPE</v>
      </c>
      <c r="D134" s="9"/>
      <c r="F134" s="17" t="str">
        <f>IF(Master[[#This Row],[SLOPE]]="","",Master[[#This Row],[SLOPE]])</f>
        <v/>
      </c>
      <c r="G134" s="76" t="str">
        <f>IF(Master[[#This Row],[SLOPE]]="","",Master[[#This Row],[SLOPE]])</f>
        <v/>
      </c>
      <c r="H134" s="76" t="str">
        <f>IF(Master[[#This Row],[SLOPE Original Value]]="","",Master[[#This Row],[SLOPE Original Value]])</f>
        <v/>
      </c>
    </row>
    <row r="135" spans="2:8" x14ac:dyDescent="0.35">
      <c r="B135" t="str">
        <f>Master[[#This Row],[Accession Prefix (NPGS)]]&amp;" "&amp;Master[[#This Row],[Accession Number -Assigned]]&amp;" COLLECTED "&amp;TEXT(Master[[#This Row],[Date Collected or Developed]], "MM/DD/YYYY")</f>
        <v xml:space="preserve">  COLLECTED 01/00/1900</v>
      </c>
      <c r="C135" t="str">
        <f t="shared" si="4"/>
        <v>SLOPE</v>
      </c>
      <c r="D135" s="9"/>
      <c r="F135" s="17" t="str">
        <f>IF(Master[[#This Row],[SLOPE]]="","",Master[[#This Row],[SLOPE]])</f>
        <v/>
      </c>
      <c r="G135" s="76" t="str">
        <f>IF(Master[[#This Row],[SLOPE]]="","",Master[[#This Row],[SLOPE]])</f>
        <v/>
      </c>
      <c r="H135" s="76" t="str">
        <f>IF(Master[[#This Row],[SLOPE Original Value]]="","",Master[[#This Row],[SLOPE Original Value]])</f>
        <v/>
      </c>
    </row>
    <row r="136" spans="2:8" x14ac:dyDescent="0.35">
      <c r="B136" t="str">
        <f>Master[[#This Row],[Accession Prefix (NPGS)]]&amp;" "&amp;Master[[#This Row],[Accession Number -Assigned]]&amp;" COLLECTED "&amp;TEXT(Master[[#This Row],[Date Collected or Developed]], "MM/DD/YYYY")</f>
        <v xml:space="preserve">  COLLECTED 01/00/1900</v>
      </c>
      <c r="C136" t="str">
        <f t="shared" si="4"/>
        <v>SLOPE</v>
      </c>
      <c r="D136" s="9"/>
      <c r="F136" s="17" t="str">
        <f>IF(Master[[#This Row],[SLOPE]]="","",Master[[#This Row],[SLOPE]])</f>
        <v/>
      </c>
      <c r="G136" s="76" t="str">
        <f>IF(Master[[#This Row],[SLOPE]]="","",Master[[#This Row],[SLOPE]])</f>
        <v/>
      </c>
      <c r="H136" s="76" t="str">
        <f>IF(Master[[#This Row],[SLOPE Original Value]]="","",Master[[#This Row],[SLOPE Original Value]])</f>
        <v/>
      </c>
    </row>
    <row r="137" spans="2:8" x14ac:dyDescent="0.35">
      <c r="B137" t="str">
        <f>Master[[#This Row],[Accession Prefix (NPGS)]]&amp;" "&amp;Master[[#This Row],[Accession Number -Assigned]]&amp;" COLLECTED "&amp;TEXT(Master[[#This Row],[Date Collected or Developed]], "MM/DD/YYYY")</f>
        <v xml:space="preserve">  COLLECTED 01/00/1900</v>
      </c>
      <c r="C137" t="str">
        <f t="shared" si="4"/>
        <v>SLOPE</v>
      </c>
      <c r="D137" s="9"/>
      <c r="F137" s="17" t="str">
        <f>IF(Master[[#This Row],[SLOPE]]="","",Master[[#This Row],[SLOPE]])</f>
        <v/>
      </c>
      <c r="G137" s="76" t="str">
        <f>IF(Master[[#This Row],[SLOPE]]="","",Master[[#This Row],[SLOPE]])</f>
        <v/>
      </c>
      <c r="H137" s="76" t="str">
        <f>IF(Master[[#This Row],[SLOPE Original Value]]="","",Master[[#This Row],[SLOPE Original Value]])</f>
        <v/>
      </c>
    </row>
    <row r="138" spans="2:8" x14ac:dyDescent="0.35">
      <c r="B138" t="str">
        <f>Master[[#This Row],[Accession Prefix (NPGS)]]&amp;" "&amp;Master[[#This Row],[Accession Number -Assigned]]&amp;" COLLECTED "&amp;TEXT(Master[[#This Row],[Date Collected or Developed]], "MM/DD/YYYY")</f>
        <v xml:space="preserve">  COLLECTED 01/00/1900</v>
      </c>
      <c r="C138" t="str">
        <f t="shared" si="4"/>
        <v>SLOPE</v>
      </c>
      <c r="D138" s="9"/>
      <c r="F138" s="17" t="str">
        <f>IF(Master[[#This Row],[SLOPE]]="","",Master[[#This Row],[SLOPE]])</f>
        <v/>
      </c>
      <c r="G138" s="76" t="str">
        <f>IF(Master[[#This Row],[SLOPE]]="","",Master[[#This Row],[SLOPE]])</f>
        <v/>
      </c>
      <c r="H138" s="76" t="str">
        <f>IF(Master[[#This Row],[SLOPE Original Value]]="","",Master[[#This Row],[SLOPE Original Value]])</f>
        <v/>
      </c>
    </row>
    <row r="139" spans="2:8" x14ac:dyDescent="0.35">
      <c r="B139" t="str">
        <f>Master[[#This Row],[Accession Prefix (NPGS)]]&amp;" "&amp;Master[[#This Row],[Accession Number -Assigned]]&amp;" COLLECTED "&amp;TEXT(Master[[#This Row],[Date Collected or Developed]], "MM/DD/YYYY")</f>
        <v xml:space="preserve">  COLLECTED 01/00/1900</v>
      </c>
      <c r="C139" t="str">
        <f t="shared" si="4"/>
        <v>SLOPE</v>
      </c>
      <c r="D139" s="9"/>
      <c r="F139" s="17" t="str">
        <f>IF(Master[[#This Row],[SLOPE]]="","",Master[[#This Row],[SLOPE]])</f>
        <v/>
      </c>
      <c r="G139" s="76" t="str">
        <f>IF(Master[[#This Row],[SLOPE]]="","",Master[[#This Row],[SLOPE]])</f>
        <v/>
      </c>
      <c r="H139" s="76" t="str">
        <f>IF(Master[[#This Row],[SLOPE Original Value]]="","",Master[[#This Row],[SLOPE Original Value]])</f>
        <v/>
      </c>
    </row>
    <row r="140" spans="2:8" x14ac:dyDescent="0.35">
      <c r="B140" t="str">
        <f>Master[[#This Row],[Accession Prefix (NPGS)]]&amp;" "&amp;Master[[#This Row],[Accession Number -Assigned]]&amp;" COLLECTED "&amp;TEXT(Master[[#This Row],[Date Collected or Developed]], "MM/DD/YYYY")</f>
        <v xml:space="preserve">  COLLECTED 01/00/1900</v>
      </c>
      <c r="C140" t="str">
        <f t="shared" si="4"/>
        <v>SLOPE</v>
      </c>
      <c r="D140" s="9"/>
      <c r="F140" s="17" t="str">
        <f>IF(Master[[#This Row],[SLOPE]]="","",Master[[#This Row],[SLOPE]])</f>
        <v/>
      </c>
      <c r="G140" s="76" t="str">
        <f>IF(Master[[#This Row],[SLOPE]]="","",Master[[#This Row],[SLOPE]])</f>
        <v/>
      </c>
      <c r="H140" s="76" t="str">
        <f>IF(Master[[#This Row],[SLOPE Original Value]]="","",Master[[#This Row],[SLOPE Original Value]])</f>
        <v/>
      </c>
    </row>
    <row r="141" spans="2:8" x14ac:dyDescent="0.35">
      <c r="B141" t="str">
        <f>Master[[#This Row],[Accession Prefix (NPGS)]]&amp;" "&amp;Master[[#This Row],[Accession Number -Assigned]]&amp;" COLLECTED "&amp;TEXT(Master[[#This Row],[Date Collected or Developed]], "MM/DD/YYYY")</f>
        <v xml:space="preserve">  COLLECTED 01/00/1900</v>
      </c>
      <c r="C141" t="str">
        <f t="shared" si="4"/>
        <v>SLOPE</v>
      </c>
      <c r="D141" s="9"/>
      <c r="F141" s="17" t="str">
        <f>IF(Master[[#This Row],[SLOPE]]="","",Master[[#This Row],[SLOPE]])</f>
        <v/>
      </c>
      <c r="G141" s="76" t="str">
        <f>IF(Master[[#This Row],[SLOPE]]="","",Master[[#This Row],[SLOPE]])</f>
        <v/>
      </c>
      <c r="H141" s="76" t="str">
        <f>IF(Master[[#This Row],[SLOPE Original Value]]="","",Master[[#This Row],[SLOPE Original Value]])</f>
        <v/>
      </c>
    </row>
    <row r="142" spans="2:8" x14ac:dyDescent="0.35">
      <c r="B142" t="str">
        <f>Master[[#This Row],[Accession Prefix (NPGS)]]&amp;" "&amp;Master[[#This Row],[Accession Number -Assigned]]&amp;" COLLECTED "&amp;TEXT(Master[[#This Row],[Date Collected or Developed]], "MM/DD/YYYY")</f>
        <v xml:space="preserve">  COLLECTED 01/00/1900</v>
      </c>
      <c r="C142" t="str">
        <f t="shared" si="4"/>
        <v>SLOPE</v>
      </c>
      <c r="D142" s="9"/>
      <c r="F142" s="17" t="str">
        <f>IF(Master[[#This Row],[SLOPE]]="","",Master[[#This Row],[SLOPE]])</f>
        <v/>
      </c>
      <c r="G142" s="76" t="str">
        <f>IF(Master[[#This Row],[SLOPE]]="","",Master[[#This Row],[SLOPE]])</f>
        <v/>
      </c>
      <c r="H142" s="76" t="str">
        <f>IF(Master[[#This Row],[SLOPE Original Value]]="","",Master[[#This Row],[SLOPE Original Value]])</f>
        <v/>
      </c>
    </row>
    <row r="143" spans="2:8" x14ac:dyDescent="0.35">
      <c r="B143" t="str">
        <f>Master[[#This Row],[Accession Prefix (NPGS)]]&amp;" "&amp;Master[[#This Row],[Accession Number -Assigned]]&amp;" COLLECTED "&amp;TEXT(Master[[#This Row],[Date Collected or Developed]], "MM/DD/YYYY")</f>
        <v xml:space="preserve">  COLLECTED 01/00/1900</v>
      </c>
      <c r="C143" t="str">
        <f t="shared" si="4"/>
        <v>SLOPE</v>
      </c>
      <c r="D143" s="9"/>
      <c r="F143" s="17" t="str">
        <f>IF(Master[[#This Row],[SLOPE]]="","",Master[[#This Row],[SLOPE]])</f>
        <v/>
      </c>
      <c r="G143" s="76" t="str">
        <f>IF(Master[[#This Row],[SLOPE]]="","",Master[[#This Row],[SLOPE]])</f>
        <v/>
      </c>
      <c r="H143" s="76" t="str">
        <f>IF(Master[[#This Row],[SLOPE Original Value]]="","",Master[[#This Row],[SLOPE Original Value]])</f>
        <v/>
      </c>
    </row>
    <row r="144" spans="2:8" x14ac:dyDescent="0.35">
      <c r="B144" t="str">
        <f>Master[[#This Row],[Accession Prefix (NPGS)]]&amp;" "&amp;Master[[#This Row],[Accession Number -Assigned]]&amp;" COLLECTED "&amp;TEXT(Master[[#This Row],[Date Collected or Developed]], "MM/DD/YYYY")</f>
        <v xml:space="preserve">  COLLECTED 01/00/1900</v>
      </c>
      <c r="C144" t="str">
        <f t="shared" si="4"/>
        <v>SLOPE</v>
      </c>
      <c r="D144" s="9"/>
      <c r="F144" s="17" t="str">
        <f>IF(Master[[#This Row],[SLOPE]]="","",Master[[#This Row],[SLOPE]])</f>
        <v/>
      </c>
      <c r="G144" s="76" t="str">
        <f>IF(Master[[#This Row],[SLOPE]]="","",Master[[#This Row],[SLOPE]])</f>
        <v/>
      </c>
      <c r="H144" s="76" t="str">
        <f>IF(Master[[#This Row],[SLOPE Original Value]]="","",Master[[#This Row],[SLOPE Original Value]])</f>
        <v/>
      </c>
    </row>
    <row r="145" spans="2:8" x14ac:dyDescent="0.35">
      <c r="B145" t="str">
        <f>Master[[#This Row],[Accession Prefix (NPGS)]]&amp;" "&amp;Master[[#This Row],[Accession Number -Assigned]]&amp;" COLLECTED "&amp;TEXT(Master[[#This Row],[Date Collected or Developed]], "MM/DD/YYYY")</f>
        <v xml:space="preserve">  COLLECTED 01/00/1900</v>
      </c>
      <c r="C145" t="str">
        <f t="shared" si="4"/>
        <v>SLOPE</v>
      </c>
      <c r="D145" s="9"/>
      <c r="F145" s="17" t="str">
        <f>IF(Master[[#This Row],[SLOPE]]="","",Master[[#This Row],[SLOPE]])</f>
        <v/>
      </c>
      <c r="G145" s="76" t="str">
        <f>IF(Master[[#This Row],[SLOPE]]="","",Master[[#This Row],[SLOPE]])</f>
        <v/>
      </c>
      <c r="H145" s="76" t="str">
        <f>IF(Master[[#This Row],[SLOPE Original Value]]="","",Master[[#This Row],[SLOPE Original Value]])</f>
        <v/>
      </c>
    </row>
    <row r="146" spans="2:8" x14ac:dyDescent="0.35">
      <c r="B146" t="str">
        <f>Master[[#This Row],[Accession Prefix (NPGS)]]&amp;" "&amp;Master[[#This Row],[Accession Number -Assigned]]&amp;" COLLECTED "&amp;TEXT(Master[[#This Row],[Date Collected or Developed]], "MM/DD/YYYY")</f>
        <v xml:space="preserve">  COLLECTED 01/00/1900</v>
      </c>
      <c r="C146" t="str">
        <f t="shared" si="4"/>
        <v>SLOPE</v>
      </c>
      <c r="D146" s="9"/>
      <c r="F146" s="17" t="str">
        <f>IF(Master[[#This Row],[SLOPE]]="","",Master[[#This Row],[SLOPE]])</f>
        <v/>
      </c>
      <c r="G146" s="76" t="str">
        <f>IF(Master[[#This Row],[SLOPE]]="","",Master[[#This Row],[SLOPE]])</f>
        <v/>
      </c>
      <c r="H146" s="76" t="str">
        <f>IF(Master[[#This Row],[SLOPE Original Value]]="","",Master[[#This Row],[SLOPE Original Value]])</f>
        <v/>
      </c>
    </row>
    <row r="147" spans="2:8" x14ac:dyDescent="0.35">
      <c r="B147" t="str">
        <f>Master[[#This Row],[Accession Prefix (NPGS)]]&amp;" "&amp;Master[[#This Row],[Accession Number -Assigned]]&amp;" COLLECTED "&amp;TEXT(Master[[#This Row],[Date Collected or Developed]], "MM/DD/YYYY")</f>
        <v xml:space="preserve">  COLLECTED 01/00/1900</v>
      </c>
      <c r="C147" t="str">
        <f t="shared" si="4"/>
        <v>SLOPE</v>
      </c>
      <c r="D147" s="9"/>
      <c r="F147" s="17" t="str">
        <f>IF(Master[[#This Row],[SLOPE]]="","",Master[[#This Row],[SLOPE]])</f>
        <v/>
      </c>
      <c r="G147" s="76" t="str">
        <f>IF(Master[[#This Row],[SLOPE]]="","",Master[[#This Row],[SLOPE]])</f>
        <v/>
      </c>
      <c r="H147" s="76" t="str">
        <f>IF(Master[[#This Row],[SLOPE Original Value]]="","",Master[[#This Row],[SLOPE Original Value]])</f>
        <v/>
      </c>
    </row>
    <row r="148" spans="2:8" x14ac:dyDescent="0.35">
      <c r="B148" t="str">
        <f>Master[[#This Row],[Accession Prefix (NPGS)]]&amp;" "&amp;Master[[#This Row],[Accession Number -Assigned]]&amp;" COLLECTED "&amp;TEXT(Master[[#This Row],[Date Collected or Developed]], "MM/DD/YYYY")</f>
        <v xml:space="preserve">  COLLECTED 01/00/1900</v>
      </c>
      <c r="C148" t="str">
        <f t="shared" si="4"/>
        <v>SLOPE</v>
      </c>
      <c r="D148" s="9"/>
      <c r="F148" s="17" t="str">
        <f>IF(Master[[#This Row],[SLOPE]]="","",Master[[#This Row],[SLOPE]])</f>
        <v/>
      </c>
      <c r="G148" s="76" t="str">
        <f>IF(Master[[#This Row],[SLOPE]]="","",Master[[#This Row],[SLOPE]])</f>
        <v/>
      </c>
      <c r="H148" s="76" t="str">
        <f>IF(Master[[#This Row],[SLOPE Original Value]]="","",Master[[#This Row],[SLOPE Original Value]])</f>
        <v/>
      </c>
    </row>
    <row r="149" spans="2:8" x14ac:dyDescent="0.35">
      <c r="B149" t="str">
        <f>Master[[#This Row],[Accession Prefix (NPGS)]]&amp;" "&amp;Master[[#This Row],[Accession Number -Assigned]]&amp;" COLLECTED "&amp;TEXT(Master[[#This Row],[Date Collected or Developed]], "MM/DD/YYYY")</f>
        <v xml:space="preserve">  COLLECTED 01/00/1900</v>
      </c>
      <c r="C149" t="str">
        <f t="shared" si="4"/>
        <v>SLOPE</v>
      </c>
      <c r="D149" s="9"/>
      <c r="F149" s="17" t="str">
        <f>IF(Master[[#This Row],[SLOPE]]="","",Master[[#This Row],[SLOPE]])</f>
        <v/>
      </c>
      <c r="G149" s="76" t="str">
        <f>IF(Master[[#This Row],[SLOPE]]="","",Master[[#This Row],[SLOPE]])</f>
        <v/>
      </c>
      <c r="H149" s="76" t="str">
        <f>IF(Master[[#This Row],[SLOPE Original Value]]="","",Master[[#This Row],[SLOPE Original Value]])</f>
        <v/>
      </c>
    </row>
    <row r="150" spans="2:8" x14ac:dyDescent="0.35">
      <c r="B150" t="str">
        <f>Master[[#This Row],[Accession Prefix (NPGS)]]&amp;" "&amp;Master[[#This Row],[Accession Number -Assigned]]&amp;" COLLECTED "&amp;TEXT(Master[[#This Row],[Date Collected or Developed]], "MM/DD/YYYY")</f>
        <v xml:space="preserve">  COLLECTED 01/00/1900</v>
      </c>
      <c r="C150" t="str">
        <f t="shared" ref="C150:C181" si="5">"SLOPE"</f>
        <v>SLOPE</v>
      </c>
      <c r="D150" s="9"/>
      <c r="F150" s="17" t="str">
        <f>IF(Master[[#This Row],[SLOPE]]="","",Master[[#This Row],[SLOPE]])</f>
        <v/>
      </c>
      <c r="G150" s="76" t="str">
        <f>IF(Master[[#This Row],[SLOPE]]="","",Master[[#This Row],[SLOPE]])</f>
        <v/>
      </c>
      <c r="H150" s="76" t="str">
        <f>IF(Master[[#This Row],[SLOPE Original Value]]="","",Master[[#This Row],[SLOPE Original Value]])</f>
        <v/>
      </c>
    </row>
    <row r="151" spans="2:8" x14ac:dyDescent="0.35">
      <c r="B151" t="str">
        <f>Master[[#This Row],[Accession Prefix (NPGS)]]&amp;" "&amp;Master[[#This Row],[Accession Number -Assigned]]&amp;" COLLECTED "&amp;TEXT(Master[[#This Row],[Date Collected or Developed]], "MM/DD/YYYY")</f>
        <v xml:space="preserve">  COLLECTED 01/00/1900</v>
      </c>
      <c r="C151" t="str">
        <f t="shared" si="5"/>
        <v>SLOPE</v>
      </c>
      <c r="D151" s="9"/>
      <c r="F151" s="17" t="str">
        <f>IF(Master[[#This Row],[SLOPE]]="","",Master[[#This Row],[SLOPE]])</f>
        <v/>
      </c>
      <c r="G151" s="76" t="str">
        <f>IF(Master[[#This Row],[SLOPE]]="","",Master[[#This Row],[SLOPE]])</f>
        <v/>
      </c>
      <c r="H151" s="76" t="str">
        <f>IF(Master[[#This Row],[SLOPE Original Value]]="","",Master[[#This Row],[SLOPE Original Value]])</f>
        <v/>
      </c>
    </row>
    <row r="152" spans="2:8" x14ac:dyDescent="0.35">
      <c r="B152" t="str">
        <f>Master[[#This Row],[Accession Prefix (NPGS)]]&amp;" "&amp;Master[[#This Row],[Accession Number -Assigned]]&amp;" COLLECTED "&amp;TEXT(Master[[#This Row],[Date Collected or Developed]], "MM/DD/YYYY")</f>
        <v xml:space="preserve">  COLLECTED 01/00/1900</v>
      </c>
      <c r="C152" t="str">
        <f t="shared" si="5"/>
        <v>SLOPE</v>
      </c>
      <c r="D152" s="9"/>
      <c r="F152" s="17" t="str">
        <f>IF(Master[[#This Row],[SLOPE]]="","",Master[[#This Row],[SLOPE]])</f>
        <v/>
      </c>
      <c r="G152" s="76" t="str">
        <f>IF(Master[[#This Row],[SLOPE]]="","",Master[[#This Row],[SLOPE]])</f>
        <v/>
      </c>
      <c r="H152" s="76" t="str">
        <f>IF(Master[[#This Row],[SLOPE Original Value]]="","",Master[[#This Row],[SLOPE Original Value]])</f>
        <v/>
      </c>
    </row>
    <row r="153" spans="2:8" x14ac:dyDescent="0.35">
      <c r="B153" t="str">
        <f>Master[[#This Row],[Accession Prefix (NPGS)]]&amp;" "&amp;Master[[#This Row],[Accession Number -Assigned]]&amp;" COLLECTED "&amp;TEXT(Master[[#This Row],[Date Collected or Developed]], "MM/DD/YYYY")</f>
        <v xml:space="preserve">  COLLECTED 01/00/1900</v>
      </c>
      <c r="C153" t="str">
        <f t="shared" si="5"/>
        <v>SLOPE</v>
      </c>
      <c r="D153" s="9"/>
      <c r="F153" s="17" t="str">
        <f>IF(Master[[#This Row],[SLOPE]]="","",Master[[#This Row],[SLOPE]])</f>
        <v/>
      </c>
      <c r="G153" s="76" t="str">
        <f>IF(Master[[#This Row],[SLOPE]]="","",Master[[#This Row],[SLOPE]])</f>
        <v/>
      </c>
      <c r="H153" s="76" t="str">
        <f>IF(Master[[#This Row],[SLOPE Original Value]]="","",Master[[#This Row],[SLOPE Original Value]])</f>
        <v/>
      </c>
    </row>
    <row r="154" spans="2:8" x14ac:dyDescent="0.35">
      <c r="B154" t="str">
        <f>Master[[#This Row],[Accession Prefix (NPGS)]]&amp;" "&amp;Master[[#This Row],[Accession Number -Assigned]]&amp;" COLLECTED "&amp;TEXT(Master[[#This Row],[Date Collected or Developed]], "MM/DD/YYYY")</f>
        <v xml:space="preserve">  COLLECTED 01/00/1900</v>
      </c>
      <c r="C154" t="str">
        <f t="shared" si="5"/>
        <v>SLOPE</v>
      </c>
      <c r="D154" s="9"/>
      <c r="F154" s="17" t="str">
        <f>IF(Master[[#This Row],[SLOPE]]="","",Master[[#This Row],[SLOPE]])</f>
        <v/>
      </c>
      <c r="G154" s="76" t="str">
        <f>IF(Master[[#This Row],[SLOPE]]="","",Master[[#This Row],[SLOPE]])</f>
        <v/>
      </c>
      <c r="H154" s="76" t="str">
        <f>IF(Master[[#This Row],[SLOPE Original Value]]="","",Master[[#This Row],[SLOPE Original Value]])</f>
        <v/>
      </c>
    </row>
    <row r="155" spans="2:8" x14ac:dyDescent="0.35">
      <c r="B155" t="str">
        <f>Master[[#This Row],[Accession Prefix (NPGS)]]&amp;" "&amp;Master[[#This Row],[Accession Number -Assigned]]&amp;" COLLECTED "&amp;TEXT(Master[[#This Row],[Date Collected or Developed]], "MM/DD/YYYY")</f>
        <v xml:space="preserve">  COLLECTED 01/00/1900</v>
      </c>
      <c r="C155" t="str">
        <f t="shared" si="5"/>
        <v>SLOPE</v>
      </c>
      <c r="D155" s="9"/>
      <c r="F155" s="17" t="str">
        <f>IF(Master[[#This Row],[SLOPE]]="","",Master[[#This Row],[SLOPE]])</f>
        <v/>
      </c>
      <c r="G155" s="76" t="str">
        <f>IF(Master[[#This Row],[SLOPE]]="","",Master[[#This Row],[SLOPE]])</f>
        <v/>
      </c>
      <c r="H155" s="76" t="str">
        <f>IF(Master[[#This Row],[SLOPE Original Value]]="","",Master[[#This Row],[SLOPE Original Value]])</f>
        <v/>
      </c>
    </row>
    <row r="156" spans="2:8" x14ac:dyDescent="0.35">
      <c r="B156" t="str">
        <f>Master[[#This Row],[Accession Prefix (NPGS)]]&amp;" "&amp;Master[[#This Row],[Accession Number -Assigned]]&amp;" COLLECTED "&amp;TEXT(Master[[#This Row],[Date Collected or Developed]], "MM/DD/YYYY")</f>
        <v xml:space="preserve">  COLLECTED 01/00/1900</v>
      </c>
      <c r="C156" t="str">
        <f t="shared" si="5"/>
        <v>SLOPE</v>
      </c>
      <c r="D156" s="9"/>
      <c r="F156" s="17" t="str">
        <f>IF(Master[[#This Row],[SLOPE]]="","",Master[[#This Row],[SLOPE]])</f>
        <v/>
      </c>
      <c r="G156" s="76" t="str">
        <f>IF(Master[[#This Row],[SLOPE]]="","",Master[[#This Row],[SLOPE]])</f>
        <v/>
      </c>
      <c r="H156" s="76" t="str">
        <f>IF(Master[[#This Row],[SLOPE Original Value]]="","",Master[[#This Row],[SLOPE Original Value]])</f>
        <v/>
      </c>
    </row>
    <row r="157" spans="2:8" x14ac:dyDescent="0.35">
      <c r="B157" t="str">
        <f>Master[[#This Row],[Accession Prefix (NPGS)]]&amp;" "&amp;Master[[#This Row],[Accession Number -Assigned]]&amp;" COLLECTED "&amp;TEXT(Master[[#This Row],[Date Collected or Developed]], "MM/DD/YYYY")</f>
        <v xml:space="preserve">  COLLECTED 01/00/1900</v>
      </c>
      <c r="C157" t="str">
        <f t="shared" si="5"/>
        <v>SLOPE</v>
      </c>
      <c r="D157" s="9"/>
      <c r="F157" s="17" t="str">
        <f>IF(Master[[#This Row],[SLOPE]]="","",Master[[#This Row],[SLOPE]])</f>
        <v/>
      </c>
      <c r="G157" s="76" t="str">
        <f>IF(Master[[#This Row],[SLOPE]]="","",Master[[#This Row],[SLOPE]])</f>
        <v/>
      </c>
      <c r="H157" s="76" t="str">
        <f>IF(Master[[#This Row],[SLOPE Original Value]]="","",Master[[#This Row],[SLOPE Original Value]])</f>
        <v/>
      </c>
    </row>
    <row r="158" spans="2:8" x14ac:dyDescent="0.35">
      <c r="B158" t="str">
        <f>Master[[#This Row],[Accession Prefix (NPGS)]]&amp;" "&amp;Master[[#This Row],[Accession Number -Assigned]]&amp;" COLLECTED "&amp;TEXT(Master[[#This Row],[Date Collected or Developed]], "MM/DD/YYYY")</f>
        <v xml:space="preserve">  COLLECTED 01/00/1900</v>
      </c>
      <c r="C158" t="str">
        <f t="shared" si="5"/>
        <v>SLOPE</v>
      </c>
      <c r="D158" s="9"/>
      <c r="F158" s="17" t="str">
        <f>IF(Master[[#This Row],[SLOPE]]="","",Master[[#This Row],[SLOPE]])</f>
        <v/>
      </c>
      <c r="G158" s="76" t="str">
        <f>IF(Master[[#This Row],[SLOPE]]="","",Master[[#This Row],[SLOPE]])</f>
        <v/>
      </c>
      <c r="H158" s="76" t="str">
        <f>IF(Master[[#This Row],[SLOPE Original Value]]="","",Master[[#This Row],[SLOPE Original Value]])</f>
        <v/>
      </c>
    </row>
    <row r="159" spans="2:8" x14ac:dyDescent="0.35">
      <c r="B159" t="str">
        <f>Master[[#This Row],[Accession Prefix (NPGS)]]&amp;" "&amp;Master[[#This Row],[Accession Number -Assigned]]&amp;" COLLECTED "&amp;TEXT(Master[[#This Row],[Date Collected or Developed]], "MM/DD/YYYY")</f>
        <v xml:space="preserve">  COLLECTED 01/00/1900</v>
      </c>
      <c r="C159" t="str">
        <f t="shared" si="5"/>
        <v>SLOPE</v>
      </c>
      <c r="D159" s="9"/>
      <c r="F159" s="17" t="str">
        <f>IF(Master[[#This Row],[SLOPE]]="","",Master[[#This Row],[SLOPE]])</f>
        <v/>
      </c>
      <c r="G159" s="76" t="str">
        <f>IF(Master[[#This Row],[SLOPE]]="","",Master[[#This Row],[SLOPE]])</f>
        <v/>
      </c>
      <c r="H159" s="76" t="str">
        <f>IF(Master[[#This Row],[SLOPE Original Value]]="","",Master[[#This Row],[SLOPE Original Value]])</f>
        <v/>
      </c>
    </row>
    <row r="160" spans="2:8" x14ac:dyDescent="0.35">
      <c r="B160" t="str">
        <f>Master[[#This Row],[Accession Prefix (NPGS)]]&amp;" "&amp;Master[[#This Row],[Accession Number -Assigned]]&amp;" COLLECTED "&amp;TEXT(Master[[#This Row],[Date Collected or Developed]], "MM/DD/YYYY")</f>
        <v xml:space="preserve">  COLLECTED 01/00/1900</v>
      </c>
      <c r="C160" t="str">
        <f t="shared" si="5"/>
        <v>SLOPE</v>
      </c>
      <c r="D160" s="9"/>
      <c r="F160" s="17" t="str">
        <f>IF(Master[[#This Row],[SLOPE]]="","",Master[[#This Row],[SLOPE]])</f>
        <v/>
      </c>
      <c r="G160" s="76" t="str">
        <f>IF(Master[[#This Row],[SLOPE]]="","",Master[[#This Row],[SLOPE]])</f>
        <v/>
      </c>
      <c r="H160" s="76" t="str">
        <f>IF(Master[[#This Row],[SLOPE Original Value]]="","",Master[[#This Row],[SLOPE Original Value]])</f>
        <v/>
      </c>
    </row>
    <row r="161" spans="2:8" x14ac:dyDescent="0.35">
      <c r="B161" t="str">
        <f>Master[[#This Row],[Accession Prefix (NPGS)]]&amp;" "&amp;Master[[#This Row],[Accession Number -Assigned]]&amp;" COLLECTED "&amp;TEXT(Master[[#This Row],[Date Collected or Developed]], "MM/DD/YYYY")</f>
        <v xml:space="preserve">  COLLECTED 01/00/1900</v>
      </c>
      <c r="C161" t="str">
        <f t="shared" si="5"/>
        <v>SLOPE</v>
      </c>
      <c r="D161" s="9"/>
      <c r="F161" s="17" t="str">
        <f>IF(Master[[#This Row],[SLOPE]]="","",Master[[#This Row],[SLOPE]])</f>
        <v/>
      </c>
      <c r="G161" s="76" t="str">
        <f>IF(Master[[#This Row],[SLOPE]]="","",Master[[#This Row],[SLOPE]])</f>
        <v/>
      </c>
      <c r="H161" s="76" t="str">
        <f>IF(Master[[#This Row],[SLOPE Original Value]]="","",Master[[#This Row],[SLOPE Original Value]])</f>
        <v/>
      </c>
    </row>
    <row r="162" spans="2:8" x14ac:dyDescent="0.35">
      <c r="B162" t="str">
        <f>Master[[#This Row],[Accession Prefix (NPGS)]]&amp;" "&amp;Master[[#This Row],[Accession Number -Assigned]]&amp;" COLLECTED "&amp;TEXT(Master[[#This Row],[Date Collected or Developed]], "MM/DD/YYYY")</f>
        <v xml:space="preserve">  COLLECTED 01/00/1900</v>
      </c>
      <c r="C162" t="str">
        <f t="shared" si="5"/>
        <v>SLOPE</v>
      </c>
      <c r="D162" s="9"/>
      <c r="F162" s="17" t="str">
        <f>IF(Master[[#This Row],[SLOPE]]="","",Master[[#This Row],[SLOPE]])</f>
        <v/>
      </c>
      <c r="G162" s="76" t="str">
        <f>IF(Master[[#This Row],[SLOPE]]="","",Master[[#This Row],[SLOPE]])</f>
        <v/>
      </c>
      <c r="H162" s="76" t="str">
        <f>IF(Master[[#This Row],[SLOPE Original Value]]="","",Master[[#This Row],[SLOPE Original Value]])</f>
        <v/>
      </c>
    </row>
    <row r="163" spans="2:8" x14ac:dyDescent="0.35">
      <c r="B163" t="str">
        <f>Master[[#This Row],[Accession Prefix (NPGS)]]&amp;" "&amp;Master[[#This Row],[Accession Number -Assigned]]&amp;" COLLECTED "&amp;TEXT(Master[[#This Row],[Date Collected or Developed]], "MM/DD/YYYY")</f>
        <v xml:space="preserve">  COLLECTED 01/00/1900</v>
      </c>
      <c r="C163" t="str">
        <f t="shared" si="5"/>
        <v>SLOPE</v>
      </c>
      <c r="D163" s="9"/>
      <c r="F163" s="17" t="str">
        <f>IF(Master[[#This Row],[SLOPE]]="","",Master[[#This Row],[SLOPE]])</f>
        <v/>
      </c>
      <c r="G163" s="76" t="str">
        <f>IF(Master[[#This Row],[SLOPE]]="","",Master[[#This Row],[SLOPE]])</f>
        <v/>
      </c>
      <c r="H163" s="76" t="str">
        <f>IF(Master[[#This Row],[SLOPE Original Value]]="","",Master[[#This Row],[SLOPE Original Value]])</f>
        <v/>
      </c>
    </row>
    <row r="164" spans="2:8" x14ac:dyDescent="0.35">
      <c r="B164" t="str">
        <f>Master[[#This Row],[Accession Prefix (NPGS)]]&amp;" "&amp;Master[[#This Row],[Accession Number -Assigned]]&amp;" COLLECTED "&amp;TEXT(Master[[#This Row],[Date Collected or Developed]], "MM/DD/YYYY")</f>
        <v xml:space="preserve">  COLLECTED 01/00/1900</v>
      </c>
      <c r="C164" t="str">
        <f t="shared" si="5"/>
        <v>SLOPE</v>
      </c>
      <c r="D164" s="9"/>
      <c r="F164" s="17" t="str">
        <f>IF(Master[[#This Row],[SLOPE]]="","",Master[[#This Row],[SLOPE]])</f>
        <v/>
      </c>
      <c r="G164" s="76" t="str">
        <f>IF(Master[[#This Row],[SLOPE]]="","",Master[[#This Row],[SLOPE]])</f>
        <v/>
      </c>
      <c r="H164" s="76" t="str">
        <f>IF(Master[[#This Row],[SLOPE Original Value]]="","",Master[[#This Row],[SLOPE Original Value]])</f>
        <v/>
      </c>
    </row>
    <row r="165" spans="2:8" x14ac:dyDescent="0.35">
      <c r="B165" t="str">
        <f>Master[[#This Row],[Accession Prefix (NPGS)]]&amp;" "&amp;Master[[#This Row],[Accession Number -Assigned]]&amp;" COLLECTED "&amp;TEXT(Master[[#This Row],[Date Collected or Developed]], "MM/DD/YYYY")</f>
        <v xml:space="preserve">  COLLECTED 01/00/1900</v>
      </c>
      <c r="C165" t="str">
        <f t="shared" si="5"/>
        <v>SLOPE</v>
      </c>
      <c r="D165" s="9"/>
      <c r="F165" s="17" t="str">
        <f>IF(Master[[#This Row],[SLOPE]]="","",Master[[#This Row],[SLOPE]])</f>
        <v/>
      </c>
      <c r="G165" s="76" t="str">
        <f>IF(Master[[#This Row],[SLOPE]]="","",Master[[#This Row],[SLOPE]])</f>
        <v/>
      </c>
      <c r="H165" s="76" t="str">
        <f>IF(Master[[#This Row],[SLOPE Original Value]]="","",Master[[#This Row],[SLOPE Original Value]])</f>
        <v/>
      </c>
    </row>
    <row r="166" spans="2:8" x14ac:dyDescent="0.35">
      <c r="B166" t="str">
        <f>Master[[#This Row],[Accession Prefix (NPGS)]]&amp;" "&amp;Master[[#This Row],[Accession Number -Assigned]]&amp;" COLLECTED "&amp;TEXT(Master[[#This Row],[Date Collected or Developed]], "MM/DD/YYYY")</f>
        <v xml:space="preserve">  COLLECTED 01/00/1900</v>
      </c>
      <c r="C166" t="str">
        <f t="shared" si="5"/>
        <v>SLOPE</v>
      </c>
      <c r="D166" s="9"/>
      <c r="F166" s="17" t="str">
        <f>IF(Master[[#This Row],[SLOPE]]="","",Master[[#This Row],[SLOPE]])</f>
        <v/>
      </c>
      <c r="G166" s="76" t="str">
        <f>IF(Master[[#This Row],[SLOPE]]="","",Master[[#This Row],[SLOPE]])</f>
        <v/>
      </c>
      <c r="H166" s="76" t="str">
        <f>IF(Master[[#This Row],[SLOPE Original Value]]="","",Master[[#This Row],[SLOPE Original Value]])</f>
        <v/>
      </c>
    </row>
    <row r="167" spans="2:8" x14ac:dyDescent="0.35">
      <c r="B167" t="str">
        <f>Master[[#This Row],[Accession Prefix (NPGS)]]&amp;" "&amp;Master[[#This Row],[Accession Number -Assigned]]&amp;" COLLECTED "&amp;TEXT(Master[[#This Row],[Date Collected or Developed]], "MM/DD/YYYY")</f>
        <v xml:space="preserve">  COLLECTED 01/00/1900</v>
      </c>
      <c r="C167" t="str">
        <f t="shared" si="5"/>
        <v>SLOPE</v>
      </c>
      <c r="D167" s="9"/>
      <c r="F167" s="17" t="str">
        <f>IF(Master[[#This Row],[SLOPE]]="","",Master[[#This Row],[SLOPE]])</f>
        <v/>
      </c>
      <c r="G167" s="76" t="str">
        <f>IF(Master[[#This Row],[SLOPE]]="","",Master[[#This Row],[SLOPE]])</f>
        <v/>
      </c>
      <c r="H167" s="76" t="str">
        <f>IF(Master[[#This Row],[SLOPE Original Value]]="","",Master[[#This Row],[SLOPE Original Value]])</f>
        <v/>
      </c>
    </row>
    <row r="168" spans="2:8" x14ac:dyDescent="0.35">
      <c r="B168" t="str">
        <f>Master[[#This Row],[Accession Prefix (NPGS)]]&amp;" "&amp;Master[[#This Row],[Accession Number -Assigned]]&amp;" COLLECTED "&amp;TEXT(Master[[#This Row],[Date Collected or Developed]], "MM/DD/YYYY")</f>
        <v xml:space="preserve">  COLLECTED 01/00/1900</v>
      </c>
      <c r="C168" t="str">
        <f t="shared" si="5"/>
        <v>SLOPE</v>
      </c>
      <c r="D168" s="9"/>
      <c r="F168" s="17" t="str">
        <f>IF(Master[[#This Row],[SLOPE]]="","",Master[[#This Row],[SLOPE]])</f>
        <v/>
      </c>
      <c r="G168" s="76" t="str">
        <f>IF(Master[[#This Row],[SLOPE]]="","",Master[[#This Row],[SLOPE]])</f>
        <v/>
      </c>
      <c r="H168" s="76" t="str">
        <f>IF(Master[[#This Row],[SLOPE Original Value]]="","",Master[[#This Row],[SLOPE Original Value]])</f>
        <v/>
      </c>
    </row>
    <row r="169" spans="2:8" x14ac:dyDescent="0.35">
      <c r="B169" t="str">
        <f>Master[[#This Row],[Accession Prefix (NPGS)]]&amp;" "&amp;Master[[#This Row],[Accession Number -Assigned]]&amp;" COLLECTED "&amp;TEXT(Master[[#This Row],[Date Collected or Developed]], "MM/DD/YYYY")</f>
        <v xml:space="preserve">  COLLECTED 01/00/1900</v>
      </c>
      <c r="C169" t="str">
        <f t="shared" si="5"/>
        <v>SLOPE</v>
      </c>
      <c r="D169" s="9"/>
      <c r="F169" s="17" t="str">
        <f>IF(Master[[#This Row],[SLOPE]]="","",Master[[#This Row],[SLOPE]])</f>
        <v/>
      </c>
      <c r="G169" s="76" t="str">
        <f>IF(Master[[#This Row],[SLOPE]]="","",Master[[#This Row],[SLOPE]])</f>
        <v/>
      </c>
      <c r="H169" s="76" t="str">
        <f>IF(Master[[#This Row],[SLOPE Original Value]]="","",Master[[#This Row],[SLOPE Original Value]])</f>
        <v/>
      </c>
    </row>
    <row r="170" spans="2:8" x14ac:dyDescent="0.35">
      <c r="B170" t="str">
        <f>Master[[#This Row],[Accession Prefix (NPGS)]]&amp;" "&amp;Master[[#This Row],[Accession Number -Assigned]]&amp;" COLLECTED "&amp;TEXT(Master[[#This Row],[Date Collected or Developed]], "MM/DD/YYYY")</f>
        <v xml:space="preserve">  COLLECTED 01/00/1900</v>
      </c>
      <c r="C170" t="str">
        <f t="shared" si="5"/>
        <v>SLOPE</v>
      </c>
      <c r="D170" s="9"/>
      <c r="F170" s="17" t="str">
        <f>IF(Master[[#This Row],[SLOPE]]="","",Master[[#This Row],[SLOPE]])</f>
        <v/>
      </c>
      <c r="G170" s="76" t="str">
        <f>IF(Master[[#This Row],[SLOPE]]="","",Master[[#This Row],[SLOPE]])</f>
        <v/>
      </c>
      <c r="H170" s="76" t="str">
        <f>IF(Master[[#This Row],[SLOPE Original Value]]="","",Master[[#This Row],[SLOPE Original Value]])</f>
        <v/>
      </c>
    </row>
    <row r="171" spans="2:8" x14ac:dyDescent="0.35">
      <c r="B171" t="str">
        <f>Master[[#This Row],[Accession Prefix (NPGS)]]&amp;" "&amp;Master[[#This Row],[Accession Number -Assigned]]&amp;" COLLECTED "&amp;TEXT(Master[[#This Row],[Date Collected or Developed]], "MM/DD/YYYY")</f>
        <v xml:space="preserve">  COLLECTED 01/00/1900</v>
      </c>
      <c r="C171" t="str">
        <f t="shared" si="5"/>
        <v>SLOPE</v>
      </c>
      <c r="D171" s="9"/>
      <c r="F171" s="17" t="str">
        <f>IF(Master[[#This Row],[SLOPE]]="","",Master[[#This Row],[SLOPE]])</f>
        <v/>
      </c>
      <c r="G171" s="76" t="str">
        <f>IF(Master[[#This Row],[SLOPE]]="","",Master[[#This Row],[SLOPE]])</f>
        <v/>
      </c>
      <c r="H171" s="76" t="str">
        <f>IF(Master[[#This Row],[SLOPE Original Value]]="","",Master[[#This Row],[SLOPE Original Value]])</f>
        <v/>
      </c>
    </row>
    <row r="172" spans="2:8" x14ac:dyDescent="0.35">
      <c r="B172" t="str">
        <f>Master[[#This Row],[Accession Prefix (NPGS)]]&amp;" "&amp;Master[[#This Row],[Accession Number -Assigned]]&amp;" COLLECTED "&amp;TEXT(Master[[#This Row],[Date Collected or Developed]], "MM/DD/YYYY")</f>
        <v xml:space="preserve">  COLLECTED 01/00/1900</v>
      </c>
      <c r="C172" t="str">
        <f t="shared" si="5"/>
        <v>SLOPE</v>
      </c>
      <c r="D172" s="9"/>
      <c r="F172" s="17" t="str">
        <f>IF(Master[[#This Row],[SLOPE]]="","",Master[[#This Row],[SLOPE]])</f>
        <v/>
      </c>
      <c r="G172" s="76" t="str">
        <f>IF(Master[[#This Row],[SLOPE]]="","",Master[[#This Row],[SLOPE]])</f>
        <v/>
      </c>
      <c r="H172" s="76" t="str">
        <f>IF(Master[[#This Row],[SLOPE Original Value]]="","",Master[[#This Row],[SLOPE Original Value]])</f>
        <v/>
      </c>
    </row>
    <row r="173" spans="2:8" x14ac:dyDescent="0.35">
      <c r="B173" t="str">
        <f>Master[[#This Row],[Accession Prefix (NPGS)]]&amp;" "&amp;Master[[#This Row],[Accession Number -Assigned]]&amp;" COLLECTED "&amp;TEXT(Master[[#This Row],[Date Collected or Developed]], "MM/DD/YYYY")</f>
        <v xml:space="preserve">  COLLECTED 01/00/1900</v>
      </c>
      <c r="C173" t="str">
        <f t="shared" si="5"/>
        <v>SLOPE</v>
      </c>
      <c r="D173" s="9"/>
      <c r="F173" s="17" t="str">
        <f>IF(Master[[#This Row],[SLOPE]]="","",Master[[#This Row],[SLOPE]])</f>
        <v/>
      </c>
      <c r="G173" s="76" t="str">
        <f>IF(Master[[#This Row],[SLOPE]]="","",Master[[#This Row],[SLOPE]])</f>
        <v/>
      </c>
      <c r="H173" s="76" t="str">
        <f>IF(Master[[#This Row],[SLOPE Original Value]]="","",Master[[#This Row],[SLOPE Original Value]])</f>
        <v/>
      </c>
    </row>
    <row r="174" spans="2:8" x14ac:dyDescent="0.35">
      <c r="B174" t="str">
        <f>Master[[#This Row],[Accession Prefix (NPGS)]]&amp;" "&amp;Master[[#This Row],[Accession Number -Assigned]]&amp;" COLLECTED "&amp;TEXT(Master[[#This Row],[Date Collected or Developed]], "MM/DD/YYYY")</f>
        <v xml:space="preserve">  COLLECTED 01/00/1900</v>
      </c>
      <c r="C174" t="str">
        <f t="shared" si="5"/>
        <v>SLOPE</v>
      </c>
      <c r="D174" s="9"/>
      <c r="F174" s="17" t="str">
        <f>IF(Master[[#This Row],[SLOPE]]="","",Master[[#This Row],[SLOPE]])</f>
        <v/>
      </c>
      <c r="G174" s="76" t="str">
        <f>IF(Master[[#This Row],[SLOPE]]="","",Master[[#This Row],[SLOPE]])</f>
        <v/>
      </c>
      <c r="H174" s="76" t="str">
        <f>IF(Master[[#This Row],[SLOPE Original Value]]="","",Master[[#This Row],[SLOPE Original Value]])</f>
        <v/>
      </c>
    </row>
    <row r="175" spans="2:8" x14ac:dyDescent="0.35">
      <c r="B175" t="str">
        <f>Master[[#This Row],[Accession Prefix (NPGS)]]&amp;" "&amp;Master[[#This Row],[Accession Number -Assigned]]&amp;" COLLECTED "&amp;TEXT(Master[[#This Row],[Date Collected or Developed]], "MM/DD/YYYY")</f>
        <v xml:space="preserve">  COLLECTED 01/00/1900</v>
      </c>
      <c r="C175" t="str">
        <f t="shared" si="5"/>
        <v>SLOPE</v>
      </c>
      <c r="D175" s="9"/>
      <c r="F175" s="17" t="str">
        <f>IF(Master[[#This Row],[SLOPE]]="","",Master[[#This Row],[SLOPE]])</f>
        <v/>
      </c>
      <c r="G175" s="76" t="str">
        <f>IF(Master[[#This Row],[SLOPE]]="","",Master[[#This Row],[SLOPE]])</f>
        <v/>
      </c>
      <c r="H175" s="76" t="str">
        <f>IF(Master[[#This Row],[SLOPE Original Value]]="","",Master[[#This Row],[SLOPE Original Value]])</f>
        <v/>
      </c>
    </row>
    <row r="176" spans="2:8" x14ac:dyDescent="0.35">
      <c r="B176" t="str">
        <f>Master[[#This Row],[Accession Prefix (NPGS)]]&amp;" "&amp;Master[[#This Row],[Accession Number -Assigned]]&amp;" COLLECTED "&amp;TEXT(Master[[#This Row],[Date Collected or Developed]], "MM/DD/YYYY")</f>
        <v xml:space="preserve">  COLLECTED 01/00/1900</v>
      </c>
      <c r="C176" t="str">
        <f t="shared" si="5"/>
        <v>SLOPE</v>
      </c>
      <c r="D176" s="9"/>
      <c r="F176" s="17" t="str">
        <f>IF(Master[[#This Row],[SLOPE]]="","",Master[[#This Row],[SLOPE]])</f>
        <v/>
      </c>
      <c r="G176" s="76" t="str">
        <f>IF(Master[[#This Row],[SLOPE]]="","",Master[[#This Row],[SLOPE]])</f>
        <v/>
      </c>
      <c r="H176" s="76" t="str">
        <f>IF(Master[[#This Row],[SLOPE Original Value]]="","",Master[[#This Row],[SLOPE Original Value]])</f>
        <v/>
      </c>
    </row>
    <row r="177" spans="2:8" x14ac:dyDescent="0.35">
      <c r="B177" t="str">
        <f>Master[[#This Row],[Accession Prefix (NPGS)]]&amp;" "&amp;Master[[#This Row],[Accession Number -Assigned]]&amp;" COLLECTED "&amp;TEXT(Master[[#This Row],[Date Collected or Developed]], "MM/DD/YYYY")</f>
        <v xml:space="preserve">  COLLECTED 01/00/1900</v>
      </c>
      <c r="C177" t="str">
        <f t="shared" si="5"/>
        <v>SLOPE</v>
      </c>
      <c r="D177" s="9"/>
      <c r="F177" s="17" t="str">
        <f>IF(Master[[#This Row],[SLOPE]]="","",Master[[#This Row],[SLOPE]])</f>
        <v/>
      </c>
      <c r="G177" s="76" t="str">
        <f>IF(Master[[#This Row],[SLOPE]]="","",Master[[#This Row],[SLOPE]])</f>
        <v/>
      </c>
      <c r="H177" s="76" t="str">
        <f>IF(Master[[#This Row],[SLOPE Original Value]]="","",Master[[#This Row],[SLOPE Original Value]])</f>
        <v/>
      </c>
    </row>
    <row r="178" spans="2:8" x14ac:dyDescent="0.35">
      <c r="B178" t="str">
        <f>Master[[#This Row],[Accession Prefix (NPGS)]]&amp;" "&amp;Master[[#This Row],[Accession Number -Assigned]]&amp;" COLLECTED "&amp;TEXT(Master[[#This Row],[Date Collected or Developed]], "MM/DD/YYYY")</f>
        <v xml:space="preserve">  COLLECTED 01/00/1900</v>
      </c>
      <c r="C178" t="str">
        <f t="shared" si="5"/>
        <v>SLOPE</v>
      </c>
      <c r="D178" s="9"/>
      <c r="F178" s="17" t="str">
        <f>IF(Master[[#This Row],[SLOPE]]="","",Master[[#This Row],[SLOPE]])</f>
        <v/>
      </c>
      <c r="G178" s="76" t="str">
        <f>IF(Master[[#This Row],[SLOPE]]="","",Master[[#This Row],[SLOPE]])</f>
        <v/>
      </c>
      <c r="H178" s="76" t="str">
        <f>IF(Master[[#This Row],[SLOPE Original Value]]="","",Master[[#This Row],[SLOPE Original Value]])</f>
        <v/>
      </c>
    </row>
    <row r="179" spans="2:8" x14ac:dyDescent="0.35">
      <c r="B179" t="str">
        <f>Master[[#This Row],[Accession Prefix (NPGS)]]&amp;" "&amp;Master[[#This Row],[Accession Number -Assigned]]&amp;" COLLECTED "&amp;TEXT(Master[[#This Row],[Date Collected or Developed]], "MM/DD/YYYY")</f>
        <v xml:space="preserve">  COLLECTED 01/00/1900</v>
      </c>
      <c r="C179" t="str">
        <f t="shared" si="5"/>
        <v>SLOPE</v>
      </c>
      <c r="D179" s="9"/>
      <c r="F179" s="17" t="str">
        <f>IF(Master[[#This Row],[SLOPE]]="","",Master[[#This Row],[SLOPE]])</f>
        <v/>
      </c>
      <c r="G179" s="76" t="str">
        <f>IF(Master[[#This Row],[SLOPE]]="","",Master[[#This Row],[SLOPE]])</f>
        <v/>
      </c>
      <c r="H179" s="76" t="str">
        <f>IF(Master[[#This Row],[SLOPE Original Value]]="","",Master[[#This Row],[SLOPE Original Value]])</f>
        <v/>
      </c>
    </row>
    <row r="180" spans="2:8" x14ac:dyDescent="0.35">
      <c r="B180" t="str">
        <f>Master[[#This Row],[Accession Prefix (NPGS)]]&amp;" "&amp;Master[[#This Row],[Accession Number -Assigned]]&amp;" COLLECTED "&amp;TEXT(Master[[#This Row],[Date Collected or Developed]], "MM/DD/YYYY")</f>
        <v xml:space="preserve">  COLLECTED 01/00/1900</v>
      </c>
      <c r="C180" t="str">
        <f t="shared" si="5"/>
        <v>SLOPE</v>
      </c>
      <c r="D180" s="9"/>
      <c r="F180" s="17" t="str">
        <f>IF(Master[[#This Row],[SLOPE]]="","",Master[[#This Row],[SLOPE]])</f>
        <v/>
      </c>
      <c r="G180" s="76" t="str">
        <f>IF(Master[[#This Row],[SLOPE]]="","",Master[[#This Row],[SLOPE]])</f>
        <v/>
      </c>
      <c r="H180" s="76" t="str">
        <f>IF(Master[[#This Row],[SLOPE Original Value]]="","",Master[[#This Row],[SLOPE Original Value]])</f>
        <v/>
      </c>
    </row>
    <row r="181" spans="2:8" x14ac:dyDescent="0.35">
      <c r="B181" t="str">
        <f>Master[[#This Row],[Accession Prefix (NPGS)]]&amp;" "&amp;Master[[#This Row],[Accession Number -Assigned]]&amp;" COLLECTED "&amp;TEXT(Master[[#This Row],[Date Collected or Developed]], "MM/DD/YYYY")</f>
        <v xml:space="preserve">  COLLECTED 01/00/1900</v>
      </c>
      <c r="C181" t="str">
        <f t="shared" si="5"/>
        <v>SLOPE</v>
      </c>
      <c r="D181" s="9"/>
      <c r="F181" s="17" t="str">
        <f>IF(Master[[#This Row],[SLOPE]]="","",Master[[#This Row],[SLOPE]])</f>
        <v/>
      </c>
      <c r="G181" s="76" t="str">
        <f>IF(Master[[#This Row],[SLOPE]]="","",Master[[#This Row],[SLOPE]])</f>
        <v/>
      </c>
      <c r="H181" s="76" t="str">
        <f>IF(Master[[#This Row],[SLOPE Original Value]]="","",Master[[#This Row],[SLOPE Original Value]])</f>
        <v/>
      </c>
    </row>
    <row r="182" spans="2:8" x14ac:dyDescent="0.35">
      <c r="B182" t="str">
        <f>Master[[#This Row],[Accession Prefix (NPGS)]]&amp;" "&amp;Master[[#This Row],[Accession Number -Assigned]]&amp;" COLLECTED "&amp;TEXT(Master[[#This Row],[Date Collected or Developed]], "MM/DD/YYYY")</f>
        <v xml:space="preserve">  COLLECTED 01/00/1900</v>
      </c>
      <c r="C182" t="str">
        <f t="shared" ref="C182:C201" si="6">"SLOPE"</f>
        <v>SLOPE</v>
      </c>
      <c r="D182" s="9"/>
      <c r="F182" s="17" t="str">
        <f>IF(Master[[#This Row],[SLOPE]]="","",Master[[#This Row],[SLOPE]])</f>
        <v/>
      </c>
      <c r="G182" s="76" t="str">
        <f>IF(Master[[#This Row],[SLOPE]]="","",Master[[#This Row],[SLOPE]])</f>
        <v/>
      </c>
      <c r="H182" s="76" t="str">
        <f>IF(Master[[#This Row],[SLOPE Original Value]]="","",Master[[#This Row],[SLOPE Original Value]])</f>
        <v/>
      </c>
    </row>
    <row r="183" spans="2:8" x14ac:dyDescent="0.35">
      <c r="B183" t="str">
        <f>Master[[#This Row],[Accession Prefix (NPGS)]]&amp;" "&amp;Master[[#This Row],[Accession Number -Assigned]]&amp;" COLLECTED "&amp;TEXT(Master[[#This Row],[Date Collected or Developed]], "MM/DD/YYYY")</f>
        <v xml:space="preserve">  COLLECTED 01/00/1900</v>
      </c>
      <c r="C183" t="str">
        <f t="shared" si="6"/>
        <v>SLOPE</v>
      </c>
      <c r="D183" s="9"/>
      <c r="F183" s="17" t="str">
        <f>IF(Master[[#This Row],[SLOPE]]="","",Master[[#This Row],[SLOPE]])</f>
        <v/>
      </c>
      <c r="G183" s="76" t="str">
        <f>IF(Master[[#This Row],[SLOPE]]="","",Master[[#This Row],[SLOPE]])</f>
        <v/>
      </c>
      <c r="H183" s="76" t="str">
        <f>IF(Master[[#This Row],[SLOPE Original Value]]="","",Master[[#This Row],[SLOPE Original Value]])</f>
        <v/>
      </c>
    </row>
    <row r="184" spans="2:8" x14ac:dyDescent="0.35">
      <c r="B184" t="str">
        <f>Master[[#This Row],[Accession Prefix (NPGS)]]&amp;" "&amp;Master[[#This Row],[Accession Number -Assigned]]&amp;" COLLECTED "&amp;TEXT(Master[[#This Row],[Date Collected or Developed]], "MM/DD/YYYY")</f>
        <v xml:space="preserve">  COLLECTED 01/00/1900</v>
      </c>
      <c r="C184" t="str">
        <f t="shared" si="6"/>
        <v>SLOPE</v>
      </c>
      <c r="D184" s="9"/>
      <c r="F184" s="17" t="str">
        <f>IF(Master[[#This Row],[SLOPE]]="","",Master[[#This Row],[SLOPE]])</f>
        <v/>
      </c>
      <c r="G184" s="76" t="str">
        <f>IF(Master[[#This Row],[SLOPE]]="","",Master[[#This Row],[SLOPE]])</f>
        <v/>
      </c>
      <c r="H184" s="76" t="str">
        <f>IF(Master[[#This Row],[SLOPE Original Value]]="","",Master[[#This Row],[SLOPE Original Value]])</f>
        <v/>
      </c>
    </row>
    <row r="185" spans="2:8" x14ac:dyDescent="0.35">
      <c r="B185" t="str">
        <f>Master[[#This Row],[Accession Prefix (NPGS)]]&amp;" "&amp;Master[[#This Row],[Accession Number -Assigned]]&amp;" COLLECTED "&amp;TEXT(Master[[#This Row],[Date Collected or Developed]], "MM/DD/YYYY")</f>
        <v xml:space="preserve">  COLLECTED 01/00/1900</v>
      </c>
      <c r="C185" t="str">
        <f t="shared" si="6"/>
        <v>SLOPE</v>
      </c>
      <c r="D185" s="9"/>
      <c r="F185" s="17" t="str">
        <f>IF(Master[[#This Row],[SLOPE]]="","",Master[[#This Row],[SLOPE]])</f>
        <v/>
      </c>
      <c r="G185" s="76" t="str">
        <f>IF(Master[[#This Row],[SLOPE]]="","",Master[[#This Row],[SLOPE]])</f>
        <v/>
      </c>
      <c r="H185" s="76" t="str">
        <f>IF(Master[[#This Row],[SLOPE Original Value]]="","",Master[[#This Row],[SLOPE Original Value]])</f>
        <v/>
      </c>
    </row>
    <row r="186" spans="2:8" x14ac:dyDescent="0.35">
      <c r="B186" t="str">
        <f>Master[[#This Row],[Accession Prefix (NPGS)]]&amp;" "&amp;Master[[#This Row],[Accession Number -Assigned]]&amp;" COLLECTED "&amp;TEXT(Master[[#This Row],[Date Collected or Developed]], "MM/DD/YYYY")</f>
        <v xml:space="preserve">  COLLECTED 01/00/1900</v>
      </c>
      <c r="C186" t="str">
        <f t="shared" si="6"/>
        <v>SLOPE</v>
      </c>
      <c r="D186" s="9"/>
      <c r="F186" s="17" t="str">
        <f>IF(Master[[#This Row],[SLOPE]]="","",Master[[#This Row],[SLOPE]])</f>
        <v/>
      </c>
      <c r="G186" s="76" t="str">
        <f>IF(Master[[#This Row],[SLOPE]]="","",Master[[#This Row],[SLOPE]])</f>
        <v/>
      </c>
      <c r="H186" s="76" t="str">
        <f>IF(Master[[#This Row],[SLOPE Original Value]]="","",Master[[#This Row],[SLOPE Original Value]])</f>
        <v/>
      </c>
    </row>
    <row r="187" spans="2:8" x14ac:dyDescent="0.35">
      <c r="B187" t="str">
        <f>Master[[#This Row],[Accession Prefix (NPGS)]]&amp;" "&amp;Master[[#This Row],[Accession Number -Assigned]]&amp;" COLLECTED "&amp;TEXT(Master[[#This Row],[Date Collected or Developed]], "MM/DD/YYYY")</f>
        <v xml:space="preserve">  COLLECTED 01/00/1900</v>
      </c>
      <c r="C187" t="str">
        <f t="shared" si="6"/>
        <v>SLOPE</v>
      </c>
      <c r="D187" s="9"/>
      <c r="F187" s="17" t="str">
        <f>IF(Master[[#This Row],[SLOPE]]="","",Master[[#This Row],[SLOPE]])</f>
        <v/>
      </c>
      <c r="G187" s="76" t="str">
        <f>IF(Master[[#This Row],[SLOPE]]="","",Master[[#This Row],[SLOPE]])</f>
        <v/>
      </c>
      <c r="H187" s="76" t="str">
        <f>IF(Master[[#This Row],[SLOPE Original Value]]="","",Master[[#This Row],[SLOPE Original Value]])</f>
        <v/>
      </c>
    </row>
    <row r="188" spans="2:8" x14ac:dyDescent="0.35">
      <c r="B188" t="str">
        <f>Master[[#This Row],[Accession Prefix (NPGS)]]&amp;" "&amp;Master[[#This Row],[Accession Number -Assigned]]&amp;" COLLECTED "&amp;TEXT(Master[[#This Row],[Date Collected or Developed]], "MM/DD/YYYY")</f>
        <v xml:space="preserve">  COLLECTED 01/00/1900</v>
      </c>
      <c r="C188" t="str">
        <f t="shared" si="6"/>
        <v>SLOPE</v>
      </c>
      <c r="D188" s="9"/>
      <c r="F188" s="17" t="str">
        <f>IF(Master[[#This Row],[SLOPE]]="","",Master[[#This Row],[SLOPE]])</f>
        <v/>
      </c>
      <c r="G188" s="76" t="str">
        <f>IF(Master[[#This Row],[SLOPE]]="","",Master[[#This Row],[SLOPE]])</f>
        <v/>
      </c>
      <c r="H188" s="76" t="str">
        <f>IF(Master[[#This Row],[SLOPE Original Value]]="","",Master[[#This Row],[SLOPE Original Value]])</f>
        <v/>
      </c>
    </row>
    <row r="189" spans="2:8" x14ac:dyDescent="0.35">
      <c r="B189" t="str">
        <f>Master[[#This Row],[Accession Prefix (NPGS)]]&amp;" "&amp;Master[[#This Row],[Accession Number -Assigned]]&amp;" COLLECTED "&amp;TEXT(Master[[#This Row],[Date Collected or Developed]], "MM/DD/YYYY")</f>
        <v xml:space="preserve">  COLLECTED 01/00/1900</v>
      </c>
      <c r="C189" t="str">
        <f t="shared" si="6"/>
        <v>SLOPE</v>
      </c>
      <c r="D189" s="9"/>
      <c r="F189" s="17" t="str">
        <f>IF(Master[[#This Row],[SLOPE]]="","",Master[[#This Row],[SLOPE]])</f>
        <v/>
      </c>
      <c r="G189" s="76" t="str">
        <f>IF(Master[[#This Row],[SLOPE]]="","",Master[[#This Row],[SLOPE]])</f>
        <v/>
      </c>
      <c r="H189" s="76" t="str">
        <f>IF(Master[[#This Row],[SLOPE Original Value]]="","",Master[[#This Row],[SLOPE Original Value]])</f>
        <v/>
      </c>
    </row>
    <row r="190" spans="2:8" x14ac:dyDescent="0.35">
      <c r="B190" t="str">
        <f>Master[[#This Row],[Accession Prefix (NPGS)]]&amp;" "&amp;Master[[#This Row],[Accession Number -Assigned]]&amp;" COLLECTED "&amp;TEXT(Master[[#This Row],[Date Collected or Developed]], "MM/DD/YYYY")</f>
        <v xml:space="preserve">  COLLECTED 01/00/1900</v>
      </c>
      <c r="C190" t="str">
        <f t="shared" si="6"/>
        <v>SLOPE</v>
      </c>
      <c r="D190" s="9"/>
      <c r="F190" s="17" t="str">
        <f>IF(Master[[#This Row],[SLOPE]]="","",Master[[#This Row],[SLOPE]])</f>
        <v/>
      </c>
      <c r="G190" s="76" t="str">
        <f>IF(Master[[#This Row],[SLOPE]]="","",Master[[#This Row],[SLOPE]])</f>
        <v/>
      </c>
      <c r="H190" s="76" t="str">
        <f>IF(Master[[#This Row],[SLOPE Original Value]]="","",Master[[#This Row],[SLOPE Original Value]])</f>
        <v/>
      </c>
    </row>
    <row r="191" spans="2:8" x14ac:dyDescent="0.35">
      <c r="B191" t="str">
        <f>Master[[#This Row],[Accession Prefix (NPGS)]]&amp;" "&amp;Master[[#This Row],[Accession Number -Assigned]]&amp;" COLLECTED "&amp;TEXT(Master[[#This Row],[Date Collected or Developed]], "MM/DD/YYYY")</f>
        <v xml:space="preserve">  COLLECTED 01/00/1900</v>
      </c>
      <c r="C191" t="str">
        <f t="shared" si="6"/>
        <v>SLOPE</v>
      </c>
      <c r="D191" s="9"/>
      <c r="F191" s="17" t="str">
        <f>IF(Master[[#This Row],[SLOPE]]="","",Master[[#This Row],[SLOPE]])</f>
        <v/>
      </c>
      <c r="G191" s="76" t="str">
        <f>IF(Master[[#This Row],[SLOPE]]="","",Master[[#This Row],[SLOPE]])</f>
        <v/>
      </c>
      <c r="H191" s="76" t="str">
        <f>IF(Master[[#This Row],[SLOPE Original Value]]="","",Master[[#This Row],[SLOPE Original Value]])</f>
        <v/>
      </c>
    </row>
    <row r="192" spans="2:8" x14ac:dyDescent="0.35">
      <c r="B192" t="str">
        <f>Master[[#This Row],[Accession Prefix (NPGS)]]&amp;" "&amp;Master[[#This Row],[Accession Number -Assigned]]&amp;" COLLECTED "&amp;TEXT(Master[[#This Row],[Date Collected or Developed]], "MM/DD/YYYY")</f>
        <v xml:space="preserve">  COLLECTED 01/00/1900</v>
      </c>
      <c r="C192" t="str">
        <f t="shared" si="6"/>
        <v>SLOPE</v>
      </c>
      <c r="D192" s="9"/>
      <c r="F192" s="17" t="str">
        <f>IF(Master[[#This Row],[SLOPE]]="","",Master[[#This Row],[SLOPE]])</f>
        <v/>
      </c>
      <c r="G192" s="76" t="str">
        <f>IF(Master[[#This Row],[SLOPE]]="","",Master[[#This Row],[SLOPE]])</f>
        <v/>
      </c>
      <c r="H192" s="76" t="str">
        <f>IF(Master[[#This Row],[SLOPE Original Value]]="","",Master[[#This Row],[SLOPE Original Value]])</f>
        <v/>
      </c>
    </row>
    <row r="193" spans="2:8" x14ac:dyDescent="0.35">
      <c r="B193" t="str">
        <f>Master[[#This Row],[Accession Prefix (NPGS)]]&amp;" "&amp;Master[[#This Row],[Accession Number -Assigned]]&amp;" COLLECTED "&amp;TEXT(Master[[#This Row],[Date Collected or Developed]], "MM/DD/YYYY")</f>
        <v xml:space="preserve">  COLLECTED 01/00/1900</v>
      </c>
      <c r="C193" t="str">
        <f t="shared" si="6"/>
        <v>SLOPE</v>
      </c>
      <c r="D193" s="9"/>
      <c r="F193" s="17" t="str">
        <f>IF(Master[[#This Row],[SLOPE]]="","",Master[[#This Row],[SLOPE]])</f>
        <v/>
      </c>
      <c r="G193" s="76" t="str">
        <f>IF(Master[[#This Row],[SLOPE]]="","",Master[[#This Row],[SLOPE]])</f>
        <v/>
      </c>
      <c r="H193" s="76" t="str">
        <f>IF(Master[[#This Row],[SLOPE Original Value]]="","",Master[[#This Row],[SLOPE Original Value]])</f>
        <v/>
      </c>
    </row>
    <row r="194" spans="2:8" x14ac:dyDescent="0.35">
      <c r="B194" t="str">
        <f>Master[[#This Row],[Accession Prefix (NPGS)]]&amp;" "&amp;Master[[#This Row],[Accession Number -Assigned]]&amp;" COLLECTED "&amp;TEXT(Master[[#This Row],[Date Collected or Developed]], "MM/DD/YYYY")</f>
        <v xml:space="preserve">  COLLECTED 01/00/1900</v>
      </c>
      <c r="C194" t="str">
        <f t="shared" si="6"/>
        <v>SLOPE</v>
      </c>
      <c r="D194" s="9"/>
      <c r="F194" s="17" t="str">
        <f>IF(Master[[#This Row],[SLOPE]]="","",Master[[#This Row],[SLOPE]])</f>
        <v/>
      </c>
      <c r="G194" s="76" t="str">
        <f>IF(Master[[#This Row],[SLOPE]]="","",Master[[#This Row],[SLOPE]])</f>
        <v/>
      </c>
      <c r="H194" s="76" t="str">
        <f>IF(Master[[#This Row],[SLOPE Original Value]]="","",Master[[#This Row],[SLOPE Original Value]])</f>
        <v/>
      </c>
    </row>
    <row r="195" spans="2:8" x14ac:dyDescent="0.35">
      <c r="B195" t="str">
        <f>Master[[#This Row],[Accession Prefix (NPGS)]]&amp;" "&amp;Master[[#This Row],[Accession Number -Assigned]]&amp;" COLLECTED "&amp;TEXT(Master[[#This Row],[Date Collected or Developed]], "MM/DD/YYYY")</f>
        <v xml:space="preserve">  COLLECTED 01/00/1900</v>
      </c>
      <c r="C195" t="str">
        <f t="shared" si="6"/>
        <v>SLOPE</v>
      </c>
      <c r="D195" s="9"/>
      <c r="F195" s="17" t="str">
        <f>IF(Master[[#This Row],[SLOPE]]="","",Master[[#This Row],[SLOPE]])</f>
        <v/>
      </c>
      <c r="G195" s="76" t="str">
        <f>IF(Master[[#This Row],[SLOPE]]="","",Master[[#This Row],[SLOPE]])</f>
        <v/>
      </c>
      <c r="H195" s="76" t="str">
        <f>IF(Master[[#This Row],[SLOPE Original Value]]="","",Master[[#This Row],[SLOPE Original Value]])</f>
        <v/>
      </c>
    </row>
    <row r="196" spans="2:8" x14ac:dyDescent="0.35">
      <c r="B196" t="str">
        <f>Master[[#This Row],[Accession Prefix (NPGS)]]&amp;" "&amp;Master[[#This Row],[Accession Number -Assigned]]&amp;" COLLECTED "&amp;TEXT(Master[[#This Row],[Date Collected or Developed]], "MM/DD/YYYY")</f>
        <v xml:space="preserve">  COLLECTED 01/00/1900</v>
      </c>
      <c r="C196" t="str">
        <f t="shared" si="6"/>
        <v>SLOPE</v>
      </c>
      <c r="D196" s="9"/>
      <c r="F196" s="17" t="str">
        <f>IF(Master[[#This Row],[SLOPE]]="","",Master[[#This Row],[SLOPE]])</f>
        <v/>
      </c>
      <c r="G196" s="76" t="str">
        <f>IF(Master[[#This Row],[SLOPE]]="","",Master[[#This Row],[SLOPE]])</f>
        <v/>
      </c>
      <c r="H196" s="76" t="str">
        <f>IF(Master[[#This Row],[SLOPE Original Value]]="","",Master[[#This Row],[SLOPE Original Value]])</f>
        <v/>
      </c>
    </row>
    <row r="197" spans="2:8" x14ac:dyDescent="0.35">
      <c r="B197" t="str">
        <f>Master[[#This Row],[Accession Prefix (NPGS)]]&amp;" "&amp;Master[[#This Row],[Accession Number -Assigned]]&amp;" COLLECTED "&amp;TEXT(Master[[#This Row],[Date Collected or Developed]], "MM/DD/YYYY")</f>
        <v xml:space="preserve">  COLLECTED 01/00/1900</v>
      </c>
      <c r="C197" t="str">
        <f t="shared" si="6"/>
        <v>SLOPE</v>
      </c>
      <c r="D197" s="9"/>
      <c r="F197" s="17" t="str">
        <f>IF(Master[[#This Row],[SLOPE]]="","",Master[[#This Row],[SLOPE]])</f>
        <v/>
      </c>
      <c r="G197" s="76" t="str">
        <f>IF(Master[[#This Row],[SLOPE]]="","",Master[[#This Row],[SLOPE]])</f>
        <v/>
      </c>
      <c r="H197" s="76" t="str">
        <f>IF(Master[[#This Row],[SLOPE Original Value]]="","",Master[[#This Row],[SLOPE Original Value]])</f>
        <v/>
      </c>
    </row>
    <row r="198" spans="2:8" x14ac:dyDescent="0.35">
      <c r="B198" t="str">
        <f>Master[[#This Row],[Accession Prefix (NPGS)]]&amp;" "&amp;Master[[#This Row],[Accession Number -Assigned]]&amp;" COLLECTED "&amp;TEXT(Master[[#This Row],[Date Collected or Developed]], "MM/DD/YYYY")</f>
        <v xml:space="preserve">  COLLECTED 01/00/1900</v>
      </c>
      <c r="C198" t="str">
        <f t="shared" si="6"/>
        <v>SLOPE</v>
      </c>
      <c r="D198" s="9"/>
      <c r="F198" s="17" t="str">
        <f>IF(Master[[#This Row],[SLOPE]]="","",Master[[#This Row],[SLOPE]])</f>
        <v/>
      </c>
      <c r="G198" s="76" t="str">
        <f>IF(Master[[#This Row],[SLOPE]]="","",Master[[#This Row],[SLOPE]])</f>
        <v/>
      </c>
      <c r="H198" s="76" t="str">
        <f>IF(Master[[#This Row],[SLOPE Original Value]]="","",Master[[#This Row],[SLOPE Original Value]])</f>
        <v/>
      </c>
    </row>
    <row r="199" spans="2:8" x14ac:dyDescent="0.35">
      <c r="B199" t="str">
        <f>Master[[#This Row],[Accession Prefix (NPGS)]]&amp;" "&amp;Master[[#This Row],[Accession Number -Assigned]]&amp;" COLLECTED "&amp;TEXT(Master[[#This Row],[Date Collected or Developed]], "MM/DD/YYYY")</f>
        <v xml:space="preserve">  COLLECTED 01/00/1900</v>
      </c>
      <c r="C199" t="str">
        <f t="shared" si="6"/>
        <v>SLOPE</v>
      </c>
      <c r="D199" s="9"/>
      <c r="F199" s="17" t="str">
        <f>IF(Master[[#This Row],[SLOPE]]="","",Master[[#This Row],[SLOPE]])</f>
        <v/>
      </c>
      <c r="G199" s="76" t="str">
        <f>IF(Master[[#This Row],[SLOPE]]="","",Master[[#This Row],[SLOPE]])</f>
        <v/>
      </c>
      <c r="H199" s="76" t="str">
        <f>IF(Master[[#This Row],[SLOPE Original Value]]="","",Master[[#This Row],[SLOPE Original Value]])</f>
        <v/>
      </c>
    </row>
    <row r="200" spans="2:8" x14ac:dyDescent="0.35">
      <c r="B200" t="str">
        <f>Master[[#This Row],[Accession Prefix (NPGS)]]&amp;" "&amp;Master[[#This Row],[Accession Number -Assigned]]&amp;" COLLECTED "&amp;TEXT(Master[[#This Row],[Date Collected or Developed]], "MM/DD/YYYY")</f>
        <v xml:space="preserve">  COLLECTED 01/00/1900</v>
      </c>
      <c r="C200" t="str">
        <f t="shared" si="6"/>
        <v>SLOPE</v>
      </c>
      <c r="D200" s="9"/>
      <c r="F200" s="17" t="str">
        <f>IF(Master[[#This Row],[SLOPE]]="","",Master[[#This Row],[SLOPE]])</f>
        <v/>
      </c>
      <c r="G200" s="76" t="str">
        <f>IF(Master[[#This Row],[SLOPE]]="","",Master[[#This Row],[SLOPE]])</f>
        <v/>
      </c>
      <c r="H200" s="76" t="str">
        <f>IF(Master[[#This Row],[SLOPE Original Value]]="","",Master[[#This Row],[SLOPE Original Value]])</f>
        <v/>
      </c>
    </row>
    <row r="201" spans="2:8" x14ac:dyDescent="0.35">
      <c r="B201" t="str">
        <f>Master[[#This Row],[Accession Prefix (NPGS)]]&amp;" "&amp;Master[[#This Row],[Accession Number -Assigned]]&amp;" COLLECTED "&amp;TEXT(Master[[#This Row],[Date Collected or Developed]], "MM/DD/YYYY")</f>
        <v xml:space="preserve">  COLLECTED 01/00/1900</v>
      </c>
      <c r="C201" t="str">
        <f t="shared" si="6"/>
        <v>SLOPE</v>
      </c>
      <c r="D201" s="9"/>
      <c r="F201" s="17" t="str">
        <f>IF(Master[[#This Row],[SLOPE]]="","",Master[[#This Row],[SLOPE]])</f>
        <v/>
      </c>
      <c r="G201" s="76" t="str">
        <f>IF(Master[[#This Row],[SLOPE]]="","",Master[[#This Row],[SLOPE]])</f>
        <v/>
      </c>
      <c r="H201" s="76" t="str">
        <f>IF(Master[[#This Row],[SLOPE Original Value]]="","",Master[[#This Row],[SLOPE Original Value]])</f>
        <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5">
    <tabColor theme="4" tint="0.59999389629810485"/>
  </sheetPr>
  <dimension ref="A1:O201"/>
  <sheetViews>
    <sheetView workbookViewId="0">
      <selection activeCell="J16" sqref="J16"/>
    </sheetView>
  </sheetViews>
  <sheetFormatPr defaultRowHeight="14.5" x14ac:dyDescent="0.35"/>
  <cols>
    <col min="1" max="1" width="16.1796875" customWidth="1"/>
    <col min="2" max="2" width="32.453125" bestFit="1" customWidth="1"/>
    <col min="3" max="3" width="18.7265625" customWidth="1"/>
    <col min="4" max="4" width="14.453125" customWidth="1"/>
    <col min="6" max="6" width="16.26953125" customWidth="1"/>
    <col min="7" max="7" width="20.54296875" customWidth="1"/>
    <col min="8" max="8" width="15.7265625" customWidth="1"/>
  </cols>
  <sheetData>
    <row r="1" spans="1:15" s="82" customFormat="1" ht="45.75" customHeight="1" x14ac:dyDescent="0.35">
      <c r="A1" s="82" t="s">
        <v>80</v>
      </c>
      <c r="B1" s="120" t="s">
        <v>74</v>
      </c>
      <c r="C1" s="120" t="s">
        <v>81</v>
      </c>
      <c r="D1" s="82" t="s">
        <v>82</v>
      </c>
      <c r="E1" s="123" t="s">
        <v>83</v>
      </c>
      <c r="F1" s="82" t="s">
        <v>84</v>
      </c>
      <c r="G1" s="82" t="s">
        <v>85</v>
      </c>
      <c r="H1" s="82" t="s">
        <v>86</v>
      </c>
      <c r="I1" s="82" t="s">
        <v>9</v>
      </c>
    </row>
    <row r="2" spans="1:15" s="7" customFormat="1" ht="15.5" x14ac:dyDescent="0.35">
      <c r="A2" s="1"/>
      <c r="B2" s="7" t="str">
        <f>Master[[#This Row],[Accession Prefix (NPGS)]]&amp;" "&amp;Master[[#This Row],[Accession Number -Assigned]]&amp;" COLLECTED "&amp;TEXT(Master[[#This Row],[Date Collected or Developed]], "MM/DD/YYYY")</f>
        <v>W6 57036 COLLECTED 07/09/2018</v>
      </c>
      <c r="C2" s="7" t="str">
        <f>"SOIL TEXTURE"</f>
        <v>SOIL TEXTURE</v>
      </c>
      <c r="D2" s="17" t="str">
        <f>IF(Master[[#This Row],[SOIL TEXTURE - lookup picker]]="","",Master[[#This Row],[SOIL TEXTURE - lookup picker]])</f>
        <v/>
      </c>
      <c r="E2" s="109"/>
      <c r="G2" s="17" t="str">
        <f>IF(Master[[#This Row],[SOIL TEXTURE - lookup picker]]="","",Master[[#This Row],[SOIL TEXTURE - lookup picker]])</f>
        <v/>
      </c>
      <c r="H2" s="7" t="str">
        <f>IF(Master[[#This Row],[Soil TEXTURE Original Value]]="","",Master[[#This Row],[Soil TEXTURE Original Value]])</f>
        <v/>
      </c>
      <c r="K2" s="8"/>
      <c r="O2" s="8"/>
    </row>
    <row r="3" spans="1:15" s="7" customFormat="1" x14ac:dyDescent="0.35">
      <c r="B3" s="7" t="str">
        <f>Master[[#This Row],[Accession Prefix (NPGS)]]&amp;" "&amp;Master[[#This Row],[Accession Number -Assigned]]&amp;" COLLECTED "&amp;TEXT(Master[[#This Row],[Date Collected or Developed]], "MM/DD/YYYY")</f>
        <v>W6  COLLECTED COLL_DT</v>
      </c>
      <c r="C3" s="7" t="str">
        <f t="shared" ref="C3:C21" si="0">"SOIL TEXTURE"</f>
        <v>SOIL TEXTURE</v>
      </c>
      <c r="D3" s="17" t="str">
        <f>IF(Master[[#This Row],[SOIL TEXTURE - lookup picker]]="","",Master[[#This Row],[SOIL TEXTURE - lookup picker]])</f>
        <v/>
      </c>
      <c r="E3" s="109"/>
      <c r="G3" s="17" t="str">
        <f>IF(Master[[#This Row],[SOIL TEXTURE - lookup picker]]="","",Master[[#This Row],[SOIL TEXTURE - lookup picker]])</f>
        <v/>
      </c>
      <c r="H3" s="7" t="str">
        <f>IF(Master[[#This Row],[Soil TEXTURE Original Value]]="","",Master[[#This Row],[Soil TEXTURE Original Value]])</f>
        <v>SOIL_TYPE</v>
      </c>
      <c r="K3" s="8"/>
      <c r="O3" s="8"/>
    </row>
    <row r="4" spans="1:15" s="7" customFormat="1" x14ac:dyDescent="0.35">
      <c r="B4" s="7" t="str">
        <f>Master[[#This Row],[Accession Prefix (NPGS)]]&amp;" "&amp;Master[[#This Row],[Accession Number -Assigned]]&amp;" COLLECTED "&amp;TEXT(Master[[#This Row],[Date Collected or Developed]], "MM/DD/YYYY")</f>
        <v>W6  COLLECTED 09/29/2015</v>
      </c>
      <c r="C4" s="7" t="str">
        <f t="shared" si="0"/>
        <v>SOIL TEXTURE</v>
      </c>
      <c r="D4" s="17" t="str">
        <f>IF(Master[[#This Row],[SOIL TEXTURE - lookup picker]]="","",Master[[#This Row],[SOIL TEXTURE - lookup picker]])</f>
        <v>Sand</v>
      </c>
      <c r="E4" s="109"/>
      <c r="G4" s="17" t="str">
        <f>IF(Master[[#This Row],[SOIL TEXTURE - lookup picker]]="","",Master[[#This Row],[SOIL TEXTURE - lookup picker]])</f>
        <v>Sand</v>
      </c>
      <c r="H4" s="7" t="str">
        <f>IF(Master[[#This Row],[Soil TEXTURE Original Value]]="","",Master[[#This Row],[Soil TEXTURE Original Value]])</f>
        <v>Sand</v>
      </c>
      <c r="K4" s="8"/>
      <c r="O4" s="8"/>
    </row>
    <row r="5" spans="1:15" s="7" customFormat="1" x14ac:dyDescent="0.35">
      <c r="B5" s="7" t="str">
        <f>Master[[#This Row],[Accession Prefix (NPGS)]]&amp;" "&amp;Master[[#This Row],[Accession Number -Assigned]]&amp;" COLLECTED "&amp;TEXT(Master[[#This Row],[Date Collected or Developed]], "MM/DD/YYYY")</f>
        <v>W6  COLLECTED 01/00/1900</v>
      </c>
      <c r="C5" s="7" t="str">
        <f t="shared" si="0"/>
        <v>SOIL TEXTURE</v>
      </c>
      <c r="D5" s="17" t="str">
        <f>IF(Master[[#This Row],[SOIL TEXTURE - lookup picker]]="","",Master[[#This Row],[SOIL TEXTURE - lookup picker]])</f>
        <v>Sand</v>
      </c>
      <c r="E5" s="109"/>
      <c r="G5" s="17" t="str">
        <f>IF(Master[[#This Row],[SOIL TEXTURE - lookup picker]]="","",Master[[#This Row],[SOIL TEXTURE - lookup picker]])</f>
        <v>Sand</v>
      </c>
      <c r="H5" s="7" t="str">
        <f>IF(Master[[#This Row],[Soil TEXTURE Original Value]]="","",Master[[#This Row],[Soil TEXTURE Original Value]])</f>
        <v>Sand</v>
      </c>
      <c r="K5" s="8"/>
      <c r="O5" s="8"/>
    </row>
    <row r="6" spans="1:15" s="7" customFormat="1" x14ac:dyDescent="0.35">
      <c r="B6" s="7" t="str">
        <f>Master[[#This Row],[Accession Prefix (NPGS)]]&amp;" "&amp;Master[[#This Row],[Accession Number -Assigned]]&amp;" COLLECTED "&amp;TEXT(Master[[#This Row],[Date Collected or Developed]], "MM/DD/YYYY")</f>
        <v>W6  COLLECTED 09/16/2015</v>
      </c>
      <c r="C6" s="7" t="str">
        <f t="shared" si="0"/>
        <v>SOIL TEXTURE</v>
      </c>
      <c r="D6" s="17" t="str">
        <f>IF(Master[[#This Row],[SOIL TEXTURE - lookup picker]]="","",Master[[#This Row],[SOIL TEXTURE - lookup picker]])</f>
        <v>Sand</v>
      </c>
      <c r="E6" s="109"/>
      <c r="G6" s="17" t="str">
        <f>IF(Master[[#This Row],[SOIL TEXTURE - lookup picker]]="","",Master[[#This Row],[SOIL TEXTURE - lookup picker]])</f>
        <v>Sand</v>
      </c>
      <c r="H6" s="7" t="str">
        <f>IF(Master[[#This Row],[Soil TEXTURE Original Value]]="","",Master[[#This Row],[Soil TEXTURE Original Value]])</f>
        <v>Sand</v>
      </c>
      <c r="K6" s="8"/>
      <c r="O6" s="8"/>
    </row>
    <row r="7" spans="1:15" s="7" customFormat="1" x14ac:dyDescent="0.35">
      <c r="B7" s="7" t="str">
        <f>Master[[#This Row],[Accession Prefix (NPGS)]]&amp;" "&amp;Master[[#This Row],[Accession Number -Assigned]]&amp;" COLLECTED "&amp;TEXT(Master[[#This Row],[Date Collected or Developed]], "MM/DD/YYYY")</f>
        <v>W6  COLLECTED 10/21/2015</v>
      </c>
      <c r="C7" s="7" t="str">
        <f t="shared" si="0"/>
        <v>SOIL TEXTURE</v>
      </c>
      <c r="D7" s="17" t="str">
        <f>IF(Master[[#This Row],[SOIL TEXTURE - lookup picker]]="","",Master[[#This Row],[SOIL TEXTURE - lookup picker]])</f>
        <v>Sand</v>
      </c>
      <c r="E7" s="109"/>
      <c r="G7" s="17" t="str">
        <f>IF(Master[[#This Row],[SOIL TEXTURE - lookup picker]]="","",Master[[#This Row],[SOIL TEXTURE - lookup picker]])</f>
        <v>Sand</v>
      </c>
      <c r="H7" s="7" t="str">
        <f>IF(Master[[#This Row],[Soil TEXTURE Original Value]]="","",Master[[#This Row],[Soil TEXTURE Original Value]])</f>
        <v>Sand</v>
      </c>
      <c r="K7" s="8"/>
      <c r="O7" s="8"/>
    </row>
    <row r="8" spans="1:15" x14ac:dyDescent="0.35">
      <c r="A8" s="7"/>
      <c r="B8" t="str">
        <f>Master[[#This Row],[Accession Prefix (NPGS)]]&amp;" "&amp;Master[[#This Row],[Accession Number -Assigned]]&amp;" COLLECTED "&amp;TEXT(Master[[#This Row],[Date Collected or Developed]], "MM/DD/YYYY")</f>
        <v>W6  COLLECTED 10/06/2015</v>
      </c>
      <c r="C8" t="str">
        <f t="shared" si="0"/>
        <v>SOIL TEXTURE</v>
      </c>
      <c r="D8" s="17" t="str">
        <f>IF(Master[[#This Row],[SOIL TEXTURE - lookup picker]]="","",Master[[#This Row],[SOIL TEXTURE - lookup picker]])</f>
        <v>Sand</v>
      </c>
      <c r="E8" s="109"/>
      <c r="G8" s="17" t="str">
        <f>IF(Master[[#This Row],[SOIL TEXTURE - lookup picker]]="","",Master[[#This Row],[SOIL TEXTURE - lookup picker]])</f>
        <v>Sand</v>
      </c>
      <c r="H8" t="str">
        <f>IF(Master[[#This Row],[Soil TEXTURE Original Value]]="","",Master[[#This Row],[Soil TEXTURE Original Value]])</f>
        <v>Sand</v>
      </c>
    </row>
    <row r="9" spans="1:15" x14ac:dyDescent="0.35">
      <c r="A9" s="7"/>
      <c r="B9" t="str">
        <f>Master[[#This Row],[Accession Prefix (NPGS)]]&amp;" "&amp;Master[[#This Row],[Accession Number -Assigned]]&amp;" COLLECTED "&amp;TEXT(Master[[#This Row],[Date Collected or Developed]], "MM/DD/YYYY")</f>
        <v>W6  COLLECTED 10/20/2015</v>
      </c>
      <c r="C9" t="str">
        <f t="shared" si="0"/>
        <v>SOIL TEXTURE</v>
      </c>
      <c r="D9" s="17" t="str">
        <f>IF(Master[[#This Row],[SOIL TEXTURE - lookup picker]]="","",Master[[#This Row],[SOIL TEXTURE - lookup picker]])</f>
        <v>Sand</v>
      </c>
      <c r="E9" s="109"/>
      <c r="G9" s="17" t="str">
        <f>IF(Master[[#This Row],[SOIL TEXTURE - lookup picker]]="","",Master[[#This Row],[SOIL TEXTURE - lookup picker]])</f>
        <v>Sand</v>
      </c>
      <c r="H9" t="str">
        <f>IF(Master[[#This Row],[Soil TEXTURE Original Value]]="","",Master[[#This Row],[Soil TEXTURE Original Value]])</f>
        <v>Sand</v>
      </c>
    </row>
    <row r="10" spans="1:15" x14ac:dyDescent="0.35">
      <c r="A10" s="7"/>
      <c r="B10" t="str">
        <f>Master[[#This Row],[Accession Prefix (NPGS)]]&amp;" "&amp;Master[[#This Row],[Accession Number -Assigned]]&amp;" COLLECTED "&amp;TEXT(Master[[#This Row],[Date Collected or Developed]], "MM/DD/YYYY")</f>
        <v>W6  COLLECTED 11/03/2015</v>
      </c>
      <c r="C10" t="str">
        <f t="shared" si="0"/>
        <v>SOIL TEXTURE</v>
      </c>
      <c r="D10" s="17" t="str">
        <f>IF(Master[[#This Row],[SOIL TEXTURE - lookup picker]]="","",Master[[#This Row],[SOIL TEXTURE - lookup picker]])</f>
        <v>Sand</v>
      </c>
      <c r="E10" s="109"/>
      <c r="G10" s="17" t="str">
        <f>IF(Master[[#This Row],[SOIL TEXTURE - lookup picker]]="","",Master[[#This Row],[SOIL TEXTURE - lookup picker]])</f>
        <v>Sand</v>
      </c>
      <c r="H10" t="str">
        <f>IF(Master[[#This Row],[Soil TEXTURE Original Value]]="","",Master[[#This Row],[Soil TEXTURE Original Value]])</f>
        <v>Sand</v>
      </c>
    </row>
    <row r="11" spans="1:15" x14ac:dyDescent="0.35">
      <c r="A11" s="7"/>
      <c r="B11" t="str">
        <f>Master[[#This Row],[Accession Prefix (NPGS)]]&amp;" "&amp;Master[[#This Row],[Accession Number -Assigned]]&amp;" COLLECTED "&amp;TEXT(Master[[#This Row],[Date Collected or Developed]], "MM/DD/YYYY")</f>
        <v>W6  COLLECTED 10/20/2015</v>
      </c>
      <c r="C11" t="str">
        <f t="shared" si="0"/>
        <v>SOIL TEXTURE</v>
      </c>
      <c r="D11" s="17" t="str">
        <f>IF(Master[[#This Row],[SOIL TEXTURE - lookup picker]]="","",Master[[#This Row],[SOIL TEXTURE - lookup picker]])</f>
        <v>Sand</v>
      </c>
      <c r="E11" s="109"/>
      <c r="G11" s="17" t="str">
        <f>IF(Master[[#This Row],[SOIL TEXTURE - lookup picker]]="","",Master[[#This Row],[SOIL TEXTURE - lookup picker]])</f>
        <v>Sand</v>
      </c>
      <c r="H11" t="str">
        <f>IF(Master[[#This Row],[Soil TEXTURE Original Value]]="","",Master[[#This Row],[Soil TEXTURE Original Value]])</f>
        <v>Sand</v>
      </c>
    </row>
    <row r="12" spans="1:15" x14ac:dyDescent="0.35">
      <c r="A12" s="7"/>
      <c r="B12" t="str">
        <f>Master[[#This Row],[Accession Prefix (NPGS)]]&amp;" "&amp;Master[[#This Row],[Accession Number -Assigned]]&amp;" COLLECTED "&amp;TEXT(Master[[#This Row],[Date Collected or Developed]], "MM/DD/YYYY")</f>
        <v>W6  COLLECTED 10/21/2015</v>
      </c>
      <c r="C12" t="str">
        <f t="shared" si="0"/>
        <v>SOIL TEXTURE</v>
      </c>
      <c r="D12" s="17" t="str">
        <f>IF(Master[[#This Row],[SOIL TEXTURE - lookup picker]]="","",Master[[#This Row],[SOIL TEXTURE - lookup picker]])</f>
        <v/>
      </c>
      <c r="E12" s="109"/>
      <c r="G12" s="17" t="str">
        <f>IF(Master[[#This Row],[SOIL TEXTURE - lookup picker]]="","",Master[[#This Row],[SOIL TEXTURE - lookup picker]])</f>
        <v/>
      </c>
      <c r="H12" t="str">
        <f>IF(Master[[#This Row],[Soil TEXTURE Original Value]]="","",Master[[#This Row],[Soil TEXTURE Original Value]])</f>
        <v/>
      </c>
    </row>
    <row r="13" spans="1:15" x14ac:dyDescent="0.35">
      <c r="A13" s="7"/>
      <c r="B13" t="str">
        <f>Master[[#This Row],[Accession Prefix (NPGS)]]&amp;" "&amp;Master[[#This Row],[Accession Number -Assigned]]&amp;" COLLECTED "&amp;TEXT(Master[[#This Row],[Date Collected or Developed]], "MM/DD/YYYY")</f>
        <v>W6  COLLECTED 10/22/2015</v>
      </c>
      <c r="C13" t="str">
        <f t="shared" si="0"/>
        <v>SOIL TEXTURE</v>
      </c>
      <c r="D13" s="17" t="str">
        <f>IF(Master[[#This Row],[SOIL TEXTURE - lookup picker]]="","",Master[[#This Row],[SOIL TEXTURE - lookup picker]])</f>
        <v>Sand</v>
      </c>
      <c r="E13" s="109"/>
      <c r="G13" s="17" t="str">
        <f>IF(Master[[#This Row],[SOIL TEXTURE - lookup picker]]="","",Master[[#This Row],[SOIL TEXTURE - lookup picker]])</f>
        <v>Sand</v>
      </c>
      <c r="H13" t="str">
        <f>IF(Master[[#This Row],[Soil TEXTURE Original Value]]="","",Master[[#This Row],[Soil TEXTURE Original Value]])</f>
        <v>Sand</v>
      </c>
    </row>
    <row r="14" spans="1:15" x14ac:dyDescent="0.35">
      <c r="A14" s="7"/>
      <c r="B14" t="str">
        <f>Master[[#This Row],[Accession Prefix (NPGS)]]&amp;" "&amp;Master[[#This Row],[Accession Number -Assigned]]&amp;" COLLECTED "&amp;TEXT(Master[[#This Row],[Date Collected or Developed]], "MM/DD/YYYY")</f>
        <v>W6  COLLECTED 10/28/2015</v>
      </c>
      <c r="C14" t="str">
        <f t="shared" si="0"/>
        <v>SOIL TEXTURE</v>
      </c>
      <c r="D14" s="17" t="str">
        <f>IF(Master[[#This Row],[SOIL TEXTURE - lookup picker]]="","",Master[[#This Row],[SOIL TEXTURE - lookup picker]])</f>
        <v>Silt</v>
      </c>
      <c r="E14" s="109"/>
      <c r="G14" s="17" t="str">
        <f>IF(Master[[#This Row],[SOIL TEXTURE - lookup picker]]="","",Master[[#This Row],[SOIL TEXTURE - lookup picker]])</f>
        <v>Silt</v>
      </c>
      <c r="H14" t="str">
        <f>IF(Master[[#This Row],[Soil TEXTURE Original Value]]="","",Master[[#This Row],[Soil TEXTURE Original Value]])</f>
        <v>Silt</v>
      </c>
    </row>
    <row r="15" spans="1:15" x14ac:dyDescent="0.35">
      <c r="A15" s="7"/>
      <c r="B15" t="str">
        <f>Master[[#This Row],[Accession Prefix (NPGS)]]&amp;" "&amp;Master[[#This Row],[Accession Number -Assigned]]&amp;" COLLECTED "&amp;TEXT(Master[[#This Row],[Date Collected or Developed]], "MM/DD/YYYY")</f>
        <v>W6  COLLECTED 10/29/2015</v>
      </c>
      <c r="C15" t="str">
        <f t="shared" si="0"/>
        <v>SOIL TEXTURE</v>
      </c>
      <c r="D15" s="17" t="str">
        <f>IF(Master[[#This Row],[SOIL TEXTURE - lookup picker]]="","",Master[[#This Row],[SOIL TEXTURE - lookup picker]])</f>
        <v>Sand</v>
      </c>
      <c r="E15" s="109"/>
      <c r="G15" s="17" t="str">
        <f>IF(Master[[#This Row],[SOIL TEXTURE - lookup picker]]="","",Master[[#This Row],[SOIL TEXTURE - lookup picker]])</f>
        <v>Sand</v>
      </c>
      <c r="H15" t="str">
        <f>IF(Master[[#This Row],[Soil TEXTURE Original Value]]="","",Master[[#This Row],[Soil TEXTURE Original Value]])</f>
        <v>Sand</v>
      </c>
    </row>
    <row r="16" spans="1:15" x14ac:dyDescent="0.35">
      <c r="A16" s="7"/>
      <c r="B16" t="str">
        <f>Master[[#This Row],[Accession Prefix (NPGS)]]&amp;" "&amp;Master[[#This Row],[Accession Number -Assigned]]&amp;" COLLECTED "&amp;TEXT(Master[[#This Row],[Date Collected or Developed]], "MM/DD/YYYY")</f>
        <v>W6  COLLECTED 10/29/2015</v>
      </c>
      <c r="C16" t="str">
        <f t="shared" si="0"/>
        <v>SOIL TEXTURE</v>
      </c>
      <c r="D16" s="17" t="str">
        <f>IF(Master[[#This Row],[SOIL TEXTURE - lookup picker]]="","",Master[[#This Row],[SOIL TEXTURE - lookup picker]])</f>
        <v>Sand</v>
      </c>
      <c r="E16" s="109"/>
      <c r="G16" s="17" t="str">
        <f>IF(Master[[#This Row],[SOIL TEXTURE - lookup picker]]="","",Master[[#This Row],[SOIL TEXTURE - lookup picker]])</f>
        <v>Sand</v>
      </c>
      <c r="H16" t="str">
        <f>IF(Master[[#This Row],[Soil TEXTURE Original Value]]="","",Master[[#This Row],[Soil TEXTURE Original Value]])</f>
        <v>Sand</v>
      </c>
    </row>
    <row r="17" spans="1:8" x14ac:dyDescent="0.35">
      <c r="A17" s="7"/>
      <c r="B17" t="str">
        <f>Master[[#This Row],[Accession Prefix (NPGS)]]&amp;" "&amp;Master[[#This Row],[Accession Number -Assigned]]&amp;" COLLECTED "&amp;TEXT(Master[[#This Row],[Date Collected or Developed]], "MM/DD/YYYY")</f>
        <v>W6  COLLECTED 10/28/2015</v>
      </c>
      <c r="C17" t="str">
        <f t="shared" si="0"/>
        <v>SOIL TEXTURE</v>
      </c>
      <c r="D17" s="17" t="str">
        <f>IF(Master[[#This Row],[SOIL TEXTURE - lookup picker]]="","",Master[[#This Row],[SOIL TEXTURE - lookup picker]])</f>
        <v>Unspecified</v>
      </c>
      <c r="E17" s="109"/>
      <c r="G17" s="17" t="str">
        <f>IF(Master[[#This Row],[SOIL TEXTURE - lookup picker]]="","",Master[[#This Row],[SOIL TEXTURE - lookup picker]])</f>
        <v>Unspecified</v>
      </c>
      <c r="H17" t="str">
        <f>IF(Master[[#This Row],[Soil TEXTURE Original Value]]="","",Master[[#This Row],[Soil TEXTURE Original Value]])</f>
        <v>Silt, Sand</v>
      </c>
    </row>
    <row r="18" spans="1:8" x14ac:dyDescent="0.35">
      <c r="A18" s="7"/>
      <c r="B18" t="str">
        <f>Master[[#This Row],[Accession Prefix (NPGS)]]&amp;" "&amp;Master[[#This Row],[Accession Number -Assigned]]&amp;" COLLECTED "&amp;TEXT(Master[[#This Row],[Date Collected or Developed]], "MM/DD/YYYY")</f>
        <v>W6  COLLECTED 10/30/2015</v>
      </c>
      <c r="C18" t="str">
        <f t="shared" si="0"/>
        <v>SOIL TEXTURE</v>
      </c>
      <c r="D18" s="17" t="str">
        <f>IF(Master[[#This Row],[SOIL TEXTURE - lookup picker]]="","",Master[[#This Row],[SOIL TEXTURE - lookup picker]])</f>
        <v>Sand</v>
      </c>
      <c r="E18" s="109"/>
      <c r="G18" s="17" t="str">
        <f>IF(Master[[#This Row],[SOIL TEXTURE - lookup picker]]="","",Master[[#This Row],[SOIL TEXTURE - lookup picker]])</f>
        <v>Sand</v>
      </c>
      <c r="H18" t="str">
        <f>IF(Master[[#This Row],[Soil TEXTURE Original Value]]="","",Master[[#This Row],[Soil TEXTURE Original Value]])</f>
        <v>Sand</v>
      </c>
    </row>
    <row r="19" spans="1:8" x14ac:dyDescent="0.35">
      <c r="A19" s="7"/>
      <c r="B19" t="str">
        <f>Master[[#This Row],[Accession Prefix (NPGS)]]&amp;" "&amp;Master[[#This Row],[Accession Number -Assigned]]&amp;" COLLECTED "&amp;TEXT(Master[[#This Row],[Date Collected or Developed]], "MM/DD/YYYY")</f>
        <v>W6  COLLECTED 10/29/2015</v>
      </c>
      <c r="C19" t="str">
        <f t="shared" si="0"/>
        <v>SOIL TEXTURE</v>
      </c>
      <c r="D19" s="17" t="str">
        <f>IF(Master[[#This Row],[SOIL TEXTURE - lookup picker]]="","",Master[[#This Row],[SOIL TEXTURE - lookup picker]])</f>
        <v/>
      </c>
      <c r="E19" s="109"/>
      <c r="G19" s="17" t="str">
        <f>IF(Master[[#This Row],[SOIL TEXTURE - lookup picker]]="","",Master[[#This Row],[SOIL TEXTURE - lookup picker]])</f>
        <v/>
      </c>
      <c r="H19" t="str">
        <f>IF(Master[[#This Row],[Soil TEXTURE Original Value]]="","",Master[[#This Row],[Soil TEXTURE Original Value]])</f>
        <v/>
      </c>
    </row>
    <row r="20" spans="1:8" x14ac:dyDescent="0.35">
      <c r="A20" s="7"/>
      <c r="B20" t="str">
        <f>Master[[#This Row],[Accession Prefix (NPGS)]]&amp;" "&amp;Master[[#This Row],[Accession Number -Assigned]]&amp;" COLLECTED "&amp;TEXT(Master[[#This Row],[Date Collected or Developed]], "MM/DD/YYYY")</f>
        <v>W6  COLLECTED 06/15/2016</v>
      </c>
      <c r="C20" t="str">
        <f t="shared" si="0"/>
        <v>SOIL TEXTURE</v>
      </c>
      <c r="D20" s="17" t="str">
        <f>IF(Master[[#This Row],[SOIL TEXTURE - lookup picker]]="","",Master[[#This Row],[SOIL TEXTURE - lookup picker]])</f>
        <v>Unspecified</v>
      </c>
      <c r="E20" s="109"/>
      <c r="G20" s="17" t="str">
        <f>IF(Master[[#This Row],[SOIL TEXTURE - lookup picker]]="","",Master[[#This Row],[SOIL TEXTURE - lookup picker]])</f>
        <v>Unspecified</v>
      </c>
      <c r="H20" t="str">
        <f>IF(Master[[#This Row],[Soil TEXTURE Original Value]]="","",Master[[#This Row],[Soil TEXTURE Original Value]])</f>
        <v>: Peat</v>
      </c>
    </row>
    <row r="21" spans="1:8" x14ac:dyDescent="0.35">
      <c r="A21" s="7"/>
      <c r="B21" t="str">
        <f>Master[[#This Row],[Accession Prefix (NPGS)]]&amp;" "&amp;Master[[#This Row],[Accession Number -Assigned]]&amp;" COLLECTED "&amp;TEXT(Master[[#This Row],[Date Collected or Developed]], "MM/DD/YYYY")</f>
        <v>W6  COLLECTED 06/16/2016</v>
      </c>
      <c r="C21" t="str">
        <f t="shared" si="0"/>
        <v>SOIL TEXTURE</v>
      </c>
      <c r="D21" s="17" t="str">
        <f>IF(Master[[#This Row],[SOIL TEXTURE - lookup picker]]="","",Master[[#This Row],[SOIL TEXTURE - lookup picker]])</f>
        <v/>
      </c>
      <c r="E21" s="109"/>
      <c r="G21" s="17" t="str">
        <f>IF(Master[[#This Row],[SOIL TEXTURE - lookup picker]]="","",Master[[#This Row],[SOIL TEXTURE - lookup picker]])</f>
        <v/>
      </c>
      <c r="H21" t="str">
        <f>IF(Master[[#This Row],[Soil TEXTURE Original Value]]="","",Master[[#This Row],[Soil TEXTURE Original Value]])</f>
        <v>Other : Sandy Loam</v>
      </c>
    </row>
    <row r="22" spans="1:8" x14ac:dyDescent="0.35">
      <c r="B22" t="str">
        <f>Master[[#This Row],[Accession Prefix (NPGS)]]&amp;" "&amp;Master[[#This Row],[Accession Number -Assigned]]&amp;" COLLECTED "&amp;TEXT(Master[[#This Row],[Date Collected or Developed]], "MM/DD/YYYY")</f>
        <v>W6  COLLECTED 06/20/2016</v>
      </c>
      <c r="C22" t="str">
        <f t="shared" ref="C22:C53" si="1">"SOIL TEXTURE"</f>
        <v>SOIL TEXTURE</v>
      </c>
      <c r="D22" s="17" t="str">
        <f>IF(Master[[#This Row],[SOIL TEXTURE - lookup picker]]="","",Master[[#This Row],[SOIL TEXTURE - lookup picker]])</f>
        <v>Sandy loam</v>
      </c>
      <c r="E22" s="109"/>
      <c r="G22" s="76" t="str">
        <f>IF(Master[[#This Row],[SOIL TEXTURE - lookup picker]]="","",Master[[#This Row],[SOIL TEXTURE - lookup picker]])</f>
        <v>Sandy loam</v>
      </c>
      <c r="H22" t="str">
        <f>IF(Master[[#This Row],[Soil TEXTURE Original Value]]="","",Master[[#This Row],[Soil TEXTURE Original Value]])</f>
        <v>Other : Sandy loam</v>
      </c>
    </row>
    <row r="23" spans="1:8" x14ac:dyDescent="0.35">
      <c r="B23" t="str">
        <f>Master[[#This Row],[Accession Prefix (NPGS)]]&amp;" "&amp;Master[[#This Row],[Accession Number -Assigned]]&amp;" COLLECTED "&amp;TEXT(Master[[#This Row],[Date Collected or Developed]], "MM/DD/YYYY")</f>
        <v>W6  COLLECTED 06/22/2016</v>
      </c>
      <c r="C23" t="str">
        <f t="shared" si="1"/>
        <v>SOIL TEXTURE</v>
      </c>
      <c r="D23" s="17" t="str">
        <f>IF(Master[[#This Row],[SOIL TEXTURE - lookup picker]]="","",Master[[#This Row],[SOIL TEXTURE - lookup picker]])</f>
        <v>Sand</v>
      </c>
      <c r="E23" s="109"/>
      <c r="G23" s="76" t="str">
        <f>IF(Master[[#This Row],[SOIL TEXTURE - lookup picker]]="","",Master[[#This Row],[SOIL TEXTURE - lookup picker]])</f>
        <v>Sand</v>
      </c>
      <c r="H23" t="str">
        <f>IF(Master[[#This Row],[Soil TEXTURE Original Value]]="","",Master[[#This Row],[Soil TEXTURE Original Value]])</f>
        <v>Sand</v>
      </c>
    </row>
    <row r="24" spans="1:8" x14ac:dyDescent="0.35">
      <c r="B24" t="str">
        <f>Master[[#This Row],[Accession Prefix (NPGS)]]&amp;" "&amp;Master[[#This Row],[Accession Number -Assigned]]&amp;" COLLECTED "&amp;TEXT(Master[[#This Row],[Date Collected or Developed]], "MM/DD/YYYY")</f>
        <v>W6  COLLECTED 06/27/2016</v>
      </c>
      <c r="C24" t="str">
        <f t="shared" si="1"/>
        <v>SOIL TEXTURE</v>
      </c>
      <c r="D24" s="17" t="str">
        <f>IF(Master[[#This Row],[SOIL TEXTURE - lookup picker]]="","",Master[[#This Row],[SOIL TEXTURE - lookup picker]])</f>
        <v>Unspecified</v>
      </c>
      <c r="E24" s="109"/>
      <c r="G24" s="76" t="str">
        <f>IF(Master[[#This Row],[SOIL TEXTURE - lookup picker]]="","",Master[[#This Row],[SOIL TEXTURE - lookup picker]])</f>
        <v>Unspecified</v>
      </c>
      <c r="H24" t="str">
        <f>IF(Master[[#This Row],[Soil TEXTURE Original Value]]="","",Master[[#This Row],[Soil TEXTURE Original Value]])</f>
        <v>Other : muck</v>
      </c>
    </row>
    <row r="25" spans="1:8" x14ac:dyDescent="0.35">
      <c r="B25" t="str">
        <f>Master[[#This Row],[Accession Prefix (NPGS)]]&amp;" "&amp;Master[[#This Row],[Accession Number -Assigned]]&amp;" COLLECTED "&amp;TEXT(Master[[#This Row],[Date Collected or Developed]], "MM/DD/YYYY")</f>
        <v>W6  COLLECTED 07/08/2016</v>
      </c>
      <c r="C25" t="str">
        <f t="shared" si="1"/>
        <v>SOIL TEXTURE</v>
      </c>
      <c r="D25" s="17" t="str">
        <f>IF(Master[[#This Row],[SOIL TEXTURE - lookup picker]]="","",Master[[#This Row],[SOIL TEXTURE - lookup picker]])</f>
        <v>Sand</v>
      </c>
      <c r="E25" s="109"/>
      <c r="G25" s="76" t="str">
        <f>IF(Master[[#This Row],[SOIL TEXTURE - lookup picker]]="","",Master[[#This Row],[SOIL TEXTURE - lookup picker]])</f>
        <v>Sand</v>
      </c>
      <c r="H25" t="str">
        <f>IF(Master[[#This Row],[Soil TEXTURE Original Value]]="","",Master[[#This Row],[Soil TEXTURE Original Value]])</f>
        <v>Sand</v>
      </c>
    </row>
    <row r="26" spans="1:8" x14ac:dyDescent="0.35">
      <c r="B26" t="str">
        <f>Master[[#This Row],[Accession Prefix (NPGS)]]&amp;" "&amp;Master[[#This Row],[Accession Number -Assigned]]&amp;" COLLECTED "&amp;TEXT(Master[[#This Row],[Date Collected or Developed]], "MM/DD/YYYY")</f>
        <v>W6  COLLECTED 07/13/2016</v>
      </c>
      <c r="C26" t="str">
        <f t="shared" si="1"/>
        <v>SOIL TEXTURE</v>
      </c>
      <c r="D26" s="17" t="str">
        <f>IF(Master[[#This Row],[SOIL TEXTURE - lookup picker]]="","",Master[[#This Row],[SOIL TEXTURE - lookup picker]])</f>
        <v>Sand</v>
      </c>
      <c r="E26" s="109"/>
      <c r="G26" s="76" t="str">
        <f>IF(Master[[#This Row],[SOIL TEXTURE - lookup picker]]="","",Master[[#This Row],[SOIL TEXTURE - lookup picker]])</f>
        <v>Sand</v>
      </c>
      <c r="H26" t="str">
        <f>IF(Master[[#This Row],[Soil TEXTURE Original Value]]="","",Master[[#This Row],[Soil TEXTURE Original Value]])</f>
        <v>Sand</v>
      </c>
    </row>
    <row r="27" spans="1:8" x14ac:dyDescent="0.35">
      <c r="B27" t="str">
        <f>Master[[#This Row],[Accession Prefix (NPGS)]]&amp;" "&amp;Master[[#This Row],[Accession Number -Assigned]]&amp;" COLLECTED "&amp;TEXT(Master[[#This Row],[Date Collected or Developed]], "MM/DD/YYYY")</f>
        <v>W6  COLLECTED 08/09/2016</v>
      </c>
      <c r="C27" t="str">
        <f t="shared" si="1"/>
        <v>SOIL TEXTURE</v>
      </c>
      <c r="D27" s="17" t="str">
        <f>IF(Master[[#This Row],[SOIL TEXTURE - lookup picker]]="","",Master[[#This Row],[SOIL TEXTURE - lookup picker]])</f>
        <v>Unspecified</v>
      </c>
      <c r="E27" s="109"/>
      <c r="G27" s="76" t="str">
        <f>IF(Master[[#This Row],[SOIL TEXTURE - lookup picker]]="","",Master[[#This Row],[SOIL TEXTURE - lookup picker]])</f>
        <v>Unspecified</v>
      </c>
      <c r="H27" t="str">
        <f>IF(Master[[#This Row],[Soil TEXTURE Original Value]]="","",Master[[#This Row],[Soil TEXTURE Original Value]])</f>
        <v>Silt, Other : loam</v>
      </c>
    </row>
    <row r="28" spans="1:8" x14ac:dyDescent="0.35">
      <c r="B28" t="str">
        <f>Master[[#This Row],[Accession Prefix (NPGS)]]&amp;" "&amp;Master[[#This Row],[Accession Number -Assigned]]&amp;" COLLECTED "&amp;TEXT(Master[[#This Row],[Date Collected or Developed]], "MM/DD/YYYY")</f>
        <v>W6  COLLECTED 07/21/2016</v>
      </c>
      <c r="C28" t="str">
        <f t="shared" si="1"/>
        <v>SOIL TEXTURE</v>
      </c>
      <c r="D28" s="17" t="str">
        <f>IF(Master[[#This Row],[SOIL TEXTURE - lookup picker]]="","",Master[[#This Row],[SOIL TEXTURE - lookup picker]])</f>
        <v>Loam</v>
      </c>
      <c r="E28" s="109"/>
      <c r="G28" s="76" t="str">
        <f>IF(Master[[#This Row],[SOIL TEXTURE - lookup picker]]="","",Master[[#This Row],[SOIL TEXTURE - lookup picker]])</f>
        <v>Loam</v>
      </c>
      <c r="H28" t="str">
        <f>IF(Master[[#This Row],[Soil TEXTURE Original Value]]="","",Master[[#This Row],[Soil TEXTURE Original Value]])</f>
        <v>Other : loam</v>
      </c>
    </row>
    <row r="29" spans="1:8" x14ac:dyDescent="0.35">
      <c r="B29" t="str">
        <f>Master[[#This Row],[Accession Prefix (NPGS)]]&amp;" "&amp;Master[[#This Row],[Accession Number -Assigned]]&amp;" COLLECTED "&amp;TEXT(Master[[#This Row],[Date Collected or Developed]], "MM/DD/YYYY")</f>
        <v>W6  COLLECTED 08/17/2016</v>
      </c>
      <c r="C29" t="str">
        <f t="shared" si="1"/>
        <v>SOIL TEXTURE</v>
      </c>
      <c r="D29" s="17" t="str">
        <f>IF(Master[[#This Row],[SOIL TEXTURE - lookup picker]]="","",Master[[#This Row],[SOIL TEXTURE - lookup picker]])</f>
        <v>Sand</v>
      </c>
      <c r="E29" s="109"/>
      <c r="G29" s="76" t="str">
        <f>IF(Master[[#This Row],[SOIL TEXTURE - lookup picker]]="","",Master[[#This Row],[SOIL TEXTURE - lookup picker]])</f>
        <v>Sand</v>
      </c>
      <c r="H29" t="str">
        <f>IF(Master[[#This Row],[Soil TEXTURE Original Value]]="","",Master[[#This Row],[Soil TEXTURE Original Value]])</f>
        <v>Sand</v>
      </c>
    </row>
    <row r="30" spans="1:8" x14ac:dyDescent="0.35">
      <c r="B30" t="str">
        <f>Master[[#This Row],[Accession Prefix (NPGS)]]&amp;" "&amp;Master[[#This Row],[Accession Number -Assigned]]&amp;" COLLECTED "&amp;TEXT(Master[[#This Row],[Date Collected or Developed]], "MM/DD/YYYY")</f>
        <v>W6  COLLECTED 08/18/2016</v>
      </c>
      <c r="C30" t="str">
        <f t="shared" si="1"/>
        <v>SOIL TEXTURE</v>
      </c>
      <c r="D30" s="17" t="str">
        <f>IF(Master[[#This Row],[SOIL TEXTURE - lookup picker]]="","",Master[[#This Row],[SOIL TEXTURE - lookup picker]])</f>
        <v>Silt</v>
      </c>
      <c r="E30" s="109"/>
      <c r="G30" s="76" t="str">
        <f>IF(Master[[#This Row],[SOIL TEXTURE - lookup picker]]="","",Master[[#This Row],[SOIL TEXTURE - lookup picker]])</f>
        <v>Silt</v>
      </c>
      <c r="H30" t="str">
        <f>IF(Master[[#This Row],[Soil TEXTURE Original Value]]="","",Master[[#This Row],[Soil TEXTURE Original Value]])</f>
        <v>Silt</v>
      </c>
    </row>
    <row r="31" spans="1:8" x14ac:dyDescent="0.35">
      <c r="B31" t="str">
        <f>Master[[#This Row],[Accession Prefix (NPGS)]]&amp;" "&amp;Master[[#This Row],[Accession Number -Assigned]]&amp;" COLLECTED "&amp;TEXT(Master[[#This Row],[Date Collected or Developed]], "MM/DD/YYYY")</f>
        <v>W6  COLLECTED 08/25/2016</v>
      </c>
      <c r="C31" t="str">
        <f t="shared" si="1"/>
        <v>SOIL TEXTURE</v>
      </c>
      <c r="D31" s="17" t="str">
        <f>IF(Master[[#This Row],[SOIL TEXTURE - lookup picker]]="","",Master[[#This Row],[SOIL TEXTURE - lookup picker]])</f>
        <v>Silt</v>
      </c>
      <c r="E31" s="109"/>
      <c r="G31" s="76" t="str">
        <f>IF(Master[[#This Row],[SOIL TEXTURE - lookup picker]]="","",Master[[#This Row],[SOIL TEXTURE - lookup picker]])</f>
        <v>Silt</v>
      </c>
      <c r="H31" t="str">
        <f>IF(Master[[#This Row],[Soil TEXTURE Original Value]]="","",Master[[#This Row],[Soil TEXTURE Original Value]])</f>
        <v>Silt</v>
      </c>
    </row>
    <row r="32" spans="1:8" x14ac:dyDescent="0.35">
      <c r="B32" t="str">
        <f>Master[[#This Row],[Accession Prefix (NPGS)]]&amp;" "&amp;Master[[#This Row],[Accession Number -Assigned]]&amp;" COLLECTED "&amp;TEXT(Master[[#This Row],[Date Collected or Developed]], "MM/DD/YYYY")</f>
        <v>W6  COLLECTED 08/31/2016</v>
      </c>
      <c r="C32" t="str">
        <f t="shared" si="1"/>
        <v>SOIL TEXTURE</v>
      </c>
      <c r="D32" s="17" t="str">
        <f>IF(Master[[#This Row],[SOIL TEXTURE - lookup picker]]="","",Master[[#This Row],[SOIL TEXTURE - lookup picker]])</f>
        <v>Sand</v>
      </c>
      <c r="E32" s="109"/>
      <c r="G32" s="76" t="str">
        <f>IF(Master[[#This Row],[SOIL TEXTURE - lookup picker]]="","",Master[[#This Row],[SOIL TEXTURE - lookup picker]])</f>
        <v>Sand</v>
      </c>
      <c r="H32" t="str">
        <f>IF(Master[[#This Row],[Soil TEXTURE Original Value]]="","",Master[[#This Row],[Soil TEXTURE Original Value]])</f>
        <v>Sand</v>
      </c>
    </row>
    <row r="33" spans="2:8" x14ac:dyDescent="0.35">
      <c r="B33" t="str">
        <f>Master[[#This Row],[Accession Prefix (NPGS)]]&amp;" "&amp;Master[[#This Row],[Accession Number -Assigned]]&amp;" COLLECTED "&amp;TEXT(Master[[#This Row],[Date Collected or Developed]], "MM/DD/YYYY")</f>
        <v>W6  COLLECTED 09/13/2016</v>
      </c>
      <c r="C33" t="str">
        <f t="shared" si="1"/>
        <v>SOIL TEXTURE</v>
      </c>
      <c r="D33" s="17" t="str">
        <f>IF(Master[[#This Row],[SOIL TEXTURE - lookup picker]]="","",Master[[#This Row],[SOIL TEXTURE - lookup picker]])</f>
        <v>Silt</v>
      </c>
      <c r="E33" s="109"/>
      <c r="G33" s="76" t="str">
        <f>IF(Master[[#This Row],[SOIL TEXTURE - lookup picker]]="","",Master[[#This Row],[SOIL TEXTURE - lookup picker]])</f>
        <v>Silt</v>
      </c>
      <c r="H33" t="str">
        <f>IF(Master[[#This Row],[Soil TEXTURE Original Value]]="","",Master[[#This Row],[Soil TEXTURE Original Value]])</f>
        <v>Silt</v>
      </c>
    </row>
    <row r="34" spans="2:8" x14ac:dyDescent="0.35">
      <c r="B34" t="str">
        <f>Master[[#This Row],[Accession Prefix (NPGS)]]&amp;" "&amp;Master[[#This Row],[Accession Number -Assigned]]&amp;" COLLECTED "&amp;TEXT(Master[[#This Row],[Date Collected or Developed]], "MM/DD/YYYY")</f>
        <v>W6  COLLECTED 09/14/2016</v>
      </c>
      <c r="C34" t="str">
        <f t="shared" si="1"/>
        <v>SOIL TEXTURE</v>
      </c>
      <c r="D34" s="17" t="str">
        <f>IF(Master[[#This Row],[SOIL TEXTURE - lookup picker]]="","",Master[[#This Row],[SOIL TEXTURE - lookup picker]])</f>
        <v>Sand</v>
      </c>
      <c r="E34" s="109"/>
      <c r="G34" s="76" t="str">
        <f>IF(Master[[#This Row],[SOIL TEXTURE - lookup picker]]="","",Master[[#This Row],[SOIL TEXTURE - lookup picker]])</f>
        <v>Sand</v>
      </c>
      <c r="H34" t="str">
        <f>IF(Master[[#This Row],[Soil TEXTURE Original Value]]="","",Master[[#This Row],[Soil TEXTURE Original Value]])</f>
        <v>Sand</v>
      </c>
    </row>
    <row r="35" spans="2:8" x14ac:dyDescent="0.35">
      <c r="B35" t="str">
        <f>Master[[#This Row],[Accession Prefix (NPGS)]]&amp;" "&amp;Master[[#This Row],[Accession Number -Assigned]]&amp;" COLLECTED "&amp;TEXT(Master[[#This Row],[Date Collected or Developed]], "MM/DD/YYYY")</f>
        <v>W6  COLLECTED 10/14/2016</v>
      </c>
      <c r="C35" t="str">
        <f t="shared" si="1"/>
        <v>SOIL TEXTURE</v>
      </c>
      <c r="D35" s="17" t="str">
        <f>IF(Master[[#This Row],[SOIL TEXTURE - lookup picker]]="","",Master[[#This Row],[SOIL TEXTURE - lookup picker]])</f>
        <v>Sand</v>
      </c>
      <c r="E35" s="109"/>
      <c r="G35" s="76" t="str">
        <f>IF(Master[[#This Row],[SOIL TEXTURE - lookup picker]]="","",Master[[#This Row],[SOIL TEXTURE - lookup picker]])</f>
        <v>Sand</v>
      </c>
      <c r="H35" t="str">
        <f>IF(Master[[#This Row],[Soil TEXTURE Original Value]]="","",Master[[#This Row],[Soil TEXTURE Original Value]])</f>
        <v>Sand</v>
      </c>
    </row>
    <row r="36" spans="2:8" x14ac:dyDescent="0.35">
      <c r="B36" t="str">
        <f>Master[[#This Row],[Accession Prefix (NPGS)]]&amp;" "&amp;Master[[#This Row],[Accession Number -Assigned]]&amp;" COLLECTED "&amp;TEXT(Master[[#This Row],[Date Collected or Developed]], "MM/DD/YYYY")</f>
        <v>W6  COLLECTED 09/16/2016</v>
      </c>
      <c r="C36" t="str">
        <f t="shared" si="1"/>
        <v>SOIL TEXTURE</v>
      </c>
      <c r="D36" s="17" t="str">
        <f>IF(Master[[#This Row],[SOIL TEXTURE - lookup picker]]="","",Master[[#This Row],[SOIL TEXTURE - lookup picker]])</f>
        <v>Sand</v>
      </c>
      <c r="E36" s="109"/>
      <c r="G36" s="76" t="str">
        <f>IF(Master[[#This Row],[SOIL TEXTURE - lookup picker]]="","",Master[[#This Row],[SOIL TEXTURE - lookup picker]])</f>
        <v>Sand</v>
      </c>
      <c r="H36" t="str">
        <f>IF(Master[[#This Row],[Soil TEXTURE Original Value]]="","",Master[[#This Row],[Soil TEXTURE Original Value]])</f>
        <v>Sand</v>
      </c>
    </row>
    <row r="37" spans="2:8" x14ac:dyDescent="0.35">
      <c r="B37" t="str">
        <f>Master[[#This Row],[Accession Prefix (NPGS)]]&amp;" "&amp;Master[[#This Row],[Accession Number -Assigned]]&amp;" COLLECTED "&amp;TEXT(Master[[#This Row],[Date Collected or Developed]], "MM/DD/YYYY")</f>
        <v>W6  COLLECTED 09/16/2016</v>
      </c>
      <c r="C37" t="str">
        <f t="shared" si="1"/>
        <v>SOIL TEXTURE</v>
      </c>
      <c r="D37" s="17" t="str">
        <f>IF(Master[[#This Row],[SOIL TEXTURE - lookup picker]]="","",Master[[#This Row],[SOIL TEXTURE - lookup picker]])</f>
        <v>Sand</v>
      </c>
      <c r="E37" s="109"/>
      <c r="G37" s="76" t="str">
        <f>IF(Master[[#This Row],[SOIL TEXTURE - lookup picker]]="","",Master[[#This Row],[SOIL TEXTURE - lookup picker]])</f>
        <v>Sand</v>
      </c>
      <c r="H37" t="str">
        <f>IF(Master[[#This Row],[Soil TEXTURE Original Value]]="","",Master[[#This Row],[Soil TEXTURE Original Value]])</f>
        <v>Sand</v>
      </c>
    </row>
    <row r="38" spans="2:8" x14ac:dyDescent="0.35">
      <c r="B38" t="str">
        <f>Master[[#This Row],[Accession Prefix (NPGS)]]&amp;" "&amp;Master[[#This Row],[Accession Number -Assigned]]&amp;" COLLECTED "&amp;TEXT(Master[[#This Row],[Date Collected or Developed]], "MM/DD/YYYY")</f>
        <v>W6  COLLECTED 09/22/2016</v>
      </c>
      <c r="C38" t="str">
        <f t="shared" si="1"/>
        <v>SOIL TEXTURE</v>
      </c>
      <c r="D38" s="17" t="str">
        <f>IF(Master[[#This Row],[SOIL TEXTURE - lookup picker]]="","",Master[[#This Row],[SOIL TEXTURE - lookup picker]])</f>
        <v>Sand</v>
      </c>
      <c r="E38" s="109"/>
      <c r="G38" s="76" t="str">
        <f>IF(Master[[#This Row],[SOIL TEXTURE - lookup picker]]="","",Master[[#This Row],[SOIL TEXTURE - lookup picker]])</f>
        <v>Sand</v>
      </c>
      <c r="H38" t="str">
        <f>IF(Master[[#This Row],[Soil TEXTURE Original Value]]="","",Master[[#This Row],[Soil TEXTURE Original Value]])</f>
        <v>Sand</v>
      </c>
    </row>
    <row r="39" spans="2:8" x14ac:dyDescent="0.35">
      <c r="B39" t="str">
        <f>Master[[#This Row],[Accession Prefix (NPGS)]]&amp;" "&amp;Master[[#This Row],[Accession Number -Assigned]]&amp;" COLLECTED "&amp;TEXT(Master[[#This Row],[Date Collected or Developed]], "MM/DD/YYYY")</f>
        <v>W6  COLLECTED 09/20/2016</v>
      </c>
      <c r="C39" t="str">
        <f t="shared" si="1"/>
        <v>SOIL TEXTURE</v>
      </c>
      <c r="D39" s="17" t="str">
        <f>IF(Master[[#This Row],[SOIL TEXTURE - lookup picker]]="","",Master[[#This Row],[SOIL TEXTURE - lookup picker]])</f>
        <v>Silt</v>
      </c>
      <c r="E39" s="109"/>
      <c r="G39" s="76" t="str">
        <f>IF(Master[[#This Row],[SOIL TEXTURE - lookup picker]]="","",Master[[#This Row],[SOIL TEXTURE - lookup picker]])</f>
        <v>Silt</v>
      </c>
      <c r="H39" t="str">
        <f>IF(Master[[#This Row],[Soil TEXTURE Original Value]]="","",Master[[#This Row],[Soil TEXTURE Original Value]])</f>
        <v>Silt</v>
      </c>
    </row>
    <row r="40" spans="2:8" x14ac:dyDescent="0.35">
      <c r="B40" t="str">
        <f>Master[[#This Row],[Accession Prefix (NPGS)]]&amp;" "&amp;Master[[#This Row],[Accession Number -Assigned]]&amp;" COLLECTED "&amp;TEXT(Master[[#This Row],[Date Collected or Developed]], "MM/DD/YYYY")</f>
        <v>W6  COLLECTED 09/27/2016</v>
      </c>
      <c r="C40" t="str">
        <f t="shared" si="1"/>
        <v>SOIL TEXTURE</v>
      </c>
      <c r="D40" s="17" t="str">
        <f>IF(Master[[#This Row],[SOIL TEXTURE - lookup picker]]="","",Master[[#This Row],[SOIL TEXTURE - lookup picker]])</f>
        <v>Sand</v>
      </c>
      <c r="E40" s="109"/>
      <c r="G40" s="76" t="str">
        <f>IF(Master[[#This Row],[SOIL TEXTURE - lookup picker]]="","",Master[[#This Row],[SOIL TEXTURE - lookup picker]])</f>
        <v>Sand</v>
      </c>
      <c r="H40" t="str">
        <f>IF(Master[[#This Row],[Soil TEXTURE Original Value]]="","",Master[[#This Row],[Soil TEXTURE Original Value]])</f>
        <v>Sand</v>
      </c>
    </row>
    <row r="41" spans="2:8" x14ac:dyDescent="0.35">
      <c r="B41" t="str">
        <f>Master[[#This Row],[Accession Prefix (NPGS)]]&amp;" "&amp;Master[[#This Row],[Accession Number -Assigned]]&amp;" COLLECTED "&amp;TEXT(Master[[#This Row],[Date Collected or Developed]], "MM/DD/YYYY")</f>
        <v>W6  COLLECTED 09/29/2016</v>
      </c>
      <c r="C41" t="str">
        <f t="shared" si="1"/>
        <v>SOIL TEXTURE</v>
      </c>
      <c r="D41" s="17" t="str">
        <f>IF(Master[[#This Row],[SOIL TEXTURE - lookup picker]]="","",Master[[#This Row],[SOIL TEXTURE - lookup picker]])</f>
        <v>Silt</v>
      </c>
      <c r="E41" s="109"/>
      <c r="G41" s="76" t="str">
        <f>IF(Master[[#This Row],[SOIL TEXTURE - lookup picker]]="","",Master[[#This Row],[SOIL TEXTURE - lookup picker]])</f>
        <v>Silt</v>
      </c>
      <c r="H41" t="str">
        <f>IF(Master[[#This Row],[Soil TEXTURE Original Value]]="","",Master[[#This Row],[Soil TEXTURE Original Value]])</f>
        <v>Silt</v>
      </c>
    </row>
    <row r="42" spans="2:8" x14ac:dyDescent="0.35">
      <c r="B42" t="str">
        <f>Master[[#This Row],[Accession Prefix (NPGS)]]&amp;" "&amp;Master[[#This Row],[Accession Number -Assigned]]&amp;" COLLECTED "&amp;TEXT(Master[[#This Row],[Date Collected or Developed]], "MM/DD/YYYY")</f>
        <v>W6  COLLECTED 09/29/2016</v>
      </c>
      <c r="C42" t="str">
        <f t="shared" si="1"/>
        <v>SOIL TEXTURE</v>
      </c>
      <c r="D42" s="17" t="str">
        <f>IF(Master[[#This Row],[SOIL TEXTURE - lookup picker]]="","",Master[[#This Row],[SOIL TEXTURE - lookup picker]])</f>
        <v>Silt</v>
      </c>
      <c r="E42" s="109"/>
      <c r="G42" s="76" t="str">
        <f>IF(Master[[#This Row],[SOIL TEXTURE - lookup picker]]="","",Master[[#This Row],[SOIL TEXTURE - lookup picker]])</f>
        <v>Silt</v>
      </c>
      <c r="H42" t="str">
        <f>IF(Master[[#This Row],[Soil TEXTURE Original Value]]="","",Master[[#This Row],[Soil TEXTURE Original Value]])</f>
        <v>Silt</v>
      </c>
    </row>
    <row r="43" spans="2:8" x14ac:dyDescent="0.35">
      <c r="B43" t="str">
        <f>Master[[#This Row],[Accession Prefix (NPGS)]]&amp;" "&amp;Master[[#This Row],[Accession Number -Assigned]]&amp;" COLLECTED "&amp;TEXT(Master[[#This Row],[Date Collected or Developed]], "MM/DD/YYYY")</f>
        <v>W6  COLLECTED 09/29/2016</v>
      </c>
      <c r="C43" t="str">
        <f t="shared" si="1"/>
        <v>SOIL TEXTURE</v>
      </c>
      <c r="D43" s="17" t="str">
        <f>IF(Master[[#This Row],[SOIL TEXTURE - lookup picker]]="","",Master[[#This Row],[SOIL TEXTURE - lookup picker]])</f>
        <v>Silt</v>
      </c>
      <c r="E43" s="109"/>
      <c r="G43" s="76" t="str">
        <f>IF(Master[[#This Row],[SOIL TEXTURE - lookup picker]]="","",Master[[#This Row],[SOIL TEXTURE - lookup picker]])</f>
        <v>Silt</v>
      </c>
      <c r="H43" t="str">
        <f>IF(Master[[#This Row],[Soil TEXTURE Original Value]]="","",Master[[#This Row],[Soil TEXTURE Original Value]])</f>
        <v>Silt</v>
      </c>
    </row>
    <row r="44" spans="2:8" x14ac:dyDescent="0.35">
      <c r="B44" t="str">
        <f>Master[[#This Row],[Accession Prefix (NPGS)]]&amp;" "&amp;Master[[#This Row],[Accession Number -Assigned]]&amp;" COLLECTED "&amp;TEXT(Master[[#This Row],[Date Collected or Developed]], "MM/DD/YYYY")</f>
        <v>W6  COLLECTED 10/05/2016</v>
      </c>
      <c r="C44" t="str">
        <f t="shared" si="1"/>
        <v>SOIL TEXTURE</v>
      </c>
      <c r="D44" s="17" t="str">
        <f>IF(Master[[#This Row],[SOIL TEXTURE - lookup picker]]="","",Master[[#This Row],[SOIL TEXTURE - lookup picker]])</f>
        <v>Sand</v>
      </c>
      <c r="E44" s="109"/>
      <c r="G44" s="76" t="str">
        <f>IF(Master[[#This Row],[SOIL TEXTURE - lookup picker]]="","",Master[[#This Row],[SOIL TEXTURE - lookup picker]])</f>
        <v>Sand</v>
      </c>
      <c r="H44" t="str">
        <f>IF(Master[[#This Row],[Soil TEXTURE Original Value]]="","",Master[[#This Row],[Soil TEXTURE Original Value]])</f>
        <v>Sand</v>
      </c>
    </row>
    <row r="45" spans="2:8" x14ac:dyDescent="0.35">
      <c r="B45" t="str">
        <f>Master[[#This Row],[Accession Prefix (NPGS)]]&amp;" "&amp;Master[[#This Row],[Accession Number -Assigned]]&amp;" COLLECTED "&amp;TEXT(Master[[#This Row],[Date Collected or Developed]], "MM/DD/YYYY")</f>
        <v>W6  COLLECTED 10/05/2016</v>
      </c>
      <c r="C45" t="str">
        <f t="shared" si="1"/>
        <v>SOIL TEXTURE</v>
      </c>
      <c r="D45" s="17" t="str">
        <f>IF(Master[[#This Row],[SOIL TEXTURE - lookup picker]]="","",Master[[#This Row],[SOIL TEXTURE - lookup picker]])</f>
        <v>Sand</v>
      </c>
      <c r="E45" s="109"/>
      <c r="G45" s="76" t="str">
        <f>IF(Master[[#This Row],[SOIL TEXTURE - lookup picker]]="","",Master[[#This Row],[SOIL TEXTURE - lookup picker]])</f>
        <v>Sand</v>
      </c>
      <c r="H45" t="str">
        <f>IF(Master[[#This Row],[Soil TEXTURE Original Value]]="","",Master[[#This Row],[Soil TEXTURE Original Value]])</f>
        <v>Sand</v>
      </c>
    </row>
    <row r="46" spans="2:8" x14ac:dyDescent="0.35">
      <c r="B46" t="str">
        <f>Master[[#This Row],[Accession Prefix (NPGS)]]&amp;" "&amp;Master[[#This Row],[Accession Number -Assigned]]&amp;" COLLECTED "&amp;TEXT(Master[[#This Row],[Date Collected or Developed]], "MM/DD/YYYY")</f>
        <v>W6  COLLECTED 10/06/2016</v>
      </c>
      <c r="C46" t="str">
        <f t="shared" si="1"/>
        <v>SOIL TEXTURE</v>
      </c>
      <c r="D46" s="17" t="str">
        <f>IF(Master[[#This Row],[SOIL TEXTURE - lookup picker]]="","",Master[[#This Row],[SOIL TEXTURE - lookup picker]])</f>
        <v>Unspecified</v>
      </c>
      <c r="E46" s="109"/>
      <c r="G46" s="76" t="str">
        <f>IF(Master[[#This Row],[SOIL TEXTURE - lookup picker]]="","",Master[[#This Row],[SOIL TEXTURE - lookup picker]])</f>
        <v>Unspecified</v>
      </c>
      <c r="H46" t="str">
        <f>IF(Master[[#This Row],[Soil TEXTURE Original Value]]="","",Master[[#This Row],[Soil TEXTURE Original Value]])</f>
        <v>Other : muck</v>
      </c>
    </row>
    <row r="47" spans="2:8" x14ac:dyDescent="0.35">
      <c r="B47" t="str">
        <f>Master[[#This Row],[Accession Prefix (NPGS)]]&amp;" "&amp;Master[[#This Row],[Accession Number -Assigned]]&amp;" COLLECTED "&amp;TEXT(Master[[#This Row],[Date Collected or Developed]], "MM/DD/YYYY")</f>
        <v>W6  COLLECTED 10/19/2016</v>
      </c>
      <c r="C47" t="str">
        <f t="shared" si="1"/>
        <v>SOIL TEXTURE</v>
      </c>
      <c r="D47" s="17" t="str">
        <f>IF(Master[[#This Row],[SOIL TEXTURE - lookup picker]]="","",Master[[#This Row],[SOIL TEXTURE - lookup picker]])</f>
        <v>Sand</v>
      </c>
      <c r="E47" s="109"/>
      <c r="G47" s="76" t="str">
        <f>IF(Master[[#This Row],[SOIL TEXTURE - lookup picker]]="","",Master[[#This Row],[SOIL TEXTURE - lookup picker]])</f>
        <v>Sand</v>
      </c>
      <c r="H47" t="str">
        <f>IF(Master[[#This Row],[Soil TEXTURE Original Value]]="","",Master[[#This Row],[Soil TEXTURE Original Value]])</f>
        <v>Sand</v>
      </c>
    </row>
    <row r="48" spans="2:8" x14ac:dyDescent="0.35">
      <c r="B48" t="str">
        <f>Master[[#This Row],[Accession Prefix (NPGS)]]&amp;" "&amp;Master[[#This Row],[Accession Number -Assigned]]&amp;" COLLECTED "&amp;TEXT(Master[[#This Row],[Date Collected or Developed]], "MM/DD/YYYY")</f>
        <v>W6  COLLECTED 10/26/2016</v>
      </c>
      <c r="C48" t="str">
        <f t="shared" si="1"/>
        <v>SOIL TEXTURE</v>
      </c>
      <c r="D48" s="17" t="str">
        <f>IF(Master[[#This Row],[SOIL TEXTURE - lookup picker]]="","",Master[[#This Row],[SOIL TEXTURE - lookup picker]])</f>
        <v>Silt</v>
      </c>
      <c r="E48" s="109"/>
      <c r="G48" s="76" t="str">
        <f>IF(Master[[#This Row],[SOIL TEXTURE - lookup picker]]="","",Master[[#This Row],[SOIL TEXTURE - lookup picker]])</f>
        <v>Silt</v>
      </c>
      <c r="H48" t="str">
        <f>IF(Master[[#This Row],[Soil TEXTURE Original Value]]="","",Master[[#This Row],[Soil TEXTURE Original Value]])</f>
        <v>Silt</v>
      </c>
    </row>
    <row r="49" spans="2:8" x14ac:dyDescent="0.35">
      <c r="B49" t="str">
        <f>Master[[#This Row],[Accession Prefix (NPGS)]]&amp;" "&amp;Master[[#This Row],[Accession Number -Assigned]]&amp;" COLLECTED "&amp;TEXT(Master[[#This Row],[Date Collected or Developed]], "MM/DD/YYYY")</f>
        <v>W6  COLLECTED 10/28/2016</v>
      </c>
      <c r="C49" t="str">
        <f t="shared" si="1"/>
        <v>SOIL TEXTURE</v>
      </c>
      <c r="D49" s="17" t="str">
        <f>IF(Master[[#This Row],[SOIL TEXTURE - lookup picker]]="","",Master[[#This Row],[SOIL TEXTURE - lookup picker]])</f>
        <v>Sand</v>
      </c>
      <c r="E49" s="109"/>
      <c r="G49" s="76" t="str">
        <f>IF(Master[[#This Row],[SOIL TEXTURE - lookup picker]]="","",Master[[#This Row],[SOIL TEXTURE - lookup picker]])</f>
        <v>Sand</v>
      </c>
      <c r="H49" t="str">
        <f>IF(Master[[#This Row],[Soil TEXTURE Original Value]]="","",Master[[#This Row],[Soil TEXTURE Original Value]])</f>
        <v>Sand</v>
      </c>
    </row>
    <row r="50" spans="2:8" x14ac:dyDescent="0.35">
      <c r="B50" t="str">
        <f>Master[[#This Row],[Accession Prefix (NPGS)]]&amp;" "&amp;Master[[#This Row],[Accession Number -Assigned]]&amp;" COLLECTED "&amp;TEXT(Master[[#This Row],[Date Collected or Developed]], "MM/DD/YYYY")</f>
        <v>W6  COLLECTED 11/01/2016</v>
      </c>
      <c r="C50" t="str">
        <f t="shared" si="1"/>
        <v>SOIL TEXTURE</v>
      </c>
      <c r="D50" s="17" t="str">
        <f>IF(Master[[#This Row],[SOIL TEXTURE - lookup picker]]="","",Master[[#This Row],[SOIL TEXTURE - lookup picker]])</f>
        <v>Sand</v>
      </c>
      <c r="E50" s="109"/>
      <c r="G50" s="76" t="str">
        <f>IF(Master[[#This Row],[SOIL TEXTURE - lookup picker]]="","",Master[[#This Row],[SOIL TEXTURE - lookup picker]])</f>
        <v>Sand</v>
      </c>
      <c r="H50" t="str">
        <f>IF(Master[[#This Row],[Soil TEXTURE Original Value]]="","",Master[[#This Row],[Soil TEXTURE Original Value]])</f>
        <v>Sand</v>
      </c>
    </row>
    <row r="51" spans="2:8" x14ac:dyDescent="0.35">
      <c r="B51" t="str">
        <f>Master[[#This Row],[Accession Prefix (NPGS)]]&amp;" "&amp;Master[[#This Row],[Accession Number -Assigned]]&amp;" COLLECTED "&amp;TEXT(Master[[#This Row],[Date Collected or Developed]], "MM/DD/YYYY")</f>
        <v>W6  COLLECTED 11/01/2016</v>
      </c>
      <c r="C51" t="str">
        <f t="shared" si="1"/>
        <v>SOIL TEXTURE</v>
      </c>
      <c r="D51" s="17" t="str">
        <f>IF(Master[[#This Row],[SOIL TEXTURE - lookup picker]]="","",Master[[#This Row],[SOIL TEXTURE - lookup picker]])</f>
        <v>Sand</v>
      </c>
      <c r="E51" s="109"/>
      <c r="G51" s="76" t="str">
        <f>IF(Master[[#This Row],[SOIL TEXTURE - lookup picker]]="","",Master[[#This Row],[SOIL TEXTURE - lookup picker]])</f>
        <v>Sand</v>
      </c>
      <c r="H51" t="str">
        <f>IF(Master[[#This Row],[Soil TEXTURE Original Value]]="","",Master[[#This Row],[Soil TEXTURE Original Value]])</f>
        <v>Sand</v>
      </c>
    </row>
    <row r="52" spans="2:8" x14ac:dyDescent="0.35">
      <c r="B52" t="str">
        <f>Master[[#This Row],[Accession Prefix (NPGS)]]&amp;" "&amp;Master[[#This Row],[Accession Number -Assigned]]&amp;" COLLECTED "&amp;TEXT(Master[[#This Row],[Date Collected or Developed]], "MM/DD/YYYY")</f>
        <v>W6  COLLECTED 11/01/2016</v>
      </c>
      <c r="C52" t="str">
        <f t="shared" si="1"/>
        <v>SOIL TEXTURE</v>
      </c>
      <c r="D52" s="17" t="str">
        <f>IF(Master[[#This Row],[SOIL TEXTURE - lookup picker]]="","",Master[[#This Row],[SOIL TEXTURE - lookup picker]])</f>
        <v>Sand</v>
      </c>
      <c r="E52" s="109"/>
      <c r="G52" s="76" t="str">
        <f>IF(Master[[#This Row],[SOIL TEXTURE - lookup picker]]="","",Master[[#This Row],[SOIL TEXTURE - lookup picker]])</f>
        <v>Sand</v>
      </c>
      <c r="H52" t="str">
        <f>IF(Master[[#This Row],[Soil TEXTURE Original Value]]="","",Master[[#This Row],[Soil TEXTURE Original Value]])</f>
        <v>Sand</v>
      </c>
    </row>
    <row r="53" spans="2:8" x14ac:dyDescent="0.35">
      <c r="B53" t="str">
        <f>Master[[#This Row],[Accession Prefix (NPGS)]]&amp;" "&amp;Master[[#This Row],[Accession Number -Assigned]]&amp;" COLLECTED "&amp;TEXT(Master[[#This Row],[Date Collected or Developed]], "MM/DD/YYYY")</f>
        <v>W6  COLLECTED 11/02/2016</v>
      </c>
      <c r="C53" t="str">
        <f t="shared" si="1"/>
        <v>SOIL TEXTURE</v>
      </c>
      <c r="D53" s="17" t="str">
        <f>IF(Master[[#This Row],[SOIL TEXTURE - lookup picker]]="","",Master[[#This Row],[SOIL TEXTURE - lookup picker]])</f>
        <v>Sand</v>
      </c>
      <c r="E53" s="109"/>
      <c r="G53" s="76" t="str">
        <f>IF(Master[[#This Row],[SOIL TEXTURE - lookup picker]]="","",Master[[#This Row],[SOIL TEXTURE - lookup picker]])</f>
        <v>Sand</v>
      </c>
      <c r="H53" t="str">
        <f>IF(Master[[#This Row],[Soil TEXTURE Original Value]]="","",Master[[#This Row],[Soil TEXTURE Original Value]])</f>
        <v>Sand</v>
      </c>
    </row>
    <row r="54" spans="2:8" x14ac:dyDescent="0.35">
      <c r="B54" t="str">
        <f>Master[[#This Row],[Accession Prefix (NPGS)]]&amp;" "&amp;Master[[#This Row],[Accession Number -Assigned]]&amp;" COLLECTED "&amp;TEXT(Master[[#This Row],[Date Collected or Developed]], "MM/DD/YYYY")</f>
        <v>W6  COLLECTED 11/02/2016</v>
      </c>
      <c r="C54" t="str">
        <f t="shared" ref="C54:C85" si="2">"SOIL TEXTURE"</f>
        <v>SOIL TEXTURE</v>
      </c>
      <c r="D54" s="17" t="str">
        <f>IF(Master[[#This Row],[SOIL TEXTURE - lookup picker]]="","",Master[[#This Row],[SOIL TEXTURE - lookup picker]])</f>
        <v>Sand</v>
      </c>
      <c r="E54" s="109"/>
      <c r="G54" s="76" t="str">
        <f>IF(Master[[#This Row],[SOIL TEXTURE - lookup picker]]="","",Master[[#This Row],[SOIL TEXTURE - lookup picker]])</f>
        <v>Sand</v>
      </c>
      <c r="H54" t="str">
        <f>IF(Master[[#This Row],[Soil TEXTURE Original Value]]="","",Master[[#This Row],[Soil TEXTURE Original Value]])</f>
        <v>Sand</v>
      </c>
    </row>
    <row r="55" spans="2:8" x14ac:dyDescent="0.35">
      <c r="B55" t="str">
        <f>Master[[#This Row],[Accession Prefix (NPGS)]]&amp;" "&amp;Master[[#This Row],[Accession Number -Assigned]]&amp;" COLLECTED "&amp;TEXT(Master[[#This Row],[Date Collected or Developed]], "MM/DD/YYYY")</f>
        <v>W6  COLLECTED 11/02/2016</v>
      </c>
      <c r="C55" t="str">
        <f t="shared" si="2"/>
        <v>SOIL TEXTURE</v>
      </c>
      <c r="D55" s="17" t="str">
        <f>IF(Master[[#This Row],[SOIL TEXTURE - lookup picker]]="","",Master[[#This Row],[SOIL TEXTURE - lookup picker]])</f>
        <v>Sand</v>
      </c>
      <c r="E55" s="109"/>
      <c r="G55" s="76" t="str">
        <f>IF(Master[[#This Row],[SOIL TEXTURE - lookup picker]]="","",Master[[#This Row],[SOIL TEXTURE - lookup picker]])</f>
        <v>Sand</v>
      </c>
      <c r="H55" t="str">
        <f>IF(Master[[#This Row],[Soil TEXTURE Original Value]]="","",Master[[#This Row],[Soil TEXTURE Original Value]])</f>
        <v>Sand</v>
      </c>
    </row>
    <row r="56" spans="2:8" x14ac:dyDescent="0.35">
      <c r="B56" t="str">
        <f>Master[[#This Row],[Accession Prefix (NPGS)]]&amp;" "&amp;Master[[#This Row],[Accession Number -Assigned]]&amp;" COLLECTED "&amp;TEXT(Master[[#This Row],[Date Collected or Developed]], "MM/DD/YYYY")</f>
        <v>W6  COLLECTED 11/04/2016</v>
      </c>
      <c r="C56" t="str">
        <f t="shared" si="2"/>
        <v>SOIL TEXTURE</v>
      </c>
      <c r="D56" s="17" t="str">
        <f>IF(Master[[#This Row],[SOIL TEXTURE - lookup picker]]="","",Master[[#This Row],[SOIL TEXTURE - lookup picker]])</f>
        <v>Sand</v>
      </c>
      <c r="E56" s="109"/>
      <c r="G56" s="76" t="str">
        <f>IF(Master[[#This Row],[SOIL TEXTURE - lookup picker]]="","",Master[[#This Row],[SOIL TEXTURE - lookup picker]])</f>
        <v>Sand</v>
      </c>
      <c r="H56" t="str">
        <f>IF(Master[[#This Row],[Soil TEXTURE Original Value]]="","",Master[[#This Row],[Soil TEXTURE Original Value]])</f>
        <v>Sand</v>
      </c>
    </row>
    <row r="57" spans="2:8" x14ac:dyDescent="0.35">
      <c r="B57" t="str">
        <f>Master[[#This Row],[Accession Prefix (NPGS)]]&amp;" "&amp;Master[[#This Row],[Accession Number -Assigned]]&amp;" COLLECTED "&amp;TEXT(Master[[#This Row],[Date Collected or Developed]], "MM/DD/YYYY")</f>
        <v>W6  COLLECTED 11/10/2016</v>
      </c>
      <c r="C57" t="str">
        <f t="shared" si="2"/>
        <v>SOIL TEXTURE</v>
      </c>
      <c r="D57" s="17" t="str">
        <f>IF(Master[[#This Row],[SOIL TEXTURE - lookup picker]]="","",Master[[#This Row],[SOIL TEXTURE - lookup picker]])</f>
        <v>Silt</v>
      </c>
      <c r="E57" s="109"/>
      <c r="G57" s="76" t="str">
        <f>IF(Master[[#This Row],[SOIL TEXTURE - lookup picker]]="","",Master[[#This Row],[SOIL TEXTURE - lookup picker]])</f>
        <v>Silt</v>
      </c>
      <c r="H57" t="str">
        <f>IF(Master[[#This Row],[Soil TEXTURE Original Value]]="","",Master[[#This Row],[Soil TEXTURE Original Value]])</f>
        <v>Silt</v>
      </c>
    </row>
    <row r="58" spans="2:8" x14ac:dyDescent="0.35">
      <c r="B58" t="str">
        <f>Master[[#This Row],[Accession Prefix (NPGS)]]&amp;" "&amp;Master[[#This Row],[Accession Number -Assigned]]&amp;" COLLECTED "&amp;TEXT(Master[[#This Row],[Date Collected or Developed]], "MM/DD/YYYY")</f>
        <v>W6  COLLECTED 07/08/2016</v>
      </c>
      <c r="C58" t="str">
        <f t="shared" si="2"/>
        <v>SOIL TEXTURE</v>
      </c>
      <c r="D58" s="17" t="str">
        <f>IF(Master[[#This Row],[SOIL TEXTURE - lookup picker]]="","",Master[[#This Row],[SOIL TEXTURE - lookup picker]])</f>
        <v>Unspecified</v>
      </c>
      <c r="E58" s="109"/>
      <c r="G58" s="76" t="str">
        <f>IF(Master[[#This Row],[SOIL TEXTURE - lookup picker]]="","",Master[[#This Row],[SOIL TEXTURE - lookup picker]])</f>
        <v>Unspecified</v>
      </c>
      <c r="H58" t="str">
        <f>IF(Master[[#This Row],[Soil TEXTURE Original Value]]="","",Master[[#This Row],[Soil TEXTURE Original Value]])</f>
        <v>Other</v>
      </c>
    </row>
    <row r="59" spans="2:8" x14ac:dyDescent="0.35">
      <c r="B59" t="str">
        <f>Master[[#This Row],[Accession Prefix (NPGS)]]&amp;" "&amp;Master[[#This Row],[Accession Number -Assigned]]&amp;" COLLECTED "&amp;TEXT(Master[[#This Row],[Date Collected or Developed]], "MM/DD/YYYY")</f>
        <v>W6  COLLECTED 07/08/2016</v>
      </c>
      <c r="C59" t="str">
        <f t="shared" si="2"/>
        <v>SOIL TEXTURE</v>
      </c>
      <c r="D59" s="17" t="str">
        <f>IF(Master[[#This Row],[SOIL TEXTURE - lookup picker]]="","",Master[[#This Row],[SOIL TEXTURE - lookup picker]])</f>
        <v>Sand</v>
      </c>
      <c r="E59" s="109"/>
      <c r="G59" s="76" t="str">
        <f>IF(Master[[#This Row],[SOIL TEXTURE - lookup picker]]="","",Master[[#This Row],[SOIL TEXTURE - lookup picker]])</f>
        <v>Sand</v>
      </c>
      <c r="H59" t="str">
        <f>IF(Master[[#This Row],[Soil TEXTURE Original Value]]="","",Master[[#This Row],[Soil TEXTURE Original Value]])</f>
        <v>Sand</v>
      </c>
    </row>
    <row r="60" spans="2:8" x14ac:dyDescent="0.35">
      <c r="B60" t="str">
        <f>Master[[#This Row],[Accession Prefix (NPGS)]]&amp;" "&amp;Master[[#This Row],[Accession Number -Assigned]]&amp;" COLLECTED "&amp;TEXT(Master[[#This Row],[Date Collected or Developed]], "MM/DD/YYYY")</f>
        <v>W6  COLLECTED 07/28/2016</v>
      </c>
      <c r="C60" t="str">
        <f t="shared" si="2"/>
        <v>SOIL TEXTURE</v>
      </c>
      <c r="D60" s="17" t="str">
        <f>IF(Master[[#This Row],[SOIL TEXTURE - lookup picker]]="","",Master[[#This Row],[SOIL TEXTURE - lookup picker]])</f>
        <v>Sand</v>
      </c>
      <c r="E60" s="109"/>
      <c r="G60" s="76" t="str">
        <f>IF(Master[[#This Row],[SOIL TEXTURE - lookup picker]]="","",Master[[#This Row],[SOIL TEXTURE - lookup picker]])</f>
        <v>Sand</v>
      </c>
      <c r="H60" t="str">
        <f>IF(Master[[#This Row],[Soil TEXTURE Original Value]]="","",Master[[#This Row],[Soil TEXTURE Original Value]])</f>
        <v>Sand</v>
      </c>
    </row>
    <row r="61" spans="2:8" x14ac:dyDescent="0.35">
      <c r="B61" t="str">
        <f>Master[[#This Row],[Accession Prefix (NPGS)]]&amp;" "&amp;Master[[#This Row],[Accession Number -Assigned]]&amp;" COLLECTED "&amp;TEXT(Master[[#This Row],[Date Collected or Developed]], "MM/DD/YYYY")</f>
        <v>W6  COLLECTED 09/07/2016</v>
      </c>
      <c r="C61" t="str">
        <f t="shared" si="2"/>
        <v>SOIL TEXTURE</v>
      </c>
      <c r="D61" s="17" t="str">
        <f>IF(Master[[#This Row],[SOIL TEXTURE - lookup picker]]="","",Master[[#This Row],[SOIL TEXTURE - lookup picker]])</f>
        <v>Sand</v>
      </c>
      <c r="E61" s="109"/>
      <c r="G61" s="76" t="str">
        <f>IF(Master[[#This Row],[SOIL TEXTURE - lookup picker]]="","",Master[[#This Row],[SOIL TEXTURE - lookup picker]])</f>
        <v>Sand</v>
      </c>
      <c r="H61" t="str">
        <f>IF(Master[[#This Row],[Soil TEXTURE Original Value]]="","",Master[[#This Row],[Soil TEXTURE Original Value]])</f>
        <v>Sand</v>
      </c>
    </row>
    <row r="62" spans="2:8" x14ac:dyDescent="0.35">
      <c r="B62" t="str">
        <f>Master[[#This Row],[Accession Prefix (NPGS)]]&amp;" "&amp;Master[[#This Row],[Accession Number -Assigned]]&amp;" COLLECTED "&amp;TEXT(Master[[#This Row],[Date Collected or Developed]], "MM/DD/YYYY")</f>
        <v>W6  COLLECTED 09/08/2016</v>
      </c>
      <c r="C62" t="str">
        <f t="shared" si="2"/>
        <v>SOIL TEXTURE</v>
      </c>
      <c r="D62" s="17" t="str">
        <f>IF(Master[[#This Row],[SOIL TEXTURE - lookup picker]]="","",Master[[#This Row],[SOIL TEXTURE - lookup picker]])</f>
        <v>Sand</v>
      </c>
      <c r="E62" s="109"/>
      <c r="G62" s="76" t="str">
        <f>IF(Master[[#This Row],[SOIL TEXTURE - lookup picker]]="","",Master[[#This Row],[SOIL TEXTURE - lookup picker]])</f>
        <v>Sand</v>
      </c>
      <c r="H62" t="str">
        <f>IF(Master[[#This Row],[Soil TEXTURE Original Value]]="","",Master[[#This Row],[Soil TEXTURE Original Value]])</f>
        <v>Sand</v>
      </c>
    </row>
    <row r="63" spans="2:8" x14ac:dyDescent="0.35">
      <c r="B63" t="str">
        <f>Master[[#This Row],[Accession Prefix (NPGS)]]&amp;" "&amp;Master[[#This Row],[Accession Number -Assigned]]&amp;" COLLECTED "&amp;TEXT(Master[[#This Row],[Date Collected or Developed]], "MM/DD/YYYY")</f>
        <v>W6  COLLECTED 09/09/2016</v>
      </c>
      <c r="C63" t="str">
        <f t="shared" si="2"/>
        <v>SOIL TEXTURE</v>
      </c>
      <c r="D63" s="17" t="str">
        <f>IF(Master[[#This Row],[SOIL TEXTURE - lookup picker]]="","",Master[[#This Row],[SOIL TEXTURE - lookup picker]])</f>
        <v>Sand</v>
      </c>
      <c r="E63" s="109"/>
      <c r="G63" s="76" t="str">
        <f>IF(Master[[#This Row],[SOIL TEXTURE - lookup picker]]="","",Master[[#This Row],[SOIL TEXTURE - lookup picker]])</f>
        <v>Sand</v>
      </c>
      <c r="H63" t="str">
        <f>IF(Master[[#This Row],[Soil TEXTURE Original Value]]="","",Master[[#This Row],[Soil TEXTURE Original Value]])</f>
        <v>Sand</v>
      </c>
    </row>
    <row r="64" spans="2:8" x14ac:dyDescent="0.35">
      <c r="B64" t="str">
        <f>Master[[#This Row],[Accession Prefix (NPGS)]]&amp;" "&amp;Master[[#This Row],[Accession Number -Assigned]]&amp;" COLLECTED "&amp;TEXT(Master[[#This Row],[Date Collected or Developed]], "MM/DD/YYYY")</f>
        <v>W6  COLLECTED 09/14/2016</v>
      </c>
      <c r="C64" t="str">
        <f t="shared" si="2"/>
        <v>SOIL TEXTURE</v>
      </c>
      <c r="D64" s="17" t="str">
        <f>IF(Master[[#This Row],[SOIL TEXTURE - lookup picker]]="","",Master[[#This Row],[SOIL TEXTURE - lookup picker]])</f>
        <v>Sand</v>
      </c>
      <c r="E64" s="109"/>
      <c r="G64" s="76" t="str">
        <f>IF(Master[[#This Row],[SOIL TEXTURE - lookup picker]]="","",Master[[#This Row],[SOIL TEXTURE - lookup picker]])</f>
        <v>Sand</v>
      </c>
      <c r="H64" t="str">
        <f>IF(Master[[#This Row],[Soil TEXTURE Original Value]]="","",Master[[#This Row],[Soil TEXTURE Original Value]])</f>
        <v>Sand</v>
      </c>
    </row>
    <row r="65" spans="2:8" x14ac:dyDescent="0.35">
      <c r="B65" t="str">
        <f>Master[[#This Row],[Accession Prefix (NPGS)]]&amp;" "&amp;Master[[#This Row],[Accession Number -Assigned]]&amp;" COLLECTED "&amp;TEXT(Master[[#This Row],[Date Collected or Developed]], "MM/DD/YYYY")</f>
        <v>W6  COLLECTED 09/21/2016</v>
      </c>
      <c r="C65" t="str">
        <f t="shared" si="2"/>
        <v>SOIL TEXTURE</v>
      </c>
      <c r="D65" s="17" t="str">
        <f>IF(Master[[#This Row],[SOIL TEXTURE - lookup picker]]="","",Master[[#This Row],[SOIL TEXTURE - lookup picker]])</f>
        <v>Sand</v>
      </c>
      <c r="E65" s="109"/>
      <c r="G65" s="76" t="str">
        <f>IF(Master[[#This Row],[SOIL TEXTURE - lookup picker]]="","",Master[[#This Row],[SOIL TEXTURE - lookup picker]])</f>
        <v>Sand</v>
      </c>
      <c r="H65" t="str">
        <f>IF(Master[[#This Row],[Soil TEXTURE Original Value]]="","",Master[[#This Row],[Soil TEXTURE Original Value]])</f>
        <v>Sand</v>
      </c>
    </row>
    <row r="66" spans="2:8" x14ac:dyDescent="0.35">
      <c r="B66" t="str">
        <f>Master[[#This Row],[Accession Prefix (NPGS)]]&amp;" "&amp;Master[[#This Row],[Accession Number -Assigned]]&amp;" COLLECTED "&amp;TEXT(Master[[#This Row],[Date Collected or Developed]], "MM/DD/YYYY")</f>
        <v>W6  COLLECTED 09/21/2016</v>
      </c>
      <c r="C66" t="str">
        <f t="shared" si="2"/>
        <v>SOIL TEXTURE</v>
      </c>
      <c r="D66" s="17" t="str">
        <f>IF(Master[[#This Row],[SOIL TEXTURE - lookup picker]]="","",Master[[#This Row],[SOIL TEXTURE - lookup picker]])</f>
        <v>Sand</v>
      </c>
      <c r="E66" s="109"/>
      <c r="G66" s="76" t="str">
        <f>IF(Master[[#This Row],[SOIL TEXTURE - lookup picker]]="","",Master[[#This Row],[SOIL TEXTURE - lookup picker]])</f>
        <v>Sand</v>
      </c>
      <c r="H66" t="str">
        <f>IF(Master[[#This Row],[Soil TEXTURE Original Value]]="","",Master[[#This Row],[Soil TEXTURE Original Value]])</f>
        <v>Sand</v>
      </c>
    </row>
    <row r="67" spans="2:8" x14ac:dyDescent="0.35">
      <c r="B67" t="str">
        <f>Master[[#This Row],[Accession Prefix (NPGS)]]&amp;" "&amp;Master[[#This Row],[Accession Number -Assigned]]&amp;" COLLECTED "&amp;TEXT(Master[[#This Row],[Date Collected or Developed]], "MM/DD/YYYY")</f>
        <v>W6  COLLECTED 09/22/2016</v>
      </c>
      <c r="C67" t="str">
        <f t="shared" si="2"/>
        <v>SOIL TEXTURE</v>
      </c>
      <c r="D67" s="17" t="str">
        <f>IF(Master[[#This Row],[SOIL TEXTURE - lookup picker]]="","",Master[[#This Row],[SOIL TEXTURE - lookup picker]])</f>
        <v>Sand</v>
      </c>
      <c r="E67" s="109"/>
      <c r="G67" s="76" t="str">
        <f>IF(Master[[#This Row],[SOIL TEXTURE - lookup picker]]="","",Master[[#This Row],[SOIL TEXTURE - lookup picker]])</f>
        <v>Sand</v>
      </c>
      <c r="H67" t="str">
        <f>IF(Master[[#This Row],[Soil TEXTURE Original Value]]="","",Master[[#This Row],[Soil TEXTURE Original Value]])</f>
        <v>Sand</v>
      </c>
    </row>
    <row r="68" spans="2:8" x14ac:dyDescent="0.35">
      <c r="B68" t="str">
        <f>Master[[#This Row],[Accession Prefix (NPGS)]]&amp;" "&amp;Master[[#This Row],[Accession Number -Assigned]]&amp;" COLLECTED "&amp;TEXT(Master[[#This Row],[Date Collected or Developed]], "MM/DD/YYYY")</f>
        <v>W6  COLLECTED 09/26/2016</v>
      </c>
      <c r="C68" t="str">
        <f t="shared" si="2"/>
        <v>SOIL TEXTURE</v>
      </c>
      <c r="D68" s="17" t="str">
        <f>IF(Master[[#This Row],[SOIL TEXTURE - lookup picker]]="","",Master[[#This Row],[SOIL TEXTURE - lookup picker]])</f>
        <v>Sand</v>
      </c>
      <c r="E68" s="109"/>
      <c r="G68" s="76" t="str">
        <f>IF(Master[[#This Row],[SOIL TEXTURE - lookup picker]]="","",Master[[#This Row],[SOIL TEXTURE - lookup picker]])</f>
        <v>Sand</v>
      </c>
      <c r="H68" t="str">
        <f>IF(Master[[#This Row],[Soil TEXTURE Original Value]]="","",Master[[#This Row],[Soil TEXTURE Original Value]])</f>
        <v>Sand</v>
      </c>
    </row>
    <row r="69" spans="2:8" x14ac:dyDescent="0.35">
      <c r="B69" t="str">
        <f>Master[[#This Row],[Accession Prefix (NPGS)]]&amp;" "&amp;Master[[#This Row],[Accession Number -Assigned]]&amp;" COLLECTED "&amp;TEXT(Master[[#This Row],[Date Collected or Developed]], "MM/DD/YYYY")</f>
        <v>W6  COLLECTED 09/27/2016</v>
      </c>
      <c r="C69" t="str">
        <f t="shared" si="2"/>
        <v>SOIL TEXTURE</v>
      </c>
      <c r="D69" s="17" t="str">
        <f>IF(Master[[#This Row],[SOIL TEXTURE - lookup picker]]="","",Master[[#This Row],[SOIL TEXTURE - lookup picker]])</f>
        <v>Sand</v>
      </c>
      <c r="E69" s="109"/>
      <c r="G69" s="76" t="str">
        <f>IF(Master[[#This Row],[SOIL TEXTURE - lookup picker]]="","",Master[[#This Row],[SOIL TEXTURE - lookup picker]])</f>
        <v>Sand</v>
      </c>
      <c r="H69" t="str">
        <f>IF(Master[[#This Row],[Soil TEXTURE Original Value]]="","",Master[[#This Row],[Soil TEXTURE Original Value]])</f>
        <v>Sand</v>
      </c>
    </row>
    <row r="70" spans="2:8" x14ac:dyDescent="0.35">
      <c r="B70" t="str">
        <f>Master[[#This Row],[Accession Prefix (NPGS)]]&amp;" "&amp;Master[[#This Row],[Accession Number -Assigned]]&amp;" COLLECTED "&amp;TEXT(Master[[#This Row],[Date Collected or Developed]], "MM/DD/YYYY")</f>
        <v>W6  COLLECTED 09/28/2016</v>
      </c>
      <c r="C70" t="str">
        <f t="shared" si="2"/>
        <v>SOIL TEXTURE</v>
      </c>
      <c r="D70" s="17" t="str">
        <f>IF(Master[[#This Row],[SOIL TEXTURE - lookup picker]]="","",Master[[#This Row],[SOIL TEXTURE - lookup picker]])</f>
        <v>Sand</v>
      </c>
      <c r="E70" s="109"/>
      <c r="G70" s="76" t="str">
        <f>IF(Master[[#This Row],[SOIL TEXTURE - lookup picker]]="","",Master[[#This Row],[SOIL TEXTURE - lookup picker]])</f>
        <v>Sand</v>
      </c>
      <c r="H70" t="str">
        <f>IF(Master[[#This Row],[Soil TEXTURE Original Value]]="","",Master[[#This Row],[Soil TEXTURE Original Value]])</f>
        <v>Sand</v>
      </c>
    </row>
    <row r="71" spans="2:8" x14ac:dyDescent="0.35">
      <c r="B71" t="str">
        <f>Master[[#This Row],[Accession Prefix (NPGS)]]&amp;" "&amp;Master[[#This Row],[Accession Number -Assigned]]&amp;" COLLECTED "&amp;TEXT(Master[[#This Row],[Date Collected or Developed]], "MM/DD/YYYY")</f>
        <v>W6  COLLECTED 09/28/2016</v>
      </c>
      <c r="C71" t="str">
        <f t="shared" si="2"/>
        <v>SOIL TEXTURE</v>
      </c>
      <c r="D71" s="17" t="str">
        <f>IF(Master[[#This Row],[SOIL TEXTURE - lookup picker]]="","",Master[[#This Row],[SOIL TEXTURE - lookup picker]])</f>
        <v>Sand</v>
      </c>
      <c r="E71" s="109"/>
      <c r="G71" s="76" t="str">
        <f>IF(Master[[#This Row],[SOIL TEXTURE - lookup picker]]="","",Master[[#This Row],[SOIL TEXTURE - lookup picker]])</f>
        <v>Sand</v>
      </c>
      <c r="H71" t="str">
        <f>IF(Master[[#This Row],[Soil TEXTURE Original Value]]="","",Master[[#This Row],[Soil TEXTURE Original Value]])</f>
        <v>Sand</v>
      </c>
    </row>
    <row r="72" spans="2:8" x14ac:dyDescent="0.35">
      <c r="B72" t="str">
        <f>Master[[#This Row],[Accession Prefix (NPGS)]]&amp;" "&amp;Master[[#This Row],[Accession Number -Assigned]]&amp;" COLLECTED "&amp;TEXT(Master[[#This Row],[Date Collected or Developed]], "MM/DD/YYYY")</f>
        <v>W6  COLLECTED 10/19/2016</v>
      </c>
      <c r="C72" t="str">
        <f t="shared" si="2"/>
        <v>SOIL TEXTURE</v>
      </c>
      <c r="D72" s="17" t="str">
        <f>IF(Master[[#This Row],[SOIL TEXTURE - lookup picker]]="","",Master[[#This Row],[SOIL TEXTURE - lookup picker]])</f>
        <v>Sand</v>
      </c>
      <c r="E72" s="109"/>
      <c r="G72" s="76" t="str">
        <f>IF(Master[[#This Row],[SOIL TEXTURE - lookup picker]]="","",Master[[#This Row],[SOIL TEXTURE - lookup picker]])</f>
        <v>Sand</v>
      </c>
      <c r="H72" t="str">
        <f>IF(Master[[#This Row],[Soil TEXTURE Original Value]]="","",Master[[#This Row],[Soil TEXTURE Original Value]])</f>
        <v>Sand</v>
      </c>
    </row>
    <row r="73" spans="2:8" x14ac:dyDescent="0.35">
      <c r="B73" t="str">
        <f>Master[[#This Row],[Accession Prefix (NPGS)]]&amp;" "&amp;Master[[#This Row],[Accession Number -Assigned]]&amp;" COLLECTED "&amp;TEXT(Master[[#This Row],[Date Collected or Developed]], "MM/DD/YYYY")</f>
        <v>W6  COLLECTED 10/20/2016</v>
      </c>
      <c r="C73" t="str">
        <f t="shared" si="2"/>
        <v>SOIL TEXTURE</v>
      </c>
      <c r="D73" s="17" t="str">
        <f>IF(Master[[#This Row],[SOIL TEXTURE - lookup picker]]="","",Master[[#This Row],[SOIL TEXTURE - lookup picker]])</f>
        <v>Sand</v>
      </c>
      <c r="E73" s="109"/>
      <c r="G73" s="76" t="str">
        <f>IF(Master[[#This Row],[SOIL TEXTURE - lookup picker]]="","",Master[[#This Row],[SOIL TEXTURE - lookup picker]])</f>
        <v>Sand</v>
      </c>
      <c r="H73" t="str">
        <f>IF(Master[[#This Row],[Soil TEXTURE Original Value]]="","",Master[[#This Row],[Soil TEXTURE Original Value]])</f>
        <v>Sand</v>
      </c>
    </row>
    <row r="74" spans="2:8" x14ac:dyDescent="0.35">
      <c r="B74" t="str">
        <f>Master[[#This Row],[Accession Prefix (NPGS)]]&amp;" "&amp;Master[[#This Row],[Accession Number -Assigned]]&amp;" COLLECTED "&amp;TEXT(Master[[#This Row],[Date Collected or Developed]], "MM/DD/YYYY")</f>
        <v>W6  COLLECTED 07/16/2016</v>
      </c>
      <c r="C74" t="str">
        <f t="shared" si="2"/>
        <v>SOIL TEXTURE</v>
      </c>
      <c r="D74" s="17" t="str">
        <f>IF(Master[[#This Row],[SOIL TEXTURE - lookup picker]]="","",Master[[#This Row],[SOIL TEXTURE - lookup picker]])</f>
        <v>Sandy clay</v>
      </c>
      <c r="E74" s="109"/>
      <c r="G74" s="76" t="str">
        <f>IF(Master[[#This Row],[SOIL TEXTURE - lookup picker]]="","",Master[[#This Row],[SOIL TEXTURE - lookup picker]])</f>
        <v>Sandy clay</v>
      </c>
      <c r="H74" t="str">
        <f>IF(Master[[#This Row],[Soil TEXTURE Original Value]]="","",Master[[#This Row],[Soil TEXTURE Original Value]])</f>
        <v>: Sandy Clay</v>
      </c>
    </row>
    <row r="75" spans="2:8" x14ac:dyDescent="0.35">
      <c r="B75" t="str">
        <f>Master[[#This Row],[Accession Prefix (NPGS)]]&amp;" "&amp;Master[[#This Row],[Accession Number -Assigned]]&amp;" COLLECTED "&amp;TEXT(Master[[#This Row],[Date Collected or Developed]], "MM/DD/YYYY")</f>
        <v>W6  COLLECTED 08/03/2016</v>
      </c>
      <c r="C75" t="str">
        <f t="shared" si="2"/>
        <v>SOIL TEXTURE</v>
      </c>
      <c r="D75" s="17" t="str">
        <f>IF(Master[[#This Row],[SOIL TEXTURE - lookup picker]]="","",Master[[#This Row],[SOIL TEXTURE - lookup picker]])</f>
        <v>Silt</v>
      </c>
      <c r="E75" s="109"/>
      <c r="G75" s="76" t="str">
        <f>IF(Master[[#This Row],[SOIL TEXTURE - lookup picker]]="","",Master[[#This Row],[SOIL TEXTURE - lookup picker]])</f>
        <v>Silt</v>
      </c>
      <c r="H75" t="str">
        <f>IF(Master[[#This Row],[Soil TEXTURE Original Value]]="","",Master[[#This Row],[Soil TEXTURE Original Value]])</f>
        <v>Silt</v>
      </c>
    </row>
    <row r="76" spans="2:8" x14ac:dyDescent="0.35">
      <c r="B76" t="str">
        <f>Master[[#This Row],[Accession Prefix (NPGS)]]&amp;" "&amp;Master[[#This Row],[Accession Number -Assigned]]&amp;" COLLECTED "&amp;TEXT(Master[[#This Row],[Date Collected or Developed]], "MM/DD/YYYY")</f>
        <v>W6  COLLECTED 08/11/2016</v>
      </c>
      <c r="C76" t="str">
        <f t="shared" si="2"/>
        <v>SOIL TEXTURE</v>
      </c>
      <c r="D76" s="17" t="str">
        <f>IF(Master[[#This Row],[SOIL TEXTURE - lookup picker]]="","",Master[[#This Row],[SOIL TEXTURE - lookup picker]])</f>
        <v>Clay</v>
      </c>
      <c r="E76" s="109"/>
      <c r="G76" s="76" t="str">
        <f>IF(Master[[#This Row],[SOIL TEXTURE - lookup picker]]="","",Master[[#This Row],[SOIL TEXTURE - lookup picker]])</f>
        <v>Clay</v>
      </c>
      <c r="H76" t="str">
        <f>IF(Master[[#This Row],[Soil TEXTURE Original Value]]="","",Master[[#This Row],[Soil TEXTURE Original Value]])</f>
        <v>Clay</v>
      </c>
    </row>
    <row r="77" spans="2:8" x14ac:dyDescent="0.35">
      <c r="B77" t="str">
        <f>Master[[#This Row],[Accession Prefix (NPGS)]]&amp;" "&amp;Master[[#This Row],[Accession Number -Assigned]]&amp;" COLLECTED "&amp;TEXT(Master[[#This Row],[Date Collected or Developed]], "MM/DD/YYYY")</f>
        <v>W6  COLLECTED 08/17/2016</v>
      </c>
      <c r="C77" t="str">
        <f t="shared" si="2"/>
        <v>SOIL TEXTURE</v>
      </c>
      <c r="D77" s="17" t="str">
        <f>IF(Master[[#This Row],[SOIL TEXTURE - lookup picker]]="","",Master[[#This Row],[SOIL TEXTURE - lookup picker]])</f>
        <v>Unspecified</v>
      </c>
      <c r="E77" s="109"/>
      <c r="G77" s="76" t="str">
        <f>IF(Master[[#This Row],[SOIL TEXTURE - lookup picker]]="","",Master[[#This Row],[SOIL TEXTURE - lookup picker]])</f>
        <v>Unspecified</v>
      </c>
      <c r="H77" t="str">
        <f>IF(Master[[#This Row],[Soil TEXTURE Original Value]]="","",Master[[#This Row],[Soil TEXTURE Original Value]])</f>
        <v>Other</v>
      </c>
    </row>
    <row r="78" spans="2:8" x14ac:dyDescent="0.35">
      <c r="B78" t="str">
        <f>Master[[#This Row],[Accession Prefix (NPGS)]]&amp;" "&amp;Master[[#This Row],[Accession Number -Assigned]]&amp;" COLLECTED "&amp;TEXT(Master[[#This Row],[Date Collected or Developed]], "MM/DD/YYYY")</f>
        <v>W6  COLLECTED 08/18/2016</v>
      </c>
      <c r="C78" t="str">
        <f t="shared" si="2"/>
        <v>SOIL TEXTURE</v>
      </c>
      <c r="D78" s="17" t="str">
        <f>IF(Master[[#This Row],[SOIL TEXTURE - lookup picker]]="","",Master[[#This Row],[SOIL TEXTURE - lookup picker]])</f>
        <v>Silt clay</v>
      </c>
      <c r="E78" s="109"/>
      <c r="G78" s="76" t="str">
        <f>IF(Master[[#This Row],[SOIL TEXTURE - lookup picker]]="","",Master[[#This Row],[SOIL TEXTURE - lookup picker]])</f>
        <v>Silt clay</v>
      </c>
      <c r="H78" t="str">
        <f>IF(Master[[#This Row],[Soil TEXTURE Original Value]]="","",Master[[#This Row],[Soil TEXTURE Original Value]])</f>
        <v>: silty clay</v>
      </c>
    </row>
    <row r="79" spans="2:8" x14ac:dyDescent="0.35">
      <c r="B79" t="str">
        <f>Master[[#This Row],[Accession Prefix (NPGS)]]&amp;" "&amp;Master[[#This Row],[Accession Number -Assigned]]&amp;" COLLECTED "&amp;TEXT(Master[[#This Row],[Date Collected or Developed]], "MM/DD/YYYY")</f>
        <v>W6  COLLECTED 09/24/2016</v>
      </c>
      <c r="C79" t="str">
        <f t="shared" si="2"/>
        <v>SOIL TEXTURE</v>
      </c>
      <c r="D79" s="17" t="str">
        <f>IF(Master[[#This Row],[SOIL TEXTURE - lookup picker]]="","",Master[[#This Row],[SOIL TEXTURE - lookup picker]])</f>
        <v>Clay</v>
      </c>
      <c r="E79" s="109"/>
      <c r="G79" s="76" t="str">
        <f>IF(Master[[#This Row],[SOIL TEXTURE - lookup picker]]="","",Master[[#This Row],[SOIL TEXTURE - lookup picker]])</f>
        <v>Clay</v>
      </c>
      <c r="H79" t="str">
        <f>IF(Master[[#This Row],[Soil TEXTURE Original Value]]="","",Master[[#This Row],[Soil TEXTURE Original Value]])</f>
        <v>Clay</v>
      </c>
    </row>
    <row r="80" spans="2:8" x14ac:dyDescent="0.35">
      <c r="B80" t="str">
        <f>Master[[#This Row],[Accession Prefix (NPGS)]]&amp;" "&amp;Master[[#This Row],[Accession Number -Assigned]]&amp;" COLLECTED "&amp;TEXT(Master[[#This Row],[Date Collected or Developed]], "MM/DD/YYYY")</f>
        <v>W6  COLLECTED 09/21/2016</v>
      </c>
      <c r="C80" t="str">
        <f t="shared" si="2"/>
        <v>SOIL TEXTURE</v>
      </c>
      <c r="D80" s="17" t="str">
        <f>IF(Master[[#This Row],[SOIL TEXTURE - lookup picker]]="","",Master[[#This Row],[SOIL TEXTURE - lookup picker]])</f>
        <v>Silt clay</v>
      </c>
      <c r="E80" s="109"/>
      <c r="G80" s="76" t="str">
        <f>IF(Master[[#This Row],[SOIL TEXTURE - lookup picker]]="","",Master[[#This Row],[SOIL TEXTURE - lookup picker]])</f>
        <v>Silt clay</v>
      </c>
      <c r="H80" t="str">
        <f>IF(Master[[#This Row],[Soil TEXTURE Original Value]]="","",Master[[#This Row],[Soil TEXTURE Original Value]])</f>
        <v>Other : silty clay</v>
      </c>
    </row>
    <row r="81" spans="2:8" x14ac:dyDescent="0.35">
      <c r="B81" t="str">
        <f>Master[[#This Row],[Accession Prefix (NPGS)]]&amp;" "&amp;Master[[#This Row],[Accession Number -Assigned]]&amp;" COLLECTED "&amp;TEXT(Master[[#This Row],[Date Collected or Developed]], "MM/DD/YYYY")</f>
        <v>W6  COLLECTED 09/21/2016</v>
      </c>
      <c r="C81" t="str">
        <f t="shared" si="2"/>
        <v>SOIL TEXTURE</v>
      </c>
      <c r="D81" s="17" t="str">
        <f>IF(Master[[#This Row],[SOIL TEXTURE - lookup picker]]="","",Master[[#This Row],[SOIL TEXTURE - lookup picker]])</f>
        <v>Silt clay</v>
      </c>
      <c r="E81" s="109"/>
      <c r="G81" s="76" t="str">
        <f>IF(Master[[#This Row],[SOIL TEXTURE - lookup picker]]="","",Master[[#This Row],[SOIL TEXTURE - lookup picker]])</f>
        <v>Silt clay</v>
      </c>
      <c r="H81" t="str">
        <f>IF(Master[[#This Row],[Soil TEXTURE Original Value]]="","",Master[[#This Row],[Soil TEXTURE Original Value]])</f>
        <v>Other : silty clay</v>
      </c>
    </row>
    <row r="82" spans="2:8" x14ac:dyDescent="0.35">
      <c r="B82" t="str">
        <f>Master[[#This Row],[Accession Prefix (NPGS)]]&amp;" "&amp;Master[[#This Row],[Accession Number -Assigned]]&amp;" COLLECTED "&amp;TEXT(Master[[#This Row],[Date Collected or Developed]], "MM/DD/YYYY")</f>
        <v>W6  COLLECTED 09/28/2016</v>
      </c>
      <c r="C82" t="str">
        <f t="shared" si="2"/>
        <v>SOIL TEXTURE</v>
      </c>
      <c r="D82" s="17" t="str">
        <f>IF(Master[[#This Row],[SOIL TEXTURE - lookup picker]]="","",Master[[#This Row],[SOIL TEXTURE - lookup picker]])</f>
        <v>Clay</v>
      </c>
      <c r="E82" s="109"/>
      <c r="G82" s="76" t="str">
        <f>IF(Master[[#This Row],[SOIL TEXTURE - lookup picker]]="","",Master[[#This Row],[SOIL TEXTURE - lookup picker]])</f>
        <v>Clay</v>
      </c>
      <c r="H82" t="str">
        <f>IF(Master[[#This Row],[Soil TEXTURE Original Value]]="","",Master[[#This Row],[Soil TEXTURE Original Value]])</f>
        <v>Clay</v>
      </c>
    </row>
    <row r="83" spans="2:8" x14ac:dyDescent="0.35">
      <c r="B83" t="str">
        <f>Master[[#This Row],[Accession Prefix (NPGS)]]&amp;" "&amp;Master[[#This Row],[Accession Number -Assigned]]&amp;" COLLECTED "&amp;TEXT(Master[[#This Row],[Date Collected or Developed]], "MM/DD/YYYY")</f>
        <v>W6  COLLECTED 09/28/2016</v>
      </c>
      <c r="C83" t="str">
        <f t="shared" si="2"/>
        <v>SOIL TEXTURE</v>
      </c>
      <c r="D83" s="17" t="str">
        <f>IF(Master[[#This Row],[SOIL TEXTURE - lookup picker]]="","",Master[[#This Row],[SOIL TEXTURE - lookup picker]])</f>
        <v>Clay</v>
      </c>
      <c r="E83" s="109"/>
      <c r="G83" s="76" t="str">
        <f>IF(Master[[#This Row],[SOIL TEXTURE - lookup picker]]="","",Master[[#This Row],[SOIL TEXTURE - lookup picker]])</f>
        <v>Clay</v>
      </c>
      <c r="H83" t="str">
        <f>IF(Master[[#This Row],[Soil TEXTURE Original Value]]="","",Master[[#This Row],[Soil TEXTURE Original Value]])</f>
        <v>Clay</v>
      </c>
    </row>
    <row r="84" spans="2:8" x14ac:dyDescent="0.35">
      <c r="B84" t="str">
        <f>Master[[#This Row],[Accession Prefix (NPGS)]]&amp;" "&amp;Master[[#This Row],[Accession Number -Assigned]]&amp;" COLLECTED "&amp;TEXT(Master[[#This Row],[Date Collected or Developed]], "MM/DD/YYYY")</f>
        <v>W6  COLLECTED 10/02/2016</v>
      </c>
      <c r="C84" t="str">
        <f t="shared" si="2"/>
        <v>SOIL TEXTURE</v>
      </c>
      <c r="D84" s="17" t="str">
        <f>IF(Master[[#This Row],[SOIL TEXTURE - lookup picker]]="","",Master[[#This Row],[SOIL TEXTURE - lookup picker]])</f>
        <v>Clay</v>
      </c>
      <c r="E84" s="109"/>
      <c r="G84" s="76" t="str">
        <f>IF(Master[[#This Row],[SOIL TEXTURE - lookup picker]]="","",Master[[#This Row],[SOIL TEXTURE - lookup picker]])</f>
        <v>Clay</v>
      </c>
      <c r="H84" t="str">
        <f>IF(Master[[#This Row],[Soil TEXTURE Original Value]]="","",Master[[#This Row],[Soil TEXTURE Original Value]])</f>
        <v>Clay</v>
      </c>
    </row>
    <row r="85" spans="2:8" x14ac:dyDescent="0.35">
      <c r="B85" t="str">
        <f>Master[[#This Row],[Accession Prefix (NPGS)]]&amp;" "&amp;Master[[#This Row],[Accession Number -Assigned]]&amp;" COLLECTED "&amp;TEXT(Master[[#This Row],[Date Collected or Developed]], "MM/DD/YYYY")</f>
        <v>W6  COLLECTED 10/16/2016</v>
      </c>
      <c r="C85" t="str">
        <f t="shared" si="2"/>
        <v>SOIL TEXTURE</v>
      </c>
      <c r="D85" s="17" t="str">
        <f>IF(Master[[#This Row],[SOIL TEXTURE - lookup picker]]="","",Master[[#This Row],[SOIL TEXTURE - lookup picker]])</f>
        <v>Clay</v>
      </c>
      <c r="E85" s="109"/>
      <c r="G85" s="76" t="str">
        <f>IF(Master[[#This Row],[SOIL TEXTURE - lookup picker]]="","",Master[[#This Row],[SOIL TEXTURE - lookup picker]])</f>
        <v>Clay</v>
      </c>
      <c r="H85" t="str">
        <f>IF(Master[[#This Row],[Soil TEXTURE Original Value]]="","",Master[[#This Row],[Soil TEXTURE Original Value]])</f>
        <v>Clay</v>
      </c>
    </row>
    <row r="86" spans="2:8" x14ac:dyDescent="0.35">
      <c r="B86" t="str">
        <f>Master[[#This Row],[Accession Prefix (NPGS)]]&amp;" "&amp;Master[[#This Row],[Accession Number -Assigned]]&amp;" COLLECTED "&amp;TEXT(Master[[#This Row],[Date Collected or Developed]], "MM/DD/YYYY")</f>
        <v>W6  COLLECTED 10/16/2016</v>
      </c>
      <c r="C86" t="str">
        <f t="shared" ref="C86:C117" si="3">"SOIL TEXTURE"</f>
        <v>SOIL TEXTURE</v>
      </c>
      <c r="D86" s="17" t="str">
        <f>IF(Master[[#This Row],[SOIL TEXTURE - lookup picker]]="","",Master[[#This Row],[SOIL TEXTURE - lookup picker]])</f>
        <v>Sand</v>
      </c>
      <c r="E86" s="109"/>
      <c r="G86" s="76" t="str">
        <f>IF(Master[[#This Row],[SOIL TEXTURE - lookup picker]]="","",Master[[#This Row],[SOIL TEXTURE - lookup picker]])</f>
        <v>Sand</v>
      </c>
      <c r="H86" t="str">
        <f>IF(Master[[#This Row],[Soil TEXTURE Original Value]]="","",Master[[#This Row],[Soil TEXTURE Original Value]])</f>
        <v>Sand</v>
      </c>
    </row>
    <row r="87" spans="2:8" x14ac:dyDescent="0.35">
      <c r="B87" t="str">
        <f>Master[[#This Row],[Accession Prefix (NPGS)]]&amp;" "&amp;Master[[#This Row],[Accession Number -Assigned]]&amp;" COLLECTED "&amp;TEXT(Master[[#This Row],[Date Collected or Developed]], "MM/DD/YYYY")</f>
        <v>W6  COLLECTED 10/16/2016</v>
      </c>
      <c r="C87" t="str">
        <f t="shared" si="3"/>
        <v>SOIL TEXTURE</v>
      </c>
      <c r="D87" s="17" t="str">
        <f>IF(Master[[#This Row],[SOIL TEXTURE - lookup picker]]="","",Master[[#This Row],[SOIL TEXTURE - lookup picker]])</f>
        <v>Silt</v>
      </c>
      <c r="E87" s="109"/>
      <c r="G87" s="76" t="str">
        <f>IF(Master[[#This Row],[SOIL TEXTURE - lookup picker]]="","",Master[[#This Row],[SOIL TEXTURE - lookup picker]])</f>
        <v>Silt</v>
      </c>
      <c r="H87" t="str">
        <f>IF(Master[[#This Row],[Soil TEXTURE Original Value]]="","",Master[[#This Row],[Soil TEXTURE Original Value]])</f>
        <v>Silt</v>
      </c>
    </row>
    <row r="88" spans="2:8" x14ac:dyDescent="0.35">
      <c r="B88" t="str">
        <f>Master[[#This Row],[Accession Prefix (NPGS)]]&amp;" "&amp;Master[[#This Row],[Accession Number -Assigned]]&amp;" COLLECTED "&amp;TEXT(Master[[#This Row],[Date Collected or Developed]], "MM/DD/YYYY")</f>
        <v>W6  COLLECTED 11/18/2016</v>
      </c>
      <c r="C88" t="str">
        <f t="shared" si="3"/>
        <v>SOIL TEXTURE</v>
      </c>
      <c r="D88" s="17" t="str">
        <f>IF(Master[[#This Row],[SOIL TEXTURE - lookup picker]]="","",Master[[#This Row],[SOIL TEXTURE - lookup picker]])</f>
        <v>Clay</v>
      </c>
      <c r="E88" s="109"/>
      <c r="G88" s="76" t="str">
        <f>IF(Master[[#This Row],[SOIL TEXTURE - lookup picker]]="","",Master[[#This Row],[SOIL TEXTURE - lookup picker]])</f>
        <v>Clay</v>
      </c>
      <c r="H88" t="str">
        <f>IF(Master[[#This Row],[Soil TEXTURE Original Value]]="","",Master[[#This Row],[Soil TEXTURE Original Value]])</f>
        <v>Clay</v>
      </c>
    </row>
    <row r="89" spans="2:8" x14ac:dyDescent="0.35">
      <c r="B89" t="str">
        <f>Master[[#This Row],[Accession Prefix (NPGS)]]&amp;" "&amp;Master[[#This Row],[Accession Number -Assigned]]&amp;" COLLECTED "&amp;TEXT(Master[[#This Row],[Date Collected or Developed]], "MM/DD/YYYY")</f>
        <v>W6  COLLECTED 10/22/2016</v>
      </c>
      <c r="C89" t="str">
        <f t="shared" si="3"/>
        <v>SOIL TEXTURE</v>
      </c>
      <c r="D89" s="17" t="str">
        <f>IF(Master[[#This Row],[SOIL TEXTURE - lookup picker]]="","",Master[[#This Row],[SOIL TEXTURE - lookup picker]])</f>
        <v>Silt</v>
      </c>
      <c r="E89" s="109"/>
      <c r="G89" s="76" t="str">
        <f>IF(Master[[#This Row],[SOIL TEXTURE - lookup picker]]="","",Master[[#This Row],[SOIL TEXTURE - lookup picker]])</f>
        <v>Silt</v>
      </c>
      <c r="H89" t="str">
        <f>IF(Master[[#This Row],[Soil TEXTURE Original Value]]="","",Master[[#This Row],[Soil TEXTURE Original Value]])</f>
        <v>Silt</v>
      </c>
    </row>
    <row r="90" spans="2:8" x14ac:dyDescent="0.35">
      <c r="B90" t="str">
        <f>Master[[#This Row],[Accession Prefix (NPGS)]]&amp;" "&amp;Master[[#This Row],[Accession Number -Assigned]]&amp;" COLLECTED "&amp;TEXT(Master[[#This Row],[Date Collected or Developed]], "MM/DD/YYYY")</f>
        <v>W6  COLLECTED 10/22/2016</v>
      </c>
      <c r="C90" t="str">
        <f t="shared" si="3"/>
        <v>SOIL TEXTURE</v>
      </c>
      <c r="D90" s="17" t="str">
        <f>IF(Master[[#This Row],[SOIL TEXTURE - lookup picker]]="","",Master[[#This Row],[SOIL TEXTURE - lookup picker]])</f>
        <v>Silt</v>
      </c>
      <c r="E90" s="109"/>
      <c r="G90" s="76" t="str">
        <f>IF(Master[[#This Row],[SOIL TEXTURE - lookup picker]]="","",Master[[#This Row],[SOIL TEXTURE - lookup picker]])</f>
        <v>Silt</v>
      </c>
      <c r="H90" t="str">
        <f>IF(Master[[#This Row],[Soil TEXTURE Original Value]]="","",Master[[#This Row],[Soil TEXTURE Original Value]])</f>
        <v>Silt</v>
      </c>
    </row>
    <row r="91" spans="2:8" x14ac:dyDescent="0.35">
      <c r="B91" t="str">
        <f>Master[[#This Row],[Accession Prefix (NPGS)]]&amp;" "&amp;Master[[#This Row],[Accession Number -Assigned]]&amp;" COLLECTED "&amp;TEXT(Master[[#This Row],[Date Collected or Developed]], "MM/DD/YYYY")</f>
        <v>W6  COLLECTED 10/24/2016</v>
      </c>
      <c r="C91" t="str">
        <f t="shared" si="3"/>
        <v>SOIL TEXTURE</v>
      </c>
      <c r="D91" s="17" t="str">
        <f>IF(Master[[#This Row],[SOIL TEXTURE - lookup picker]]="","",Master[[#This Row],[SOIL TEXTURE - lookup picker]])</f>
        <v>Unspecified</v>
      </c>
      <c r="E91" s="109"/>
      <c r="G91" s="76" t="str">
        <f>IF(Master[[#This Row],[SOIL TEXTURE - lookup picker]]="","",Master[[#This Row],[SOIL TEXTURE - lookup picker]])</f>
        <v>Unspecified</v>
      </c>
      <c r="H91" t="str">
        <f>IF(Master[[#This Row],[Soil TEXTURE Original Value]]="","",Master[[#This Row],[Soil TEXTURE Original Value]])</f>
        <v>Other : sandy-silt</v>
      </c>
    </row>
    <row r="92" spans="2:8" x14ac:dyDescent="0.35">
      <c r="B92" t="str">
        <f>Master[[#This Row],[Accession Prefix (NPGS)]]&amp;" "&amp;Master[[#This Row],[Accession Number -Assigned]]&amp;" COLLECTED "&amp;TEXT(Master[[#This Row],[Date Collected or Developed]], "MM/DD/YYYY")</f>
        <v>W6  COLLECTED 10/25/2016</v>
      </c>
      <c r="C92" t="str">
        <f t="shared" si="3"/>
        <v>SOIL TEXTURE</v>
      </c>
      <c r="D92" s="17" t="str">
        <f>IF(Master[[#This Row],[SOIL TEXTURE - lookup picker]]="","",Master[[#This Row],[SOIL TEXTURE - lookup picker]])</f>
        <v>Clay</v>
      </c>
      <c r="E92" s="109"/>
      <c r="G92" s="76" t="str">
        <f>IF(Master[[#This Row],[SOIL TEXTURE - lookup picker]]="","",Master[[#This Row],[SOIL TEXTURE - lookup picker]])</f>
        <v>Clay</v>
      </c>
      <c r="H92" t="str">
        <f>IF(Master[[#This Row],[Soil TEXTURE Original Value]]="","",Master[[#This Row],[Soil TEXTURE Original Value]])</f>
        <v>Clay</v>
      </c>
    </row>
    <row r="93" spans="2:8" x14ac:dyDescent="0.35">
      <c r="B93" t="str">
        <f>Master[[#This Row],[Accession Prefix (NPGS)]]&amp;" "&amp;Master[[#This Row],[Accession Number -Assigned]]&amp;" COLLECTED "&amp;TEXT(Master[[#This Row],[Date Collected or Developed]], "MM/DD/YYYY")</f>
        <v>W6  COLLECTED 07/06/2016</v>
      </c>
      <c r="C93" t="str">
        <f t="shared" si="3"/>
        <v>SOIL TEXTURE</v>
      </c>
      <c r="D93" s="17" t="str">
        <f>IF(Master[[#This Row],[SOIL TEXTURE - lookup picker]]="","",Master[[#This Row],[SOIL TEXTURE - lookup picker]])</f>
        <v>Sand</v>
      </c>
      <c r="E93" s="109"/>
      <c r="G93" s="76" t="str">
        <f>IF(Master[[#This Row],[SOIL TEXTURE - lookup picker]]="","",Master[[#This Row],[SOIL TEXTURE - lookup picker]])</f>
        <v>Sand</v>
      </c>
      <c r="H93" t="str">
        <f>IF(Master[[#This Row],[Soil TEXTURE Original Value]]="","",Master[[#This Row],[Soil TEXTURE Original Value]])</f>
        <v>Sand</v>
      </c>
    </row>
    <row r="94" spans="2:8" x14ac:dyDescent="0.35">
      <c r="B94" t="str">
        <f>Master[[#This Row],[Accession Prefix (NPGS)]]&amp;" "&amp;Master[[#This Row],[Accession Number -Assigned]]&amp;" COLLECTED "&amp;TEXT(Master[[#This Row],[Date Collected or Developed]], "MM/DD/YYYY")</f>
        <v>W6  COLLECTED 08/26/2016</v>
      </c>
      <c r="C94" t="str">
        <f t="shared" si="3"/>
        <v>SOIL TEXTURE</v>
      </c>
      <c r="D94" s="17" t="str">
        <f>IF(Master[[#This Row],[SOIL TEXTURE - lookup picker]]="","",Master[[#This Row],[SOIL TEXTURE - lookup picker]])</f>
        <v/>
      </c>
      <c r="E94" s="109"/>
      <c r="G94" s="76" t="str">
        <f>IF(Master[[#This Row],[SOIL TEXTURE - lookup picker]]="","",Master[[#This Row],[SOIL TEXTURE - lookup picker]])</f>
        <v/>
      </c>
      <c r="H94" t="str">
        <f>IF(Master[[#This Row],[Soil TEXTURE Original Value]]="","",Master[[#This Row],[Soil TEXTURE Original Value]])</f>
        <v/>
      </c>
    </row>
    <row r="95" spans="2:8" x14ac:dyDescent="0.35">
      <c r="B95" t="str">
        <f>Master[[#This Row],[Accession Prefix (NPGS)]]&amp;" "&amp;Master[[#This Row],[Accession Number -Assigned]]&amp;" COLLECTED "&amp;TEXT(Master[[#This Row],[Date Collected or Developed]], "MM/DD/YYYY")</f>
        <v>W6  COLLECTED 09/21/2016</v>
      </c>
      <c r="C95" t="str">
        <f t="shared" si="3"/>
        <v>SOIL TEXTURE</v>
      </c>
      <c r="D95" s="17" t="str">
        <f>IF(Master[[#This Row],[SOIL TEXTURE - lookup picker]]="","",Master[[#This Row],[SOIL TEXTURE - lookup picker]])</f>
        <v>Unspecified</v>
      </c>
      <c r="E95" s="109"/>
      <c r="G95" s="76" t="str">
        <f>IF(Master[[#This Row],[SOIL TEXTURE - lookup picker]]="","",Master[[#This Row],[SOIL TEXTURE - lookup picker]])</f>
        <v>Unspecified</v>
      </c>
      <c r="H95" t="str">
        <f>IF(Master[[#This Row],[Soil TEXTURE Original Value]]="","",Master[[#This Row],[Soil TEXTURE Original Value]])</f>
        <v>Other : Clay sand</v>
      </c>
    </row>
    <row r="96" spans="2:8" x14ac:dyDescent="0.35">
      <c r="B96" t="str">
        <f>Master[[#This Row],[Accession Prefix (NPGS)]]&amp;" "&amp;Master[[#This Row],[Accession Number -Assigned]]&amp;" COLLECTED "&amp;TEXT(Master[[#This Row],[Date Collected or Developed]], "MM/DD/YYYY")</f>
        <v>W6  COLLECTED 09/26/2016</v>
      </c>
      <c r="C96" t="str">
        <f t="shared" si="3"/>
        <v>SOIL TEXTURE</v>
      </c>
      <c r="D96" s="17" t="str">
        <f>IF(Master[[#This Row],[SOIL TEXTURE - lookup picker]]="","",Master[[#This Row],[SOIL TEXTURE - lookup picker]])</f>
        <v>Sand</v>
      </c>
      <c r="E96" s="109"/>
      <c r="G96" s="76" t="str">
        <f>IF(Master[[#This Row],[SOIL TEXTURE - lookup picker]]="","",Master[[#This Row],[SOIL TEXTURE - lookup picker]])</f>
        <v>Sand</v>
      </c>
      <c r="H96" t="str">
        <f>IF(Master[[#This Row],[Soil TEXTURE Original Value]]="","",Master[[#This Row],[Soil TEXTURE Original Value]])</f>
        <v>Sand</v>
      </c>
    </row>
    <row r="97" spans="2:8" x14ac:dyDescent="0.35">
      <c r="B97" t="str">
        <f>Master[[#This Row],[Accession Prefix (NPGS)]]&amp;" "&amp;Master[[#This Row],[Accession Number -Assigned]]&amp;" COLLECTED "&amp;TEXT(Master[[#This Row],[Date Collected or Developed]], "MM/DD/YYYY")</f>
        <v>W6  COLLECTED 10/25/2016</v>
      </c>
      <c r="C97" t="str">
        <f t="shared" si="3"/>
        <v>SOIL TEXTURE</v>
      </c>
      <c r="D97" s="17" t="str">
        <f>IF(Master[[#This Row],[SOIL TEXTURE - lookup picker]]="","",Master[[#This Row],[SOIL TEXTURE - lookup picker]])</f>
        <v>Unspecified</v>
      </c>
      <c r="E97" s="109"/>
      <c r="G97" s="76" t="str">
        <f>IF(Master[[#This Row],[SOIL TEXTURE - lookup picker]]="","",Master[[#This Row],[SOIL TEXTURE - lookup picker]])</f>
        <v>Unspecified</v>
      </c>
      <c r="H97" t="str">
        <f>IF(Master[[#This Row],[Soil TEXTURE Original Value]]="","",Master[[#This Row],[Soil TEXTURE Original Value]])</f>
        <v>: Mucky Sand</v>
      </c>
    </row>
    <row r="98" spans="2:8" x14ac:dyDescent="0.35">
      <c r="B98" t="str">
        <f>Master[[#This Row],[Accession Prefix (NPGS)]]&amp;" "&amp;Master[[#This Row],[Accession Number -Assigned]]&amp;" COLLECTED "&amp;TEXT(Master[[#This Row],[Date Collected or Developed]], "MM/DD/YYYY")</f>
        <v>W6  COLLECTED 10/31/2016</v>
      </c>
      <c r="C98" t="str">
        <f t="shared" si="3"/>
        <v>SOIL TEXTURE</v>
      </c>
      <c r="D98" s="17" t="str">
        <f>IF(Master[[#This Row],[SOIL TEXTURE - lookup picker]]="","",Master[[#This Row],[SOIL TEXTURE - lookup picker]])</f>
        <v>Sand</v>
      </c>
      <c r="E98" s="109"/>
      <c r="G98" s="76" t="str">
        <f>IF(Master[[#This Row],[SOIL TEXTURE - lookup picker]]="","",Master[[#This Row],[SOIL TEXTURE - lookup picker]])</f>
        <v>Sand</v>
      </c>
      <c r="H98" t="str">
        <f>IF(Master[[#This Row],[Soil TEXTURE Original Value]]="","",Master[[#This Row],[Soil TEXTURE Original Value]])</f>
        <v>Sand</v>
      </c>
    </row>
    <row r="99" spans="2:8" x14ac:dyDescent="0.35">
      <c r="B99" t="str">
        <f>Master[[#This Row],[Accession Prefix (NPGS)]]&amp;" "&amp;Master[[#This Row],[Accession Number -Assigned]]&amp;" COLLECTED "&amp;TEXT(Master[[#This Row],[Date Collected or Developed]], "MM/DD/YYYY")</f>
        <v>W6  COLLECTED 11/03/2016</v>
      </c>
      <c r="C99" t="str">
        <f t="shared" si="3"/>
        <v>SOIL TEXTURE</v>
      </c>
      <c r="D99" s="17" t="str">
        <f>IF(Master[[#This Row],[SOIL TEXTURE - lookup picker]]="","",Master[[#This Row],[SOIL TEXTURE - lookup picker]])</f>
        <v>Sand</v>
      </c>
      <c r="E99" s="109"/>
      <c r="G99" s="76" t="str">
        <f>IF(Master[[#This Row],[SOIL TEXTURE - lookup picker]]="","",Master[[#This Row],[SOIL TEXTURE - lookup picker]])</f>
        <v>Sand</v>
      </c>
      <c r="H99" t="str">
        <f>IF(Master[[#This Row],[Soil TEXTURE Original Value]]="","",Master[[#This Row],[Soil TEXTURE Original Value]])</f>
        <v>Sand</v>
      </c>
    </row>
    <row r="100" spans="2:8" x14ac:dyDescent="0.35">
      <c r="B100" t="str">
        <f>Master[[#This Row],[Accession Prefix (NPGS)]]&amp;" "&amp;Master[[#This Row],[Accession Number -Assigned]]&amp;" COLLECTED "&amp;TEXT(Master[[#This Row],[Date Collected or Developed]], "MM/DD/YYYY")</f>
        <v>W6  COLLECTED 11/03/2016</v>
      </c>
      <c r="C100" t="str">
        <f t="shared" si="3"/>
        <v>SOIL TEXTURE</v>
      </c>
      <c r="D100" s="17" t="str">
        <f>IF(Master[[#This Row],[SOIL TEXTURE - lookup picker]]="","",Master[[#This Row],[SOIL TEXTURE - lookup picker]])</f>
        <v>Silt</v>
      </c>
      <c r="E100" s="109"/>
      <c r="G100" s="76" t="str">
        <f>IF(Master[[#This Row],[SOIL TEXTURE - lookup picker]]="","",Master[[#This Row],[SOIL TEXTURE - lookup picker]])</f>
        <v>Silt</v>
      </c>
      <c r="H100" t="str">
        <f>IF(Master[[#This Row],[Soil TEXTURE Original Value]]="","",Master[[#This Row],[Soil TEXTURE Original Value]])</f>
        <v>Silt</v>
      </c>
    </row>
    <row r="101" spans="2:8" x14ac:dyDescent="0.35">
      <c r="B101" t="str">
        <f>Master[[#This Row],[Accession Prefix (NPGS)]]&amp;" "&amp;Master[[#This Row],[Accession Number -Assigned]]&amp;" COLLECTED "&amp;TEXT(Master[[#This Row],[Date Collected or Developed]], "MM/DD/YYYY")</f>
        <v>W6  COLLECTED 11/08/2016</v>
      </c>
      <c r="C101" t="str">
        <f t="shared" si="3"/>
        <v>SOIL TEXTURE</v>
      </c>
      <c r="D101" s="17" t="str">
        <f>IF(Master[[#This Row],[SOIL TEXTURE - lookup picker]]="","",Master[[#This Row],[SOIL TEXTURE - lookup picker]])</f>
        <v>Silt</v>
      </c>
      <c r="E101" s="109"/>
      <c r="G101" s="76" t="str">
        <f>IF(Master[[#This Row],[SOIL TEXTURE - lookup picker]]="","",Master[[#This Row],[SOIL TEXTURE - lookup picker]])</f>
        <v>Silt</v>
      </c>
      <c r="H101" t="str">
        <f>IF(Master[[#This Row],[Soil TEXTURE Original Value]]="","",Master[[#This Row],[Soil TEXTURE Original Value]])</f>
        <v>Silt</v>
      </c>
    </row>
    <row r="102" spans="2:8" x14ac:dyDescent="0.35">
      <c r="B102" t="str">
        <f>Master[[#This Row],[Accession Prefix (NPGS)]]&amp;" "&amp;Master[[#This Row],[Accession Number -Assigned]]&amp;" COLLECTED "&amp;TEXT(Master[[#This Row],[Date Collected or Developed]], "MM/DD/YYYY")</f>
        <v>W6  COLLECTED 11/08/2016</v>
      </c>
      <c r="C102" t="str">
        <f t="shared" si="3"/>
        <v>SOIL TEXTURE</v>
      </c>
      <c r="D102" s="17" t="str">
        <f>IF(Master[[#This Row],[SOIL TEXTURE - lookup picker]]="","",Master[[#This Row],[SOIL TEXTURE - lookup picker]])</f>
        <v>Sand</v>
      </c>
      <c r="E102" s="109"/>
      <c r="G102" s="76" t="str">
        <f>IF(Master[[#This Row],[SOIL TEXTURE - lookup picker]]="","",Master[[#This Row],[SOIL TEXTURE - lookup picker]])</f>
        <v>Sand</v>
      </c>
      <c r="H102" t="str">
        <f>IF(Master[[#This Row],[Soil TEXTURE Original Value]]="","",Master[[#This Row],[Soil TEXTURE Original Value]])</f>
        <v>Sand</v>
      </c>
    </row>
    <row r="103" spans="2:8" x14ac:dyDescent="0.35">
      <c r="B103" t="str">
        <f>Master[[#This Row],[Accession Prefix (NPGS)]]&amp;" "&amp;Master[[#This Row],[Accession Number -Assigned]]&amp;" COLLECTED "&amp;TEXT(Master[[#This Row],[Date Collected or Developed]], "MM/DD/YYYY")</f>
        <v>W6  COLLECTED 11/08/2016</v>
      </c>
      <c r="C103" t="str">
        <f t="shared" si="3"/>
        <v>SOIL TEXTURE</v>
      </c>
      <c r="D103" s="17" t="str">
        <f>IF(Master[[#This Row],[SOIL TEXTURE - lookup picker]]="","",Master[[#This Row],[SOIL TEXTURE - lookup picker]])</f>
        <v>Sand</v>
      </c>
      <c r="E103" s="109"/>
      <c r="G103" s="76" t="str">
        <f>IF(Master[[#This Row],[SOIL TEXTURE - lookup picker]]="","",Master[[#This Row],[SOIL TEXTURE - lookup picker]])</f>
        <v>Sand</v>
      </c>
      <c r="H103" t="str">
        <f>IF(Master[[#This Row],[Soil TEXTURE Original Value]]="","",Master[[#This Row],[Soil TEXTURE Original Value]])</f>
        <v>Sand</v>
      </c>
    </row>
    <row r="104" spans="2:8" x14ac:dyDescent="0.35">
      <c r="B104" t="str">
        <f>Master[[#This Row],[Accession Prefix (NPGS)]]&amp;" "&amp;Master[[#This Row],[Accession Number -Assigned]]&amp;" COLLECTED "&amp;TEXT(Master[[#This Row],[Date Collected or Developed]], "MM/DD/YYYY")</f>
        <v>W6  COLLECTED 11/10/2016</v>
      </c>
      <c r="C104" t="str">
        <f t="shared" si="3"/>
        <v>SOIL TEXTURE</v>
      </c>
      <c r="D104" s="17" t="str">
        <f>IF(Master[[#This Row],[SOIL TEXTURE - lookup picker]]="","",Master[[#This Row],[SOIL TEXTURE - lookup picker]])</f>
        <v>Silt</v>
      </c>
      <c r="E104" s="109"/>
      <c r="G104" s="76" t="str">
        <f>IF(Master[[#This Row],[SOIL TEXTURE - lookup picker]]="","",Master[[#This Row],[SOIL TEXTURE - lookup picker]])</f>
        <v>Silt</v>
      </c>
      <c r="H104" t="str">
        <f>IF(Master[[#This Row],[Soil TEXTURE Original Value]]="","",Master[[#This Row],[Soil TEXTURE Original Value]])</f>
        <v>Silt</v>
      </c>
    </row>
    <row r="105" spans="2:8" x14ac:dyDescent="0.35">
      <c r="B105" t="str">
        <f>Master[[#This Row],[Accession Prefix (NPGS)]]&amp;" "&amp;Master[[#This Row],[Accession Number -Assigned]]&amp;" COLLECTED "&amp;TEXT(Master[[#This Row],[Date Collected or Developed]], "MM/DD/YYYY")</f>
        <v>W6  COLLECTED 11/10/2016</v>
      </c>
      <c r="C105" t="str">
        <f t="shared" si="3"/>
        <v>SOIL TEXTURE</v>
      </c>
      <c r="D105" s="17" t="str">
        <f>IF(Master[[#This Row],[SOIL TEXTURE - lookup picker]]="","",Master[[#This Row],[SOIL TEXTURE - lookup picker]])</f>
        <v>Sand</v>
      </c>
      <c r="E105" s="109"/>
      <c r="G105" s="76" t="str">
        <f>IF(Master[[#This Row],[SOIL TEXTURE - lookup picker]]="","",Master[[#This Row],[SOIL TEXTURE - lookup picker]])</f>
        <v>Sand</v>
      </c>
      <c r="H105" t="str">
        <f>IF(Master[[#This Row],[Soil TEXTURE Original Value]]="","",Master[[#This Row],[Soil TEXTURE Original Value]])</f>
        <v>Sand</v>
      </c>
    </row>
    <row r="106" spans="2:8" x14ac:dyDescent="0.35">
      <c r="B106" t="str">
        <f>Master[[#This Row],[Accession Prefix (NPGS)]]&amp;" "&amp;Master[[#This Row],[Accession Number -Assigned]]&amp;" COLLECTED "&amp;TEXT(Master[[#This Row],[Date Collected or Developed]], "MM/DD/YYYY")</f>
        <v>W6  COLLECTED 11/04/2016</v>
      </c>
      <c r="C106" t="str">
        <f t="shared" si="3"/>
        <v>SOIL TEXTURE</v>
      </c>
      <c r="D106" s="17" t="str">
        <f>IF(Master[[#This Row],[SOIL TEXTURE - lookup picker]]="","",Master[[#This Row],[SOIL TEXTURE - lookup picker]])</f>
        <v>Silt</v>
      </c>
      <c r="E106" s="109"/>
      <c r="G106" s="76" t="str">
        <f>IF(Master[[#This Row],[SOIL TEXTURE - lookup picker]]="","",Master[[#This Row],[SOIL TEXTURE - lookup picker]])</f>
        <v>Silt</v>
      </c>
      <c r="H106" t="str">
        <f>IF(Master[[#This Row],[Soil TEXTURE Original Value]]="","",Master[[#This Row],[Soil TEXTURE Original Value]])</f>
        <v>Silt</v>
      </c>
    </row>
    <row r="107" spans="2:8" x14ac:dyDescent="0.35">
      <c r="B107" t="str">
        <f>Master[[#This Row],[Accession Prefix (NPGS)]]&amp;" "&amp;Master[[#This Row],[Accession Number -Assigned]]&amp;" COLLECTED "&amp;TEXT(Master[[#This Row],[Date Collected or Developed]], "MM/DD/YYYY")</f>
        <v>W6  COLLECTED 11/05/2016</v>
      </c>
      <c r="C107" t="str">
        <f t="shared" si="3"/>
        <v>SOIL TEXTURE</v>
      </c>
      <c r="D107" s="17" t="str">
        <f>IF(Master[[#This Row],[SOIL TEXTURE - lookup picker]]="","",Master[[#This Row],[SOIL TEXTURE - lookup picker]])</f>
        <v>Silt</v>
      </c>
      <c r="E107" s="109"/>
      <c r="G107" s="76" t="str">
        <f>IF(Master[[#This Row],[SOIL TEXTURE - lookup picker]]="","",Master[[#This Row],[SOIL TEXTURE - lookup picker]])</f>
        <v>Silt</v>
      </c>
      <c r="H107" t="str">
        <f>IF(Master[[#This Row],[Soil TEXTURE Original Value]]="","",Master[[#This Row],[Soil TEXTURE Original Value]])</f>
        <v>Silt</v>
      </c>
    </row>
    <row r="108" spans="2:8" x14ac:dyDescent="0.35">
      <c r="B108" t="str">
        <f>Master[[#This Row],[Accession Prefix (NPGS)]]&amp;" "&amp;Master[[#This Row],[Accession Number -Assigned]]&amp;" COLLECTED "&amp;TEXT(Master[[#This Row],[Date Collected or Developed]], "MM/DD/YYYY")</f>
        <v>W6  COLLECTED 11/08/2016</v>
      </c>
      <c r="C108" t="str">
        <f t="shared" si="3"/>
        <v>SOIL TEXTURE</v>
      </c>
      <c r="D108" s="17" t="str">
        <f>IF(Master[[#This Row],[SOIL TEXTURE - lookup picker]]="","",Master[[#This Row],[SOIL TEXTURE - lookup picker]])</f>
        <v>Silt</v>
      </c>
      <c r="E108" s="109"/>
      <c r="G108" s="76" t="str">
        <f>IF(Master[[#This Row],[SOIL TEXTURE - lookup picker]]="","",Master[[#This Row],[SOIL TEXTURE - lookup picker]])</f>
        <v>Silt</v>
      </c>
      <c r="H108" t="str">
        <f>IF(Master[[#This Row],[Soil TEXTURE Original Value]]="","",Master[[#This Row],[Soil TEXTURE Original Value]])</f>
        <v>Silt</v>
      </c>
    </row>
    <row r="109" spans="2:8" x14ac:dyDescent="0.35">
      <c r="B109" t="str">
        <f>Master[[#This Row],[Accession Prefix (NPGS)]]&amp;" "&amp;Master[[#This Row],[Accession Number -Assigned]]&amp;" COLLECTED "&amp;TEXT(Master[[#This Row],[Date Collected or Developed]], "MM/DD/YYYY")</f>
        <v>W6  COLLECTED 11/09/2016</v>
      </c>
      <c r="C109" t="str">
        <f t="shared" si="3"/>
        <v>SOIL TEXTURE</v>
      </c>
      <c r="D109" s="17" t="str">
        <f>IF(Master[[#This Row],[SOIL TEXTURE - lookup picker]]="","",Master[[#This Row],[SOIL TEXTURE - lookup picker]])</f>
        <v>Silt</v>
      </c>
      <c r="E109" s="109"/>
      <c r="G109" s="76" t="str">
        <f>IF(Master[[#This Row],[SOIL TEXTURE - lookup picker]]="","",Master[[#This Row],[SOIL TEXTURE - lookup picker]])</f>
        <v>Silt</v>
      </c>
      <c r="H109" t="str">
        <f>IF(Master[[#This Row],[Soil TEXTURE Original Value]]="","",Master[[#This Row],[Soil TEXTURE Original Value]])</f>
        <v>Silt</v>
      </c>
    </row>
    <row r="110" spans="2:8" x14ac:dyDescent="0.35">
      <c r="B110" t="str">
        <f>Master[[#This Row],[Accession Prefix (NPGS)]]&amp;" "&amp;Master[[#This Row],[Accession Number -Assigned]]&amp;" COLLECTED "&amp;TEXT(Master[[#This Row],[Date Collected or Developed]], "MM/DD/YYYY")</f>
        <v>W6  COLLECTED 11/09/2016</v>
      </c>
      <c r="C110" t="str">
        <f t="shared" si="3"/>
        <v>SOIL TEXTURE</v>
      </c>
      <c r="D110" s="17" t="str">
        <f>IF(Master[[#This Row],[SOIL TEXTURE - lookup picker]]="","",Master[[#This Row],[SOIL TEXTURE - lookup picker]])</f>
        <v>Silt</v>
      </c>
      <c r="E110" s="109"/>
      <c r="G110" s="76" t="str">
        <f>IF(Master[[#This Row],[SOIL TEXTURE - lookup picker]]="","",Master[[#This Row],[SOIL TEXTURE - lookup picker]])</f>
        <v>Silt</v>
      </c>
      <c r="H110" t="str">
        <f>IF(Master[[#This Row],[Soil TEXTURE Original Value]]="","",Master[[#This Row],[Soil TEXTURE Original Value]])</f>
        <v>Silt</v>
      </c>
    </row>
    <row r="111" spans="2:8" x14ac:dyDescent="0.35">
      <c r="B111" t="str">
        <f>Master[[#This Row],[Accession Prefix (NPGS)]]&amp;" "&amp;Master[[#This Row],[Accession Number -Assigned]]&amp;" COLLECTED "&amp;TEXT(Master[[#This Row],[Date Collected or Developed]], "MM/DD/YYYY")</f>
        <v>W6  COLLECTED 11/09/2016</v>
      </c>
      <c r="C111" t="str">
        <f t="shared" si="3"/>
        <v>SOIL TEXTURE</v>
      </c>
      <c r="D111" s="17" t="str">
        <f>IF(Master[[#This Row],[SOIL TEXTURE - lookup picker]]="","",Master[[#This Row],[SOIL TEXTURE - lookup picker]])</f>
        <v>Silt</v>
      </c>
      <c r="E111" s="109"/>
      <c r="G111" s="76" t="str">
        <f>IF(Master[[#This Row],[SOIL TEXTURE - lookup picker]]="","",Master[[#This Row],[SOIL TEXTURE - lookup picker]])</f>
        <v>Silt</v>
      </c>
      <c r="H111" t="str">
        <f>IF(Master[[#This Row],[Soil TEXTURE Original Value]]="","",Master[[#This Row],[Soil TEXTURE Original Value]])</f>
        <v>Silt</v>
      </c>
    </row>
    <row r="112" spans="2:8" x14ac:dyDescent="0.35">
      <c r="B112" t="str">
        <f>Master[[#This Row],[Accession Prefix (NPGS)]]&amp;" "&amp;Master[[#This Row],[Accession Number -Assigned]]&amp;" COLLECTED "&amp;TEXT(Master[[#This Row],[Date Collected or Developed]], "MM/DD/YYYY")</f>
        <v>W6  COLLECTED 11/09/2016</v>
      </c>
      <c r="C112" t="str">
        <f t="shared" si="3"/>
        <v>SOIL TEXTURE</v>
      </c>
      <c r="D112" s="17" t="str">
        <f>IF(Master[[#This Row],[SOIL TEXTURE - lookup picker]]="","",Master[[#This Row],[SOIL TEXTURE - lookup picker]])</f>
        <v>Silt</v>
      </c>
      <c r="E112" s="109"/>
      <c r="G112" s="76" t="str">
        <f>IF(Master[[#This Row],[SOIL TEXTURE - lookup picker]]="","",Master[[#This Row],[SOIL TEXTURE - lookup picker]])</f>
        <v>Silt</v>
      </c>
      <c r="H112" t="str">
        <f>IF(Master[[#This Row],[Soil TEXTURE Original Value]]="","",Master[[#This Row],[Soil TEXTURE Original Value]])</f>
        <v>Silt</v>
      </c>
    </row>
    <row r="113" spans="2:8" x14ac:dyDescent="0.35">
      <c r="B113" t="str">
        <f>Master[[#This Row],[Accession Prefix (NPGS)]]&amp;" "&amp;Master[[#This Row],[Accession Number -Assigned]]&amp;" COLLECTED "&amp;TEXT(Master[[#This Row],[Date Collected or Developed]], "MM/DD/YYYY")</f>
        <v>W6  COLLECTED 11/10/2016</v>
      </c>
      <c r="C113" t="str">
        <f t="shared" si="3"/>
        <v>SOIL TEXTURE</v>
      </c>
      <c r="D113" s="17" t="str">
        <f>IF(Master[[#This Row],[SOIL TEXTURE - lookup picker]]="","",Master[[#This Row],[SOIL TEXTURE - lookup picker]])</f>
        <v>Silt</v>
      </c>
      <c r="E113" s="109"/>
      <c r="G113" s="76" t="str">
        <f>IF(Master[[#This Row],[SOIL TEXTURE - lookup picker]]="","",Master[[#This Row],[SOIL TEXTURE - lookup picker]])</f>
        <v>Silt</v>
      </c>
      <c r="H113" t="str">
        <f>IF(Master[[#This Row],[Soil TEXTURE Original Value]]="","",Master[[#This Row],[Soil TEXTURE Original Value]])</f>
        <v>Silt</v>
      </c>
    </row>
    <row r="114" spans="2:8" x14ac:dyDescent="0.35">
      <c r="B114" t="str">
        <f>Master[[#This Row],[Accession Prefix (NPGS)]]&amp;" "&amp;Master[[#This Row],[Accession Number -Assigned]]&amp;" COLLECTED "&amp;TEXT(Master[[#This Row],[Date Collected or Developed]], "MM/DD/YYYY")</f>
        <v>W6  COLLECTED 08/10/2017</v>
      </c>
      <c r="C114" t="str">
        <f t="shared" si="3"/>
        <v>SOIL TEXTURE</v>
      </c>
      <c r="D114" s="17" t="str">
        <f>IF(Master[[#This Row],[SOIL TEXTURE - lookup picker]]="","",Master[[#This Row],[SOIL TEXTURE - lookup picker]])</f>
        <v>Sand</v>
      </c>
      <c r="E114" s="109"/>
      <c r="G114" s="76" t="str">
        <f>IF(Master[[#This Row],[SOIL TEXTURE - lookup picker]]="","",Master[[#This Row],[SOIL TEXTURE - lookup picker]])</f>
        <v>Sand</v>
      </c>
      <c r="H114" t="str">
        <f>IF(Master[[#This Row],[Soil TEXTURE Original Value]]="","",Master[[#This Row],[Soil TEXTURE Original Value]])</f>
        <v>Sand</v>
      </c>
    </row>
    <row r="115" spans="2:8" x14ac:dyDescent="0.35">
      <c r="B115" t="str">
        <f>Master[[#This Row],[Accession Prefix (NPGS)]]&amp;" "&amp;Master[[#This Row],[Accession Number -Assigned]]&amp;" COLLECTED "&amp;TEXT(Master[[#This Row],[Date Collected or Developed]], "MM/DD/YYYY")</f>
        <v>W6  COLLECTED 09/12/2017</v>
      </c>
      <c r="C115" t="str">
        <f t="shared" si="3"/>
        <v>SOIL TEXTURE</v>
      </c>
      <c r="D115" s="17" t="str">
        <f>IF(Master[[#This Row],[SOIL TEXTURE - lookup picker]]="","",Master[[#This Row],[SOIL TEXTURE - lookup picker]])</f>
        <v>Sand</v>
      </c>
      <c r="E115" s="109"/>
      <c r="G115" s="76" t="str">
        <f>IF(Master[[#This Row],[SOIL TEXTURE - lookup picker]]="","",Master[[#This Row],[SOIL TEXTURE - lookup picker]])</f>
        <v>Sand</v>
      </c>
      <c r="H115" t="str">
        <f>IF(Master[[#This Row],[Soil TEXTURE Original Value]]="","",Master[[#This Row],[Soil TEXTURE Original Value]])</f>
        <v>Sand</v>
      </c>
    </row>
    <row r="116" spans="2:8" x14ac:dyDescent="0.35">
      <c r="B116" t="str">
        <f>Master[[#This Row],[Accession Prefix (NPGS)]]&amp;" "&amp;Master[[#This Row],[Accession Number -Assigned]]&amp;" COLLECTED "&amp;TEXT(Master[[#This Row],[Date Collected or Developed]], "MM/DD/YYYY")</f>
        <v>W6  COLLECTED 11/03/2017</v>
      </c>
      <c r="C116" t="str">
        <f t="shared" si="3"/>
        <v>SOIL TEXTURE</v>
      </c>
      <c r="D116" s="17" t="str">
        <f>IF(Master[[#This Row],[SOIL TEXTURE - lookup picker]]="","",Master[[#This Row],[SOIL TEXTURE - lookup picker]])</f>
        <v>Sand</v>
      </c>
      <c r="E116" s="109"/>
      <c r="G116" s="76" t="str">
        <f>IF(Master[[#This Row],[SOIL TEXTURE - lookup picker]]="","",Master[[#This Row],[SOIL TEXTURE - lookup picker]])</f>
        <v>Sand</v>
      </c>
      <c r="H116" t="str">
        <f>IF(Master[[#This Row],[Soil TEXTURE Original Value]]="","",Master[[#This Row],[Soil TEXTURE Original Value]])</f>
        <v>Sand</v>
      </c>
    </row>
    <row r="117" spans="2:8" x14ac:dyDescent="0.35">
      <c r="B117" t="str">
        <f>Master[[#This Row],[Accession Prefix (NPGS)]]&amp;" "&amp;Master[[#This Row],[Accession Number -Assigned]]&amp;" COLLECTED "&amp;TEXT(Master[[#This Row],[Date Collected or Developed]], "MM/DD/YYYY")</f>
        <v>W6  COLLECTED 11/10/2017</v>
      </c>
      <c r="C117" t="str">
        <f t="shared" si="3"/>
        <v>SOIL TEXTURE</v>
      </c>
      <c r="D117" s="17" t="str">
        <f>IF(Master[[#This Row],[SOIL TEXTURE - lookup picker]]="","",Master[[#This Row],[SOIL TEXTURE - lookup picker]])</f>
        <v>Unspecified</v>
      </c>
      <c r="E117" s="109"/>
      <c r="G117" s="76" t="str">
        <f>IF(Master[[#This Row],[SOIL TEXTURE - lookup picker]]="","",Master[[#This Row],[SOIL TEXTURE - lookup picker]])</f>
        <v>Unspecified</v>
      </c>
      <c r="H117" t="str">
        <f>IF(Master[[#This Row],[Soil TEXTURE Original Value]]="","",Master[[#This Row],[Soil TEXTURE Original Value]])</f>
        <v>Other : Muck</v>
      </c>
    </row>
    <row r="118" spans="2:8" x14ac:dyDescent="0.35">
      <c r="B118" t="str">
        <f>Master[[#This Row],[Accession Prefix (NPGS)]]&amp;" "&amp;Master[[#This Row],[Accession Number -Assigned]]&amp;" COLLECTED "&amp;TEXT(Master[[#This Row],[Date Collected or Developed]], "MM/DD/YYYY")</f>
        <v xml:space="preserve">  COLLECTED 01/00/1900</v>
      </c>
      <c r="C118" t="str">
        <f t="shared" ref="C118:C149" si="4">"SOIL TEXTURE"</f>
        <v>SOIL TEXTURE</v>
      </c>
      <c r="D118" s="17" t="str">
        <f>IF(Master[[#This Row],[SOIL TEXTURE - lookup picker]]="","",Master[[#This Row],[SOIL TEXTURE - lookup picker]])</f>
        <v/>
      </c>
      <c r="E118" s="109"/>
      <c r="G118" s="76" t="str">
        <f>IF(Master[[#This Row],[SOIL TEXTURE - lookup picker]]="","",Master[[#This Row],[SOIL TEXTURE - lookup picker]])</f>
        <v/>
      </c>
      <c r="H118" t="str">
        <f>IF(Master[[#This Row],[Soil TEXTURE Original Value]]="","",Master[[#This Row],[Soil TEXTURE Original Value]])</f>
        <v/>
      </c>
    </row>
    <row r="119" spans="2:8" x14ac:dyDescent="0.35">
      <c r="B119" t="str">
        <f>Master[[#This Row],[Accession Prefix (NPGS)]]&amp;" "&amp;Master[[#This Row],[Accession Number -Assigned]]&amp;" COLLECTED "&amp;TEXT(Master[[#This Row],[Date Collected or Developed]], "MM/DD/YYYY")</f>
        <v xml:space="preserve">  COLLECTED 01/00/1900</v>
      </c>
      <c r="C119" t="str">
        <f t="shared" si="4"/>
        <v>SOIL TEXTURE</v>
      </c>
      <c r="D119" s="17" t="str">
        <f>IF(Master[[#This Row],[SOIL TEXTURE - lookup picker]]="","",Master[[#This Row],[SOIL TEXTURE - lookup picker]])</f>
        <v/>
      </c>
      <c r="E119" s="109"/>
      <c r="G119" s="76" t="str">
        <f>IF(Master[[#This Row],[SOIL TEXTURE - lookup picker]]="","",Master[[#This Row],[SOIL TEXTURE - lookup picker]])</f>
        <v/>
      </c>
      <c r="H119" t="str">
        <f>IF(Master[[#This Row],[Soil TEXTURE Original Value]]="","",Master[[#This Row],[Soil TEXTURE Original Value]])</f>
        <v/>
      </c>
    </row>
    <row r="120" spans="2:8" x14ac:dyDescent="0.35">
      <c r="B120" t="str">
        <f>Master[[#This Row],[Accession Prefix (NPGS)]]&amp;" "&amp;Master[[#This Row],[Accession Number -Assigned]]&amp;" COLLECTED "&amp;TEXT(Master[[#This Row],[Date Collected or Developed]], "MM/DD/YYYY")</f>
        <v xml:space="preserve">  COLLECTED 01/00/1900</v>
      </c>
      <c r="C120" t="str">
        <f t="shared" si="4"/>
        <v>SOIL TEXTURE</v>
      </c>
      <c r="D120" s="17" t="str">
        <f>IF(Master[[#This Row],[SOIL TEXTURE - lookup picker]]="","",Master[[#This Row],[SOIL TEXTURE - lookup picker]])</f>
        <v/>
      </c>
      <c r="E120" s="109"/>
      <c r="G120" s="76" t="str">
        <f>IF(Master[[#This Row],[SOIL TEXTURE - lookup picker]]="","",Master[[#This Row],[SOIL TEXTURE - lookup picker]])</f>
        <v/>
      </c>
      <c r="H120" t="str">
        <f>IF(Master[[#This Row],[Soil TEXTURE Original Value]]="","",Master[[#This Row],[Soil TEXTURE Original Value]])</f>
        <v/>
      </c>
    </row>
    <row r="121" spans="2:8" x14ac:dyDescent="0.35">
      <c r="B121" t="str">
        <f>Master[[#This Row],[Accession Prefix (NPGS)]]&amp;" "&amp;Master[[#This Row],[Accession Number -Assigned]]&amp;" COLLECTED "&amp;TEXT(Master[[#This Row],[Date Collected or Developed]], "MM/DD/YYYY")</f>
        <v xml:space="preserve">  COLLECTED 01/00/1900</v>
      </c>
      <c r="C121" t="str">
        <f t="shared" si="4"/>
        <v>SOIL TEXTURE</v>
      </c>
      <c r="D121" s="17" t="str">
        <f>IF(Master[[#This Row],[SOIL TEXTURE - lookup picker]]="","",Master[[#This Row],[SOIL TEXTURE - lookup picker]])</f>
        <v/>
      </c>
      <c r="E121" s="109"/>
      <c r="G121" s="76" t="str">
        <f>IF(Master[[#This Row],[SOIL TEXTURE - lookup picker]]="","",Master[[#This Row],[SOIL TEXTURE - lookup picker]])</f>
        <v/>
      </c>
      <c r="H121" t="str">
        <f>IF(Master[[#This Row],[Soil TEXTURE Original Value]]="","",Master[[#This Row],[Soil TEXTURE Original Value]])</f>
        <v/>
      </c>
    </row>
    <row r="122" spans="2:8" x14ac:dyDescent="0.35">
      <c r="B122" t="str">
        <f>Master[[#This Row],[Accession Prefix (NPGS)]]&amp;" "&amp;Master[[#This Row],[Accession Number -Assigned]]&amp;" COLLECTED "&amp;TEXT(Master[[#This Row],[Date Collected or Developed]], "MM/DD/YYYY")</f>
        <v xml:space="preserve">  COLLECTED 01/00/1900</v>
      </c>
      <c r="C122" t="str">
        <f t="shared" si="4"/>
        <v>SOIL TEXTURE</v>
      </c>
      <c r="D122" s="17" t="str">
        <f>IF(Master[[#This Row],[SOIL TEXTURE - lookup picker]]="","",Master[[#This Row],[SOIL TEXTURE - lookup picker]])</f>
        <v/>
      </c>
      <c r="E122" s="109"/>
      <c r="G122" s="76" t="str">
        <f>IF(Master[[#This Row],[SOIL TEXTURE - lookup picker]]="","",Master[[#This Row],[SOIL TEXTURE - lookup picker]])</f>
        <v/>
      </c>
      <c r="H122" t="str">
        <f>IF(Master[[#This Row],[Soil TEXTURE Original Value]]="","",Master[[#This Row],[Soil TEXTURE Original Value]])</f>
        <v/>
      </c>
    </row>
    <row r="123" spans="2:8" x14ac:dyDescent="0.35">
      <c r="B123" t="str">
        <f>Master[[#This Row],[Accession Prefix (NPGS)]]&amp;" "&amp;Master[[#This Row],[Accession Number -Assigned]]&amp;" COLLECTED "&amp;TEXT(Master[[#This Row],[Date Collected or Developed]], "MM/DD/YYYY")</f>
        <v xml:space="preserve">  COLLECTED 01/00/1900</v>
      </c>
      <c r="C123" t="str">
        <f t="shared" si="4"/>
        <v>SOIL TEXTURE</v>
      </c>
      <c r="D123" s="17" t="str">
        <f>IF(Master[[#This Row],[SOIL TEXTURE - lookup picker]]="","",Master[[#This Row],[SOIL TEXTURE - lookup picker]])</f>
        <v/>
      </c>
      <c r="E123" s="109"/>
      <c r="G123" s="76" t="str">
        <f>IF(Master[[#This Row],[SOIL TEXTURE - lookup picker]]="","",Master[[#This Row],[SOIL TEXTURE - lookup picker]])</f>
        <v/>
      </c>
      <c r="H123" t="str">
        <f>IF(Master[[#This Row],[Soil TEXTURE Original Value]]="","",Master[[#This Row],[Soil TEXTURE Original Value]])</f>
        <v/>
      </c>
    </row>
    <row r="124" spans="2:8" x14ac:dyDescent="0.35">
      <c r="B124" t="str">
        <f>Master[[#This Row],[Accession Prefix (NPGS)]]&amp;" "&amp;Master[[#This Row],[Accession Number -Assigned]]&amp;" COLLECTED "&amp;TEXT(Master[[#This Row],[Date Collected or Developed]], "MM/DD/YYYY")</f>
        <v xml:space="preserve">  COLLECTED 01/00/1900</v>
      </c>
      <c r="C124" t="str">
        <f t="shared" si="4"/>
        <v>SOIL TEXTURE</v>
      </c>
      <c r="D124" s="17" t="str">
        <f>IF(Master[[#This Row],[SOIL TEXTURE - lookup picker]]="","",Master[[#This Row],[SOIL TEXTURE - lookup picker]])</f>
        <v/>
      </c>
      <c r="E124" s="109"/>
      <c r="G124" s="76" t="str">
        <f>IF(Master[[#This Row],[SOIL TEXTURE - lookup picker]]="","",Master[[#This Row],[SOIL TEXTURE - lookup picker]])</f>
        <v/>
      </c>
      <c r="H124" t="str">
        <f>IF(Master[[#This Row],[Soil TEXTURE Original Value]]="","",Master[[#This Row],[Soil TEXTURE Original Value]])</f>
        <v/>
      </c>
    </row>
    <row r="125" spans="2:8" x14ac:dyDescent="0.35">
      <c r="B125" t="str">
        <f>Master[[#This Row],[Accession Prefix (NPGS)]]&amp;" "&amp;Master[[#This Row],[Accession Number -Assigned]]&amp;" COLLECTED "&amp;TEXT(Master[[#This Row],[Date Collected or Developed]], "MM/DD/YYYY")</f>
        <v xml:space="preserve">  COLLECTED 01/00/1900</v>
      </c>
      <c r="C125" t="str">
        <f t="shared" si="4"/>
        <v>SOIL TEXTURE</v>
      </c>
      <c r="D125" s="17" t="str">
        <f>IF(Master[[#This Row],[SOIL TEXTURE - lookup picker]]="","",Master[[#This Row],[SOIL TEXTURE - lookup picker]])</f>
        <v/>
      </c>
      <c r="E125" s="109"/>
      <c r="G125" s="76" t="str">
        <f>IF(Master[[#This Row],[SOIL TEXTURE - lookup picker]]="","",Master[[#This Row],[SOIL TEXTURE - lookup picker]])</f>
        <v/>
      </c>
      <c r="H125" t="str">
        <f>IF(Master[[#This Row],[Soil TEXTURE Original Value]]="","",Master[[#This Row],[Soil TEXTURE Original Value]])</f>
        <v/>
      </c>
    </row>
    <row r="126" spans="2:8" x14ac:dyDescent="0.35">
      <c r="B126" t="str">
        <f>Master[[#This Row],[Accession Prefix (NPGS)]]&amp;" "&amp;Master[[#This Row],[Accession Number -Assigned]]&amp;" COLLECTED "&amp;TEXT(Master[[#This Row],[Date Collected or Developed]], "MM/DD/YYYY")</f>
        <v xml:space="preserve">  COLLECTED 01/00/1900</v>
      </c>
      <c r="C126" t="str">
        <f t="shared" si="4"/>
        <v>SOIL TEXTURE</v>
      </c>
      <c r="D126" s="17" t="str">
        <f>IF(Master[[#This Row],[SOIL TEXTURE - lookup picker]]="","",Master[[#This Row],[SOIL TEXTURE - lookup picker]])</f>
        <v/>
      </c>
      <c r="E126" s="109"/>
      <c r="G126" s="76" t="str">
        <f>IF(Master[[#This Row],[SOIL TEXTURE - lookup picker]]="","",Master[[#This Row],[SOIL TEXTURE - lookup picker]])</f>
        <v/>
      </c>
      <c r="H126" t="str">
        <f>IF(Master[[#This Row],[Soil TEXTURE Original Value]]="","",Master[[#This Row],[Soil TEXTURE Original Value]])</f>
        <v/>
      </c>
    </row>
    <row r="127" spans="2:8" x14ac:dyDescent="0.35">
      <c r="B127" t="str">
        <f>Master[[#This Row],[Accession Prefix (NPGS)]]&amp;" "&amp;Master[[#This Row],[Accession Number -Assigned]]&amp;" COLLECTED "&amp;TEXT(Master[[#This Row],[Date Collected or Developed]], "MM/DD/YYYY")</f>
        <v xml:space="preserve">  COLLECTED 01/00/1900</v>
      </c>
      <c r="C127" t="str">
        <f t="shared" si="4"/>
        <v>SOIL TEXTURE</v>
      </c>
      <c r="D127" s="17" t="str">
        <f>IF(Master[[#This Row],[SOIL TEXTURE - lookup picker]]="","",Master[[#This Row],[SOIL TEXTURE - lookup picker]])</f>
        <v/>
      </c>
      <c r="E127" s="109"/>
      <c r="G127" s="76" t="str">
        <f>IF(Master[[#This Row],[SOIL TEXTURE - lookup picker]]="","",Master[[#This Row],[SOIL TEXTURE - lookup picker]])</f>
        <v/>
      </c>
      <c r="H127" t="str">
        <f>IF(Master[[#This Row],[Soil TEXTURE Original Value]]="","",Master[[#This Row],[Soil TEXTURE Original Value]])</f>
        <v/>
      </c>
    </row>
    <row r="128" spans="2:8" x14ac:dyDescent="0.35">
      <c r="B128" t="str">
        <f>Master[[#This Row],[Accession Prefix (NPGS)]]&amp;" "&amp;Master[[#This Row],[Accession Number -Assigned]]&amp;" COLLECTED "&amp;TEXT(Master[[#This Row],[Date Collected or Developed]], "MM/DD/YYYY")</f>
        <v xml:space="preserve">  COLLECTED 01/00/1900</v>
      </c>
      <c r="C128" t="str">
        <f t="shared" si="4"/>
        <v>SOIL TEXTURE</v>
      </c>
      <c r="D128" s="17" t="str">
        <f>IF(Master[[#This Row],[SOIL TEXTURE - lookup picker]]="","",Master[[#This Row],[SOIL TEXTURE - lookup picker]])</f>
        <v/>
      </c>
      <c r="E128" s="109"/>
      <c r="G128" s="76" t="str">
        <f>IF(Master[[#This Row],[SOIL TEXTURE - lookup picker]]="","",Master[[#This Row],[SOIL TEXTURE - lookup picker]])</f>
        <v/>
      </c>
      <c r="H128" t="str">
        <f>IF(Master[[#This Row],[Soil TEXTURE Original Value]]="","",Master[[#This Row],[Soil TEXTURE Original Value]])</f>
        <v/>
      </c>
    </row>
    <row r="129" spans="2:8" x14ac:dyDescent="0.35">
      <c r="B129" t="str">
        <f>Master[[#This Row],[Accession Prefix (NPGS)]]&amp;" "&amp;Master[[#This Row],[Accession Number -Assigned]]&amp;" COLLECTED "&amp;TEXT(Master[[#This Row],[Date Collected or Developed]], "MM/DD/YYYY")</f>
        <v xml:space="preserve">  COLLECTED 01/00/1900</v>
      </c>
      <c r="C129" t="str">
        <f t="shared" si="4"/>
        <v>SOIL TEXTURE</v>
      </c>
      <c r="D129" s="17" t="str">
        <f>IF(Master[[#This Row],[SOIL TEXTURE - lookup picker]]="","",Master[[#This Row],[SOIL TEXTURE - lookup picker]])</f>
        <v/>
      </c>
      <c r="E129" s="109"/>
      <c r="G129" s="76" t="str">
        <f>IF(Master[[#This Row],[SOIL TEXTURE - lookup picker]]="","",Master[[#This Row],[SOIL TEXTURE - lookup picker]])</f>
        <v/>
      </c>
      <c r="H129" t="str">
        <f>IF(Master[[#This Row],[Soil TEXTURE Original Value]]="","",Master[[#This Row],[Soil TEXTURE Original Value]])</f>
        <v/>
      </c>
    </row>
    <row r="130" spans="2:8" x14ac:dyDescent="0.35">
      <c r="B130" t="str">
        <f>Master[[#This Row],[Accession Prefix (NPGS)]]&amp;" "&amp;Master[[#This Row],[Accession Number -Assigned]]&amp;" COLLECTED "&amp;TEXT(Master[[#This Row],[Date Collected or Developed]], "MM/DD/YYYY")</f>
        <v xml:space="preserve">  COLLECTED 01/00/1900</v>
      </c>
      <c r="C130" t="str">
        <f t="shared" si="4"/>
        <v>SOIL TEXTURE</v>
      </c>
      <c r="D130" s="17" t="str">
        <f>IF(Master[[#This Row],[SOIL TEXTURE - lookup picker]]="","",Master[[#This Row],[SOIL TEXTURE - lookup picker]])</f>
        <v/>
      </c>
      <c r="E130" s="109"/>
      <c r="G130" s="76" t="str">
        <f>IF(Master[[#This Row],[SOIL TEXTURE - lookup picker]]="","",Master[[#This Row],[SOIL TEXTURE - lookup picker]])</f>
        <v/>
      </c>
      <c r="H130" t="str">
        <f>IF(Master[[#This Row],[Soil TEXTURE Original Value]]="","",Master[[#This Row],[Soil TEXTURE Original Value]])</f>
        <v/>
      </c>
    </row>
    <row r="131" spans="2:8" x14ac:dyDescent="0.35">
      <c r="B131" t="str">
        <f>Master[[#This Row],[Accession Prefix (NPGS)]]&amp;" "&amp;Master[[#This Row],[Accession Number -Assigned]]&amp;" COLLECTED "&amp;TEXT(Master[[#This Row],[Date Collected or Developed]], "MM/DD/YYYY")</f>
        <v xml:space="preserve">  COLLECTED 01/00/1900</v>
      </c>
      <c r="C131" t="str">
        <f t="shared" si="4"/>
        <v>SOIL TEXTURE</v>
      </c>
      <c r="D131" s="17" t="str">
        <f>IF(Master[[#This Row],[SOIL TEXTURE - lookup picker]]="","",Master[[#This Row],[SOIL TEXTURE - lookup picker]])</f>
        <v/>
      </c>
      <c r="E131" s="109"/>
      <c r="G131" s="76" t="str">
        <f>IF(Master[[#This Row],[SOIL TEXTURE - lookup picker]]="","",Master[[#This Row],[SOIL TEXTURE - lookup picker]])</f>
        <v/>
      </c>
      <c r="H131" t="str">
        <f>IF(Master[[#This Row],[Soil TEXTURE Original Value]]="","",Master[[#This Row],[Soil TEXTURE Original Value]])</f>
        <v/>
      </c>
    </row>
    <row r="132" spans="2:8" x14ac:dyDescent="0.35">
      <c r="B132" t="str">
        <f>Master[[#This Row],[Accession Prefix (NPGS)]]&amp;" "&amp;Master[[#This Row],[Accession Number -Assigned]]&amp;" COLLECTED "&amp;TEXT(Master[[#This Row],[Date Collected or Developed]], "MM/DD/YYYY")</f>
        <v xml:space="preserve">  COLLECTED 01/00/1900</v>
      </c>
      <c r="C132" t="str">
        <f t="shared" si="4"/>
        <v>SOIL TEXTURE</v>
      </c>
      <c r="D132" s="17" t="str">
        <f>IF(Master[[#This Row],[SOIL TEXTURE - lookup picker]]="","",Master[[#This Row],[SOIL TEXTURE - lookup picker]])</f>
        <v/>
      </c>
      <c r="E132" s="109"/>
      <c r="G132" s="76" t="str">
        <f>IF(Master[[#This Row],[SOIL TEXTURE - lookup picker]]="","",Master[[#This Row],[SOIL TEXTURE - lookup picker]])</f>
        <v/>
      </c>
      <c r="H132" t="str">
        <f>IF(Master[[#This Row],[Soil TEXTURE Original Value]]="","",Master[[#This Row],[Soil TEXTURE Original Value]])</f>
        <v/>
      </c>
    </row>
    <row r="133" spans="2:8" x14ac:dyDescent="0.35">
      <c r="B133" t="str">
        <f>Master[[#This Row],[Accession Prefix (NPGS)]]&amp;" "&amp;Master[[#This Row],[Accession Number -Assigned]]&amp;" COLLECTED "&amp;TEXT(Master[[#This Row],[Date Collected or Developed]], "MM/DD/YYYY")</f>
        <v xml:space="preserve">  COLLECTED 01/00/1900</v>
      </c>
      <c r="C133" t="str">
        <f t="shared" si="4"/>
        <v>SOIL TEXTURE</v>
      </c>
      <c r="D133" s="17" t="str">
        <f>IF(Master[[#This Row],[SOIL TEXTURE - lookup picker]]="","",Master[[#This Row],[SOIL TEXTURE - lookup picker]])</f>
        <v/>
      </c>
      <c r="E133" s="109"/>
      <c r="G133" s="76" t="str">
        <f>IF(Master[[#This Row],[SOIL TEXTURE - lookup picker]]="","",Master[[#This Row],[SOIL TEXTURE - lookup picker]])</f>
        <v/>
      </c>
      <c r="H133" t="str">
        <f>IF(Master[[#This Row],[Soil TEXTURE Original Value]]="","",Master[[#This Row],[Soil TEXTURE Original Value]])</f>
        <v/>
      </c>
    </row>
    <row r="134" spans="2:8" x14ac:dyDescent="0.35">
      <c r="B134" t="str">
        <f>Master[[#This Row],[Accession Prefix (NPGS)]]&amp;" "&amp;Master[[#This Row],[Accession Number -Assigned]]&amp;" COLLECTED "&amp;TEXT(Master[[#This Row],[Date Collected or Developed]], "MM/DD/YYYY")</f>
        <v xml:space="preserve">  COLLECTED 01/00/1900</v>
      </c>
      <c r="C134" t="str">
        <f t="shared" si="4"/>
        <v>SOIL TEXTURE</v>
      </c>
      <c r="D134" s="17" t="str">
        <f>IF(Master[[#This Row],[SOIL TEXTURE - lookup picker]]="","",Master[[#This Row],[SOIL TEXTURE - lookup picker]])</f>
        <v/>
      </c>
      <c r="E134" s="109"/>
      <c r="G134" s="76" t="str">
        <f>IF(Master[[#This Row],[SOIL TEXTURE - lookup picker]]="","",Master[[#This Row],[SOIL TEXTURE - lookup picker]])</f>
        <v/>
      </c>
      <c r="H134" t="str">
        <f>IF(Master[[#This Row],[Soil TEXTURE Original Value]]="","",Master[[#This Row],[Soil TEXTURE Original Value]])</f>
        <v/>
      </c>
    </row>
    <row r="135" spans="2:8" x14ac:dyDescent="0.35">
      <c r="B135" t="str">
        <f>Master[[#This Row],[Accession Prefix (NPGS)]]&amp;" "&amp;Master[[#This Row],[Accession Number -Assigned]]&amp;" COLLECTED "&amp;TEXT(Master[[#This Row],[Date Collected or Developed]], "MM/DD/YYYY")</f>
        <v xml:space="preserve">  COLLECTED 01/00/1900</v>
      </c>
      <c r="C135" t="str">
        <f t="shared" si="4"/>
        <v>SOIL TEXTURE</v>
      </c>
      <c r="D135" s="17" t="str">
        <f>IF(Master[[#This Row],[SOIL TEXTURE - lookup picker]]="","",Master[[#This Row],[SOIL TEXTURE - lookup picker]])</f>
        <v/>
      </c>
      <c r="E135" s="109"/>
      <c r="G135" s="76" t="str">
        <f>IF(Master[[#This Row],[SOIL TEXTURE - lookup picker]]="","",Master[[#This Row],[SOIL TEXTURE - lookup picker]])</f>
        <v/>
      </c>
      <c r="H135" t="str">
        <f>IF(Master[[#This Row],[Soil TEXTURE Original Value]]="","",Master[[#This Row],[Soil TEXTURE Original Value]])</f>
        <v/>
      </c>
    </row>
    <row r="136" spans="2:8" x14ac:dyDescent="0.35">
      <c r="B136" t="str">
        <f>Master[[#This Row],[Accession Prefix (NPGS)]]&amp;" "&amp;Master[[#This Row],[Accession Number -Assigned]]&amp;" COLLECTED "&amp;TEXT(Master[[#This Row],[Date Collected or Developed]], "MM/DD/YYYY")</f>
        <v xml:space="preserve">  COLLECTED 01/00/1900</v>
      </c>
      <c r="C136" t="str">
        <f t="shared" si="4"/>
        <v>SOIL TEXTURE</v>
      </c>
      <c r="D136" s="17" t="str">
        <f>IF(Master[[#This Row],[SOIL TEXTURE - lookup picker]]="","",Master[[#This Row],[SOIL TEXTURE - lookup picker]])</f>
        <v/>
      </c>
      <c r="E136" s="109"/>
      <c r="G136" s="76" t="str">
        <f>IF(Master[[#This Row],[SOIL TEXTURE - lookup picker]]="","",Master[[#This Row],[SOIL TEXTURE - lookup picker]])</f>
        <v/>
      </c>
      <c r="H136" t="str">
        <f>IF(Master[[#This Row],[Soil TEXTURE Original Value]]="","",Master[[#This Row],[Soil TEXTURE Original Value]])</f>
        <v/>
      </c>
    </row>
    <row r="137" spans="2:8" x14ac:dyDescent="0.35">
      <c r="B137" t="str">
        <f>Master[[#This Row],[Accession Prefix (NPGS)]]&amp;" "&amp;Master[[#This Row],[Accession Number -Assigned]]&amp;" COLLECTED "&amp;TEXT(Master[[#This Row],[Date Collected or Developed]], "MM/DD/YYYY")</f>
        <v xml:space="preserve">  COLLECTED 01/00/1900</v>
      </c>
      <c r="C137" t="str">
        <f t="shared" si="4"/>
        <v>SOIL TEXTURE</v>
      </c>
      <c r="D137" s="17" t="str">
        <f>IF(Master[[#This Row],[SOIL TEXTURE - lookup picker]]="","",Master[[#This Row],[SOIL TEXTURE - lookup picker]])</f>
        <v/>
      </c>
      <c r="E137" s="109"/>
      <c r="G137" s="76" t="str">
        <f>IF(Master[[#This Row],[SOIL TEXTURE - lookup picker]]="","",Master[[#This Row],[SOIL TEXTURE - lookup picker]])</f>
        <v/>
      </c>
      <c r="H137" t="str">
        <f>IF(Master[[#This Row],[Soil TEXTURE Original Value]]="","",Master[[#This Row],[Soil TEXTURE Original Value]])</f>
        <v/>
      </c>
    </row>
    <row r="138" spans="2:8" x14ac:dyDescent="0.35">
      <c r="B138" t="str">
        <f>Master[[#This Row],[Accession Prefix (NPGS)]]&amp;" "&amp;Master[[#This Row],[Accession Number -Assigned]]&amp;" COLLECTED "&amp;TEXT(Master[[#This Row],[Date Collected or Developed]], "MM/DD/YYYY")</f>
        <v xml:space="preserve">  COLLECTED 01/00/1900</v>
      </c>
      <c r="C138" t="str">
        <f t="shared" si="4"/>
        <v>SOIL TEXTURE</v>
      </c>
      <c r="D138" s="17" t="str">
        <f>IF(Master[[#This Row],[SOIL TEXTURE - lookup picker]]="","",Master[[#This Row],[SOIL TEXTURE - lookup picker]])</f>
        <v/>
      </c>
      <c r="E138" s="109"/>
      <c r="G138" s="76" t="str">
        <f>IF(Master[[#This Row],[SOIL TEXTURE - lookup picker]]="","",Master[[#This Row],[SOIL TEXTURE - lookup picker]])</f>
        <v/>
      </c>
      <c r="H138" t="str">
        <f>IF(Master[[#This Row],[Soil TEXTURE Original Value]]="","",Master[[#This Row],[Soil TEXTURE Original Value]])</f>
        <v/>
      </c>
    </row>
    <row r="139" spans="2:8" x14ac:dyDescent="0.35">
      <c r="B139" t="str">
        <f>Master[[#This Row],[Accession Prefix (NPGS)]]&amp;" "&amp;Master[[#This Row],[Accession Number -Assigned]]&amp;" COLLECTED "&amp;TEXT(Master[[#This Row],[Date Collected or Developed]], "MM/DD/YYYY")</f>
        <v xml:space="preserve">  COLLECTED 01/00/1900</v>
      </c>
      <c r="C139" t="str">
        <f t="shared" si="4"/>
        <v>SOIL TEXTURE</v>
      </c>
      <c r="D139" s="17" t="str">
        <f>IF(Master[[#This Row],[SOIL TEXTURE - lookup picker]]="","",Master[[#This Row],[SOIL TEXTURE - lookup picker]])</f>
        <v/>
      </c>
      <c r="E139" s="109"/>
      <c r="G139" s="76" t="str">
        <f>IF(Master[[#This Row],[SOIL TEXTURE - lookup picker]]="","",Master[[#This Row],[SOIL TEXTURE - lookup picker]])</f>
        <v/>
      </c>
      <c r="H139" t="str">
        <f>IF(Master[[#This Row],[Soil TEXTURE Original Value]]="","",Master[[#This Row],[Soil TEXTURE Original Value]])</f>
        <v/>
      </c>
    </row>
    <row r="140" spans="2:8" x14ac:dyDescent="0.35">
      <c r="B140" t="str">
        <f>Master[[#This Row],[Accession Prefix (NPGS)]]&amp;" "&amp;Master[[#This Row],[Accession Number -Assigned]]&amp;" COLLECTED "&amp;TEXT(Master[[#This Row],[Date Collected or Developed]], "MM/DD/YYYY")</f>
        <v xml:space="preserve">  COLLECTED 01/00/1900</v>
      </c>
      <c r="C140" t="str">
        <f t="shared" si="4"/>
        <v>SOIL TEXTURE</v>
      </c>
      <c r="D140" s="17" t="str">
        <f>IF(Master[[#This Row],[SOIL TEXTURE - lookup picker]]="","",Master[[#This Row],[SOIL TEXTURE - lookup picker]])</f>
        <v/>
      </c>
      <c r="E140" s="109"/>
      <c r="G140" s="76" t="str">
        <f>IF(Master[[#This Row],[SOIL TEXTURE - lookup picker]]="","",Master[[#This Row],[SOIL TEXTURE - lookup picker]])</f>
        <v/>
      </c>
      <c r="H140" t="str">
        <f>IF(Master[[#This Row],[Soil TEXTURE Original Value]]="","",Master[[#This Row],[Soil TEXTURE Original Value]])</f>
        <v/>
      </c>
    </row>
    <row r="141" spans="2:8" x14ac:dyDescent="0.35">
      <c r="B141" t="str">
        <f>Master[[#This Row],[Accession Prefix (NPGS)]]&amp;" "&amp;Master[[#This Row],[Accession Number -Assigned]]&amp;" COLLECTED "&amp;TEXT(Master[[#This Row],[Date Collected or Developed]], "MM/DD/YYYY")</f>
        <v xml:space="preserve">  COLLECTED 01/00/1900</v>
      </c>
      <c r="C141" t="str">
        <f t="shared" si="4"/>
        <v>SOIL TEXTURE</v>
      </c>
      <c r="D141" s="17" t="str">
        <f>IF(Master[[#This Row],[SOIL TEXTURE - lookup picker]]="","",Master[[#This Row],[SOIL TEXTURE - lookup picker]])</f>
        <v/>
      </c>
      <c r="E141" s="109"/>
      <c r="G141" s="76" t="str">
        <f>IF(Master[[#This Row],[SOIL TEXTURE - lookup picker]]="","",Master[[#This Row],[SOIL TEXTURE - lookup picker]])</f>
        <v/>
      </c>
      <c r="H141" t="str">
        <f>IF(Master[[#This Row],[Soil TEXTURE Original Value]]="","",Master[[#This Row],[Soil TEXTURE Original Value]])</f>
        <v/>
      </c>
    </row>
    <row r="142" spans="2:8" x14ac:dyDescent="0.35">
      <c r="B142" t="str">
        <f>Master[[#This Row],[Accession Prefix (NPGS)]]&amp;" "&amp;Master[[#This Row],[Accession Number -Assigned]]&amp;" COLLECTED "&amp;TEXT(Master[[#This Row],[Date Collected or Developed]], "MM/DD/YYYY")</f>
        <v xml:space="preserve">  COLLECTED 01/00/1900</v>
      </c>
      <c r="C142" t="str">
        <f t="shared" si="4"/>
        <v>SOIL TEXTURE</v>
      </c>
      <c r="D142" s="17" t="str">
        <f>IF(Master[[#This Row],[SOIL TEXTURE - lookup picker]]="","",Master[[#This Row],[SOIL TEXTURE - lookup picker]])</f>
        <v/>
      </c>
      <c r="E142" s="109"/>
      <c r="G142" s="76" t="str">
        <f>IF(Master[[#This Row],[SOIL TEXTURE - lookup picker]]="","",Master[[#This Row],[SOIL TEXTURE - lookup picker]])</f>
        <v/>
      </c>
      <c r="H142" t="str">
        <f>IF(Master[[#This Row],[Soil TEXTURE Original Value]]="","",Master[[#This Row],[Soil TEXTURE Original Value]])</f>
        <v/>
      </c>
    </row>
    <row r="143" spans="2:8" x14ac:dyDescent="0.35">
      <c r="B143" t="str">
        <f>Master[[#This Row],[Accession Prefix (NPGS)]]&amp;" "&amp;Master[[#This Row],[Accession Number -Assigned]]&amp;" COLLECTED "&amp;TEXT(Master[[#This Row],[Date Collected or Developed]], "MM/DD/YYYY")</f>
        <v xml:space="preserve">  COLLECTED 01/00/1900</v>
      </c>
      <c r="C143" t="str">
        <f t="shared" si="4"/>
        <v>SOIL TEXTURE</v>
      </c>
      <c r="D143" s="17" t="str">
        <f>IF(Master[[#This Row],[SOIL TEXTURE - lookup picker]]="","",Master[[#This Row],[SOIL TEXTURE - lookup picker]])</f>
        <v/>
      </c>
      <c r="E143" s="109"/>
      <c r="G143" s="76" t="str">
        <f>IF(Master[[#This Row],[SOIL TEXTURE - lookup picker]]="","",Master[[#This Row],[SOIL TEXTURE - lookup picker]])</f>
        <v/>
      </c>
      <c r="H143" t="str">
        <f>IF(Master[[#This Row],[Soil TEXTURE Original Value]]="","",Master[[#This Row],[Soil TEXTURE Original Value]])</f>
        <v/>
      </c>
    </row>
    <row r="144" spans="2:8" x14ac:dyDescent="0.35">
      <c r="B144" t="str">
        <f>Master[[#This Row],[Accession Prefix (NPGS)]]&amp;" "&amp;Master[[#This Row],[Accession Number -Assigned]]&amp;" COLLECTED "&amp;TEXT(Master[[#This Row],[Date Collected or Developed]], "MM/DD/YYYY")</f>
        <v xml:space="preserve">  COLLECTED 01/00/1900</v>
      </c>
      <c r="C144" t="str">
        <f t="shared" si="4"/>
        <v>SOIL TEXTURE</v>
      </c>
      <c r="D144" s="17" t="str">
        <f>IF(Master[[#This Row],[SOIL TEXTURE - lookup picker]]="","",Master[[#This Row],[SOIL TEXTURE - lookup picker]])</f>
        <v/>
      </c>
      <c r="E144" s="109"/>
      <c r="G144" s="76" t="str">
        <f>IF(Master[[#This Row],[SOIL TEXTURE - lookup picker]]="","",Master[[#This Row],[SOIL TEXTURE - lookup picker]])</f>
        <v/>
      </c>
      <c r="H144" t="str">
        <f>IF(Master[[#This Row],[Soil TEXTURE Original Value]]="","",Master[[#This Row],[Soil TEXTURE Original Value]])</f>
        <v/>
      </c>
    </row>
    <row r="145" spans="2:8" x14ac:dyDescent="0.35">
      <c r="B145" t="str">
        <f>Master[[#This Row],[Accession Prefix (NPGS)]]&amp;" "&amp;Master[[#This Row],[Accession Number -Assigned]]&amp;" COLLECTED "&amp;TEXT(Master[[#This Row],[Date Collected or Developed]], "MM/DD/YYYY")</f>
        <v xml:space="preserve">  COLLECTED 01/00/1900</v>
      </c>
      <c r="C145" t="str">
        <f t="shared" si="4"/>
        <v>SOIL TEXTURE</v>
      </c>
      <c r="D145" s="17" t="str">
        <f>IF(Master[[#This Row],[SOIL TEXTURE - lookup picker]]="","",Master[[#This Row],[SOIL TEXTURE - lookup picker]])</f>
        <v/>
      </c>
      <c r="E145" s="109"/>
      <c r="G145" s="76" t="str">
        <f>IF(Master[[#This Row],[SOIL TEXTURE - lookup picker]]="","",Master[[#This Row],[SOIL TEXTURE - lookup picker]])</f>
        <v/>
      </c>
      <c r="H145" t="str">
        <f>IF(Master[[#This Row],[Soil TEXTURE Original Value]]="","",Master[[#This Row],[Soil TEXTURE Original Value]])</f>
        <v/>
      </c>
    </row>
    <row r="146" spans="2:8" x14ac:dyDescent="0.35">
      <c r="B146" t="str">
        <f>Master[[#This Row],[Accession Prefix (NPGS)]]&amp;" "&amp;Master[[#This Row],[Accession Number -Assigned]]&amp;" COLLECTED "&amp;TEXT(Master[[#This Row],[Date Collected or Developed]], "MM/DD/YYYY")</f>
        <v xml:space="preserve">  COLLECTED 01/00/1900</v>
      </c>
      <c r="C146" t="str">
        <f t="shared" si="4"/>
        <v>SOIL TEXTURE</v>
      </c>
      <c r="D146" s="17" t="str">
        <f>IF(Master[[#This Row],[SOIL TEXTURE - lookup picker]]="","",Master[[#This Row],[SOIL TEXTURE - lookup picker]])</f>
        <v/>
      </c>
      <c r="E146" s="109"/>
      <c r="G146" s="76" t="str">
        <f>IF(Master[[#This Row],[SOIL TEXTURE - lookup picker]]="","",Master[[#This Row],[SOIL TEXTURE - lookup picker]])</f>
        <v/>
      </c>
      <c r="H146" t="str">
        <f>IF(Master[[#This Row],[Soil TEXTURE Original Value]]="","",Master[[#This Row],[Soil TEXTURE Original Value]])</f>
        <v/>
      </c>
    </row>
    <row r="147" spans="2:8" x14ac:dyDescent="0.35">
      <c r="B147" t="str">
        <f>Master[[#This Row],[Accession Prefix (NPGS)]]&amp;" "&amp;Master[[#This Row],[Accession Number -Assigned]]&amp;" COLLECTED "&amp;TEXT(Master[[#This Row],[Date Collected or Developed]], "MM/DD/YYYY")</f>
        <v xml:space="preserve">  COLLECTED 01/00/1900</v>
      </c>
      <c r="C147" t="str">
        <f t="shared" si="4"/>
        <v>SOIL TEXTURE</v>
      </c>
      <c r="D147" s="17" t="str">
        <f>IF(Master[[#This Row],[SOIL TEXTURE - lookup picker]]="","",Master[[#This Row],[SOIL TEXTURE - lookup picker]])</f>
        <v/>
      </c>
      <c r="E147" s="109"/>
      <c r="G147" s="76" t="str">
        <f>IF(Master[[#This Row],[SOIL TEXTURE - lookup picker]]="","",Master[[#This Row],[SOIL TEXTURE - lookup picker]])</f>
        <v/>
      </c>
      <c r="H147" t="str">
        <f>IF(Master[[#This Row],[Soil TEXTURE Original Value]]="","",Master[[#This Row],[Soil TEXTURE Original Value]])</f>
        <v/>
      </c>
    </row>
    <row r="148" spans="2:8" x14ac:dyDescent="0.35">
      <c r="B148" t="str">
        <f>Master[[#This Row],[Accession Prefix (NPGS)]]&amp;" "&amp;Master[[#This Row],[Accession Number -Assigned]]&amp;" COLLECTED "&amp;TEXT(Master[[#This Row],[Date Collected or Developed]], "MM/DD/YYYY")</f>
        <v xml:space="preserve">  COLLECTED 01/00/1900</v>
      </c>
      <c r="C148" t="str">
        <f t="shared" si="4"/>
        <v>SOIL TEXTURE</v>
      </c>
      <c r="D148" s="17" t="str">
        <f>IF(Master[[#This Row],[SOIL TEXTURE - lookup picker]]="","",Master[[#This Row],[SOIL TEXTURE - lookup picker]])</f>
        <v/>
      </c>
      <c r="E148" s="109"/>
      <c r="G148" s="76" t="str">
        <f>IF(Master[[#This Row],[SOIL TEXTURE - lookup picker]]="","",Master[[#This Row],[SOIL TEXTURE - lookup picker]])</f>
        <v/>
      </c>
      <c r="H148" t="str">
        <f>IF(Master[[#This Row],[Soil TEXTURE Original Value]]="","",Master[[#This Row],[Soil TEXTURE Original Value]])</f>
        <v/>
      </c>
    </row>
    <row r="149" spans="2:8" x14ac:dyDescent="0.35">
      <c r="B149" t="str">
        <f>Master[[#This Row],[Accession Prefix (NPGS)]]&amp;" "&amp;Master[[#This Row],[Accession Number -Assigned]]&amp;" COLLECTED "&amp;TEXT(Master[[#This Row],[Date Collected or Developed]], "MM/DD/YYYY")</f>
        <v xml:space="preserve">  COLLECTED 01/00/1900</v>
      </c>
      <c r="C149" t="str">
        <f t="shared" si="4"/>
        <v>SOIL TEXTURE</v>
      </c>
      <c r="D149" s="17" t="str">
        <f>IF(Master[[#This Row],[SOIL TEXTURE - lookup picker]]="","",Master[[#This Row],[SOIL TEXTURE - lookup picker]])</f>
        <v/>
      </c>
      <c r="E149" s="109"/>
      <c r="G149" s="76" t="str">
        <f>IF(Master[[#This Row],[SOIL TEXTURE - lookup picker]]="","",Master[[#This Row],[SOIL TEXTURE - lookup picker]])</f>
        <v/>
      </c>
      <c r="H149" t="str">
        <f>IF(Master[[#This Row],[Soil TEXTURE Original Value]]="","",Master[[#This Row],[Soil TEXTURE Original Value]])</f>
        <v/>
      </c>
    </row>
    <row r="150" spans="2:8" x14ac:dyDescent="0.35">
      <c r="B150" t="str">
        <f>Master[[#This Row],[Accession Prefix (NPGS)]]&amp;" "&amp;Master[[#This Row],[Accession Number -Assigned]]&amp;" COLLECTED "&amp;TEXT(Master[[#This Row],[Date Collected or Developed]], "MM/DD/YYYY")</f>
        <v xml:space="preserve">  COLLECTED 01/00/1900</v>
      </c>
      <c r="C150" t="str">
        <f t="shared" ref="C150:C181" si="5">"SOIL TEXTURE"</f>
        <v>SOIL TEXTURE</v>
      </c>
      <c r="D150" s="17" t="str">
        <f>IF(Master[[#This Row],[SOIL TEXTURE - lookup picker]]="","",Master[[#This Row],[SOIL TEXTURE - lookup picker]])</f>
        <v/>
      </c>
      <c r="E150" s="109"/>
      <c r="G150" s="76" t="str">
        <f>IF(Master[[#This Row],[SOIL TEXTURE - lookup picker]]="","",Master[[#This Row],[SOIL TEXTURE - lookup picker]])</f>
        <v/>
      </c>
      <c r="H150" t="str">
        <f>IF(Master[[#This Row],[Soil TEXTURE Original Value]]="","",Master[[#This Row],[Soil TEXTURE Original Value]])</f>
        <v/>
      </c>
    </row>
    <row r="151" spans="2:8" x14ac:dyDescent="0.35">
      <c r="B151" t="str">
        <f>Master[[#This Row],[Accession Prefix (NPGS)]]&amp;" "&amp;Master[[#This Row],[Accession Number -Assigned]]&amp;" COLLECTED "&amp;TEXT(Master[[#This Row],[Date Collected or Developed]], "MM/DD/YYYY")</f>
        <v xml:space="preserve">  COLLECTED 01/00/1900</v>
      </c>
      <c r="C151" t="str">
        <f t="shared" si="5"/>
        <v>SOIL TEXTURE</v>
      </c>
      <c r="D151" s="17" t="str">
        <f>IF(Master[[#This Row],[SOIL TEXTURE - lookup picker]]="","",Master[[#This Row],[SOIL TEXTURE - lookup picker]])</f>
        <v/>
      </c>
      <c r="E151" s="109"/>
      <c r="G151" s="76" t="str">
        <f>IF(Master[[#This Row],[SOIL TEXTURE - lookup picker]]="","",Master[[#This Row],[SOIL TEXTURE - lookup picker]])</f>
        <v/>
      </c>
      <c r="H151" t="str">
        <f>IF(Master[[#This Row],[Soil TEXTURE Original Value]]="","",Master[[#This Row],[Soil TEXTURE Original Value]])</f>
        <v/>
      </c>
    </row>
    <row r="152" spans="2:8" x14ac:dyDescent="0.35">
      <c r="B152" t="str">
        <f>Master[[#This Row],[Accession Prefix (NPGS)]]&amp;" "&amp;Master[[#This Row],[Accession Number -Assigned]]&amp;" COLLECTED "&amp;TEXT(Master[[#This Row],[Date Collected or Developed]], "MM/DD/YYYY")</f>
        <v xml:space="preserve">  COLLECTED 01/00/1900</v>
      </c>
      <c r="C152" t="str">
        <f t="shared" si="5"/>
        <v>SOIL TEXTURE</v>
      </c>
      <c r="D152" s="17" t="str">
        <f>IF(Master[[#This Row],[SOIL TEXTURE - lookup picker]]="","",Master[[#This Row],[SOIL TEXTURE - lookup picker]])</f>
        <v/>
      </c>
      <c r="E152" s="109"/>
      <c r="G152" s="76" t="str">
        <f>IF(Master[[#This Row],[SOIL TEXTURE - lookup picker]]="","",Master[[#This Row],[SOIL TEXTURE - lookup picker]])</f>
        <v/>
      </c>
      <c r="H152" t="str">
        <f>IF(Master[[#This Row],[Soil TEXTURE Original Value]]="","",Master[[#This Row],[Soil TEXTURE Original Value]])</f>
        <v/>
      </c>
    </row>
    <row r="153" spans="2:8" x14ac:dyDescent="0.35">
      <c r="B153" t="str">
        <f>Master[[#This Row],[Accession Prefix (NPGS)]]&amp;" "&amp;Master[[#This Row],[Accession Number -Assigned]]&amp;" COLLECTED "&amp;TEXT(Master[[#This Row],[Date Collected or Developed]], "MM/DD/YYYY")</f>
        <v xml:space="preserve">  COLLECTED 01/00/1900</v>
      </c>
      <c r="C153" t="str">
        <f t="shared" si="5"/>
        <v>SOIL TEXTURE</v>
      </c>
      <c r="D153" s="17" t="str">
        <f>IF(Master[[#This Row],[SOIL TEXTURE - lookup picker]]="","",Master[[#This Row],[SOIL TEXTURE - lookup picker]])</f>
        <v/>
      </c>
      <c r="E153" s="109"/>
      <c r="G153" s="76" t="str">
        <f>IF(Master[[#This Row],[SOIL TEXTURE - lookup picker]]="","",Master[[#This Row],[SOIL TEXTURE - lookup picker]])</f>
        <v/>
      </c>
      <c r="H153" t="str">
        <f>IF(Master[[#This Row],[Soil TEXTURE Original Value]]="","",Master[[#This Row],[Soil TEXTURE Original Value]])</f>
        <v/>
      </c>
    </row>
    <row r="154" spans="2:8" x14ac:dyDescent="0.35">
      <c r="B154" t="str">
        <f>Master[[#This Row],[Accession Prefix (NPGS)]]&amp;" "&amp;Master[[#This Row],[Accession Number -Assigned]]&amp;" COLLECTED "&amp;TEXT(Master[[#This Row],[Date Collected or Developed]], "MM/DD/YYYY")</f>
        <v xml:space="preserve">  COLLECTED 01/00/1900</v>
      </c>
      <c r="C154" t="str">
        <f t="shared" si="5"/>
        <v>SOIL TEXTURE</v>
      </c>
      <c r="D154" s="17" t="str">
        <f>IF(Master[[#This Row],[SOIL TEXTURE - lookup picker]]="","",Master[[#This Row],[SOIL TEXTURE - lookup picker]])</f>
        <v/>
      </c>
      <c r="E154" s="109"/>
      <c r="G154" s="76" t="str">
        <f>IF(Master[[#This Row],[SOIL TEXTURE - lookup picker]]="","",Master[[#This Row],[SOIL TEXTURE - lookup picker]])</f>
        <v/>
      </c>
      <c r="H154" t="str">
        <f>IF(Master[[#This Row],[Soil TEXTURE Original Value]]="","",Master[[#This Row],[Soil TEXTURE Original Value]])</f>
        <v/>
      </c>
    </row>
    <row r="155" spans="2:8" x14ac:dyDescent="0.35">
      <c r="B155" t="str">
        <f>Master[[#This Row],[Accession Prefix (NPGS)]]&amp;" "&amp;Master[[#This Row],[Accession Number -Assigned]]&amp;" COLLECTED "&amp;TEXT(Master[[#This Row],[Date Collected or Developed]], "MM/DD/YYYY")</f>
        <v xml:space="preserve">  COLLECTED 01/00/1900</v>
      </c>
      <c r="C155" t="str">
        <f t="shared" si="5"/>
        <v>SOIL TEXTURE</v>
      </c>
      <c r="D155" s="17" t="str">
        <f>IF(Master[[#This Row],[SOIL TEXTURE - lookup picker]]="","",Master[[#This Row],[SOIL TEXTURE - lookup picker]])</f>
        <v/>
      </c>
      <c r="E155" s="109"/>
      <c r="G155" s="76" t="str">
        <f>IF(Master[[#This Row],[SOIL TEXTURE - lookup picker]]="","",Master[[#This Row],[SOIL TEXTURE - lookup picker]])</f>
        <v/>
      </c>
      <c r="H155" t="str">
        <f>IF(Master[[#This Row],[Soil TEXTURE Original Value]]="","",Master[[#This Row],[Soil TEXTURE Original Value]])</f>
        <v/>
      </c>
    </row>
    <row r="156" spans="2:8" x14ac:dyDescent="0.35">
      <c r="B156" t="str">
        <f>Master[[#This Row],[Accession Prefix (NPGS)]]&amp;" "&amp;Master[[#This Row],[Accession Number -Assigned]]&amp;" COLLECTED "&amp;TEXT(Master[[#This Row],[Date Collected or Developed]], "MM/DD/YYYY")</f>
        <v xml:space="preserve">  COLLECTED 01/00/1900</v>
      </c>
      <c r="C156" t="str">
        <f t="shared" si="5"/>
        <v>SOIL TEXTURE</v>
      </c>
      <c r="D156" s="17" t="str">
        <f>IF(Master[[#This Row],[SOIL TEXTURE - lookup picker]]="","",Master[[#This Row],[SOIL TEXTURE - lookup picker]])</f>
        <v/>
      </c>
      <c r="E156" s="109"/>
      <c r="G156" s="76" t="str">
        <f>IF(Master[[#This Row],[SOIL TEXTURE - lookup picker]]="","",Master[[#This Row],[SOIL TEXTURE - lookup picker]])</f>
        <v/>
      </c>
      <c r="H156" t="str">
        <f>IF(Master[[#This Row],[Soil TEXTURE Original Value]]="","",Master[[#This Row],[Soil TEXTURE Original Value]])</f>
        <v/>
      </c>
    </row>
    <row r="157" spans="2:8" x14ac:dyDescent="0.35">
      <c r="B157" t="str">
        <f>Master[[#This Row],[Accession Prefix (NPGS)]]&amp;" "&amp;Master[[#This Row],[Accession Number -Assigned]]&amp;" COLLECTED "&amp;TEXT(Master[[#This Row],[Date Collected or Developed]], "MM/DD/YYYY")</f>
        <v xml:space="preserve">  COLLECTED 01/00/1900</v>
      </c>
      <c r="C157" t="str">
        <f t="shared" si="5"/>
        <v>SOIL TEXTURE</v>
      </c>
      <c r="D157" s="17" t="str">
        <f>IF(Master[[#This Row],[SOIL TEXTURE - lookup picker]]="","",Master[[#This Row],[SOIL TEXTURE - lookup picker]])</f>
        <v/>
      </c>
      <c r="E157" s="109"/>
      <c r="G157" s="76" t="str">
        <f>IF(Master[[#This Row],[SOIL TEXTURE - lookup picker]]="","",Master[[#This Row],[SOIL TEXTURE - lookup picker]])</f>
        <v/>
      </c>
      <c r="H157" t="str">
        <f>IF(Master[[#This Row],[Soil TEXTURE Original Value]]="","",Master[[#This Row],[Soil TEXTURE Original Value]])</f>
        <v/>
      </c>
    </row>
    <row r="158" spans="2:8" x14ac:dyDescent="0.35">
      <c r="B158" t="str">
        <f>Master[[#This Row],[Accession Prefix (NPGS)]]&amp;" "&amp;Master[[#This Row],[Accession Number -Assigned]]&amp;" COLLECTED "&amp;TEXT(Master[[#This Row],[Date Collected or Developed]], "MM/DD/YYYY")</f>
        <v xml:space="preserve">  COLLECTED 01/00/1900</v>
      </c>
      <c r="C158" t="str">
        <f t="shared" si="5"/>
        <v>SOIL TEXTURE</v>
      </c>
      <c r="D158" s="17" t="str">
        <f>IF(Master[[#This Row],[SOIL TEXTURE - lookup picker]]="","",Master[[#This Row],[SOIL TEXTURE - lookup picker]])</f>
        <v/>
      </c>
      <c r="E158" s="109"/>
      <c r="G158" s="76" t="str">
        <f>IF(Master[[#This Row],[SOIL TEXTURE - lookup picker]]="","",Master[[#This Row],[SOIL TEXTURE - lookup picker]])</f>
        <v/>
      </c>
      <c r="H158" t="str">
        <f>IF(Master[[#This Row],[Soil TEXTURE Original Value]]="","",Master[[#This Row],[Soil TEXTURE Original Value]])</f>
        <v/>
      </c>
    </row>
    <row r="159" spans="2:8" x14ac:dyDescent="0.35">
      <c r="B159" t="str">
        <f>Master[[#This Row],[Accession Prefix (NPGS)]]&amp;" "&amp;Master[[#This Row],[Accession Number -Assigned]]&amp;" COLLECTED "&amp;TEXT(Master[[#This Row],[Date Collected or Developed]], "MM/DD/YYYY")</f>
        <v xml:space="preserve">  COLLECTED 01/00/1900</v>
      </c>
      <c r="C159" t="str">
        <f t="shared" si="5"/>
        <v>SOIL TEXTURE</v>
      </c>
      <c r="D159" s="17" t="str">
        <f>IF(Master[[#This Row],[SOIL TEXTURE - lookup picker]]="","",Master[[#This Row],[SOIL TEXTURE - lookup picker]])</f>
        <v/>
      </c>
      <c r="E159" s="109"/>
      <c r="G159" s="76" t="str">
        <f>IF(Master[[#This Row],[SOIL TEXTURE - lookup picker]]="","",Master[[#This Row],[SOIL TEXTURE - lookup picker]])</f>
        <v/>
      </c>
      <c r="H159" t="str">
        <f>IF(Master[[#This Row],[Soil TEXTURE Original Value]]="","",Master[[#This Row],[Soil TEXTURE Original Value]])</f>
        <v/>
      </c>
    </row>
    <row r="160" spans="2:8" x14ac:dyDescent="0.35">
      <c r="B160" t="str">
        <f>Master[[#This Row],[Accession Prefix (NPGS)]]&amp;" "&amp;Master[[#This Row],[Accession Number -Assigned]]&amp;" COLLECTED "&amp;TEXT(Master[[#This Row],[Date Collected or Developed]], "MM/DD/YYYY")</f>
        <v xml:space="preserve">  COLLECTED 01/00/1900</v>
      </c>
      <c r="C160" t="str">
        <f t="shared" si="5"/>
        <v>SOIL TEXTURE</v>
      </c>
      <c r="D160" s="17" t="str">
        <f>IF(Master[[#This Row],[SOIL TEXTURE - lookup picker]]="","",Master[[#This Row],[SOIL TEXTURE - lookup picker]])</f>
        <v/>
      </c>
      <c r="E160" s="109"/>
      <c r="G160" s="76" t="str">
        <f>IF(Master[[#This Row],[SOIL TEXTURE - lookup picker]]="","",Master[[#This Row],[SOIL TEXTURE - lookup picker]])</f>
        <v/>
      </c>
      <c r="H160" t="str">
        <f>IF(Master[[#This Row],[Soil TEXTURE Original Value]]="","",Master[[#This Row],[Soil TEXTURE Original Value]])</f>
        <v/>
      </c>
    </row>
    <row r="161" spans="2:8" x14ac:dyDescent="0.35">
      <c r="B161" t="str">
        <f>Master[[#This Row],[Accession Prefix (NPGS)]]&amp;" "&amp;Master[[#This Row],[Accession Number -Assigned]]&amp;" COLLECTED "&amp;TEXT(Master[[#This Row],[Date Collected or Developed]], "MM/DD/YYYY")</f>
        <v xml:space="preserve">  COLLECTED 01/00/1900</v>
      </c>
      <c r="C161" t="str">
        <f t="shared" si="5"/>
        <v>SOIL TEXTURE</v>
      </c>
      <c r="D161" s="17" t="str">
        <f>IF(Master[[#This Row],[SOIL TEXTURE - lookup picker]]="","",Master[[#This Row],[SOIL TEXTURE - lookup picker]])</f>
        <v/>
      </c>
      <c r="E161" s="109"/>
      <c r="G161" s="76" t="str">
        <f>IF(Master[[#This Row],[SOIL TEXTURE - lookup picker]]="","",Master[[#This Row],[SOIL TEXTURE - lookup picker]])</f>
        <v/>
      </c>
      <c r="H161" t="str">
        <f>IF(Master[[#This Row],[Soil TEXTURE Original Value]]="","",Master[[#This Row],[Soil TEXTURE Original Value]])</f>
        <v/>
      </c>
    </row>
    <row r="162" spans="2:8" x14ac:dyDescent="0.35">
      <c r="B162" t="str">
        <f>Master[[#This Row],[Accession Prefix (NPGS)]]&amp;" "&amp;Master[[#This Row],[Accession Number -Assigned]]&amp;" COLLECTED "&amp;TEXT(Master[[#This Row],[Date Collected or Developed]], "MM/DD/YYYY")</f>
        <v xml:space="preserve">  COLLECTED 01/00/1900</v>
      </c>
      <c r="C162" t="str">
        <f t="shared" si="5"/>
        <v>SOIL TEXTURE</v>
      </c>
      <c r="D162" s="17" t="str">
        <f>IF(Master[[#This Row],[SOIL TEXTURE - lookup picker]]="","",Master[[#This Row],[SOIL TEXTURE - lookup picker]])</f>
        <v/>
      </c>
      <c r="E162" s="109"/>
      <c r="G162" s="76" t="str">
        <f>IF(Master[[#This Row],[SOIL TEXTURE - lookup picker]]="","",Master[[#This Row],[SOIL TEXTURE - lookup picker]])</f>
        <v/>
      </c>
      <c r="H162" t="str">
        <f>IF(Master[[#This Row],[Soil TEXTURE Original Value]]="","",Master[[#This Row],[Soil TEXTURE Original Value]])</f>
        <v/>
      </c>
    </row>
    <row r="163" spans="2:8" x14ac:dyDescent="0.35">
      <c r="B163" t="str">
        <f>Master[[#This Row],[Accession Prefix (NPGS)]]&amp;" "&amp;Master[[#This Row],[Accession Number -Assigned]]&amp;" COLLECTED "&amp;TEXT(Master[[#This Row],[Date Collected or Developed]], "MM/DD/YYYY")</f>
        <v xml:space="preserve">  COLLECTED 01/00/1900</v>
      </c>
      <c r="C163" t="str">
        <f t="shared" si="5"/>
        <v>SOIL TEXTURE</v>
      </c>
      <c r="D163" s="17" t="str">
        <f>IF(Master[[#This Row],[SOIL TEXTURE - lookup picker]]="","",Master[[#This Row],[SOIL TEXTURE - lookup picker]])</f>
        <v/>
      </c>
      <c r="E163" s="109"/>
      <c r="G163" s="76" t="str">
        <f>IF(Master[[#This Row],[SOIL TEXTURE - lookup picker]]="","",Master[[#This Row],[SOIL TEXTURE - lookup picker]])</f>
        <v/>
      </c>
      <c r="H163" t="str">
        <f>IF(Master[[#This Row],[Soil TEXTURE Original Value]]="","",Master[[#This Row],[Soil TEXTURE Original Value]])</f>
        <v/>
      </c>
    </row>
    <row r="164" spans="2:8" x14ac:dyDescent="0.35">
      <c r="B164" t="str">
        <f>Master[[#This Row],[Accession Prefix (NPGS)]]&amp;" "&amp;Master[[#This Row],[Accession Number -Assigned]]&amp;" COLLECTED "&amp;TEXT(Master[[#This Row],[Date Collected or Developed]], "MM/DD/YYYY")</f>
        <v xml:space="preserve">  COLLECTED 01/00/1900</v>
      </c>
      <c r="C164" t="str">
        <f t="shared" si="5"/>
        <v>SOIL TEXTURE</v>
      </c>
      <c r="D164" s="17" t="str">
        <f>IF(Master[[#This Row],[SOIL TEXTURE - lookup picker]]="","",Master[[#This Row],[SOIL TEXTURE - lookup picker]])</f>
        <v/>
      </c>
      <c r="E164" s="109"/>
      <c r="G164" s="76" t="str">
        <f>IF(Master[[#This Row],[SOIL TEXTURE - lookup picker]]="","",Master[[#This Row],[SOIL TEXTURE - lookup picker]])</f>
        <v/>
      </c>
      <c r="H164" t="str">
        <f>IF(Master[[#This Row],[Soil TEXTURE Original Value]]="","",Master[[#This Row],[Soil TEXTURE Original Value]])</f>
        <v/>
      </c>
    </row>
    <row r="165" spans="2:8" x14ac:dyDescent="0.35">
      <c r="B165" t="str">
        <f>Master[[#This Row],[Accession Prefix (NPGS)]]&amp;" "&amp;Master[[#This Row],[Accession Number -Assigned]]&amp;" COLLECTED "&amp;TEXT(Master[[#This Row],[Date Collected or Developed]], "MM/DD/YYYY")</f>
        <v xml:space="preserve">  COLLECTED 01/00/1900</v>
      </c>
      <c r="C165" t="str">
        <f t="shared" si="5"/>
        <v>SOIL TEXTURE</v>
      </c>
      <c r="D165" s="17" t="str">
        <f>IF(Master[[#This Row],[SOIL TEXTURE - lookup picker]]="","",Master[[#This Row],[SOIL TEXTURE - lookup picker]])</f>
        <v/>
      </c>
      <c r="E165" s="109"/>
      <c r="G165" s="76" t="str">
        <f>IF(Master[[#This Row],[SOIL TEXTURE - lookup picker]]="","",Master[[#This Row],[SOIL TEXTURE - lookup picker]])</f>
        <v/>
      </c>
      <c r="H165" t="str">
        <f>IF(Master[[#This Row],[Soil TEXTURE Original Value]]="","",Master[[#This Row],[Soil TEXTURE Original Value]])</f>
        <v/>
      </c>
    </row>
    <row r="166" spans="2:8" x14ac:dyDescent="0.35">
      <c r="B166" t="str">
        <f>Master[[#This Row],[Accession Prefix (NPGS)]]&amp;" "&amp;Master[[#This Row],[Accession Number -Assigned]]&amp;" COLLECTED "&amp;TEXT(Master[[#This Row],[Date Collected or Developed]], "MM/DD/YYYY")</f>
        <v xml:space="preserve">  COLLECTED 01/00/1900</v>
      </c>
      <c r="C166" t="str">
        <f t="shared" si="5"/>
        <v>SOIL TEXTURE</v>
      </c>
      <c r="D166" s="17" t="str">
        <f>IF(Master[[#This Row],[SOIL TEXTURE - lookup picker]]="","",Master[[#This Row],[SOIL TEXTURE - lookup picker]])</f>
        <v/>
      </c>
      <c r="E166" s="109"/>
      <c r="G166" s="76" t="str">
        <f>IF(Master[[#This Row],[SOIL TEXTURE - lookup picker]]="","",Master[[#This Row],[SOIL TEXTURE - lookup picker]])</f>
        <v/>
      </c>
      <c r="H166" t="str">
        <f>IF(Master[[#This Row],[Soil TEXTURE Original Value]]="","",Master[[#This Row],[Soil TEXTURE Original Value]])</f>
        <v/>
      </c>
    </row>
    <row r="167" spans="2:8" x14ac:dyDescent="0.35">
      <c r="B167" t="str">
        <f>Master[[#This Row],[Accession Prefix (NPGS)]]&amp;" "&amp;Master[[#This Row],[Accession Number -Assigned]]&amp;" COLLECTED "&amp;TEXT(Master[[#This Row],[Date Collected or Developed]], "MM/DD/YYYY")</f>
        <v xml:space="preserve">  COLLECTED 01/00/1900</v>
      </c>
      <c r="C167" t="str">
        <f t="shared" si="5"/>
        <v>SOIL TEXTURE</v>
      </c>
      <c r="D167" s="17" t="str">
        <f>IF(Master[[#This Row],[SOIL TEXTURE - lookup picker]]="","",Master[[#This Row],[SOIL TEXTURE - lookup picker]])</f>
        <v/>
      </c>
      <c r="E167" s="109"/>
      <c r="G167" s="76" t="str">
        <f>IF(Master[[#This Row],[SOIL TEXTURE - lookup picker]]="","",Master[[#This Row],[SOIL TEXTURE - lookup picker]])</f>
        <v/>
      </c>
      <c r="H167" t="str">
        <f>IF(Master[[#This Row],[Soil TEXTURE Original Value]]="","",Master[[#This Row],[Soil TEXTURE Original Value]])</f>
        <v/>
      </c>
    </row>
    <row r="168" spans="2:8" x14ac:dyDescent="0.35">
      <c r="B168" t="str">
        <f>Master[[#This Row],[Accession Prefix (NPGS)]]&amp;" "&amp;Master[[#This Row],[Accession Number -Assigned]]&amp;" COLLECTED "&amp;TEXT(Master[[#This Row],[Date Collected or Developed]], "MM/DD/YYYY")</f>
        <v xml:space="preserve">  COLLECTED 01/00/1900</v>
      </c>
      <c r="C168" t="str">
        <f t="shared" si="5"/>
        <v>SOIL TEXTURE</v>
      </c>
      <c r="D168" s="17" t="str">
        <f>IF(Master[[#This Row],[SOIL TEXTURE - lookup picker]]="","",Master[[#This Row],[SOIL TEXTURE - lookup picker]])</f>
        <v/>
      </c>
      <c r="E168" s="109"/>
      <c r="G168" s="76" t="str">
        <f>IF(Master[[#This Row],[SOIL TEXTURE - lookup picker]]="","",Master[[#This Row],[SOIL TEXTURE - lookup picker]])</f>
        <v/>
      </c>
      <c r="H168" t="str">
        <f>IF(Master[[#This Row],[Soil TEXTURE Original Value]]="","",Master[[#This Row],[Soil TEXTURE Original Value]])</f>
        <v/>
      </c>
    </row>
    <row r="169" spans="2:8" x14ac:dyDescent="0.35">
      <c r="B169" t="str">
        <f>Master[[#This Row],[Accession Prefix (NPGS)]]&amp;" "&amp;Master[[#This Row],[Accession Number -Assigned]]&amp;" COLLECTED "&amp;TEXT(Master[[#This Row],[Date Collected or Developed]], "MM/DD/YYYY")</f>
        <v xml:space="preserve">  COLLECTED 01/00/1900</v>
      </c>
      <c r="C169" t="str">
        <f t="shared" si="5"/>
        <v>SOIL TEXTURE</v>
      </c>
      <c r="D169" s="17" t="str">
        <f>IF(Master[[#This Row],[SOIL TEXTURE - lookup picker]]="","",Master[[#This Row],[SOIL TEXTURE - lookup picker]])</f>
        <v/>
      </c>
      <c r="E169" s="109"/>
      <c r="G169" s="76" t="str">
        <f>IF(Master[[#This Row],[SOIL TEXTURE - lookup picker]]="","",Master[[#This Row],[SOIL TEXTURE - lookup picker]])</f>
        <v/>
      </c>
      <c r="H169" t="str">
        <f>IF(Master[[#This Row],[Soil TEXTURE Original Value]]="","",Master[[#This Row],[Soil TEXTURE Original Value]])</f>
        <v/>
      </c>
    </row>
    <row r="170" spans="2:8" x14ac:dyDescent="0.35">
      <c r="B170" t="str">
        <f>Master[[#This Row],[Accession Prefix (NPGS)]]&amp;" "&amp;Master[[#This Row],[Accession Number -Assigned]]&amp;" COLLECTED "&amp;TEXT(Master[[#This Row],[Date Collected or Developed]], "MM/DD/YYYY")</f>
        <v xml:space="preserve">  COLLECTED 01/00/1900</v>
      </c>
      <c r="C170" t="str">
        <f t="shared" si="5"/>
        <v>SOIL TEXTURE</v>
      </c>
      <c r="D170" s="17" t="str">
        <f>IF(Master[[#This Row],[SOIL TEXTURE - lookup picker]]="","",Master[[#This Row],[SOIL TEXTURE - lookup picker]])</f>
        <v/>
      </c>
      <c r="E170" s="109"/>
      <c r="G170" s="76" t="str">
        <f>IF(Master[[#This Row],[SOIL TEXTURE - lookup picker]]="","",Master[[#This Row],[SOIL TEXTURE - lookup picker]])</f>
        <v/>
      </c>
      <c r="H170" t="str">
        <f>IF(Master[[#This Row],[Soil TEXTURE Original Value]]="","",Master[[#This Row],[Soil TEXTURE Original Value]])</f>
        <v/>
      </c>
    </row>
    <row r="171" spans="2:8" x14ac:dyDescent="0.35">
      <c r="B171" t="str">
        <f>Master[[#This Row],[Accession Prefix (NPGS)]]&amp;" "&amp;Master[[#This Row],[Accession Number -Assigned]]&amp;" COLLECTED "&amp;TEXT(Master[[#This Row],[Date Collected or Developed]], "MM/DD/YYYY")</f>
        <v xml:space="preserve">  COLLECTED 01/00/1900</v>
      </c>
      <c r="C171" t="str">
        <f t="shared" si="5"/>
        <v>SOIL TEXTURE</v>
      </c>
      <c r="D171" s="17" t="str">
        <f>IF(Master[[#This Row],[SOIL TEXTURE - lookup picker]]="","",Master[[#This Row],[SOIL TEXTURE - lookup picker]])</f>
        <v/>
      </c>
      <c r="E171" s="109"/>
      <c r="G171" s="76" t="str">
        <f>IF(Master[[#This Row],[SOIL TEXTURE - lookup picker]]="","",Master[[#This Row],[SOIL TEXTURE - lookup picker]])</f>
        <v/>
      </c>
      <c r="H171" t="str">
        <f>IF(Master[[#This Row],[Soil TEXTURE Original Value]]="","",Master[[#This Row],[Soil TEXTURE Original Value]])</f>
        <v/>
      </c>
    </row>
    <row r="172" spans="2:8" x14ac:dyDescent="0.35">
      <c r="B172" t="str">
        <f>Master[[#This Row],[Accession Prefix (NPGS)]]&amp;" "&amp;Master[[#This Row],[Accession Number -Assigned]]&amp;" COLLECTED "&amp;TEXT(Master[[#This Row],[Date Collected or Developed]], "MM/DD/YYYY")</f>
        <v xml:space="preserve">  COLLECTED 01/00/1900</v>
      </c>
      <c r="C172" t="str">
        <f t="shared" si="5"/>
        <v>SOIL TEXTURE</v>
      </c>
      <c r="D172" s="17" t="str">
        <f>IF(Master[[#This Row],[SOIL TEXTURE - lookup picker]]="","",Master[[#This Row],[SOIL TEXTURE - lookup picker]])</f>
        <v/>
      </c>
      <c r="E172" s="109"/>
      <c r="G172" s="76" t="str">
        <f>IF(Master[[#This Row],[SOIL TEXTURE - lookup picker]]="","",Master[[#This Row],[SOIL TEXTURE - lookup picker]])</f>
        <v/>
      </c>
      <c r="H172" t="str">
        <f>IF(Master[[#This Row],[Soil TEXTURE Original Value]]="","",Master[[#This Row],[Soil TEXTURE Original Value]])</f>
        <v/>
      </c>
    </row>
    <row r="173" spans="2:8" x14ac:dyDescent="0.35">
      <c r="B173" t="str">
        <f>Master[[#This Row],[Accession Prefix (NPGS)]]&amp;" "&amp;Master[[#This Row],[Accession Number -Assigned]]&amp;" COLLECTED "&amp;TEXT(Master[[#This Row],[Date Collected or Developed]], "MM/DD/YYYY")</f>
        <v xml:space="preserve">  COLLECTED 01/00/1900</v>
      </c>
      <c r="C173" t="str">
        <f t="shared" si="5"/>
        <v>SOIL TEXTURE</v>
      </c>
      <c r="D173" s="17" t="str">
        <f>IF(Master[[#This Row],[SOIL TEXTURE - lookup picker]]="","",Master[[#This Row],[SOIL TEXTURE - lookup picker]])</f>
        <v/>
      </c>
      <c r="E173" s="109"/>
      <c r="G173" s="76" t="str">
        <f>IF(Master[[#This Row],[SOIL TEXTURE - lookup picker]]="","",Master[[#This Row],[SOIL TEXTURE - lookup picker]])</f>
        <v/>
      </c>
      <c r="H173" t="str">
        <f>IF(Master[[#This Row],[Soil TEXTURE Original Value]]="","",Master[[#This Row],[Soil TEXTURE Original Value]])</f>
        <v/>
      </c>
    </row>
    <row r="174" spans="2:8" x14ac:dyDescent="0.35">
      <c r="B174" t="str">
        <f>Master[[#This Row],[Accession Prefix (NPGS)]]&amp;" "&amp;Master[[#This Row],[Accession Number -Assigned]]&amp;" COLLECTED "&amp;TEXT(Master[[#This Row],[Date Collected or Developed]], "MM/DD/YYYY")</f>
        <v xml:space="preserve">  COLLECTED 01/00/1900</v>
      </c>
      <c r="C174" t="str">
        <f t="shared" si="5"/>
        <v>SOIL TEXTURE</v>
      </c>
      <c r="D174" s="17" t="str">
        <f>IF(Master[[#This Row],[SOIL TEXTURE - lookup picker]]="","",Master[[#This Row],[SOIL TEXTURE - lookup picker]])</f>
        <v/>
      </c>
      <c r="E174" s="109"/>
      <c r="G174" s="76" t="str">
        <f>IF(Master[[#This Row],[SOIL TEXTURE - lookup picker]]="","",Master[[#This Row],[SOIL TEXTURE - lookup picker]])</f>
        <v/>
      </c>
      <c r="H174" t="str">
        <f>IF(Master[[#This Row],[Soil TEXTURE Original Value]]="","",Master[[#This Row],[Soil TEXTURE Original Value]])</f>
        <v/>
      </c>
    </row>
    <row r="175" spans="2:8" x14ac:dyDescent="0.35">
      <c r="B175" t="str">
        <f>Master[[#This Row],[Accession Prefix (NPGS)]]&amp;" "&amp;Master[[#This Row],[Accession Number -Assigned]]&amp;" COLLECTED "&amp;TEXT(Master[[#This Row],[Date Collected or Developed]], "MM/DD/YYYY")</f>
        <v xml:space="preserve">  COLLECTED 01/00/1900</v>
      </c>
      <c r="C175" t="str">
        <f t="shared" si="5"/>
        <v>SOIL TEXTURE</v>
      </c>
      <c r="D175" s="17" t="str">
        <f>IF(Master[[#This Row],[SOIL TEXTURE - lookup picker]]="","",Master[[#This Row],[SOIL TEXTURE - lookup picker]])</f>
        <v/>
      </c>
      <c r="E175" s="109"/>
      <c r="G175" s="76" t="str">
        <f>IF(Master[[#This Row],[SOIL TEXTURE - lookup picker]]="","",Master[[#This Row],[SOIL TEXTURE - lookup picker]])</f>
        <v/>
      </c>
      <c r="H175" t="str">
        <f>IF(Master[[#This Row],[Soil TEXTURE Original Value]]="","",Master[[#This Row],[Soil TEXTURE Original Value]])</f>
        <v/>
      </c>
    </row>
    <row r="176" spans="2:8" x14ac:dyDescent="0.35">
      <c r="B176" t="str">
        <f>Master[[#This Row],[Accession Prefix (NPGS)]]&amp;" "&amp;Master[[#This Row],[Accession Number -Assigned]]&amp;" COLLECTED "&amp;TEXT(Master[[#This Row],[Date Collected or Developed]], "MM/DD/YYYY")</f>
        <v xml:space="preserve">  COLLECTED 01/00/1900</v>
      </c>
      <c r="C176" t="str">
        <f t="shared" si="5"/>
        <v>SOIL TEXTURE</v>
      </c>
      <c r="D176" s="17" t="str">
        <f>IF(Master[[#This Row],[SOIL TEXTURE - lookup picker]]="","",Master[[#This Row],[SOIL TEXTURE - lookup picker]])</f>
        <v/>
      </c>
      <c r="E176" s="109"/>
      <c r="G176" s="76" t="str">
        <f>IF(Master[[#This Row],[SOIL TEXTURE - lookup picker]]="","",Master[[#This Row],[SOIL TEXTURE - lookup picker]])</f>
        <v/>
      </c>
      <c r="H176" t="str">
        <f>IF(Master[[#This Row],[Soil TEXTURE Original Value]]="","",Master[[#This Row],[Soil TEXTURE Original Value]])</f>
        <v/>
      </c>
    </row>
    <row r="177" spans="2:8" x14ac:dyDescent="0.35">
      <c r="B177" t="str">
        <f>Master[[#This Row],[Accession Prefix (NPGS)]]&amp;" "&amp;Master[[#This Row],[Accession Number -Assigned]]&amp;" COLLECTED "&amp;TEXT(Master[[#This Row],[Date Collected or Developed]], "MM/DD/YYYY")</f>
        <v xml:space="preserve">  COLLECTED 01/00/1900</v>
      </c>
      <c r="C177" t="str">
        <f t="shared" si="5"/>
        <v>SOIL TEXTURE</v>
      </c>
      <c r="D177" s="17" t="str">
        <f>IF(Master[[#This Row],[SOIL TEXTURE - lookup picker]]="","",Master[[#This Row],[SOIL TEXTURE - lookup picker]])</f>
        <v/>
      </c>
      <c r="E177" s="109"/>
      <c r="G177" s="76" t="str">
        <f>IF(Master[[#This Row],[SOIL TEXTURE - lookup picker]]="","",Master[[#This Row],[SOIL TEXTURE - lookup picker]])</f>
        <v/>
      </c>
      <c r="H177" t="str">
        <f>IF(Master[[#This Row],[Soil TEXTURE Original Value]]="","",Master[[#This Row],[Soil TEXTURE Original Value]])</f>
        <v/>
      </c>
    </row>
    <row r="178" spans="2:8" x14ac:dyDescent="0.35">
      <c r="B178" t="str">
        <f>Master[[#This Row],[Accession Prefix (NPGS)]]&amp;" "&amp;Master[[#This Row],[Accession Number -Assigned]]&amp;" COLLECTED "&amp;TEXT(Master[[#This Row],[Date Collected or Developed]], "MM/DD/YYYY")</f>
        <v xml:space="preserve">  COLLECTED 01/00/1900</v>
      </c>
      <c r="C178" t="str">
        <f t="shared" si="5"/>
        <v>SOIL TEXTURE</v>
      </c>
      <c r="D178" s="17" t="str">
        <f>IF(Master[[#This Row],[SOIL TEXTURE - lookup picker]]="","",Master[[#This Row],[SOIL TEXTURE - lookup picker]])</f>
        <v/>
      </c>
      <c r="E178" s="109"/>
      <c r="G178" s="76" t="str">
        <f>IF(Master[[#This Row],[SOIL TEXTURE - lookup picker]]="","",Master[[#This Row],[SOIL TEXTURE - lookup picker]])</f>
        <v/>
      </c>
      <c r="H178" t="str">
        <f>IF(Master[[#This Row],[Soil TEXTURE Original Value]]="","",Master[[#This Row],[Soil TEXTURE Original Value]])</f>
        <v/>
      </c>
    </row>
    <row r="179" spans="2:8" x14ac:dyDescent="0.35">
      <c r="B179" t="str">
        <f>Master[[#This Row],[Accession Prefix (NPGS)]]&amp;" "&amp;Master[[#This Row],[Accession Number -Assigned]]&amp;" COLLECTED "&amp;TEXT(Master[[#This Row],[Date Collected or Developed]], "MM/DD/YYYY")</f>
        <v xml:space="preserve">  COLLECTED 01/00/1900</v>
      </c>
      <c r="C179" t="str">
        <f t="shared" si="5"/>
        <v>SOIL TEXTURE</v>
      </c>
      <c r="D179" s="17" t="str">
        <f>IF(Master[[#This Row],[SOIL TEXTURE - lookup picker]]="","",Master[[#This Row],[SOIL TEXTURE - lookup picker]])</f>
        <v/>
      </c>
      <c r="E179" s="109"/>
      <c r="G179" s="76" t="str">
        <f>IF(Master[[#This Row],[SOIL TEXTURE - lookup picker]]="","",Master[[#This Row],[SOIL TEXTURE - lookup picker]])</f>
        <v/>
      </c>
      <c r="H179" t="str">
        <f>IF(Master[[#This Row],[Soil TEXTURE Original Value]]="","",Master[[#This Row],[Soil TEXTURE Original Value]])</f>
        <v/>
      </c>
    </row>
    <row r="180" spans="2:8" x14ac:dyDescent="0.35">
      <c r="B180" t="str">
        <f>Master[[#This Row],[Accession Prefix (NPGS)]]&amp;" "&amp;Master[[#This Row],[Accession Number -Assigned]]&amp;" COLLECTED "&amp;TEXT(Master[[#This Row],[Date Collected or Developed]], "MM/DD/YYYY")</f>
        <v xml:space="preserve">  COLLECTED 01/00/1900</v>
      </c>
      <c r="C180" t="str">
        <f t="shared" si="5"/>
        <v>SOIL TEXTURE</v>
      </c>
      <c r="D180" s="17" t="str">
        <f>IF(Master[[#This Row],[SOIL TEXTURE - lookup picker]]="","",Master[[#This Row],[SOIL TEXTURE - lookup picker]])</f>
        <v/>
      </c>
      <c r="E180" s="109"/>
      <c r="G180" s="76" t="str">
        <f>IF(Master[[#This Row],[SOIL TEXTURE - lookup picker]]="","",Master[[#This Row],[SOIL TEXTURE - lookup picker]])</f>
        <v/>
      </c>
      <c r="H180" t="str">
        <f>IF(Master[[#This Row],[Soil TEXTURE Original Value]]="","",Master[[#This Row],[Soil TEXTURE Original Value]])</f>
        <v/>
      </c>
    </row>
    <row r="181" spans="2:8" x14ac:dyDescent="0.35">
      <c r="B181" t="str">
        <f>Master[[#This Row],[Accession Prefix (NPGS)]]&amp;" "&amp;Master[[#This Row],[Accession Number -Assigned]]&amp;" COLLECTED "&amp;TEXT(Master[[#This Row],[Date Collected or Developed]], "MM/DD/YYYY")</f>
        <v xml:space="preserve">  COLLECTED 01/00/1900</v>
      </c>
      <c r="C181" t="str">
        <f t="shared" si="5"/>
        <v>SOIL TEXTURE</v>
      </c>
      <c r="D181" s="17" t="str">
        <f>IF(Master[[#This Row],[SOIL TEXTURE - lookup picker]]="","",Master[[#This Row],[SOIL TEXTURE - lookup picker]])</f>
        <v/>
      </c>
      <c r="E181" s="109"/>
      <c r="G181" s="76" t="str">
        <f>IF(Master[[#This Row],[SOIL TEXTURE - lookup picker]]="","",Master[[#This Row],[SOIL TEXTURE - lookup picker]])</f>
        <v/>
      </c>
      <c r="H181" t="str">
        <f>IF(Master[[#This Row],[Soil TEXTURE Original Value]]="","",Master[[#This Row],[Soil TEXTURE Original Value]])</f>
        <v/>
      </c>
    </row>
    <row r="182" spans="2:8" x14ac:dyDescent="0.35">
      <c r="B182" t="str">
        <f>Master[[#This Row],[Accession Prefix (NPGS)]]&amp;" "&amp;Master[[#This Row],[Accession Number -Assigned]]&amp;" COLLECTED "&amp;TEXT(Master[[#This Row],[Date Collected or Developed]], "MM/DD/YYYY")</f>
        <v xml:space="preserve">  COLLECTED 01/00/1900</v>
      </c>
      <c r="C182" t="str">
        <f t="shared" ref="C182:C201" si="6">"SOIL TEXTURE"</f>
        <v>SOIL TEXTURE</v>
      </c>
      <c r="D182" s="17" t="str">
        <f>IF(Master[[#This Row],[SOIL TEXTURE - lookup picker]]="","",Master[[#This Row],[SOIL TEXTURE - lookup picker]])</f>
        <v/>
      </c>
      <c r="E182" s="109"/>
      <c r="G182" s="76" t="str">
        <f>IF(Master[[#This Row],[SOIL TEXTURE - lookup picker]]="","",Master[[#This Row],[SOIL TEXTURE - lookup picker]])</f>
        <v/>
      </c>
      <c r="H182" t="str">
        <f>IF(Master[[#This Row],[Soil TEXTURE Original Value]]="","",Master[[#This Row],[Soil TEXTURE Original Value]])</f>
        <v/>
      </c>
    </row>
    <row r="183" spans="2:8" x14ac:dyDescent="0.35">
      <c r="B183" t="str">
        <f>Master[[#This Row],[Accession Prefix (NPGS)]]&amp;" "&amp;Master[[#This Row],[Accession Number -Assigned]]&amp;" COLLECTED "&amp;TEXT(Master[[#This Row],[Date Collected or Developed]], "MM/DD/YYYY")</f>
        <v xml:space="preserve">  COLLECTED 01/00/1900</v>
      </c>
      <c r="C183" t="str">
        <f t="shared" si="6"/>
        <v>SOIL TEXTURE</v>
      </c>
      <c r="D183" s="17" t="str">
        <f>IF(Master[[#This Row],[SOIL TEXTURE - lookup picker]]="","",Master[[#This Row],[SOIL TEXTURE - lookup picker]])</f>
        <v/>
      </c>
      <c r="E183" s="109"/>
      <c r="G183" s="76" t="str">
        <f>IF(Master[[#This Row],[SOIL TEXTURE - lookup picker]]="","",Master[[#This Row],[SOIL TEXTURE - lookup picker]])</f>
        <v/>
      </c>
      <c r="H183" t="str">
        <f>IF(Master[[#This Row],[Soil TEXTURE Original Value]]="","",Master[[#This Row],[Soil TEXTURE Original Value]])</f>
        <v/>
      </c>
    </row>
    <row r="184" spans="2:8" x14ac:dyDescent="0.35">
      <c r="B184" t="str">
        <f>Master[[#This Row],[Accession Prefix (NPGS)]]&amp;" "&amp;Master[[#This Row],[Accession Number -Assigned]]&amp;" COLLECTED "&amp;TEXT(Master[[#This Row],[Date Collected or Developed]], "MM/DD/YYYY")</f>
        <v xml:space="preserve">  COLLECTED 01/00/1900</v>
      </c>
      <c r="C184" t="str">
        <f t="shared" si="6"/>
        <v>SOIL TEXTURE</v>
      </c>
      <c r="D184" s="17" t="str">
        <f>IF(Master[[#This Row],[SOIL TEXTURE - lookup picker]]="","",Master[[#This Row],[SOIL TEXTURE - lookup picker]])</f>
        <v/>
      </c>
      <c r="E184" s="109"/>
      <c r="G184" s="76" t="str">
        <f>IF(Master[[#This Row],[SOIL TEXTURE - lookup picker]]="","",Master[[#This Row],[SOIL TEXTURE - lookup picker]])</f>
        <v/>
      </c>
      <c r="H184" t="str">
        <f>IF(Master[[#This Row],[Soil TEXTURE Original Value]]="","",Master[[#This Row],[Soil TEXTURE Original Value]])</f>
        <v/>
      </c>
    </row>
    <row r="185" spans="2:8" x14ac:dyDescent="0.35">
      <c r="B185" t="str">
        <f>Master[[#This Row],[Accession Prefix (NPGS)]]&amp;" "&amp;Master[[#This Row],[Accession Number -Assigned]]&amp;" COLLECTED "&amp;TEXT(Master[[#This Row],[Date Collected or Developed]], "MM/DD/YYYY")</f>
        <v xml:space="preserve">  COLLECTED 01/00/1900</v>
      </c>
      <c r="C185" t="str">
        <f t="shared" si="6"/>
        <v>SOIL TEXTURE</v>
      </c>
      <c r="D185" s="17" t="str">
        <f>IF(Master[[#This Row],[SOIL TEXTURE - lookup picker]]="","",Master[[#This Row],[SOIL TEXTURE - lookup picker]])</f>
        <v/>
      </c>
      <c r="E185" s="109"/>
      <c r="G185" s="76" t="str">
        <f>IF(Master[[#This Row],[SOIL TEXTURE - lookup picker]]="","",Master[[#This Row],[SOIL TEXTURE - lookup picker]])</f>
        <v/>
      </c>
      <c r="H185" t="str">
        <f>IF(Master[[#This Row],[Soil TEXTURE Original Value]]="","",Master[[#This Row],[Soil TEXTURE Original Value]])</f>
        <v/>
      </c>
    </row>
    <row r="186" spans="2:8" x14ac:dyDescent="0.35">
      <c r="B186" t="str">
        <f>Master[[#This Row],[Accession Prefix (NPGS)]]&amp;" "&amp;Master[[#This Row],[Accession Number -Assigned]]&amp;" COLLECTED "&amp;TEXT(Master[[#This Row],[Date Collected or Developed]], "MM/DD/YYYY")</f>
        <v xml:space="preserve">  COLLECTED 01/00/1900</v>
      </c>
      <c r="C186" t="str">
        <f t="shared" si="6"/>
        <v>SOIL TEXTURE</v>
      </c>
      <c r="D186" s="17" t="str">
        <f>IF(Master[[#This Row],[SOIL TEXTURE - lookup picker]]="","",Master[[#This Row],[SOIL TEXTURE - lookup picker]])</f>
        <v/>
      </c>
      <c r="E186" s="109"/>
      <c r="G186" s="76" t="str">
        <f>IF(Master[[#This Row],[SOIL TEXTURE - lookup picker]]="","",Master[[#This Row],[SOIL TEXTURE - lookup picker]])</f>
        <v/>
      </c>
      <c r="H186" t="str">
        <f>IF(Master[[#This Row],[Soil TEXTURE Original Value]]="","",Master[[#This Row],[Soil TEXTURE Original Value]])</f>
        <v/>
      </c>
    </row>
    <row r="187" spans="2:8" x14ac:dyDescent="0.35">
      <c r="B187" t="str">
        <f>Master[[#This Row],[Accession Prefix (NPGS)]]&amp;" "&amp;Master[[#This Row],[Accession Number -Assigned]]&amp;" COLLECTED "&amp;TEXT(Master[[#This Row],[Date Collected or Developed]], "MM/DD/YYYY")</f>
        <v xml:space="preserve">  COLLECTED 01/00/1900</v>
      </c>
      <c r="C187" t="str">
        <f t="shared" si="6"/>
        <v>SOIL TEXTURE</v>
      </c>
      <c r="D187" s="17" t="str">
        <f>IF(Master[[#This Row],[SOIL TEXTURE - lookup picker]]="","",Master[[#This Row],[SOIL TEXTURE - lookup picker]])</f>
        <v/>
      </c>
      <c r="E187" s="109"/>
      <c r="G187" s="76" t="str">
        <f>IF(Master[[#This Row],[SOIL TEXTURE - lookup picker]]="","",Master[[#This Row],[SOIL TEXTURE - lookup picker]])</f>
        <v/>
      </c>
      <c r="H187" t="str">
        <f>IF(Master[[#This Row],[Soil TEXTURE Original Value]]="","",Master[[#This Row],[Soil TEXTURE Original Value]])</f>
        <v/>
      </c>
    </row>
    <row r="188" spans="2:8" x14ac:dyDescent="0.35">
      <c r="B188" t="str">
        <f>Master[[#This Row],[Accession Prefix (NPGS)]]&amp;" "&amp;Master[[#This Row],[Accession Number -Assigned]]&amp;" COLLECTED "&amp;TEXT(Master[[#This Row],[Date Collected or Developed]], "MM/DD/YYYY")</f>
        <v xml:space="preserve">  COLLECTED 01/00/1900</v>
      </c>
      <c r="C188" t="str">
        <f t="shared" si="6"/>
        <v>SOIL TEXTURE</v>
      </c>
      <c r="D188" s="17" t="str">
        <f>IF(Master[[#This Row],[SOIL TEXTURE - lookup picker]]="","",Master[[#This Row],[SOIL TEXTURE - lookup picker]])</f>
        <v/>
      </c>
      <c r="E188" s="109"/>
      <c r="G188" s="76" t="str">
        <f>IF(Master[[#This Row],[SOIL TEXTURE - lookup picker]]="","",Master[[#This Row],[SOIL TEXTURE - lookup picker]])</f>
        <v/>
      </c>
      <c r="H188" t="str">
        <f>IF(Master[[#This Row],[Soil TEXTURE Original Value]]="","",Master[[#This Row],[Soil TEXTURE Original Value]])</f>
        <v/>
      </c>
    </row>
    <row r="189" spans="2:8" x14ac:dyDescent="0.35">
      <c r="B189" t="str">
        <f>Master[[#This Row],[Accession Prefix (NPGS)]]&amp;" "&amp;Master[[#This Row],[Accession Number -Assigned]]&amp;" COLLECTED "&amp;TEXT(Master[[#This Row],[Date Collected or Developed]], "MM/DD/YYYY")</f>
        <v xml:space="preserve">  COLLECTED 01/00/1900</v>
      </c>
      <c r="C189" t="str">
        <f t="shared" si="6"/>
        <v>SOIL TEXTURE</v>
      </c>
      <c r="D189" s="17" t="str">
        <f>IF(Master[[#This Row],[SOIL TEXTURE - lookup picker]]="","",Master[[#This Row],[SOIL TEXTURE - lookup picker]])</f>
        <v/>
      </c>
      <c r="E189" s="109"/>
      <c r="G189" s="76" t="str">
        <f>IF(Master[[#This Row],[SOIL TEXTURE - lookup picker]]="","",Master[[#This Row],[SOIL TEXTURE - lookup picker]])</f>
        <v/>
      </c>
      <c r="H189" t="str">
        <f>IF(Master[[#This Row],[Soil TEXTURE Original Value]]="","",Master[[#This Row],[Soil TEXTURE Original Value]])</f>
        <v/>
      </c>
    </row>
    <row r="190" spans="2:8" x14ac:dyDescent="0.35">
      <c r="B190" t="str">
        <f>Master[[#This Row],[Accession Prefix (NPGS)]]&amp;" "&amp;Master[[#This Row],[Accession Number -Assigned]]&amp;" COLLECTED "&amp;TEXT(Master[[#This Row],[Date Collected or Developed]], "MM/DD/YYYY")</f>
        <v xml:space="preserve">  COLLECTED 01/00/1900</v>
      </c>
      <c r="C190" t="str">
        <f t="shared" si="6"/>
        <v>SOIL TEXTURE</v>
      </c>
      <c r="D190" s="17" t="str">
        <f>IF(Master[[#This Row],[SOIL TEXTURE - lookup picker]]="","",Master[[#This Row],[SOIL TEXTURE - lookup picker]])</f>
        <v/>
      </c>
      <c r="E190" s="109"/>
      <c r="G190" s="76" t="str">
        <f>IF(Master[[#This Row],[SOIL TEXTURE - lookup picker]]="","",Master[[#This Row],[SOIL TEXTURE - lookup picker]])</f>
        <v/>
      </c>
      <c r="H190" t="str">
        <f>IF(Master[[#This Row],[Soil TEXTURE Original Value]]="","",Master[[#This Row],[Soil TEXTURE Original Value]])</f>
        <v/>
      </c>
    </row>
    <row r="191" spans="2:8" x14ac:dyDescent="0.35">
      <c r="B191" t="str">
        <f>Master[[#This Row],[Accession Prefix (NPGS)]]&amp;" "&amp;Master[[#This Row],[Accession Number -Assigned]]&amp;" COLLECTED "&amp;TEXT(Master[[#This Row],[Date Collected or Developed]], "MM/DD/YYYY")</f>
        <v xml:space="preserve">  COLLECTED 01/00/1900</v>
      </c>
      <c r="C191" t="str">
        <f t="shared" si="6"/>
        <v>SOIL TEXTURE</v>
      </c>
      <c r="D191" s="17" t="str">
        <f>IF(Master[[#This Row],[SOIL TEXTURE - lookup picker]]="","",Master[[#This Row],[SOIL TEXTURE - lookup picker]])</f>
        <v/>
      </c>
      <c r="E191" s="109"/>
      <c r="G191" s="76" t="str">
        <f>IF(Master[[#This Row],[SOIL TEXTURE - lookup picker]]="","",Master[[#This Row],[SOIL TEXTURE - lookup picker]])</f>
        <v/>
      </c>
      <c r="H191" t="str">
        <f>IF(Master[[#This Row],[Soil TEXTURE Original Value]]="","",Master[[#This Row],[Soil TEXTURE Original Value]])</f>
        <v/>
      </c>
    </row>
    <row r="192" spans="2:8" x14ac:dyDescent="0.35">
      <c r="B192" t="str">
        <f>Master[[#This Row],[Accession Prefix (NPGS)]]&amp;" "&amp;Master[[#This Row],[Accession Number -Assigned]]&amp;" COLLECTED "&amp;TEXT(Master[[#This Row],[Date Collected or Developed]], "MM/DD/YYYY")</f>
        <v xml:space="preserve">  COLLECTED 01/00/1900</v>
      </c>
      <c r="C192" t="str">
        <f t="shared" si="6"/>
        <v>SOIL TEXTURE</v>
      </c>
      <c r="D192" s="17" t="str">
        <f>IF(Master[[#This Row],[SOIL TEXTURE - lookup picker]]="","",Master[[#This Row],[SOIL TEXTURE - lookup picker]])</f>
        <v/>
      </c>
      <c r="E192" s="109"/>
      <c r="G192" s="76" t="str">
        <f>IF(Master[[#This Row],[SOIL TEXTURE - lookup picker]]="","",Master[[#This Row],[SOIL TEXTURE - lookup picker]])</f>
        <v/>
      </c>
      <c r="H192" t="str">
        <f>IF(Master[[#This Row],[Soil TEXTURE Original Value]]="","",Master[[#This Row],[Soil TEXTURE Original Value]])</f>
        <v/>
      </c>
    </row>
    <row r="193" spans="2:8" x14ac:dyDescent="0.35">
      <c r="B193" t="str">
        <f>Master[[#This Row],[Accession Prefix (NPGS)]]&amp;" "&amp;Master[[#This Row],[Accession Number -Assigned]]&amp;" COLLECTED "&amp;TEXT(Master[[#This Row],[Date Collected or Developed]], "MM/DD/YYYY")</f>
        <v xml:space="preserve">  COLLECTED 01/00/1900</v>
      </c>
      <c r="C193" t="str">
        <f t="shared" si="6"/>
        <v>SOIL TEXTURE</v>
      </c>
      <c r="D193" s="17" t="str">
        <f>IF(Master[[#This Row],[SOIL TEXTURE - lookup picker]]="","",Master[[#This Row],[SOIL TEXTURE - lookup picker]])</f>
        <v/>
      </c>
      <c r="E193" s="109"/>
      <c r="G193" s="76" t="str">
        <f>IF(Master[[#This Row],[SOIL TEXTURE - lookup picker]]="","",Master[[#This Row],[SOIL TEXTURE - lookup picker]])</f>
        <v/>
      </c>
      <c r="H193" t="str">
        <f>IF(Master[[#This Row],[Soil TEXTURE Original Value]]="","",Master[[#This Row],[Soil TEXTURE Original Value]])</f>
        <v/>
      </c>
    </row>
    <row r="194" spans="2:8" x14ac:dyDescent="0.35">
      <c r="B194" t="str">
        <f>Master[[#This Row],[Accession Prefix (NPGS)]]&amp;" "&amp;Master[[#This Row],[Accession Number -Assigned]]&amp;" COLLECTED "&amp;TEXT(Master[[#This Row],[Date Collected or Developed]], "MM/DD/YYYY")</f>
        <v xml:space="preserve">  COLLECTED 01/00/1900</v>
      </c>
      <c r="C194" t="str">
        <f t="shared" si="6"/>
        <v>SOIL TEXTURE</v>
      </c>
      <c r="D194" s="17" t="str">
        <f>IF(Master[[#This Row],[SOIL TEXTURE - lookup picker]]="","",Master[[#This Row],[SOIL TEXTURE - lookup picker]])</f>
        <v/>
      </c>
      <c r="E194" s="109"/>
      <c r="G194" s="76" t="str">
        <f>IF(Master[[#This Row],[SOIL TEXTURE - lookup picker]]="","",Master[[#This Row],[SOIL TEXTURE - lookup picker]])</f>
        <v/>
      </c>
      <c r="H194" t="str">
        <f>IF(Master[[#This Row],[Soil TEXTURE Original Value]]="","",Master[[#This Row],[Soil TEXTURE Original Value]])</f>
        <v/>
      </c>
    </row>
    <row r="195" spans="2:8" x14ac:dyDescent="0.35">
      <c r="B195" t="str">
        <f>Master[[#This Row],[Accession Prefix (NPGS)]]&amp;" "&amp;Master[[#This Row],[Accession Number -Assigned]]&amp;" COLLECTED "&amp;TEXT(Master[[#This Row],[Date Collected or Developed]], "MM/DD/YYYY")</f>
        <v xml:space="preserve">  COLLECTED 01/00/1900</v>
      </c>
      <c r="C195" t="str">
        <f t="shared" si="6"/>
        <v>SOIL TEXTURE</v>
      </c>
      <c r="D195" s="17" t="str">
        <f>IF(Master[[#This Row],[SOIL TEXTURE - lookup picker]]="","",Master[[#This Row],[SOIL TEXTURE - lookup picker]])</f>
        <v/>
      </c>
      <c r="E195" s="109"/>
      <c r="G195" s="76" t="str">
        <f>IF(Master[[#This Row],[SOIL TEXTURE - lookup picker]]="","",Master[[#This Row],[SOIL TEXTURE - lookup picker]])</f>
        <v/>
      </c>
      <c r="H195" t="str">
        <f>IF(Master[[#This Row],[Soil TEXTURE Original Value]]="","",Master[[#This Row],[Soil TEXTURE Original Value]])</f>
        <v/>
      </c>
    </row>
    <row r="196" spans="2:8" x14ac:dyDescent="0.35">
      <c r="B196" t="str">
        <f>Master[[#This Row],[Accession Prefix (NPGS)]]&amp;" "&amp;Master[[#This Row],[Accession Number -Assigned]]&amp;" COLLECTED "&amp;TEXT(Master[[#This Row],[Date Collected or Developed]], "MM/DD/YYYY")</f>
        <v xml:space="preserve">  COLLECTED 01/00/1900</v>
      </c>
      <c r="C196" t="str">
        <f t="shared" si="6"/>
        <v>SOIL TEXTURE</v>
      </c>
      <c r="D196" s="17" t="str">
        <f>IF(Master[[#This Row],[SOIL TEXTURE - lookup picker]]="","",Master[[#This Row],[SOIL TEXTURE - lookup picker]])</f>
        <v/>
      </c>
      <c r="E196" s="109"/>
      <c r="G196" s="76" t="str">
        <f>IF(Master[[#This Row],[SOIL TEXTURE - lookup picker]]="","",Master[[#This Row],[SOIL TEXTURE - lookup picker]])</f>
        <v/>
      </c>
      <c r="H196" t="str">
        <f>IF(Master[[#This Row],[Soil TEXTURE Original Value]]="","",Master[[#This Row],[Soil TEXTURE Original Value]])</f>
        <v/>
      </c>
    </row>
    <row r="197" spans="2:8" x14ac:dyDescent="0.35">
      <c r="B197" t="str">
        <f>Master[[#This Row],[Accession Prefix (NPGS)]]&amp;" "&amp;Master[[#This Row],[Accession Number -Assigned]]&amp;" COLLECTED "&amp;TEXT(Master[[#This Row],[Date Collected or Developed]], "MM/DD/YYYY")</f>
        <v xml:space="preserve">  COLLECTED 01/00/1900</v>
      </c>
      <c r="C197" t="str">
        <f t="shared" si="6"/>
        <v>SOIL TEXTURE</v>
      </c>
      <c r="D197" s="17" t="str">
        <f>IF(Master[[#This Row],[SOIL TEXTURE - lookup picker]]="","",Master[[#This Row],[SOIL TEXTURE - lookup picker]])</f>
        <v/>
      </c>
      <c r="E197" s="109"/>
      <c r="G197" s="76" t="str">
        <f>IF(Master[[#This Row],[SOIL TEXTURE - lookup picker]]="","",Master[[#This Row],[SOIL TEXTURE - lookup picker]])</f>
        <v/>
      </c>
      <c r="H197" t="str">
        <f>IF(Master[[#This Row],[Soil TEXTURE Original Value]]="","",Master[[#This Row],[Soil TEXTURE Original Value]])</f>
        <v/>
      </c>
    </row>
    <row r="198" spans="2:8" x14ac:dyDescent="0.35">
      <c r="B198" t="str">
        <f>Master[[#This Row],[Accession Prefix (NPGS)]]&amp;" "&amp;Master[[#This Row],[Accession Number -Assigned]]&amp;" COLLECTED "&amp;TEXT(Master[[#This Row],[Date Collected or Developed]], "MM/DD/YYYY")</f>
        <v xml:space="preserve">  COLLECTED 01/00/1900</v>
      </c>
      <c r="C198" t="str">
        <f t="shared" si="6"/>
        <v>SOIL TEXTURE</v>
      </c>
      <c r="D198" s="17" t="str">
        <f>IF(Master[[#This Row],[SOIL TEXTURE - lookup picker]]="","",Master[[#This Row],[SOIL TEXTURE - lookup picker]])</f>
        <v/>
      </c>
      <c r="E198" s="109"/>
      <c r="G198" s="76" t="str">
        <f>IF(Master[[#This Row],[SOIL TEXTURE - lookup picker]]="","",Master[[#This Row],[SOIL TEXTURE - lookup picker]])</f>
        <v/>
      </c>
      <c r="H198" t="str">
        <f>IF(Master[[#This Row],[Soil TEXTURE Original Value]]="","",Master[[#This Row],[Soil TEXTURE Original Value]])</f>
        <v/>
      </c>
    </row>
    <row r="199" spans="2:8" x14ac:dyDescent="0.35">
      <c r="B199" t="str">
        <f>Master[[#This Row],[Accession Prefix (NPGS)]]&amp;" "&amp;Master[[#This Row],[Accession Number -Assigned]]&amp;" COLLECTED "&amp;TEXT(Master[[#This Row],[Date Collected or Developed]], "MM/DD/YYYY")</f>
        <v xml:space="preserve">  COLLECTED 01/00/1900</v>
      </c>
      <c r="C199" t="str">
        <f t="shared" si="6"/>
        <v>SOIL TEXTURE</v>
      </c>
      <c r="D199" s="17" t="str">
        <f>IF(Master[[#This Row],[SOIL TEXTURE - lookup picker]]="","",Master[[#This Row],[SOIL TEXTURE - lookup picker]])</f>
        <v/>
      </c>
      <c r="E199" s="109"/>
      <c r="G199" s="76" t="str">
        <f>IF(Master[[#This Row],[SOIL TEXTURE - lookup picker]]="","",Master[[#This Row],[SOIL TEXTURE - lookup picker]])</f>
        <v/>
      </c>
      <c r="H199" t="str">
        <f>IF(Master[[#This Row],[Soil TEXTURE Original Value]]="","",Master[[#This Row],[Soil TEXTURE Original Value]])</f>
        <v/>
      </c>
    </row>
    <row r="200" spans="2:8" x14ac:dyDescent="0.35">
      <c r="B200" t="str">
        <f>Master[[#This Row],[Accession Prefix (NPGS)]]&amp;" "&amp;Master[[#This Row],[Accession Number -Assigned]]&amp;" COLLECTED "&amp;TEXT(Master[[#This Row],[Date Collected or Developed]], "MM/DD/YYYY")</f>
        <v xml:space="preserve">  COLLECTED 01/00/1900</v>
      </c>
      <c r="C200" t="str">
        <f t="shared" si="6"/>
        <v>SOIL TEXTURE</v>
      </c>
      <c r="D200" s="17" t="str">
        <f>IF(Master[[#This Row],[SOIL TEXTURE - lookup picker]]="","",Master[[#This Row],[SOIL TEXTURE - lookup picker]])</f>
        <v/>
      </c>
      <c r="E200" s="109"/>
      <c r="G200" s="76" t="str">
        <f>IF(Master[[#This Row],[SOIL TEXTURE - lookup picker]]="","",Master[[#This Row],[SOIL TEXTURE - lookup picker]])</f>
        <v/>
      </c>
      <c r="H200" t="str">
        <f>IF(Master[[#This Row],[Soil TEXTURE Original Value]]="","",Master[[#This Row],[Soil TEXTURE Original Value]])</f>
        <v/>
      </c>
    </row>
    <row r="201" spans="2:8" x14ac:dyDescent="0.35">
      <c r="B201" t="str">
        <f>Master[[#This Row],[Accession Prefix (NPGS)]]&amp;" "&amp;Master[[#This Row],[Accession Number -Assigned]]&amp;" COLLECTED "&amp;TEXT(Master[[#This Row],[Date Collected or Developed]], "MM/DD/YYYY")</f>
        <v xml:space="preserve">  COLLECTED 01/00/1900</v>
      </c>
      <c r="C201" t="str">
        <f t="shared" si="6"/>
        <v>SOIL TEXTURE</v>
      </c>
      <c r="D201" s="17" t="str">
        <f>IF(Master[[#This Row],[SOIL TEXTURE - lookup picker]]="","",Master[[#This Row],[SOIL TEXTURE - lookup picker]])</f>
        <v/>
      </c>
      <c r="E201" s="109"/>
      <c r="G201" s="76" t="str">
        <f>IF(Master[[#This Row],[SOIL TEXTURE - lookup picker]]="","",Master[[#This Row],[SOIL TEXTURE - lookup picker]])</f>
        <v/>
      </c>
      <c r="H201" t="str">
        <f>IF(Master[[#This Row],[Soil TEXTURE Original Value]]="","",Master[[#This Row],[Soil TEXTURE Original Value]])</f>
        <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8D7DD-797C-4ECC-8169-E27B68A07D0C}">
  <sheetPr>
    <tabColor theme="4" tint="0.59999389629810485"/>
  </sheetPr>
  <dimension ref="A1:O201"/>
  <sheetViews>
    <sheetView workbookViewId="0">
      <selection activeCell="H30" sqref="H30"/>
    </sheetView>
  </sheetViews>
  <sheetFormatPr defaultColWidth="9.1796875" defaultRowHeight="14.5" x14ac:dyDescent="0.35"/>
  <cols>
    <col min="1" max="1" width="16.1796875" style="141" customWidth="1"/>
    <col min="2" max="2" width="32.453125" style="141" bestFit="1" customWidth="1"/>
    <col min="3" max="3" width="18.7265625" style="141" customWidth="1"/>
    <col min="4" max="4" width="27.26953125" style="141" customWidth="1"/>
    <col min="5" max="5" width="10.1796875" style="141" bestFit="1" customWidth="1"/>
    <col min="6" max="6" width="16.26953125" style="141" customWidth="1"/>
    <col min="7" max="7" width="26.453125" style="141" customWidth="1"/>
    <col min="8" max="8" width="60" style="141" bestFit="1" customWidth="1"/>
    <col min="9" max="9" width="47.7265625" style="141" customWidth="1"/>
    <col min="10" max="16384" width="9.1796875" style="141"/>
  </cols>
  <sheetData>
    <row r="1" spans="1:15" s="82" customFormat="1" ht="45.75" customHeight="1" x14ac:dyDescent="0.35">
      <c r="A1" s="82" t="s">
        <v>80</v>
      </c>
      <c r="B1" s="120" t="s">
        <v>74</v>
      </c>
      <c r="C1" s="120" t="s">
        <v>81</v>
      </c>
      <c r="D1" s="82" t="s">
        <v>82</v>
      </c>
      <c r="E1" s="123" t="s">
        <v>83</v>
      </c>
      <c r="F1" s="82" t="s">
        <v>84</v>
      </c>
      <c r="G1" s="82" t="s">
        <v>85</v>
      </c>
      <c r="H1" s="82" t="s">
        <v>787</v>
      </c>
      <c r="I1" s="82" t="s">
        <v>9</v>
      </c>
    </row>
    <row r="2" spans="1:15" ht="15.5" x14ac:dyDescent="0.35">
      <c r="A2" s="1"/>
      <c r="B2" s="141" t="str">
        <f>Master[[#This Row],[Accession Prefix (NPGS)]]&amp;" "&amp;Master[[#This Row],[Accession Number -Assigned]]&amp;" COLLECTED "&amp;TEXT(Master[[#This Row],[Date Collected or Developed]], "MM/DD/YYYY")</f>
        <v>W6 57036 COLLECTED 07/09/2018</v>
      </c>
      <c r="C2" s="141" t="str">
        <f t="shared" ref="C2:C33" si="0">"ECOREGION"</f>
        <v>ECOREGION</v>
      </c>
      <c r="D2" s="17" t="str">
        <f>IF(Master[[#This Row],[ECOREGION - Lookup picker]]="","",Master[[#This Row],[ECOREGION - Lookup picker]])</f>
        <v/>
      </c>
      <c r="E2" s="109"/>
      <c r="G2" s="17" t="str">
        <f>IF(Master[[#This Row],[ECOREGION - Lookup picker]]="","",Master[[#This Row],[ECOREGION - Lookup picker]])</f>
        <v/>
      </c>
      <c r="H2" s="141" t="str">
        <f>IF(Master[[#This Row],[Ecoregion Original Value]]="","",Master[[#This Row],[Ecoregion Original Value]])</f>
        <v/>
      </c>
      <c r="K2" s="8"/>
      <c r="O2" s="8"/>
    </row>
    <row r="3" spans="1:15" x14ac:dyDescent="0.35">
      <c r="B3" s="141" t="str">
        <f>Master[[#This Row],[Accession Prefix (NPGS)]]&amp;" "&amp;Master[[#This Row],[Accession Number -Assigned]]&amp;" COLLECTED "&amp;TEXT(Master[[#This Row],[Date Collected or Developed]], "MM/DD/YYYY")</f>
        <v>W6  COLLECTED COLL_DT</v>
      </c>
      <c r="C3" s="141" t="str">
        <f t="shared" si="0"/>
        <v>ECOREGION</v>
      </c>
      <c r="D3" s="17" t="str">
        <f>IF(Master[[#This Row],[ECOREGION - Lookup picker]]="","",Master[[#This Row],[ECOREGION - Lookup picker]])</f>
        <v/>
      </c>
      <c r="E3" s="109"/>
      <c r="G3" s="17" t="str">
        <f>IF(Master[[#This Row],[ECOREGION - Lookup picker]]="","",Master[[#This Row],[ECOREGION - Lookup picker]])</f>
        <v/>
      </c>
      <c r="H3" s="141" t="str">
        <f>IF(Master[[#This Row],[Ecoregion Original Value]]="","",Master[[#This Row],[Ecoregion Original Value]])</f>
        <v>PHYTOREGION_FULL</v>
      </c>
      <c r="K3" s="8"/>
      <c r="O3" s="8"/>
    </row>
    <row r="4" spans="1:15" x14ac:dyDescent="0.35">
      <c r="B4" s="141" t="str">
        <f>Master[[#This Row],[Accession Prefix (NPGS)]]&amp;" "&amp;Master[[#This Row],[Accession Number -Assigned]]&amp;" COLLECTED "&amp;TEXT(Master[[#This Row],[Date Collected or Developed]], "MM/DD/YYYY")</f>
        <v>W6  COLLECTED 09/29/2015</v>
      </c>
      <c r="C4" s="141" t="str">
        <f t="shared" si="0"/>
        <v>ECOREGION</v>
      </c>
      <c r="D4" s="17" t="str">
        <f>IF(Master[[#This Row],[ECOREGION - Lookup picker]]="","",Master[[#This Row],[ECOREGION - Lookup picker]])</f>
        <v>Middle Atlantic Coastal Plain</v>
      </c>
      <c r="E4" s="109"/>
      <c r="G4" s="17" t="str">
        <f>IF(Master[[#This Row],[ECOREGION - Lookup picker]]="","",Master[[#This Row],[ECOREGION - Lookup picker]])</f>
        <v>Middle Atlantic Coastal Plain</v>
      </c>
      <c r="H4" s="141" t="str">
        <f>IF(Master[[#This Row],[Ecoregion Original Value]]="","",Master[[#This Row],[Ecoregion Original Value]])</f>
        <v>63E: Middle Atlantic Coastal Plains (Omernik)</v>
      </c>
      <c r="K4" s="8"/>
      <c r="O4" s="8"/>
    </row>
    <row r="5" spans="1:15" x14ac:dyDescent="0.35">
      <c r="B5" s="141" t="str">
        <f>Master[[#This Row],[Accession Prefix (NPGS)]]&amp;" "&amp;Master[[#This Row],[Accession Number -Assigned]]&amp;" COLLECTED "&amp;TEXT(Master[[#This Row],[Date Collected or Developed]], "MM/DD/YYYY")</f>
        <v>W6  COLLECTED 01/00/1900</v>
      </c>
      <c r="C5" s="141" t="str">
        <f t="shared" si="0"/>
        <v>ECOREGION</v>
      </c>
      <c r="D5" s="17" t="str">
        <f>IF(Master[[#This Row],[ECOREGION - Lookup picker]]="","",Master[[#This Row],[ECOREGION - Lookup picker]])</f>
        <v>Northern Piedmont</v>
      </c>
      <c r="E5" s="109"/>
      <c r="G5" s="17" t="str">
        <f>IF(Master[[#This Row],[ECOREGION - Lookup picker]]="","",Master[[#This Row],[ECOREGION - Lookup picker]])</f>
        <v>Northern Piedmont</v>
      </c>
      <c r="H5" s="141" t="str">
        <f>IF(Master[[#This Row],[Ecoregion Original Value]]="","",Master[[#This Row],[Ecoregion Original Value]])</f>
        <v>64E: Northern Piedmont (Omernik)</v>
      </c>
      <c r="K5" s="8"/>
      <c r="O5" s="8"/>
    </row>
    <row r="6" spans="1:15" x14ac:dyDescent="0.35">
      <c r="B6" s="141" t="str">
        <f>Master[[#This Row],[Accession Prefix (NPGS)]]&amp;" "&amp;Master[[#This Row],[Accession Number -Assigned]]&amp;" COLLECTED "&amp;TEXT(Master[[#This Row],[Date Collected or Developed]], "MM/DD/YYYY")</f>
        <v>W6  COLLECTED 09/16/2015</v>
      </c>
      <c r="C6" s="141" t="str">
        <f t="shared" si="0"/>
        <v>ECOREGION</v>
      </c>
      <c r="D6" s="17" t="str">
        <f>IF(Master[[#This Row],[ECOREGION - Lookup picker]]="","",Master[[#This Row],[ECOREGION - Lookup picker]])</f>
        <v>Atlantic Coastal Pine Barrens</v>
      </c>
      <c r="E6" s="109"/>
      <c r="G6" s="17" t="str">
        <f>IF(Master[[#This Row],[ECOREGION - Lookup picker]]="","",Master[[#This Row],[ECOREGION - Lookup picker]])</f>
        <v>Atlantic Coastal Pine Barrens</v>
      </c>
      <c r="H6" s="141" t="str">
        <f>IF(Master[[#This Row],[Ecoregion Original Value]]="","",Master[[#This Row],[Ecoregion Original Value]])</f>
        <v>84E: Atlantic Coastal Pine Barrens (Omernik)</v>
      </c>
      <c r="K6" s="8"/>
      <c r="O6" s="8"/>
    </row>
    <row r="7" spans="1:15" x14ac:dyDescent="0.35">
      <c r="B7" s="141" t="str">
        <f>Master[[#This Row],[Accession Prefix (NPGS)]]&amp;" "&amp;Master[[#This Row],[Accession Number -Assigned]]&amp;" COLLECTED "&amp;TEXT(Master[[#This Row],[Date Collected or Developed]], "MM/DD/YYYY")</f>
        <v>W6  COLLECTED 10/21/2015</v>
      </c>
      <c r="C7" s="141" t="str">
        <f t="shared" si="0"/>
        <v>ECOREGION</v>
      </c>
      <c r="D7" s="17" t="str">
        <f>IF(Master[[#This Row],[ECOREGION - Lookup picker]]="","",Master[[#This Row],[ECOREGION - Lookup picker]])</f>
        <v>Atlantic Coastal Pine Barrens</v>
      </c>
      <c r="E7" s="109"/>
      <c r="G7" s="17" t="str">
        <f>IF(Master[[#This Row],[ECOREGION - Lookup picker]]="","",Master[[#This Row],[ECOREGION - Lookup picker]])</f>
        <v>Atlantic Coastal Pine Barrens</v>
      </c>
      <c r="H7" s="141" t="str">
        <f>IF(Master[[#This Row],[Ecoregion Original Value]]="","",Master[[#This Row],[Ecoregion Original Value]])</f>
        <v>84E: Atlantic Coastal Pine Barrens (Omernik)</v>
      </c>
      <c r="K7" s="8"/>
      <c r="O7" s="8"/>
    </row>
    <row r="8" spans="1:15" x14ac:dyDescent="0.35">
      <c r="B8" s="141" t="str">
        <f>Master[[#This Row],[Accession Prefix (NPGS)]]&amp;" "&amp;Master[[#This Row],[Accession Number -Assigned]]&amp;" COLLECTED "&amp;TEXT(Master[[#This Row],[Date Collected or Developed]], "MM/DD/YYYY")</f>
        <v>W6  COLLECTED 10/06/2015</v>
      </c>
      <c r="C8" s="141" t="str">
        <f t="shared" si="0"/>
        <v>ECOREGION</v>
      </c>
      <c r="D8" s="17" t="str">
        <f>IF(Master[[#This Row],[ECOREGION - Lookup picker]]="","",Master[[#This Row],[ECOREGION - Lookup picker]])</f>
        <v>Atlantic Coastal Pine Barrens</v>
      </c>
      <c r="E8" s="109"/>
      <c r="G8" s="17" t="str">
        <f>IF(Master[[#This Row],[ECOREGION - Lookup picker]]="","",Master[[#This Row],[ECOREGION - Lookup picker]])</f>
        <v>Atlantic Coastal Pine Barrens</v>
      </c>
      <c r="H8" s="141" t="str">
        <f>IF(Master[[#This Row],[Ecoregion Original Value]]="","",Master[[#This Row],[Ecoregion Original Value]])</f>
        <v>84E: Atlantic Coastal Pine Barrens (Omernik)</v>
      </c>
    </row>
    <row r="9" spans="1:15" x14ac:dyDescent="0.35">
      <c r="B9" s="141" t="str">
        <f>Master[[#This Row],[Accession Prefix (NPGS)]]&amp;" "&amp;Master[[#This Row],[Accession Number -Assigned]]&amp;" COLLECTED "&amp;TEXT(Master[[#This Row],[Date Collected or Developed]], "MM/DD/YYYY")</f>
        <v>W6  COLLECTED 10/20/2015</v>
      </c>
      <c r="C9" s="141" t="str">
        <f t="shared" si="0"/>
        <v>ECOREGION</v>
      </c>
      <c r="D9" s="17" t="str">
        <f>IF(Master[[#This Row],[ECOREGION - Lookup picker]]="","",Master[[#This Row],[ECOREGION - Lookup picker]])</f>
        <v>Atlantic Coastal Pine Barrens</v>
      </c>
      <c r="E9" s="109"/>
      <c r="G9" s="17" t="str">
        <f>IF(Master[[#This Row],[ECOREGION - Lookup picker]]="","",Master[[#This Row],[ECOREGION - Lookup picker]])</f>
        <v>Atlantic Coastal Pine Barrens</v>
      </c>
      <c r="H9" s="141" t="str">
        <f>IF(Master[[#This Row],[Ecoregion Original Value]]="","",Master[[#This Row],[Ecoregion Original Value]])</f>
        <v>84E: Atlantic Coastal Pine Barrens (Omernik)</v>
      </c>
    </row>
    <row r="10" spans="1:15" x14ac:dyDescent="0.35">
      <c r="B10" s="141" t="str">
        <f>Master[[#This Row],[Accession Prefix (NPGS)]]&amp;" "&amp;Master[[#This Row],[Accession Number -Assigned]]&amp;" COLLECTED "&amp;TEXT(Master[[#This Row],[Date Collected or Developed]], "MM/DD/YYYY")</f>
        <v>W6  COLLECTED 11/03/2015</v>
      </c>
      <c r="C10" s="141" t="str">
        <f t="shared" si="0"/>
        <v>ECOREGION</v>
      </c>
      <c r="D10" s="17" t="str">
        <f>IF(Master[[#This Row],[ECOREGION - Lookup picker]]="","",Master[[#This Row],[ECOREGION - Lookup picker]])</f>
        <v>Atlantic Coastal Pine Barrens</v>
      </c>
      <c r="E10" s="109"/>
      <c r="G10" s="17" t="str">
        <f>IF(Master[[#This Row],[ECOREGION - Lookup picker]]="","",Master[[#This Row],[ECOREGION - Lookup picker]])</f>
        <v>Atlantic Coastal Pine Barrens</v>
      </c>
      <c r="H10" s="141" t="str">
        <f>IF(Master[[#This Row],[Ecoregion Original Value]]="","",Master[[#This Row],[Ecoregion Original Value]])</f>
        <v>84E: Atlantic Coastal Pine Barrens (Omernik)</v>
      </c>
    </row>
    <row r="11" spans="1:15" x14ac:dyDescent="0.35">
      <c r="B11" s="141" t="str">
        <f>Master[[#This Row],[Accession Prefix (NPGS)]]&amp;" "&amp;Master[[#This Row],[Accession Number -Assigned]]&amp;" COLLECTED "&amp;TEXT(Master[[#This Row],[Date Collected or Developed]], "MM/DD/YYYY")</f>
        <v>W6  COLLECTED 10/20/2015</v>
      </c>
      <c r="C11" s="141" t="str">
        <f t="shared" si="0"/>
        <v>ECOREGION</v>
      </c>
      <c r="D11" s="17" t="str">
        <f>IF(Master[[#This Row],[ECOREGION - Lookup picker]]="","",Master[[#This Row],[ECOREGION - Lookup picker]])</f>
        <v>Atlantic Coastal Pine Barrens</v>
      </c>
      <c r="E11" s="109"/>
      <c r="G11" s="17" t="str">
        <f>IF(Master[[#This Row],[ECOREGION - Lookup picker]]="","",Master[[#This Row],[ECOREGION - Lookup picker]])</f>
        <v>Atlantic Coastal Pine Barrens</v>
      </c>
      <c r="H11" s="141" t="str">
        <f>IF(Master[[#This Row],[Ecoregion Original Value]]="","",Master[[#This Row],[Ecoregion Original Value]])</f>
        <v>84E: Atlantic Coastal Pine Barrens (Omernik)</v>
      </c>
    </row>
    <row r="12" spans="1:15" x14ac:dyDescent="0.35">
      <c r="B12" s="141" t="str">
        <f>Master[[#This Row],[Accession Prefix (NPGS)]]&amp;" "&amp;Master[[#This Row],[Accession Number -Assigned]]&amp;" COLLECTED "&amp;TEXT(Master[[#This Row],[Date Collected or Developed]], "MM/DD/YYYY")</f>
        <v>W6  COLLECTED 10/21/2015</v>
      </c>
      <c r="C12" s="141" t="str">
        <f t="shared" si="0"/>
        <v>ECOREGION</v>
      </c>
      <c r="D12" s="17" t="str">
        <f>IF(Master[[#This Row],[ECOREGION - Lookup picker]]="","",Master[[#This Row],[ECOREGION - Lookup picker]])</f>
        <v>Atlantic Coastal Pine Barrens</v>
      </c>
      <c r="E12" s="109"/>
      <c r="G12" s="17" t="str">
        <f>IF(Master[[#This Row],[ECOREGION - Lookup picker]]="","",Master[[#This Row],[ECOREGION - Lookup picker]])</f>
        <v>Atlantic Coastal Pine Barrens</v>
      </c>
      <c r="H12" s="141" t="str">
        <f>IF(Master[[#This Row],[Ecoregion Original Value]]="","",Master[[#This Row],[Ecoregion Original Value]])</f>
        <v>84E: Atlantic Coastal Pine Barrens (Omernik)</v>
      </c>
    </row>
    <row r="13" spans="1:15" x14ac:dyDescent="0.35">
      <c r="B13" s="141" t="str">
        <f>Master[[#This Row],[Accession Prefix (NPGS)]]&amp;" "&amp;Master[[#This Row],[Accession Number -Assigned]]&amp;" COLLECTED "&amp;TEXT(Master[[#This Row],[Date Collected or Developed]], "MM/DD/YYYY")</f>
        <v>W6  COLLECTED 10/22/2015</v>
      </c>
      <c r="C13" s="141" t="str">
        <f t="shared" si="0"/>
        <v>ECOREGION</v>
      </c>
      <c r="D13" s="17" t="str">
        <f>IF(Master[[#This Row],[ECOREGION - Lookup picker]]="","",Master[[#This Row],[ECOREGION - Lookup picker]])</f>
        <v>Atlantic Coastal Pine Barrens</v>
      </c>
      <c r="E13" s="109"/>
      <c r="G13" s="17" t="str">
        <f>IF(Master[[#This Row],[ECOREGION - Lookup picker]]="","",Master[[#This Row],[ECOREGION - Lookup picker]])</f>
        <v>Atlantic Coastal Pine Barrens</v>
      </c>
      <c r="H13" s="141" t="str">
        <f>IF(Master[[#This Row],[Ecoregion Original Value]]="","",Master[[#This Row],[Ecoregion Original Value]])</f>
        <v>84E: Atlantic Coastal Pine Barrens (Omernik)</v>
      </c>
    </row>
    <row r="14" spans="1:15" x14ac:dyDescent="0.35">
      <c r="B14" s="141" t="str">
        <f>Master[[#This Row],[Accession Prefix (NPGS)]]&amp;" "&amp;Master[[#This Row],[Accession Number -Assigned]]&amp;" COLLECTED "&amp;TEXT(Master[[#This Row],[Date Collected or Developed]], "MM/DD/YYYY")</f>
        <v>W6  COLLECTED 10/28/2015</v>
      </c>
      <c r="C14" s="141" t="str">
        <f t="shared" si="0"/>
        <v>ECOREGION</v>
      </c>
      <c r="D14" s="17" t="str">
        <f>IF(Master[[#This Row],[ECOREGION - Lookup picker]]="","",Master[[#This Row],[ECOREGION - Lookup picker]])</f>
        <v>Atlantic Coastal Pine Barrens</v>
      </c>
      <c r="E14" s="109"/>
      <c r="G14" s="17" t="str">
        <f>IF(Master[[#This Row],[ECOREGION - Lookup picker]]="","",Master[[#This Row],[ECOREGION - Lookup picker]])</f>
        <v>Atlantic Coastal Pine Barrens</v>
      </c>
      <c r="H14" s="141" t="str">
        <f>IF(Master[[#This Row],[Ecoregion Original Value]]="","",Master[[#This Row],[Ecoregion Original Value]])</f>
        <v>84E: Atlantic Coastal Pine Barrens (Omernik)</v>
      </c>
    </row>
    <row r="15" spans="1:15" x14ac:dyDescent="0.35">
      <c r="B15" s="141" t="str">
        <f>Master[[#This Row],[Accession Prefix (NPGS)]]&amp;" "&amp;Master[[#This Row],[Accession Number -Assigned]]&amp;" COLLECTED "&amp;TEXT(Master[[#This Row],[Date Collected or Developed]], "MM/DD/YYYY")</f>
        <v>W6  COLLECTED 10/29/2015</v>
      </c>
      <c r="C15" s="141" t="str">
        <f t="shared" si="0"/>
        <v>ECOREGION</v>
      </c>
      <c r="D15" s="17" t="str">
        <f>IF(Master[[#This Row],[ECOREGION - Lookup picker]]="","",Master[[#This Row],[ECOREGION - Lookup picker]])</f>
        <v>Atlantic Coastal Pine Barrens</v>
      </c>
      <c r="E15" s="109"/>
      <c r="G15" s="17" t="str">
        <f>IF(Master[[#This Row],[ECOREGION - Lookup picker]]="","",Master[[#This Row],[ECOREGION - Lookup picker]])</f>
        <v>Atlantic Coastal Pine Barrens</v>
      </c>
      <c r="H15" s="141" t="str">
        <f>IF(Master[[#This Row],[Ecoregion Original Value]]="","",Master[[#This Row],[Ecoregion Original Value]])</f>
        <v>84E: Atlantic Coastal Pine Barrens (Omernik)</v>
      </c>
    </row>
    <row r="16" spans="1:15" x14ac:dyDescent="0.35">
      <c r="B16" s="141" t="str">
        <f>Master[[#This Row],[Accession Prefix (NPGS)]]&amp;" "&amp;Master[[#This Row],[Accession Number -Assigned]]&amp;" COLLECTED "&amp;TEXT(Master[[#This Row],[Date Collected or Developed]], "MM/DD/YYYY")</f>
        <v>W6  COLLECTED 10/29/2015</v>
      </c>
      <c r="C16" s="141" t="str">
        <f t="shared" si="0"/>
        <v>ECOREGION</v>
      </c>
      <c r="D16" s="17" t="str">
        <f>IF(Master[[#This Row],[ECOREGION - Lookup picker]]="","",Master[[#This Row],[ECOREGION - Lookup picker]])</f>
        <v>Atlantic Coastal Pine Barrens</v>
      </c>
      <c r="E16" s="109"/>
      <c r="G16" s="17" t="str">
        <f>IF(Master[[#This Row],[ECOREGION - Lookup picker]]="","",Master[[#This Row],[ECOREGION - Lookup picker]])</f>
        <v>Atlantic Coastal Pine Barrens</v>
      </c>
      <c r="H16" s="141" t="str">
        <f>IF(Master[[#This Row],[Ecoregion Original Value]]="","",Master[[#This Row],[Ecoregion Original Value]])</f>
        <v>84E: Atlantic Coastal Pine Barrens (Omernik)</v>
      </c>
    </row>
    <row r="17" spans="2:8" x14ac:dyDescent="0.35">
      <c r="B17" s="141" t="str">
        <f>Master[[#This Row],[Accession Prefix (NPGS)]]&amp;" "&amp;Master[[#This Row],[Accession Number -Assigned]]&amp;" COLLECTED "&amp;TEXT(Master[[#This Row],[Date Collected or Developed]], "MM/DD/YYYY")</f>
        <v>W6  COLLECTED 10/28/2015</v>
      </c>
      <c r="C17" s="141" t="str">
        <f t="shared" si="0"/>
        <v>ECOREGION</v>
      </c>
      <c r="D17" s="17" t="str">
        <f>IF(Master[[#This Row],[ECOREGION - Lookup picker]]="","",Master[[#This Row],[ECOREGION - Lookup picker]])</f>
        <v>Atlantic Coastal Pine Barrens</v>
      </c>
      <c r="E17" s="109"/>
      <c r="G17" s="17" t="str">
        <f>IF(Master[[#This Row],[ECOREGION - Lookup picker]]="","",Master[[#This Row],[ECOREGION - Lookup picker]])</f>
        <v>Atlantic Coastal Pine Barrens</v>
      </c>
      <c r="H17" s="141" t="str">
        <f>IF(Master[[#This Row],[Ecoregion Original Value]]="","",Master[[#This Row],[Ecoregion Original Value]])</f>
        <v>84E: Atlantic Coastal Pine Barrens (Omernik)</v>
      </c>
    </row>
    <row r="18" spans="2:8" x14ac:dyDescent="0.35">
      <c r="B18" s="141" t="str">
        <f>Master[[#This Row],[Accession Prefix (NPGS)]]&amp;" "&amp;Master[[#This Row],[Accession Number -Assigned]]&amp;" COLLECTED "&amp;TEXT(Master[[#This Row],[Date Collected or Developed]], "MM/DD/YYYY")</f>
        <v>W6  COLLECTED 10/30/2015</v>
      </c>
      <c r="C18" s="141" t="str">
        <f t="shared" si="0"/>
        <v>ECOREGION</v>
      </c>
      <c r="D18" s="17" t="str">
        <f>IF(Master[[#This Row],[ECOREGION - Lookup picker]]="","",Master[[#This Row],[ECOREGION - Lookup picker]])</f>
        <v>Atlantic Coastal Pine Barrens</v>
      </c>
      <c r="E18" s="109"/>
      <c r="G18" s="17" t="str">
        <f>IF(Master[[#This Row],[ECOREGION - Lookup picker]]="","",Master[[#This Row],[ECOREGION - Lookup picker]])</f>
        <v>Atlantic Coastal Pine Barrens</v>
      </c>
      <c r="H18" s="141" t="str">
        <f>IF(Master[[#This Row],[Ecoregion Original Value]]="","",Master[[#This Row],[Ecoregion Original Value]])</f>
        <v>84E: Atlantic Coastal Pine Barrens (Omernik)</v>
      </c>
    </row>
    <row r="19" spans="2:8" x14ac:dyDescent="0.35">
      <c r="B19" s="141" t="str">
        <f>Master[[#This Row],[Accession Prefix (NPGS)]]&amp;" "&amp;Master[[#This Row],[Accession Number -Assigned]]&amp;" COLLECTED "&amp;TEXT(Master[[#This Row],[Date Collected or Developed]], "MM/DD/YYYY")</f>
        <v>W6  COLLECTED 10/29/2015</v>
      </c>
      <c r="C19" s="141" t="str">
        <f t="shared" si="0"/>
        <v>ECOREGION</v>
      </c>
      <c r="D19" s="17" t="str">
        <f>IF(Master[[#This Row],[ECOREGION - Lookup picker]]="","",Master[[#This Row],[ECOREGION - Lookup picker]])</f>
        <v>Atlantic Coastal Pine Barrens</v>
      </c>
      <c r="E19" s="109"/>
      <c r="G19" s="17" t="str">
        <f>IF(Master[[#This Row],[ECOREGION - Lookup picker]]="","",Master[[#This Row],[ECOREGION - Lookup picker]])</f>
        <v>Atlantic Coastal Pine Barrens</v>
      </c>
      <c r="H19" s="141" t="str">
        <f>IF(Master[[#This Row],[Ecoregion Original Value]]="","",Master[[#This Row],[Ecoregion Original Value]])</f>
        <v>84E: Atlantic Coastal Pine Barrens (Omernik)</v>
      </c>
    </row>
    <row r="20" spans="2:8" x14ac:dyDescent="0.35">
      <c r="B20" s="141" t="str">
        <f>Master[[#This Row],[Accession Prefix (NPGS)]]&amp;" "&amp;Master[[#This Row],[Accession Number -Assigned]]&amp;" COLLECTED "&amp;TEXT(Master[[#This Row],[Date Collected or Developed]], "MM/DD/YYYY")</f>
        <v>W6  COLLECTED 06/15/2016</v>
      </c>
      <c r="C20" s="141" t="str">
        <f t="shared" si="0"/>
        <v>ECOREGION</v>
      </c>
      <c r="D20" s="17" t="str">
        <f>IF(Master[[#This Row],[ECOREGION - Lookup picker]]="","",Master[[#This Row],[ECOREGION - Lookup picker]])</f>
        <v>Atlantic Coastal Pine Barrens</v>
      </c>
      <c r="E20" s="109"/>
      <c r="G20" s="17" t="str">
        <f>IF(Master[[#This Row],[ECOREGION - Lookup picker]]="","",Master[[#This Row],[ECOREGION - Lookup picker]])</f>
        <v>Atlantic Coastal Pine Barrens</v>
      </c>
      <c r="H20" s="141" t="str">
        <f>IF(Master[[#This Row],[Ecoregion Original Value]]="","",Master[[#This Row],[Ecoregion Original Value]])</f>
        <v>84E: Atlantic Coastal Pine Barrens (Omernik)</v>
      </c>
    </row>
    <row r="21" spans="2:8" x14ac:dyDescent="0.35">
      <c r="B21" s="141" t="str">
        <f>Master[[#This Row],[Accession Prefix (NPGS)]]&amp;" "&amp;Master[[#This Row],[Accession Number -Assigned]]&amp;" COLLECTED "&amp;TEXT(Master[[#This Row],[Date Collected or Developed]], "MM/DD/YYYY")</f>
        <v>W6  COLLECTED 06/16/2016</v>
      </c>
      <c r="C21" s="141" t="str">
        <f t="shared" si="0"/>
        <v>ECOREGION</v>
      </c>
      <c r="D21" s="17" t="str">
        <f>IF(Master[[#This Row],[ECOREGION - Lookup picker]]="","",Master[[#This Row],[ECOREGION - Lookup picker]])</f>
        <v>Atlantic Coastal Pine Barrens</v>
      </c>
      <c r="E21" s="109"/>
      <c r="G21" s="17" t="str">
        <f>IF(Master[[#This Row],[ECOREGION - Lookup picker]]="","",Master[[#This Row],[ECOREGION - Lookup picker]])</f>
        <v>Atlantic Coastal Pine Barrens</v>
      </c>
      <c r="H21" s="141" t="str">
        <f>IF(Master[[#This Row],[Ecoregion Original Value]]="","",Master[[#This Row],[Ecoregion Original Value]])</f>
        <v>84E: Atlantic Coastal Pine Barrens (Omernik)</v>
      </c>
    </row>
    <row r="22" spans="2:8" x14ac:dyDescent="0.35">
      <c r="B22" s="141" t="str">
        <f>Master[[#This Row],[Accession Prefix (NPGS)]]&amp;" "&amp;Master[[#This Row],[Accession Number -Assigned]]&amp;" COLLECTED "&amp;TEXT(Master[[#This Row],[Date Collected or Developed]], "MM/DD/YYYY")</f>
        <v>W6  COLLECTED 06/20/2016</v>
      </c>
      <c r="C22" s="141" t="str">
        <f t="shared" si="0"/>
        <v>ECOREGION</v>
      </c>
      <c r="D22" s="17" t="str">
        <f>IF(Master[[#This Row],[ECOREGION - Lookup picker]]="","",Master[[#This Row],[ECOREGION - Lookup picker]])</f>
        <v>Atlantic Coastal Pine Barrens</v>
      </c>
      <c r="E22" s="109"/>
      <c r="G22" s="76" t="str">
        <f>IF(Master[[#This Row],[ECOREGION - Lookup picker]]="","",Master[[#This Row],[ECOREGION - Lookup picker]])</f>
        <v>Atlantic Coastal Pine Barrens</v>
      </c>
      <c r="H22" s="141" t="str">
        <f>IF(Master[[#This Row],[Ecoregion Original Value]]="","",Master[[#This Row],[Ecoregion Original Value]])</f>
        <v>84E: Atlantic Coastal Pine Barrens (Omernik)</v>
      </c>
    </row>
    <row r="23" spans="2:8" x14ac:dyDescent="0.35">
      <c r="B23" s="141" t="str">
        <f>Master[[#This Row],[Accession Prefix (NPGS)]]&amp;" "&amp;Master[[#This Row],[Accession Number -Assigned]]&amp;" COLLECTED "&amp;TEXT(Master[[#This Row],[Date Collected or Developed]], "MM/DD/YYYY")</f>
        <v>W6  COLLECTED 06/22/2016</v>
      </c>
      <c r="C23" s="141" t="str">
        <f t="shared" si="0"/>
        <v>ECOREGION</v>
      </c>
      <c r="D23" s="17" t="str">
        <f>IF(Master[[#This Row],[ECOREGION - Lookup picker]]="","",Master[[#This Row],[ECOREGION - Lookup picker]])</f>
        <v>Atlantic Coastal Pine Barrens</v>
      </c>
      <c r="E23" s="109"/>
      <c r="G23" s="76" t="str">
        <f>IF(Master[[#This Row],[ECOREGION - Lookup picker]]="","",Master[[#This Row],[ECOREGION - Lookup picker]])</f>
        <v>Atlantic Coastal Pine Barrens</v>
      </c>
      <c r="H23" s="141" t="str">
        <f>IF(Master[[#This Row],[Ecoregion Original Value]]="","",Master[[#This Row],[Ecoregion Original Value]])</f>
        <v>84E: Atlantic Coastal Pine Barrens (Omernik)</v>
      </c>
    </row>
    <row r="24" spans="2:8" x14ac:dyDescent="0.35">
      <c r="B24" s="141" t="str">
        <f>Master[[#This Row],[Accession Prefix (NPGS)]]&amp;" "&amp;Master[[#This Row],[Accession Number -Assigned]]&amp;" COLLECTED "&amp;TEXT(Master[[#This Row],[Date Collected or Developed]], "MM/DD/YYYY")</f>
        <v>W6  COLLECTED 06/27/2016</v>
      </c>
      <c r="C24" s="141" t="str">
        <f t="shared" si="0"/>
        <v>ECOREGION</v>
      </c>
      <c r="D24" s="17" t="str">
        <f>IF(Master[[#This Row],[ECOREGION - Lookup picker]]="","",Master[[#This Row],[ECOREGION - Lookup picker]])</f>
        <v>Atlantic Coastal Pine Barrens</v>
      </c>
      <c r="E24" s="109"/>
      <c r="G24" s="76" t="str">
        <f>IF(Master[[#This Row],[ECOREGION - Lookup picker]]="","",Master[[#This Row],[ECOREGION - Lookup picker]])</f>
        <v>Atlantic Coastal Pine Barrens</v>
      </c>
      <c r="H24" s="141" t="str">
        <f>IF(Master[[#This Row],[Ecoregion Original Value]]="","",Master[[#This Row],[Ecoregion Original Value]])</f>
        <v>84E: Atlantic Coastal Pine Barrens (Omernik)</v>
      </c>
    </row>
    <row r="25" spans="2:8" x14ac:dyDescent="0.35">
      <c r="B25" s="141" t="str">
        <f>Master[[#This Row],[Accession Prefix (NPGS)]]&amp;" "&amp;Master[[#This Row],[Accession Number -Assigned]]&amp;" COLLECTED "&amp;TEXT(Master[[#This Row],[Date Collected or Developed]], "MM/DD/YYYY")</f>
        <v>W6  COLLECTED 07/08/2016</v>
      </c>
      <c r="C25" s="141" t="str">
        <f t="shared" si="0"/>
        <v>ECOREGION</v>
      </c>
      <c r="D25" s="17" t="str">
        <f>IF(Master[[#This Row],[ECOREGION - Lookup picker]]="","",Master[[#This Row],[ECOREGION - Lookup picker]])</f>
        <v>Atlantic Coastal Pine Barrens</v>
      </c>
      <c r="E25" s="109"/>
      <c r="G25" s="76" t="str">
        <f>IF(Master[[#This Row],[ECOREGION - Lookup picker]]="","",Master[[#This Row],[ECOREGION - Lookup picker]])</f>
        <v>Atlantic Coastal Pine Barrens</v>
      </c>
      <c r="H25" s="141" t="str">
        <f>IF(Master[[#This Row],[Ecoregion Original Value]]="","",Master[[#This Row],[Ecoregion Original Value]])</f>
        <v>84E: Atlantic Coastal Pine Barrens (Omernik)</v>
      </c>
    </row>
    <row r="26" spans="2:8" x14ac:dyDescent="0.35">
      <c r="B26" s="141" t="str">
        <f>Master[[#This Row],[Accession Prefix (NPGS)]]&amp;" "&amp;Master[[#This Row],[Accession Number -Assigned]]&amp;" COLLECTED "&amp;TEXT(Master[[#This Row],[Date Collected or Developed]], "MM/DD/YYYY")</f>
        <v>W6  COLLECTED 07/13/2016</v>
      </c>
      <c r="C26" s="141" t="str">
        <f t="shared" si="0"/>
        <v>ECOREGION</v>
      </c>
      <c r="D26" s="17" t="str">
        <f>IF(Master[[#This Row],[ECOREGION - Lookup picker]]="","",Master[[#This Row],[ECOREGION - Lookup picker]])</f>
        <v>Atlantic Coastal Pine Barrens</v>
      </c>
      <c r="E26" s="109"/>
      <c r="G26" s="76" t="str">
        <f>IF(Master[[#This Row],[ECOREGION - Lookup picker]]="","",Master[[#This Row],[ECOREGION - Lookup picker]])</f>
        <v>Atlantic Coastal Pine Barrens</v>
      </c>
      <c r="H26" s="141" t="str">
        <f>IF(Master[[#This Row],[Ecoregion Original Value]]="","",Master[[#This Row],[Ecoregion Original Value]])</f>
        <v>84E: Atlantic Coastal Pine Barrens (Omernik)</v>
      </c>
    </row>
    <row r="27" spans="2:8" x14ac:dyDescent="0.35">
      <c r="B27" s="141" t="str">
        <f>Master[[#This Row],[Accession Prefix (NPGS)]]&amp;" "&amp;Master[[#This Row],[Accession Number -Assigned]]&amp;" COLLECTED "&amp;TEXT(Master[[#This Row],[Date Collected or Developed]], "MM/DD/YYYY")</f>
        <v>W6  COLLECTED 08/09/2016</v>
      </c>
      <c r="C27" s="141" t="str">
        <f t="shared" si="0"/>
        <v>ECOREGION</v>
      </c>
      <c r="D27" s="17" t="str">
        <f>IF(Master[[#This Row],[ECOREGION - Lookup picker]]="","",Master[[#This Row],[ECOREGION - Lookup picker]])</f>
        <v>Atlantic Coastal Pine Barrens</v>
      </c>
      <c r="E27" s="109"/>
      <c r="G27" s="76" t="str">
        <f>IF(Master[[#This Row],[ECOREGION - Lookup picker]]="","",Master[[#This Row],[ECOREGION - Lookup picker]])</f>
        <v>Atlantic Coastal Pine Barrens</v>
      </c>
      <c r="H27" s="141" t="str">
        <f>IF(Master[[#This Row],[Ecoregion Original Value]]="","",Master[[#This Row],[Ecoregion Original Value]])</f>
        <v>84E: Atlantic Coastal Pine Barrens (Omernik)</v>
      </c>
    </row>
    <row r="28" spans="2:8" x14ac:dyDescent="0.35">
      <c r="B28" s="141" t="str">
        <f>Master[[#This Row],[Accession Prefix (NPGS)]]&amp;" "&amp;Master[[#This Row],[Accession Number -Assigned]]&amp;" COLLECTED "&amp;TEXT(Master[[#This Row],[Date Collected or Developed]], "MM/DD/YYYY")</f>
        <v>W6  COLLECTED 07/21/2016</v>
      </c>
      <c r="C28" s="141" t="str">
        <f t="shared" si="0"/>
        <v>ECOREGION</v>
      </c>
      <c r="D28" s="17" t="str">
        <f>IF(Master[[#This Row],[ECOREGION - Lookup picker]]="","",Master[[#This Row],[ECOREGION - Lookup picker]])</f>
        <v>Atlantic Coastal Pine Barrens</v>
      </c>
      <c r="E28" s="109"/>
      <c r="G28" s="76" t="str">
        <f>IF(Master[[#This Row],[ECOREGION - Lookup picker]]="","",Master[[#This Row],[ECOREGION - Lookup picker]])</f>
        <v>Atlantic Coastal Pine Barrens</v>
      </c>
      <c r="H28" s="141" t="str">
        <f>IF(Master[[#This Row],[Ecoregion Original Value]]="","",Master[[#This Row],[Ecoregion Original Value]])</f>
        <v>84E: Atlantic Coastal Pine Barrens (Omernik)</v>
      </c>
    </row>
    <row r="29" spans="2:8" x14ac:dyDescent="0.35">
      <c r="B29" s="141" t="str">
        <f>Master[[#This Row],[Accession Prefix (NPGS)]]&amp;" "&amp;Master[[#This Row],[Accession Number -Assigned]]&amp;" COLLECTED "&amp;TEXT(Master[[#This Row],[Date Collected or Developed]], "MM/DD/YYYY")</f>
        <v>W6  COLLECTED 08/17/2016</v>
      </c>
      <c r="C29" s="141" t="str">
        <f t="shared" si="0"/>
        <v>ECOREGION</v>
      </c>
      <c r="D29" s="17" t="str">
        <f>IF(Master[[#This Row],[ECOREGION - Lookup picker]]="","",Master[[#This Row],[ECOREGION - Lookup picker]])</f>
        <v>Atlantic Coastal Pine Barrens</v>
      </c>
      <c r="E29" s="109"/>
      <c r="G29" s="76" t="str">
        <f>IF(Master[[#This Row],[ECOREGION - Lookup picker]]="","",Master[[#This Row],[ECOREGION - Lookup picker]])</f>
        <v>Atlantic Coastal Pine Barrens</v>
      </c>
      <c r="H29" s="141" t="str">
        <f>IF(Master[[#This Row],[Ecoregion Original Value]]="","",Master[[#This Row],[Ecoregion Original Value]])</f>
        <v>84E: Atlantic Coastal Pine Barrens (Omernik)</v>
      </c>
    </row>
    <row r="30" spans="2:8" x14ac:dyDescent="0.35">
      <c r="B30" s="141" t="str">
        <f>Master[[#This Row],[Accession Prefix (NPGS)]]&amp;" "&amp;Master[[#This Row],[Accession Number -Assigned]]&amp;" COLLECTED "&amp;TEXT(Master[[#This Row],[Date Collected or Developed]], "MM/DD/YYYY")</f>
        <v>W6  COLLECTED 08/18/2016</v>
      </c>
      <c r="C30" s="141" t="str">
        <f t="shared" si="0"/>
        <v>ECOREGION</v>
      </c>
      <c r="D30" s="17" t="str">
        <f>IF(Master[[#This Row],[ECOREGION - Lookup picker]]="","",Master[[#This Row],[ECOREGION - Lookup picker]])</f>
        <v>Atlantic Coastal Pine Barrens</v>
      </c>
      <c r="E30" s="109"/>
      <c r="G30" s="76" t="str">
        <f>IF(Master[[#This Row],[ECOREGION - Lookup picker]]="","",Master[[#This Row],[ECOREGION - Lookup picker]])</f>
        <v>Atlantic Coastal Pine Barrens</v>
      </c>
      <c r="H30" s="141" t="str">
        <f>IF(Master[[#This Row],[Ecoregion Original Value]]="","",Master[[#This Row],[Ecoregion Original Value]])</f>
        <v>84E: Atlantic Coastal Pine Barrens (Omernik)</v>
      </c>
    </row>
    <row r="31" spans="2:8" x14ac:dyDescent="0.35">
      <c r="B31" s="141" t="str">
        <f>Master[[#This Row],[Accession Prefix (NPGS)]]&amp;" "&amp;Master[[#This Row],[Accession Number -Assigned]]&amp;" COLLECTED "&amp;TEXT(Master[[#This Row],[Date Collected or Developed]], "MM/DD/YYYY")</f>
        <v>W6  COLLECTED 08/25/2016</v>
      </c>
      <c r="C31" s="141" t="str">
        <f t="shared" si="0"/>
        <v>ECOREGION</v>
      </c>
      <c r="D31" s="17" t="str">
        <f>IF(Master[[#This Row],[ECOREGION - Lookup picker]]="","",Master[[#This Row],[ECOREGION - Lookup picker]])</f>
        <v>Northern Piedmont</v>
      </c>
      <c r="E31" s="109"/>
      <c r="G31" s="76" t="str">
        <f>IF(Master[[#This Row],[ECOREGION - Lookup picker]]="","",Master[[#This Row],[ECOREGION - Lookup picker]])</f>
        <v>Northern Piedmont</v>
      </c>
      <c r="H31" s="141" t="str">
        <f>IF(Master[[#This Row],[Ecoregion Original Value]]="","",Master[[#This Row],[Ecoregion Original Value]])</f>
        <v>64E: Northern Piedmont (Omernik)</v>
      </c>
    </row>
    <row r="32" spans="2:8" x14ac:dyDescent="0.35">
      <c r="B32" s="141" t="str">
        <f>Master[[#This Row],[Accession Prefix (NPGS)]]&amp;" "&amp;Master[[#This Row],[Accession Number -Assigned]]&amp;" COLLECTED "&amp;TEXT(Master[[#This Row],[Date Collected or Developed]], "MM/DD/YYYY")</f>
        <v>W6  COLLECTED 08/31/2016</v>
      </c>
      <c r="C32" s="141" t="str">
        <f t="shared" si="0"/>
        <v>ECOREGION</v>
      </c>
      <c r="D32" s="17" t="str">
        <f>IF(Master[[#This Row],[ECOREGION - Lookup picker]]="","",Master[[#This Row],[ECOREGION - Lookup picker]])</f>
        <v>Atlantic Coastal Pine Barrens</v>
      </c>
      <c r="E32" s="109"/>
      <c r="G32" s="76" t="str">
        <f>IF(Master[[#This Row],[ECOREGION - Lookup picker]]="","",Master[[#This Row],[ECOREGION - Lookup picker]])</f>
        <v>Atlantic Coastal Pine Barrens</v>
      </c>
      <c r="H32" s="141" t="str">
        <f>IF(Master[[#This Row],[Ecoregion Original Value]]="","",Master[[#This Row],[Ecoregion Original Value]])</f>
        <v>84E: Atlantic Coastal Pine Barrens (Omernik)</v>
      </c>
    </row>
    <row r="33" spans="2:8" x14ac:dyDescent="0.35">
      <c r="B33" s="141" t="str">
        <f>Master[[#This Row],[Accession Prefix (NPGS)]]&amp;" "&amp;Master[[#This Row],[Accession Number -Assigned]]&amp;" COLLECTED "&amp;TEXT(Master[[#This Row],[Date Collected or Developed]], "MM/DD/YYYY")</f>
        <v>W6  COLLECTED 09/13/2016</v>
      </c>
      <c r="C33" s="141" t="str">
        <f t="shared" si="0"/>
        <v>ECOREGION</v>
      </c>
      <c r="D33" s="17" t="str">
        <f>IF(Master[[#This Row],[ECOREGION - Lookup picker]]="","",Master[[#This Row],[ECOREGION - Lookup picker]])</f>
        <v>Ridge and Valley</v>
      </c>
      <c r="E33" s="109"/>
      <c r="G33" s="76" t="str">
        <f>IF(Master[[#This Row],[ECOREGION - Lookup picker]]="","",Master[[#This Row],[ECOREGION - Lookup picker]])</f>
        <v>Ridge and Valley</v>
      </c>
      <c r="H33" s="141" t="str">
        <f>IF(Master[[#This Row],[Ecoregion Original Value]]="","",Master[[#This Row],[Ecoregion Original Value]])</f>
        <v>67E: Ridge and Valley (Omernik)</v>
      </c>
    </row>
    <row r="34" spans="2:8" x14ac:dyDescent="0.35">
      <c r="B34" s="141" t="str">
        <f>Master[[#This Row],[Accession Prefix (NPGS)]]&amp;" "&amp;Master[[#This Row],[Accession Number -Assigned]]&amp;" COLLECTED "&amp;TEXT(Master[[#This Row],[Date Collected or Developed]], "MM/DD/YYYY")</f>
        <v>W6  COLLECTED 09/14/2016</v>
      </c>
      <c r="C34" s="141" t="str">
        <f t="shared" ref="C34:C65" si="1">"ECOREGION"</f>
        <v>ECOREGION</v>
      </c>
      <c r="D34" s="17" t="str">
        <f>IF(Master[[#This Row],[ECOREGION - Lookup picker]]="","",Master[[#This Row],[ECOREGION - Lookup picker]])</f>
        <v>Ridge and Valley</v>
      </c>
      <c r="E34" s="109"/>
      <c r="G34" s="76" t="str">
        <f>IF(Master[[#This Row],[ECOREGION - Lookup picker]]="","",Master[[#This Row],[ECOREGION - Lookup picker]])</f>
        <v>Ridge and Valley</v>
      </c>
      <c r="H34" s="141" t="str">
        <f>IF(Master[[#This Row],[Ecoregion Original Value]]="","",Master[[#This Row],[Ecoregion Original Value]])</f>
        <v>67E: Ridge and Valley (Omernik)</v>
      </c>
    </row>
    <row r="35" spans="2:8" x14ac:dyDescent="0.35">
      <c r="B35" s="141" t="str">
        <f>Master[[#This Row],[Accession Prefix (NPGS)]]&amp;" "&amp;Master[[#This Row],[Accession Number -Assigned]]&amp;" COLLECTED "&amp;TEXT(Master[[#This Row],[Date Collected or Developed]], "MM/DD/YYYY")</f>
        <v>W6  COLLECTED 10/14/2016</v>
      </c>
      <c r="C35" s="141" t="str">
        <f t="shared" si="1"/>
        <v>ECOREGION</v>
      </c>
      <c r="D35" s="17" t="str">
        <f>IF(Master[[#This Row],[ECOREGION - Lookup picker]]="","",Master[[#This Row],[ECOREGION - Lookup picker]])</f>
        <v>Ridge and Valley</v>
      </c>
      <c r="E35" s="109"/>
      <c r="G35" s="76" t="str">
        <f>IF(Master[[#This Row],[ECOREGION - Lookup picker]]="","",Master[[#This Row],[ECOREGION - Lookup picker]])</f>
        <v>Ridge and Valley</v>
      </c>
      <c r="H35" s="141" t="str">
        <f>IF(Master[[#This Row],[Ecoregion Original Value]]="","",Master[[#This Row],[Ecoregion Original Value]])</f>
        <v>67E: Ridge and Valley (Omernik)</v>
      </c>
    </row>
    <row r="36" spans="2:8" x14ac:dyDescent="0.35">
      <c r="B36" s="141" t="str">
        <f>Master[[#This Row],[Accession Prefix (NPGS)]]&amp;" "&amp;Master[[#This Row],[Accession Number -Assigned]]&amp;" COLLECTED "&amp;TEXT(Master[[#This Row],[Date Collected or Developed]], "MM/DD/YYYY")</f>
        <v>W6  COLLECTED 09/16/2016</v>
      </c>
      <c r="C36" s="141" t="str">
        <f t="shared" si="1"/>
        <v>ECOREGION</v>
      </c>
      <c r="D36" s="17" t="str">
        <f>IF(Master[[#This Row],[ECOREGION - Lookup picker]]="","",Master[[#This Row],[ECOREGION - Lookup picker]])</f>
        <v>Ridge and Valley</v>
      </c>
      <c r="E36" s="109"/>
      <c r="G36" s="76" t="str">
        <f>IF(Master[[#This Row],[ECOREGION - Lookup picker]]="","",Master[[#This Row],[ECOREGION - Lookup picker]])</f>
        <v>Ridge and Valley</v>
      </c>
      <c r="H36" s="141" t="str">
        <f>IF(Master[[#This Row],[Ecoregion Original Value]]="","",Master[[#This Row],[Ecoregion Original Value]])</f>
        <v>67E: Ridge and Valley (Omernik)</v>
      </c>
    </row>
    <row r="37" spans="2:8" x14ac:dyDescent="0.35">
      <c r="B37" s="141" t="str">
        <f>Master[[#This Row],[Accession Prefix (NPGS)]]&amp;" "&amp;Master[[#This Row],[Accession Number -Assigned]]&amp;" COLLECTED "&amp;TEXT(Master[[#This Row],[Date Collected or Developed]], "MM/DD/YYYY")</f>
        <v>W6  COLLECTED 09/16/2016</v>
      </c>
      <c r="C37" s="141" t="str">
        <f t="shared" si="1"/>
        <v>ECOREGION</v>
      </c>
      <c r="D37" s="17" t="str">
        <f>IF(Master[[#This Row],[ECOREGION - Lookup picker]]="","",Master[[#This Row],[ECOREGION - Lookup picker]])</f>
        <v>Ridge and Valley</v>
      </c>
      <c r="E37" s="109"/>
      <c r="G37" s="76" t="str">
        <f>IF(Master[[#This Row],[ECOREGION - Lookup picker]]="","",Master[[#This Row],[ECOREGION - Lookup picker]])</f>
        <v>Ridge and Valley</v>
      </c>
      <c r="H37" s="141" t="str">
        <f>IF(Master[[#This Row],[Ecoregion Original Value]]="","",Master[[#This Row],[Ecoregion Original Value]])</f>
        <v>67E: Ridge and Valley (Omernik)</v>
      </c>
    </row>
    <row r="38" spans="2:8" x14ac:dyDescent="0.35">
      <c r="B38" s="141" t="str">
        <f>Master[[#This Row],[Accession Prefix (NPGS)]]&amp;" "&amp;Master[[#This Row],[Accession Number -Assigned]]&amp;" COLLECTED "&amp;TEXT(Master[[#This Row],[Date Collected or Developed]], "MM/DD/YYYY")</f>
        <v>W6  COLLECTED 09/22/2016</v>
      </c>
      <c r="C38" s="141" t="str">
        <f t="shared" si="1"/>
        <v>ECOREGION</v>
      </c>
      <c r="D38" s="17" t="str">
        <f>IF(Master[[#This Row],[ECOREGION - Lookup picker]]="","",Master[[#This Row],[ECOREGION - Lookup picker]])</f>
        <v>Ridge and Valley</v>
      </c>
      <c r="E38" s="109"/>
      <c r="G38" s="76" t="str">
        <f>IF(Master[[#This Row],[ECOREGION - Lookup picker]]="","",Master[[#This Row],[ECOREGION - Lookup picker]])</f>
        <v>Ridge and Valley</v>
      </c>
      <c r="H38" s="141" t="str">
        <f>IF(Master[[#This Row],[Ecoregion Original Value]]="","",Master[[#This Row],[Ecoregion Original Value]])</f>
        <v>67E: Ridge and Valley (Omernik)</v>
      </c>
    </row>
    <row r="39" spans="2:8" x14ac:dyDescent="0.35">
      <c r="B39" s="141" t="str">
        <f>Master[[#This Row],[Accession Prefix (NPGS)]]&amp;" "&amp;Master[[#This Row],[Accession Number -Assigned]]&amp;" COLLECTED "&amp;TEXT(Master[[#This Row],[Date Collected or Developed]], "MM/DD/YYYY")</f>
        <v>W6  COLLECTED 09/20/2016</v>
      </c>
      <c r="C39" s="141" t="str">
        <f t="shared" si="1"/>
        <v>ECOREGION</v>
      </c>
      <c r="D39" s="17" t="str">
        <f>IF(Master[[#This Row],[ECOREGION - Lookup picker]]="","",Master[[#This Row],[ECOREGION - Lookup picker]])</f>
        <v>Atlantic Coastal Pine Barrens</v>
      </c>
      <c r="E39" s="109"/>
      <c r="G39" s="76" t="str">
        <f>IF(Master[[#This Row],[ECOREGION - Lookup picker]]="","",Master[[#This Row],[ECOREGION - Lookup picker]])</f>
        <v>Atlantic Coastal Pine Barrens</v>
      </c>
      <c r="H39" s="141" t="str">
        <f>IF(Master[[#This Row],[Ecoregion Original Value]]="","",Master[[#This Row],[Ecoregion Original Value]])</f>
        <v>84E: Atlantic Coastal Pine Barrens (Omernik)</v>
      </c>
    </row>
    <row r="40" spans="2:8" x14ac:dyDescent="0.35">
      <c r="B40" s="141" t="str">
        <f>Master[[#This Row],[Accession Prefix (NPGS)]]&amp;" "&amp;Master[[#This Row],[Accession Number -Assigned]]&amp;" COLLECTED "&amp;TEXT(Master[[#This Row],[Date Collected or Developed]], "MM/DD/YYYY")</f>
        <v>W6  COLLECTED 09/27/2016</v>
      </c>
      <c r="C40" s="141" t="str">
        <f t="shared" si="1"/>
        <v>ECOREGION</v>
      </c>
      <c r="D40" s="17" t="str">
        <f>IF(Master[[#This Row],[ECOREGION - Lookup picker]]="","",Master[[#This Row],[ECOREGION - Lookup picker]])</f>
        <v>Ridge and Valley</v>
      </c>
      <c r="E40" s="109"/>
      <c r="G40" s="76" t="str">
        <f>IF(Master[[#This Row],[ECOREGION - Lookup picker]]="","",Master[[#This Row],[ECOREGION - Lookup picker]])</f>
        <v>Ridge and Valley</v>
      </c>
      <c r="H40" s="141" t="str">
        <f>IF(Master[[#This Row],[Ecoregion Original Value]]="","",Master[[#This Row],[Ecoregion Original Value]])</f>
        <v>67E: Ridge and Valley (Omernik)</v>
      </c>
    </row>
    <row r="41" spans="2:8" x14ac:dyDescent="0.35">
      <c r="B41" s="141" t="str">
        <f>Master[[#This Row],[Accession Prefix (NPGS)]]&amp;" "&amp;Master[[#This Row],[Accession Number -Assigned]]&amp;" COLLECTED "&amp;TEXT(Master[[#This Row],[Date Collected or Developed]], "MM/DD/YYYY")</f>
        <v>W6  COLLECTED 09/29/2016</v>
      </c>
      <c r="C41" s="141" t="str">
        <f t="shared" si="1"/>
        <v>ECOREGION</v>
      </c>
      <c r="D41" s="17" t="str">
        <f>IF(Master[[#This Row],[ECOREGION - Lookup picker]]="","",Master[[#This Row],[ECOREGION - Lookup picker]])</f>
        <v>Northern Piedmont</v>
      </c>
      <c r="E41" s="109"/>
      <c r="G41" s="76" t="str">
        <f>IF(Master[[#This Row],[ECOREGION - Lookup picker]]="","",Master[[#This Row],[ECOREGION - Lookup picker]])</f>
        <v>Northern Piedmont</v>
      </c>
      <c r="H41" s="141" t="str">
        <f>IF(Master[[#This Row],[Ecoregion Original Value]]="","",Master[[#This Row],[Ecoregion Original Value]])</f>
        <v>64E: Northern Piedmont (Omernik)</v>
      </c>
    </row>
    <row r="42" spans="2:8" x14ac:dyDescent="0.35">
      <c r="B42" s="141" t="str">
        <f>Master[[#This Row],[Accession Prefix (NPGS)]]&amp;" "&amp;Master[[#This Row],[Accession Number -Assigned]]&amp;" COLLECTED "&amp;TEXT(Master[[#This Row],[Date Collected or Developed]], "MM/DD/YYYY")</f>
        <v>W6  COLLECTED 09/29/2016</v>
      </c>
      <c r="C42" s="141" t="str">
        <f t="shared" si="1"/>
        <v>ECOREGION</v>
      </c>
      <c r="D42" s="17" t="str">
        <f>IF(Master[[#This Row],[ECOREGION - Lookup picker]]="","",Master[[#This Row],[ECOREGION - Lookup picker]])</f>
        <v>Northern Piedmont</v>
      </c>
      <c r="E42" s="109"/>
      <c r="G42" s="76" t="str">
        <f>IF(Master[[#This Row],[ECOREGION - Lookup picker]]="","",Master[[#This Row],[ECOREGION - Lookup picker]])</f>
        <v>Northern Piedmont</v>
      </c>
      <c r="H42" s="141" t="str">
        <f>IF(Master[[#This Row],[Ecoregion Original Value]]="","",Master[[#This Row],[Ecoregion Original Value]])</f>
        <v>64E: Northern Piedmont (Omernik)</v>
      </c>
    </row>
    <row r="43" spans="2:8" x14ac:dyDescent="0.35">
      <c r="B43" s="141" t="str">
        <f>Master[[#This Row],[Accession Prefix (NPGS)]]&amp;" "&amp;Master[[#This Row],[Accession Number -Assigned]]&amp;" COLLECTED "&amp;TEXT(Master[[#This Row],[Date Collected or Developed]], "MM/DD/YYYY")</f>
        <v>W6  COLLECTED 09/29/2016</v>
      </c>
      <c r="C43" s="141" t="str">
        <f t="shared" si="1"/>
        <v>ECOREGION</v>
      </c>
      <c r="D43" s="17" t="str">
        <f>IF(Master[[#This Row],[ECOREGION - Lookup picker]]="","",Master[[#This Row],[ECOREGION - Lookup picker]])</f>
        <v>Northern Piedmont</v>
      </c>
      <c r="E43" s="109"/>
      <c r="G43" s="76" t="str">
        <f>IF(Master[[#This Row],[ECOREGION - Lookup picker]]="","",Master[[#This Row],[ECOREGION - Lookup picker]])</f>
        <v>Northern Piedmont</v>
      </c>
      <c r="H43" s="141" t="str">
        <f>IF(Master[[#This Row],[Ecoregion Original Value]]="","",Master[[#This Row],[Ecoregion Original Value]])</f>
        <v>64E: Northern Piedmont (Omernik)</v>
      </c>
    </row>
    <row r="44" spans="2:8" x14ac:dyDescent="0.35">
      <c r="B44" s="141" t="str">
        <f>Master[[#This Row],[Accession Prefix (NPGS)]]&amp;" "&amp;Master[[#This Row],[Accession Number -Assigned]]&amp;" COLLECTED "&amp;TEXT(Master[[#This Row],[Date Collected or Developed]], "MM/DD/YYYY")</f>
        <v>W6  COLLECTED 10/05/2016</v>
      </c>
      <c r="C44" s="141" t="str">
        <f t="shared" si="1"/>
        <v>ECOREGION</v>
      </c>
      <c r="D44" s="17" t="str">
        <f>IF(Master[[#This Row],[ECOREGION - Lookup picker]]="","",Master[[#This Row],[ECOREGION - Lookup picker]])</f>
        <v>Atlantic Coastal Pine Barrens</v>
      </c>
      <c r="E44" s="109"/>
      <c r="G44" s="76" t="str">
        <f>IF(Master[[#This Row],[ECOREGION - Lookup picker]]="","",Master[[#This Row],[ECOREGION - Lookup picker]])</f>
        <v>Atlantic Coastal Pine Barrens</v>
      </c>
      <c r="H44" s="141" t="str">
        <f>IF(Master[[#This Row],[Ecoregion Original Value]]="","",Master[[#This Row],[Ecoregion Original Value]])</f>
        <v>84E: Atlantic Coastal Pine Barrens (Omernik)</v>
      </c>
    </row>
    <row r="45" spans="2:8" x14ac:dyDescent="0.35">
      <c r="B45" s="141" t="str">
        <f>Master[[#This Row],[Accession Prefix (NPGS)]]&amp;" "&amp;Master[[#This Row],[Accession Number -Assigned]]&amp;" COLLECTED "&amp;TEXT(Master[[#This Row],[Date Collected or Developed]], "MM/DD/YYYY")</f>
        <v>W6  COLLECTED 10/05/2016</v>
      </c>
      <c r="C45" s="141" t="str">
        <f t="shared" si="1"/>
        <v>ECOREGION</v>
      </c>
      <c r="D45" s="17" t="str">
        <f>IF(Master[[#This Row],[ECOREGION - Lookup picker]]="","",Master[[#This Row],[ECOREGION - Lookup picker]])</f>
        <v>Atlantic Coastal Pine Barrens</v>
      </c>
      <c r="E45" s="109"/>
      <c r="G45" s="76" t="str">
        <f>IF(Master[[#This Row],[ECOREGION - Lookup picker]]="","",Master[[#This Row],[ECOREGION - Lookup picker]])</f>
        <v>Atlantic Coastal Pine Barrens</v>
      </c>
      <c r="H45" s="141" t="str">
        <f>IF(Master[[#This Row],[Ecoregion Original Value]]="","",Master[[#This Row],[Ecoregion Original Value]])</f>
        <v>84E: Atlantic Coastal Pine Barrens (Omernik)</v>
      </c>
    </row>
    <row r="46" spans="2:8" x14ac:dyDescent="0.35">
      <c r="B46" s="141" t="str">
        <f>Master[[#This Row],[Accession Prefix (NPGS)]]&amp;" "&amp;Master[[#This Row],[Accession Number -Assigned]]&amp;" COLLECTED "&amp;TEXT(Master[[#This Row],[Date Collected or Developed]], "MM/DD/YYYY")</f>
        <v>W6  COLLECTED 10/06/2016</v>
      </c>
      <c r="C46" s="141" t="str">
        <f t="shared" si="1"/>
        <v>ECOREGION</v>
      </c>
      <c r="D46" s="17" t="str">
        <f>IF(Master[[#This Row],[ECOREGION - Lookup picker]]="","",Master[[#This Row],[ECOREGION - Lookup picker]])</f>
        <v>Middle Atlantic Coastal Plain</v>
      </c>
      <c r="E46" s="109"/>
      <c r="G46" s="76" t="str">
        <f>IF(Master[[#This Row],[ECOREGION - Lookup picker]]="","",Master[[#This Row],[ECOREGION - Lookup picker]])</f>
        <v>Middle Atlantic Coastal Plain</v>
      </c>
      <c r="H46" s="141" t="str">
        <f>IF(Master[[#This Row],[Ecoregion Original Value]]="","",Master[[#This Row],[Ecoregion Original Value]])</f>
        <v>63E: Middle Atlantic Coastal Plains (Omernik)</v>
      </c>
    </row>
    <row r="47" spans="2:8" x14ac:dyDescent="0.35">
      <c r="B47" s="141" t="str">
        <f>Master[[#This Row],[Accession Prefix (NPGS)]]&amp;" "&amp;Master[[#This Row],[Accession Number -Assigned]]&amp;" COLLECTED "&amp;TEXT(Master[[#This Row],[Date Collected or Developed]], "MM/DD/YYYY")</f>
        <v>W6  COLLECTED 10/19/2016</v>
      </c>
      <c r="C47" s="141" t="str">
        <f t="shared" si="1"/>
        <v>ECOREGION</v>
      </c>
      <c r="D47" s="17" t="str">
        <f>IF(Master[[#This Row],[ECOREGION - Lookup picker]]="","",Master[[#This Row],[ECOREGION - Lookup picker]])</f>
        <v>Atlantic Coastal Pine Barrens</v>
      </c>
      <c r="E47" s="109"/>
      <c r="G47" s="76" t="str">
        <f>IF(Master[[#This Row],[ECOREGION - Lookup picker]]="","",Master[[#This Row],[ECOREGION - Lookup picker]])</f>
        <v>Atlantic Coastal Pine Barrens</v>
      </c>
      <c r="H47" s="141" t="str">
        <f>IF(Master[[#This Row],[Ecoregion Original Value]]="","",Master[[#This Row],[Ecoregion Original Value]])</f>
        <v>84E: Atlantic Coastal Pine Barrens (Omernik)</v>
      </c>
    </row>
    <row r="48" spans="2:8" x14ac:dyDescent="0.35">
      <c r="B48" s="141" t="str">
        <f>Master[[#This Row],[Accession Prefix (NPGS)]]&amp;" "&amp;Master[[#This Row],[Accession Number -Assigned]]&amp;" COLLECTED "&amp;TEXT(Master[[#This Row],[Date Collected or Developed]], "MM/DD/YYYY")</f>
        <v>W6  COLLECTED 10/26/2016</v>
      </c>
      <c r="C48" s="141" t="str">
        <f t="shared" si="1"/>
        <v>ECOREGION</v>
      </c>
      <c r="D48" s="17" t="str">
        <f>IF(Master[[#This Row],[ECOREGION - Lookup picker]]="","",Master[[#This Row],[ECOREGION - Lookup picker]])</f>
        <v>Atlantic Coastal Pine Barrens</v>
      </c>
      <c r="E48" s="109"/>
      <c r="G48" s="76" t="str">
        <f>IF(Master[[#This Row],[ECOREGION - Lookup picker]]="","",Master[[#This Row],[ECOREGION - Lookup picker]])</f>
        <v>Atlantic Coastal Pine Barrens</v>
      </c>
      <c r="H48" s="141" t="str">
        <f>IF(Master[[#This Row],[Ecoregion Original Value]]="","",Master[[#This Row],[Ecoregion Original Value]])</f>
        <v>84E: Atlantic Coastal Pine Barrens (Omernik)</v>
      </c>
    </row>
    <row r="49" spans="2:8" x14ac:dyDescent="0.35">
      <c r="B49" s="141" t="str">
        <f>Master[[#This Row],[Accession Prefix (NPGS)]]&amp;" "&amp;Master[[#This Row],[Accession Number -Assigned]]&amp;" COLLECTED "&amp;TEXT(Master[[#This Row],[Date Collected or Developed]], "MM/DD/YYYY")</f>
        <v>W6  COLLECTED 10/28/2016</v>
      </c>
      <c r="C49" s="141" t="str">
        <f t="shared" si="1"/>
        <v>ECOREGION</v>
      </c>
      <c r="D49" s="17" t="str">
        <f>IF(Master[[#This Row],[ECOREGION - Lookup picker]]="","",Master[[#This Row],[ECOREGION - Lookup picker]])</f>
        <v>Atlantic Coastal Pine Barrens</v>
      </c>
      <c r="E49" s="109"/>
      <c r="G49" s="76" t="str">
        <f>IF(Master[[#This Row],[ECOREGION - Lookup picker]]="","",Master[[#This Row],[ECOREGION - Lookup picker]])</f>
        <v>Atlantic Coastal Pine Barrens</v>
      </c>
      <c r="H49" s="141" t="str">
        <f>IF(Master[[#This Row],[Ecoregion Original Value]]="","",Master[[#This Row],[Ecoregion Original Value]])</f>
        <v>84E: Atlantic Coastal Pine Barrens (Omernik)</v>
      </c>
    </row>
    <row r="50" spans="2:8" x14ac:dyDescent="0.35">
      <c r="B50" s="141" t="str">
        <f>Master[[#This Row],[Accession Prefix (NPGS)]]&amp;" "&amp;Master[[#This Row],[Accession Number -Assigned]]&amp;" COLLECTED "&amp;TEXT(Master[[#This Row],[Date Collected or Developed]], "MM/DD/YYYY")</f>
        <v>W6  COLLECTED 11/01/2016</v>
      </c>
      <c r="C50" s="141" t="str">
        <f t="shared" si="1"/>
        <v>ECOREGION</v>
      </c>
      <c r="D50" s="17" t="str">
        <f>IF(Master[[#This Row],[ECOREGION - Lookup picker]]="","",Master[[#This Row],[ECOREGION - Lookup picker]])</f>
        <v>Atlantic Coastal Pine Barrens</v>
      </c>
      <c r="E50" s="109"/>
      <c r="G50" s="76" t="str">
        <f>IF(Master[[#This Row],[ECOREGION - Lookup picker]]="","",Master[[#This Row],[ECOREGION - Lookup picker]])</f>
        <v>Atlantic Coastal Pine Barrens</v>
      </c>
      <c r="H50" s="141" t="str">
        <f>IF(Master[[#This Row],[Ecoregion Original Value]]="","",Master[[#This Row],[Ecoregion Original Value]])</f>
        <v>84E: Atlantic Coastal Pine Barrens (Omernik)</v>
      </c>
    </row>
    <row r="51" spans="2:8" x14ac:dyDescent="0.35">
      <c r="B51" s="141" t="str">
        <f>Master[[#This Row],[Accession Prefix (NPGS)]]&amp;" "&amp;Master[[#This Row],[Accession Number -Assigned]]&amp;" COLLECTED "&amp;TEXT(Master[[#This Row],[Date Collected or Developed]], "MM/DD/YYYY")</f>
        <v>W6  COLLECTED 11/01/2016</v>
      </c>
      <c r="C51" s="141" t="str">
        <f t="shared" si="1"/>
        <v>ECOREGION</v>
      </c>
      <c r="D51" s="17" t="str">
        <f>IF(Master[[#This Row],[ECOREGION - Lookup picker]]="","",Master[[#This Row],[ECOREGION - Lookup picker]])</f>
        <v>Atlantic Coastal Pine Barrens</v>
      </c>
      <c r="E51" s="109"/>
      <c r="G51" s="76" t="str">
        <f>IF(Master[[#This Row],[ECOREGION - Lookup picker]]="","",Master[[#This Row],[ECOREGION - Lookup picker]])</f>
        <v>Atlantic Coastal Pine Barrens</v>
      </c>
      <c r="H51" s="141" t="str">
        <f>IF(Master[[#This Row],[Ecoregion Original Value]]="","",Master[[#This Row],[Ecoregion Original Value]])</f>
        <v>84E: Atlantic Coastal Pine Barrens (Omernik)</v>
      </c>
    </row>
    <row r="52" spans="2:8" x14ac:dyDescent="0.35">
      <c r="B52" s="141" t="str">
        <f>Master[[#This Row],[Accession Prefix (NPGS)]]&amp;" "&amp;Master[[#This Row],[Accession Number -Assigned]]&amp;" COLLECTED "&amp;TEXT(Master[[#This Row],[Date Collected or Developed]], "MM/DD/YYYY")</f>
        <v>W6  COLLECTED 11/01/2016</v>
      </c>
      <c r="C52" s="141" t="str">
        <f t="shared" si="1"/>
        <v>ECOREGION</v>
      </c>
      <c r="D52" s="17" t="str">
        <f>IF(Master[[#This Row],[ECOREGION - Lookup picker]]="","",Master[[#This Row],[ECOREGION - Lookup picker]])</f>
        <v>Atlantic Coastal Pine Barrens</v>
      </c>
      <c r="E52" s="109"/>
      <c r="G52" s="76" t="str">
        <f>IF(Master[[#This Row],[ECOREGION - Lookup picker]]="","",Master[[#This Row],[ECOREGION - Lookup picker]])</f>
        <v>Atlantic Coastal Pine Barrens</v>
      </c>
      <c r="H52" s="141" t="str">
        <f>IF(Master[[#This Row],[Ecoregion Original Value]]="","",Master[[#This Row],[Ecoregion Original Value]])</f>
        <v>84E: Atlantic Coastal Pine Barrens (Omernik)</v>
      </c>
    </row>
    <row r="53" spans="2:8" x14ac:dyDescent="0.35">
      <c r="B53" s="141" t="str">
        <f>Master[[#This Row],[Accession Prefix (NPGS)]]&amp;" "&amp;Master[[#This Row],[Accession Number -Assigned]]&amp;" COLLECTED "&amp;TEXT(Master[[#This Row],[Date Collected or Developed]], "MM/DD/YYYY")</f>
        <v>W6  COLLECTED 11/02/2016</v>
      </c>
      <c r="C53" s="141" t="str">
        <f t="shared" si="1"/>
        <v>ECOREGION</v>
      </c>
      <c r="D53" s="17" t="str">
        <f>IF(Master[[#This Row],[ECOREGION - Lookup picker]]="","",Master[[#This Row],[ECOREGION - Lookup picker]])</f>
        <v>Atlantic Coastal Pine Barrens</v>
      </c>
      <c r="E53" s="109"/>
      <c r="G53" s="76" t="str">
        <f>IF(Master[[#This Row],[ECOREGION - Lookup picker]]="","",Master[[#This Row],[ECOREGION - Lookup picker]])</f>
        <v>Atlantic Coastal Pine Barrens</v>
      </c>
      <c r="H53" s="141" t="str">
        <f>IF(Master[[#This Row],[Ecoregion Original Value]]="","",Master[[#This Row],[Ecoregion Original Value]])</f>
        <v>84E: Atlantic Coastal Pine Barrens (Omernik)</v>
      </c>
    </row>
    <row r="54" spans="2:8" x14ac:dyDescent="0.35">
      <c r="B54" s="141" t="str">
        <f>Master[[#This Row],[Accession Prefix (NPGS)]]&amp;" "&amp;Master[[#This Row],[Accession Number -Assigned]]&amp;" COLLECTED "&amp;TEXT(Master[[#This Row],[Date Collected or Developed]], "MM/DD/YYYY")</f>
        <v>W6  COLLECTED 11/02/2016</v>
      </c>
      <c r="C54" s="141" t="str">
        <f t="shared" si="1"/>
        <v>ECOREGION</v>
      </c>
      <c r="D54" s="17" t="str">
        <f>IF(Master[[#This Row],[ECOREGION - Lookup picker]]="","",Master[[#This Row],[ECOREGION - Lookup picker]])</f>
        <v>Atlantic Coastal Pine Barrens</v>
      </c>
      <c r="E54" s="109"/>
      <c r="G54" s="76" t="str">
        <f>IF(Master[[#This Row],[ECOREGION - Lookup picker]]="","",Master[[#This Row],[ECOREGION - Lookup picker]])</f>
        <v>Atlantic Coastal Pine Barrens</v>
      </c>
      <c r="H54" s="141" t="str">
        <f>IF(Master[[#This Row],[Ecoregion Original Value]]="","",Master[[#This Row],[Ecoregion Original Value]])</f>
        <v>84E: Atlantic Coastal Pine Barrens (Omernik)</v>
      </c>
    </row>
    <row r="55" spans="2:8" x14ac:dyDescent="0.35">
      <c r="B55" s="141" t="str">
        <f>Master[[#This Row],[Accession Prefix (NPGS)]]&amp;" "&amp;Master[[#This Row],[Accession Number -Assigned]]&amp;" COLLECTED "&amp;TEXT(Master[[#This Row],[Date Collected or Developed]], "MM/DD/YYYY")</f>
        <v>W6  COLLECTED 11/02/2016</v>
      </c>
      <c r="C55" s="141" t="str">
        <f t="shared" si="1"/>
        <v>ECOREGION</v>
      </c>
      <c r="D55" s="17" t="str">
        <f>IF(Master[[#This Row],[ECOREGION - Lookup picker]]="","",Master[[#This Row],[ECOREGION - Lookup picker]])</f>
        <v>Atlantic Coastal Pine Barrens</v>
      </c>
      <c r="E55" s="109"/>
      <c r="G55" s="76" t="str">
        <f>IF(Master[[#This Row],[ECOREGION - Lookup picker]]="","",Master[[#This Row],[ECOREGION - Lookup picker]])</f>
        <v>Atlantic Coastal Pine Barrens</v>
      </c>
      <c r="H55" s="141" t="str">
        <f>IF(Master[[#This Row],[Ecoregion Original Value]]="","",Master[[#This Row],[Ecoregion Original Value]])</f>
        <v>84E: Atlantic Coastal Pine Barrens (Omernik)</v>
      </c>
    </row>
    <row r="56" spans="2:8" x14ac:dyDescent="0.35">
      <c r="B56" s="141" t="str">
        <f>Master[[#This Row],[Accession Prefix (NPGS)]]&amp;" "&amp;Master[[#This Row],[Accession Number -Assigned]]&amp;" COLLECTED "&amp;TEXT(Master[[#This Row],[Date Collected or Developed]], "MM/DD/YYYY")</f>
        <v>W6  COLLECTED 11/04/2016</v>
      </c>
      <c r="C56" s="141" t="str">
        <f t="shared" si="1"/>
        <v>ECOREGION</v>
      </c>
      <c r="D56" s="17" t="str">
        <f>IF(Master[[#This Row],[ECOREGION - Lookup picker]]="","",Master[[#This Row],[ECOREGION - Lookup picker]])</f>
        <v>Atlantic Coastal Pine Barrens</v>
      </c>
      <c r="E56" s="109"/>
      <c r="G56" s="76" t="str">
        <f>IF(Master[[#This Row],[ECOREGION - Lookup picker]]="","",Master[[#This Row],[ECOREGION - Lookup picker]])</f>
        <v>Atlantic Coastal Pine Barrens</v>
      </c>
      <c r="H56" s="141" t="str">
        <f>IF(Master[[#This Row],[Ecoregion Original Value]]="","",Master[[#This Row],[Ecoregion Original Value]])</f>
        <v>84E: Atlantic Coastal Pine Barrens (Omernik)</v>
      </c>
    </row>
    <row r="57" spans="2:8" x14ac:dyDescent="0.35">
      <c r="B57" s="141" t="str">
        <f>Master[[#This Row],[Accession Prefix (NPGS)]]&amp;" "&amp;Master[[#This Row],[Accession Number -Assigned]]&amp;" COLLECTED "&amp;TEXT(Master[[#This Row],[Date Collected or Developed]], "MM/DD/YYYY")</f>
        <v>W6  COLLECTED 11/10/2016</v>
      </c>
      <c r="C57" s="141" t="str">
        <f t="shared" si="1"/>
        <v>ECOREGION</v>
      </c>
      <c r="D57" s="17" t="str">
        <f>IF(Master[[#This Row],[ECOREGION - Lookup picker]]="","",Master[[#This Row],[ECOREGION - Lookup picker]])</f>
        <v>Ridge and Valley</v>
      </c>
      <c r="E57" s="109"/>
      <c r="G57" s="76" t="str">
        <f>IF(Master[[#This Row],[ECOREGION - Lookup picker]]="","",Master[[#This Row],[ECOREGION - Lookup picker]])</f>
        <v>Ridge and Valley</v>
      </c>
      <c r="H57" s="141" t="str">
        <f>IF(Master[[#This Row],[Ecoregion Original Value]]="","",Master[[#This Row],[Ecoregion Original Value]])</f>
        <v>67E: Ridge and Valley (Omernik)</v>
      </c>
    </row>
    <row r="58" spans="2:8" x14ac:dyDescent="0.35">
      <c r="B58" s="141" t="str">
        <f>Master[[#This Row],[Accession Prefix (NPGS)]]&amp;" "&amp;Master[[#This Row],[Accession Number -Assigned]]&amp;" COLLECTED "&amp;TEXT(Master[[#This Row],[Date Collected or Developed]], "MM/DD/YYYY")</f>
        <v>W6  COLLECTED 07/08/2016</v>
      </c>
      <c r="C58" s="141" t="str">
        <f t="shared" si="1"/>
        <v>ECOREGION</v>
      </c>
      <c r="D58" s="17" t="str">
        <f>IF(Master[[#This Row],[ECOREGION - Lookup picker]]="","",Master[[#This Row],[ECOREGION - Lookup picker]])</f>
        <v>Atlantic Coastal Pine Barrens</v>
      </c>
      <c r="E58" s="109"/>
      <c r="G58" s="76" t="str">
        <f>IF(Master[[#This Row],[ECOREGION - Lookup picker]]="","",Master[[#This Row],[ECOREGION - Lookup picker]])</f>
        <v>Atlantic Coastal Pine Barrens</v>
      </c>
      <c r="H58" s="141" t="str">
        <f>IF(Master[[#This Row],[Ecoregion Original Value]]="","",Master[[#This Row],[Ecoregion Original Value]])</f>
        <v>84E: Atlantic Coastal Pine Barrens (Omernik)</v>
      </c>
    </row>
    <row r="59" spans="2:8" x14ac:dyDescent="0.35">
      <c r="B59" s="141" t="str">
        <f>Master[[#This Row],[Accession Prefix (NPGS)]]&amp;" "&amp;Master[[#This Row],[Accession Number -Assigned]]&amp;" COLLECTED "&amp;TEXT(Master[[#This Row],[Date Collected or Developed]], "MM/DD/YYYY")</f>
        <v>W6  COLLECTED 07/08/2016</v>
      </c>
      <c r="C59" s="141" t="str">
        <f t="shared" si="1"/>
        <v>ECOREGION</v>
      </c>
      <c r="D59" s="17" t="str">
        <f>IF(Master[[#This Row],[ECOREGION - Lookup picker]]="","",Master[[#This Row],[ECOREGION - Lookup picker]])</f>
        <v>Atlantic Coastal Pine Barrens</v>
      </c>
      <c r="E59" s="109"/>
      <c r="G59" s="76" t="str">
        <f>IF(Master[[#This Row],[ECOREGION - Lookup picker]]="","",Master[[#This Row],[ECOREGION - Lookup picker]])</f>
        <v>Atlantic Coastal Pine Barrens</v>
      </c>
      <c r="H59" s="141" t="str">
        <f>IF(Master[[#This Row],[Ecoregion Original Value]]="","",Master[[#This Row],[Ecoregion Original Value]])</f>
        <v>84E: Atlantic Coastal Pine Barrens (Omernik)</v>
      </c>
    </row>
    <row r="60" spans="2:8" x14ac:dyDescent="0.35">
      <c r="B60" s="141" t="str">
        <f>Master[[#This Row],[Accession Prefix (NPGS)]]&amp;" "&amp;Master[[#This Row],[Accession Number -Assigned]]&amp;" COLLECTED "&amp;TEXT(Master[[#This Row],[Date Collected or Developed]], "MM/DD/YYYY")</f>
        <v>W6  COLLECTED 07/28/2016</v>
      </c>
      <c r="C60" s="141" t="str">
        <f t="shared" si="1"/>
        <v>ECOREGION</v>
      </c>
      <c r="D60" s="17" t="str">
        <f>IF(Master[[#This Row],[ECOREGION - Lookup picker]]="","",Master[[#This Row],[ECOREGION - Lookup picker]])</f>
        <v>Atlantic Coastal Pine Barrens</v>
      </c>
      <c r="E60" s="109"/>
      <c r="G60" s="76" t="str">
        <f>IF(Master[[#This Row],[ECOREGION - Lookup picker]]="","",Master[[#This Row],[ECOREGION - Lookup picker]])</f>
        <v>Atlantic Coastal Pine Barrens</v>
      </c>
      <c r="H60" s="141" t="str">
        <f>IF(Master[[#This Row],[Ecoregion Original Value]]="","",Master[[#This Row],[Ecoregion Original Value]])</f>
        <v>84E: Atlantic Coastal Pine Barrens (Omernik)</v>
      </c>
    </row>
    <row r="61" spans="2:8" x14ac:dyDescent="0.35">
      <c r="B61" s="141" t="str">
        <f>Master[[#This Row],[Accession Prefix (NPGS)]]&amp;" "&amp;Master[[#This Row],[Accession Number -Assigned]]&amp;" COLLECTED "&amp;TEXT(Master[[#This Row],[Date Collected or Developed]], "MM/DD/YYYY")</f>
        <v>W6  COLLECTED 09/07/2016</v>
      </c>
      <c r="C61" s="141" t="str">
        <f t="shared" si="1"/>
        <v>ECOREGION</v>
      </c>
      <c r="D61" s="17" t="str">
        <f>IF(Master[[#This Row],[ECOREGION - Lookup picker]]="","",Master[[#This Row],[ECOREGION - Lookup picker]])</f>
        <v>Atlantic Coastal Pine Barrens</v>
      </c>
      <c r="E61" s="109"/>
      <c r="G61" s="76" t="str">
        <f>IF(Master[[#This Row],[ECOREGION - Lookup picker]]="","",Master[[#This Row],[ECOREGION - Lookup picker]])</f>
        <v>Atlantic Coastal Pine Barrens</v>
      </c>
      <c r="H61" s="141" t="str">
        <f>IF(Master[[#This Row],[Ecoregion Original Value]]="","",Master[[#This Row],[Ecoregion Original Value]])</f>
        <v>84E: Atlantic Coastal Pine Barrens (Omernik)</v>
      </c>
    </row>
    <row r="62" spans="2:8" x14ac:dyDescent="0.35">
      <c r="B62" s="141" t="str">
        <f>Master[[#This Row],[Accession Prefix (NPGS)]]&amp;" "&amp;Master[[#This Row],[Accession Number -Assigned]]&amp;" COLLECTED "&amp;TEXT(Master[[#This Row],[Date Collected or Developed]], "MM/DD/YYYY")</f>
        <v>W6  COLLECTED 09/08/2016</v>
      </c>
      <c r="C62" s="141" t="str">
        <f t="shared" si="1"/>
        <v>ECOREGION</v>
      </c>
      <c r="D62" s="17" t="str">
        <f>IF(Master[[#This Row],[ECOREGION - Lookup picker]]="","",Master[[#This Row],[ECOREGION - Lookup picker]])</f>
        <v>Atlantic Coastal Pine Barrens</v>
      </c>
      <c r="E62" s="109"/>
      <c r="G62" s="76" t="str">
        <f>IF(Master[[#This Row],[ECOREGION - Lookup picker]]="","",Master[[#This Row],[ECOREGION - Lookup picker]])</f>
        <v>Atlantic Coastal Pine Barrens</v>
      </c>
      <c r="H62" s="141" t="str">
        <f>IF(Master[[#This Row],[Ecoregion Original Value]]="","",Master[[#This Row],[Ecoregion Original Value]])</f>
        <v>84E: Atlantic Coastal Pine Barrens (Omernik)</v>
      </c>
    </row>
    <row r="63" spans="2:8" x14ac:dyDescent="0.35">
      <c r="B63" s="141" t="str">
        <f>Master[[#This Row],[Accession Prefix (NPGS)]]&amp;" "&amp;Master[[#This Row],[Accession Number -Assigned]]&amp;" COLLECTED "&amp;TEXT(Master[[#This Row],[Date Collected or Developed]], "MM/DD/YYYY")</f>
        <v>W6  COLLECTED 09/09/2016</v>
      </c>
      <c r="C63" s="141" t="str">
        <f t="shared" si="1"/>
        <v>ECOREGION</v>
      </c>
      <c r="D63" s="17" t="str">
        <f>IF(Master[[#This Row],[ECOREGION - Lookup picker]]="","",Master[[#This Row],[ECOREGION - Lookup picker]])</f>
        <v>Atlantic Coastal Pine Barrens</v>
      </c>
      <c r="E63" s="109"/>
      <c r="G63" s="76" t="str">
        <f>IF(Master[[#This Row],[ECOREGION - Lookup picker]]="","",Master[[#This Row],[ECOREGION - Lookup picker]])</f>
        <v>Atlantic Coastal Pine Barrens</v>
      </c>
      <c r="H63" s="141" t="str">
        <f>IF(Master[[#This Row],[Ecoregion Original Value]]="","",Master[[#This Row],[Ecoregion Original Value]])</f>
        <v>84E: Atlantic Coastal Pine Barrens (Omernik)</v>
      </c>
    </row>
    <row r="64" spans="2:8" x14ac:dyDescent="0.35">
      <c r="B64" s="141" t="str">
        <f>Master[[#This Row],[Accession Prefix (NPGS)]]&amp;" "&amp;Master[[#This Row],[Accession Number -Assigned]]&amp;" COLLECTED "&amp;TEXT(Master[[#This Row],[Date Collected or Developed]], "MM/DD/YYYY")</f>
        <v>W6  COLLECTED 09/14/2016</v>
      </c>
      <c r="C64" s="141" t="str">
        <f t="shared" si="1"/>
        <v>ECOREGION</v>
      </c>
      <c r="D64" s="17" t="str">
        <f>IF(Master[[#This Row],[ECOREGION - Lookup picker]]="","",Master[[#This Row],[ECOREGION - Lookup picker]])</f>
        <v>Atlantic Coastal Pine Barrens</v>
      </c>
      <c r="E64" s="109"/>
      <c r="G64" s="76" t="str">
        <f>IF(Master[[#This Row],[ECOREGION - Lookup picker]]="","",Master[[#This Row],[ECOREGION - Lookup picker]])</f>
        <v>Atlantic Coastal Pine Barrens</v>
      </c>
      <c r="H64" s="141" t="str">
        <f>IF(Master[[#This Row],[Ecoregion Original Value]]="","",Master[[#This Row],[Ecoregion Original Value]])</f>
        <v>84E: Atlantic Coastal Pine Barrens (Omernik)</v>
      </c>
    </row>
    <row r="65" spans="2:8" x14ac:dyDescent="0.35">
      <c r="B65" s="141" t="str">
        <f>Master[[#This Row],[Accession Prefix (NPGS)]]&amp;" "&amp;Master[[#This Row],[Accession Number -Assigned]]&amp;" COLLECTED "&amp;TEXT(Master[[#This Row],[Date Collected or Developed]], "MM/DD/YYYY")</f>
        <v>W6  COLLECTED 09/21/2016</v>
      </c>
      <c r="C65" s="141" t="str">
        <f t="shared" si="1"/>
        <v>ECOREGION</v>
      </c>
      <c r="D65" s="17" t="str">
        <f>IF(Master[[#This Row],[ECOREGION - Lookup picker]]="","",Master[[#This Row],[ECOREGION - Lookup picker]])</f>
        <v>Atlantic Coastal Pine Barrens</v>
      </c>
      <c r="E65" s="109"/>
      <c r="G65" s="76" t="str">
        <f>IF(Master[[#This Row],[ECOREGION - Lookup picker]]="","",Master[[#This Row],[ECOREGION - Lookup picker]])</f>
        <v>Atlantic Coastal Pine Barrens</v>
      </c>
      <c r="H65" s="141" t="str">
        <f>IF(Master[[#This Row],[Ecoregion Original Value]]="","",Master[[#This Row],[Ecoregion Original Value]])</f>
        <v>84E: Atlantic Coastal Pine Barrens (Omernik)</v>
      </c>
    </row>
    <row r="66" spans="2:8" x14ac:dyDescent="0.35">
      <c r="B66" s="141" t="str">
        <f>Master[[#This Row],[Accession Prefix (NPGS)]]&amp;" "&amp;Master[[#This Row],[Accession Number -Assigned]]&amp;" COLLECTED "&amp;TEXT(Master[[#This Row],[Date Collected or Developed]], "MM/DD/YYYY")</f>
        <v>W6  COLLECTED 09/21/2016</v>
      </c>
      <c r="C66" s="141" t="str">
        <f t="shared" ref="C66:C97" si="2">"ECOREGION"</f>
        <v>ECOREGION</v>
      </c>
      <c r="D66" s="17" t="str">
        <f>IF(Master[[#This Row],[ECOREGION - Lookup picker]]="","",Master[[#This Row],[ECOREGION - Lookup picker]])</f>
        <v>Atlantic Coastal Pine Barrens</v>
      </c>
      <c r="E66" s="109"/>
      <c r="G66" s="76" t="str">
        <f>IF(Master[[#This Row],[ECOREGION - Lookup picker]]="","",Master[[#This Row],[ECOREGION - Lookup picker]])</f>
        <v>Atlantic Coastal Pine Barrens</v>
      </c>
      <c r="H66" s="141" t="str">
        <f>IF(Master[[#This Row],[Ecoregion Original Value]]="","",Master[[#This Row],[Ecoregion Original Value]])</f>
        <v>84E: Atlantic Coastal Pine Barrens (Omernik)</v>
      </c>
    </row>
    <row r="67" spans="2:8" x14ac:dyDescent="0.35">
      <c r="B67" s="141" t="str">
        <f>Master[[#This Row],[Accession Prefix (NPGS)]]&amp;" "&amp;Master[[#This Row],[Accession Number -Assigned]]&amp;" COLLECTED "&amp;TEXT(Master[[#This Row],[Date Collected or Developed]], "MM/DD/YYYY")</f>
        <v>W6  COLLECTED 09/22/2016</v>
      </c>
      <c r="C67" s="141" t="str">
        <f t="shared" si="2"/>
        <v>ECOREGION</v>
      </c>
      <c r="D67" s="17" t="str">
        <f>IF(Master[[#This Row],[ECOREGION - Lookup picker]]="","",Master[[#This Row],[ECOREGION - Lookup picker]])</f>
        <v>Atlantic Coastal Pine Barrens</v>
      </c>
      <c r="E67" s="109"/>
      <c r="G67" s="76" t="str">
        <f>IF(Master[[#This Row],[ECOREGION - Lookup picker]]="","",Master[[#This Row],[ECOREGION - Lookup picker]])</f>
        <v>Atlantic Coastal Pine Barrens</v>
      </c>
      <c r="H67" s="141" t="str">
        <f>IF(Master[[#This Row],[Ecoregion Original Value]]="","",Master[[#This Row],[Ecoregion Original Value]])</f>
        <v>84E: Atlantic Coastal Pine Barrens (Omernik)</v>
      </c>
    </row>
    <row r="68" spans="2:8" x14ac:dyDescent="0.35">
      <c r="B68" s="141" t="str">
        <f>Master[[#This Row],[Accession Prefix (NPGS)]]&amp;" "&amp;Master[[#This Row],[Accession Number -Assigned]]&amp;" COLLECTED "&amp;TEXT(Master[[#This Row],[Date Collected or Developed]], "MM/DD/YYYY")</f>
        <v>W6  COLLECTED 09/26/2016</v>
      </c>
      <c r="C68" s="141" t="str">
        <f t="shared" si="2"/>
        <v>ECOREGION</v>
      </c>
      <c r="D68" s="17" t="str">
        <f>IF(Master[[#This Row],[ECOREGION - Lookup picker]]="","",Master[[#This Row],[ECOREGION - Lookup picker]])</f>
        <v>Atlantic Coastal Pine Barrens</v>
      </c>
      <c r="E68" s="109"/>
      <c r="G68" s="76" t="str">
        <f>IF(Master[[#This Row],[ECOREGION - Lookup picker]]="","",Master[[#This Row],[ECOREGION - Lookup picker]])</f>
        <v>Atlantic Coastal Pine Barrens</v>
      </c>
      <c r="H68" s="141" t="str">
        <f>IF(Master[[#This Row],[Ecoregion Original Value]]="","",Master[[#This Row],[Ecoregion Original Value]])</f>
        <v>84E: Atlantic Coastal Pine Barrens (Omernik)</v>
      </c>
    </row>
    <row r="69" spans="2:8" x14ac:dyDescent="0.35">
      <c r="B69" s="141" t="str">
        <f>Master[[#This Row],[Accession Prefix (NPGS)]]&amp;" "&amp;Master[[#This Row],[Accession Number -Assigned]]&amp;" COLLECTED "&amp;TEXT(Master[[#This Row],[Date Collected or Developed]], "MM/DD/YYYY")</f>
        <v>W6  COLLECTED 09/27/2016</v>
      </c>
      <c r="C69" s="141" t="str">
        <f t="shared" si="2"/>
        <v>ECOREGION</v>
      </c>
      <c r="D69" s="17" t="str">
        <f>IF(Master[[#This Row],[ECOREGION - Lookup picker]]="","",Master[[#This Row],[ECOREGION - Lookup picker]])</f>
        <v>Atlantic Coastal Pine Barrens</v>
      </c>
      <c r="E69" s="109"/>
      <c r="G69" s="76" t="str">
        <f>IF(Master[[#This Row],[ECOREGION - Lookup picker]]="","",Master[[#This Row],[ECOREGION - Lookup picker]])</f>
        <v>Atlantic Coastal Pine Barrens</v>
      </c>
      <c r="H69" s="141" t="str">
        <f>IF(Master[[#This Row],[Ecoregion Original Value]]="","",Master[[#This Row],[Ecoregion Original Value]])</f>
        <v>84E: Atlantic Coastal Pine Barrens (Omernik)</v>
      </c>
    </row>
    <row r="70" spans="2:8" x14ac:dyDescent="0.35">
      <c r="B70" s="141" t="str">
        <f>Master[[#This Row],[Accession Prefix (NPGS)]]&amp;" "&amp;Master[[#This Row],[Accession Number -Assigned]]&amp;" COLLECTED "&amp;TEXT(Master[[#This Row],[Date Collected or Developed]], "MM/DD/YYYY")</f>
        <v>W6  COLLECTED 09/28/2016</v>
      </c>
      <c r="C70" s="141" t="str">
        <f t="shared" si="2"/>
        <v>ECOREGION</v>
      </c>
      <c r="D70" s="17" t="str">
        <f>IF(Master[[#This Row],[ECOREGION - Lookup picker]]="","",Master[[#This Row],[ECOREGION - Lookup picker]])</f>
        <v>Atlantic Coastal Pine Barrens</v>
      </c>
      <c r="E70" s="109"/>
      <c r="G70" s="76" t="str">
        <f>IF(Master[[#This Row],[ECOREGION - Lookup picker]]="","",Master[[#This Row],[ECOREGION - Lookup picker]])</f>
        <v>Atlantic Coastal Pine Barrens</v>
      </c>
      <c r="H70" s="141" t="str">
        <f>IF(Master[[#This Row],[Ecoregion Original Value]]="","",Master[[#This Row],[Ecoregion Original Value]])</f>
        <v>84E: Atlantic Coastal Pine Barrens (Omernik)</v>
      </c>
    </row>
    <row r="71" spans="2:8" x14ac:dyDescent="0.35">
      <c r="B71" s="141" t="str">
        <f>Master[[#This Row],[Accession Prefix (NPGS)]]&amp;" "&amp;Master[[#This Row],[Accession Number -Assigned]]&amp;" COLLECTED "&amp;TEXT(Master[[#This Row],[Date Collected or Developed]], "MM/DD/YYYY")</f>
        <v>W6  COLLECTED 09/28/2016</v>
      </c>
      <c r="C71" s="141" t="str">
        <f t="shared" si="2"/>
        <v>ECOREGION</v>
      </c>
      <c r="D71" s="17" t="str">
        <f>IF(Master[[#This Row],[ECOREGION - Lookup picker]]="","",Master[[#This Row],[ECOREGION - Lookup picker]])</f>
        <v>Atlantic Coastal Pine Barrens</v>
      </c>
      <c r="E71" s="109"/>
      <c r="G71" s="76" t="str">
        <f>IF(Master[[#This Row],[ECOREGION - Lookup picker]]="","",Master[[#This Row],[ECOREGION - Lookup picker]])</f>
        <v>Atlantic Coastal Pine Barrens</v>
      </c>
      <c r="H71" s="141" t="str">
        <f>IF(Master[[#This Row],[Ecoregion Original Value]]="","",Master[[#This Row],[Ecoregion Original Value]])</f>
        <v>84E: Atlantic Coastal Pine Barrens (Omernik)</v>
      </c>
    </row>
    <row r="72" spans="2:8" x14ac:dyDescent="0.35">
      <c r="B72" s="141" t="str">
        <f>Master[[#This Row],[Accession Prefix (NPGS)]]&amp;" "&amp;Master[[#This Row],[Accession Number -Assigned]]&amp;" COLLECTED "&amp;TEXT(Master[[#This Row],[Date Collected or Developed]], "MM/DD/YYYY")</f>
        <v>W6  COLLECTED 10/19/2016</v>
      </c>
      <c r="C72" s="141" t="str">
        <f t="shared" si="2"/>
        <v>ECOREGION</v>
      </c>
      <c r="D72" s="17" t="str">
        <f>IF(Master[[#This Row],[ECOREGION - Lookup picker]]="","",Master[[#This Row],[ECOREGION - Lookup picker]])</f>
        <v>Atlantic Coastal Pine Barrens</v>
      </c>
      <c r="E72" s="109"/>
      <c r="G72" s="76" t="str">
        <f>IF(Master[[#This Row],[ECOREGION - Lookup picker]]="","",Master[[#This Row],[ECOREGION - Lookup picker]])</f>
        <v>Atlantic Coastal Pine Barrens</v>
      </c>
      <c r="H72" s="141" t="str">
        <f>IF(Master[[#This Row],[Ecoregion Original Value]]="","",Master[[#This Row],[Ecoregion Original Value]])</f>
        <v>84E: Atlantic Coastal Pine Barrens (Omernik)</v>
      </c>
    </row>
    <row r="73" spans="2:8" x14ac:dyDescent="0.35">
      <c r="B73" s="141" t="str">
        <f>Master[[#This Row],[Accession Prefix (NPGS)]]&amp;" "&amp;Master[[#This Row],[Accession Number -Assigned]]&amp;" COLLECTED "&amp;TEXT(Master[[#This Row],[Date Collected or Developed]], "MM/DD/YYYY")</f>
        <v>W6  COLLECTED 10/20/2016</v>
      </c>
      <c r="C73" s="141" t="str">
        <f t="shared" si="2"/>
        <v>ECOREGION</v>
      </c>
      <c r="D73" s="17" t="str">
        <f>IF(Master[[#This Row],[ECOREGION - Lookup picker]]="","",Master[[#This Row],[ECOREGION - Lookup picker]])</f>
        <v>Atlantic Coastal Pine Barrens</v>
      </c>
      <c r="E73" s="109"/>
      <c r="G73" s="76" t="str">
        <f>IF(Master[[#This Row],[ECOREGION - Lookup picker]]="","",Master[[#This Row],[ECOREGION - Lookup picker]])</f>
        <v>Atlantic Coastal Pine Barrens</v>
      </c>
      <c r="H73" s="141" t="str">
        <f>IF(Master[[#This Row],[Ecoregion Original Value]]="","",Master[[#This Row],[Ecoregion Original Value]])</f>
        <v>84E: Atlantic Coastal Pine Barrens (Omernik)</v>
      </c>
    </row>
    <row r="74" spans="2:8" x14ac:dyDescent="0.35">
      <c r="B74" s="141" t="str">
        <f>Master[[#This Row],[Accession Prefix (NPGS)]]&amp;" "&amp;Master[[#This Row],[Accession Number -Assigned]]&amp;" COLLECTED "&amp;TEXT(Master[[#This Row],[Date Collected or Developed]], "MM/DD/YYYY")</f>
        <v>W6  COLLECTED 07/16/2016</v>
      </c>
      <c r="C74" s="141" t="str">
        <f t="shared" si="2"/>
        <v>ECOREGION</v>
      </c>
      <c r="D74" s="17" t="str">
        <f>IF(Master[[#This Row],[ECOREGION - Lookup picker]]="","",Master[[#This Row],[ECOREGION - Lookup picker]])</f>
        <v>Middle Atlantic Coastal Plain</v>
      </c>
      <c r="E74" s="109"/>
      <c r="G74" s="76" t="str">
        <f>IF(Master[[#This Row],[ECOREGION - Lookup picker]]="","",Master[[#This Row],[ECOREGION - Lookup picker]])</f>
        <v>Middle Atlantic Coastal Plain</v>
      </c>
      <c r="H74" s="141" t="str">
        <f>IF(Master[[#This Row],[Ecoregion Original Value]]="","",Master[[#This Row],[Ecoregion Original Value]])</f>
        <v>63E: Middle Atlantic Coastal Plains (Omernik)</v>
      </c>
    </row>
    <row r="75" spans="2:8" x14ac:dyDescent="0.35">
      <c r="B75" s="141" t="str">
        <f>Master[[#This Row],[Accession Prefix (NPGS)]]&amp;" "&amp;Master[[#This Row],[Accession Number -Assigned]]&amp;" COLLECTED "&amp;TEXT(Master[[#This Row],[Date Collected or Developed]], "MM/DD/YYYY")</f>
        <v>W6  COLLECTED 08/03/2016</v>
      </c>
      <c r="C75" s="141" t="str">
        <f t="shared" si="2"/>
        <v>ECOREGION</v>
      </c>
      <c r="D75" s="17" t="str">
        <f>IF(Master[[#This Row],[ECOREGION - Lookup picker]]="","",Master[[#This Row],[ECOREGION - Lookup picker]])</f>
        <v>Middle Atlantic Coastal Plain</v>
      </c>
      <c r="E75" s="109"/>
      <c r="G75" s="76" t="str">
        <f>IF(Master[[#This Row],[ECOREGION - Lookup picker]]="","",Master[[#This Row],[ECOREGION - Lookup picker]])</f>
        <v>Middle Atlantic Coastal Plain</v>
      </c>
      <c r="H75" s="141" t="str">
        <f>IF(Master[[#This Row],[Ecoregion Original Value]]="","",Master[[#This Row],[Ecoregion Original Value]])</f>
        <v>63E: Middle Atlantic Coastal Plains (Omernik)</v>
      </c>
    </row>
    <row r="76" spans="2:8" x14ac:dyDescent="0.35">
      <c r="B76" s="141" t="str">
        <f>Master[[#This Row],[Accession Prefix (NPGS)]]&amp;" "&amp;Master[[#This Row],[Accession Number -Assigned]]&amp;" COLLECTED "&amp;TEXT(Master[[#This Row],[Date Collected or Developed]], "MM/DD/YYYY")</f>
        <v>W6  COLLECTED 08/11/2016</v>
      </c>
      <c r="C76" s="141" t="str">
        <f t="shared" si="2"/>
        <v>ECOREGION</v>
      </c>
      <c r="D76" s="17" t="str">
        <f>IF(Master[[#This Row],[ECOREGION - Lookup picker]]="","",Master[[#This Row],[ECOREGION - Lookup picker]])</f>
        <v>Middle Atlantic Coastal Plain</v>
      </c>
      <c r="E76" s="109"/>
      <c r="G76" s="76" t="str">
        <f>IF(Master[[#This Row],[ECOREGION - Lookup picker]]="","",Master[[#This Row],[ECOREGION - Lookup picker]])</f>
        <v>Middle Atlantic Coastal Plain</v>
      </c>
      <c r="H76" s="141" t="str">
        <f>IF(Master[[#This Row],[Ecoregion Original Value]]="","",Master[[#This Row],[Ecoregion Original Value]])</f>
        <v>63E: Middle Atlantic Coastal Plains (Omernik)</v>
      </c>
    </row>
    <row r="77" spans="2:8" x14ac:dyDescent="0.35">
      <c r="B77" s="141" t="str">
        <f>Master[[#This Row],[Accession Prefix (NPGS)]]&amp;" "&amp;Master[[#This Row],[Accession Number -Assigned]]&amp;" COLLECTED "&amp;TEXT(Master[[#This Row],[Date Collected or Developed]], "MM/DD/YYYY")</f>
        <v>W6  COLLECTED 08/17/2016</v>
      </c>
      <c r="C77" s="141" t="str">
        <f t="shared" si="2"/>
        <v>ECOREGION</v>
      </c>
      <c r="D77" s="17" t="str">
        <f>IF(Master[[#This Row],[ECOREGION - Lookup picker]]="","",Master[[#This Row],[ECOREGION - Lookup picker]])</f>
        <v>Middle Atlantic Coastal Plain</v>
      </c>
      <c r="E77" s="109"/>
      <c r="G77" s="76" t="str">
        <f>IF(Master[[#This Row],[ECOREGION - Lookup picker]]="","",Master[[#This Row],[ECOREGION - Lookup picker]])</f>
        <v>Middle Atlantic Coastal Plain</v>
      </c>
      <c r="H77" s="141" t="str">
        <f>IF(Master[[#This Row],[Ecoregion Original Value]]="","",Master[[#This Row],[Ecoregion Original Value]])</f>
        <v>63E: Middle Atlantic Coastal Plains (Omernik)</v>
      </c>
    </row>
    <row r="78" spans="2:8" x14ac:dyDescent="0.35">
      <c r="B78" s="141" t="str">
        <f>Master[[#This Row],[Accession Prefix (NPGS)]]&amp;" "&amp;Master[[#This Row],[Accession Number -Assigned]]&amp;" COLLECTED "&amp;TEXT(Master[[#This Row],[Date Collected or Developed]], "MM/DD/YYYY")</f>
        <v>W6  COLLECTED 08/18/2016</v>
      </c>
      <c r="C78" s="141" t="str">
        <f t="shared" si="2"/>
        <v>ECOREGION</v>
      </c>
      <c r="D78" s="17" t="str">
        <f>IF(Master[[#This Row],[ECOREGION - Lookup picker]]="","",Master[[#This Row],[ECOREGION - Lookup picker]])</f>
        <v>Middle Atlantic Coastal Plain</v>
      </c>
      <c r="E78" s="109"/>
      <c r="G78" s="76" t="str">
        <f>IF(Master[[#This Row],[ECOREGION - Lookup picker]]="","",Master[[#This Row],[ECOREGION - Lookup picker]])</f>
        <v>Middle Atlantic Coastal Plain</v>
      </c>
      <c r="H78" s="141" t="str">
        <f>IF(Master[[#This Row],[Ecoregion Original Value]]="","",Master[[#This Row],[Ecoregion Original Value]])</f>
        <v>63E: Middle Atlantic Coastal Plains (Omernik)</v>
      </c>
    </row>
    <row r="79" spans="2:8" x14ac:dyDescent="0.35">
      <c r="B79" s="141" t="str">
        <f>Master[[#This Row],[Accession Prefix (NPGS)]]&amp;" "&amp;Master[[#This Row],[Accession Number -Assigned]]&amp;" COLLECTED "&amp;TEXT(Master[[#This Row],[Date Collected or Developed]], "MM/DD/YYYY")</f>
        <v>W6  COLLECTED 09/24/2016</v>
      </c>
      <c r="C79" s="141" t="str">
        <f t="shared" si="2"/>
        <v>ECOREGION</v>
      </c>
      <c r="D79" s="17" t="str">
        <f>IF(Master[[#This Row],[ECOREGION - Lookup picker]]="","",Master[[#This Row],[ECOREGION - Lookup picker]])</f>
        <v>Middle Atlantic Coastal Plain</v>
      </c>
      <c r="E79" s="109"/>
      <c r="G79" s="76" t="str">
        <f>IF(Master[[#This Row],[ECOREGION - Lookup picker]]="","",Master[[#This Row],[ECOREGION - Lookup picker]])</f>
        <v>Middle Atlantic Coastal Plain</v>
      </c>
      <c r="H79" s="141" t="str">
        <f>IF(Master[[#This Row],[Ecoregion Original Value]]="","",Master[[#This Row],[Ecoregion Original Value]])</f>
        <v>63E: Middle Atlantic Coastal Plains (Omernik)</v>
      </c>
    </row>
    <row r="80" spans="2:8" x14ac:dyDescent="0.35">
      <c r="B80" s="141" t="str">
        <f>Master[[#This Row],[Accession Prefix (NPGS)]]&amp;" "&amp;Master[[#This Row],[Accession Number -Assigned]]&amp;" COLLECTED "&amp;TEXT(Master[[#This Row],[Date Collected or Developed]], "MM/DD/YYYY")</f>
        <v>W6  COLLECTED 09/21/2016</v>
      </c>
      <c r="C80" s="141" t="str">
        <f t="shared" si="2"/>
        <v>ECOREGION</v>
      </c>
      <c r="D80" s="17" t="str">
        <f>IF(Master[[#This Row],[ECOREGION - Lookup picker]]="","",Master[[#This Row],[ECOREGION - Lookup picker]])</f>
        <v>Middle Atlantic Coastal Plain</v>
      </c>
      <c r="E80" s="109"/>
      <c r="G80" s="76" t="str">
        <f>IF(Master[[#This Row],[ECOREGION - Lookup picker]]="","",Master[[#This Row],[ECOREGION - Lookup picker]])</f>
        <v>Middle Atlantic Coastal Plain</v>
      </c>
      <c r="H80" s="141" t="str">
        <f>IF(Master[[#This Row],[Ecoregion Original Value]]="","",Master[[#This Row],[Ecoregion Original Value]])</f>
        <v>63E: Middle Atlantic Coastal Plains (Omernik)</v>
      </c>
    </row>
    <row r="81" spans="2:8" x14ac:dyDescent="0.35">
      <c r="B81" s="141" t="str">
        <f>Master[[#This Row],[Accession Prefix (NPGS)]]&amp;" "&amp;Master[[#This Row],[Accession Number -Assigned]]&amp;" COLLECTED "&amp;TEXT(Master[[#This Row],[Date Collected or Developed]], "MM/DD/YYYY")</f>
        <v>W6  COLLECTED 09/21/2016</v>
      </c>
      <c r="C81" s="141" t="str">
        <f t="shared" si="2"/>
        <v>ECOREGION</v>
      </c>
      <c r="D81" s="17" t="str">
        <f>IF(Master[[#This Row],[ECOREGION - Lookup picker]]="","",Master[[#This Row],[ECOREGION - Lookup picker]])</f>
        <v>Middle Atlantic Coastal Plain</v>
      </c>
      <c r="E81" s="109"/>
      <c r="G81" s="76" t="str">
        <f>IF(Master[[#This Row],[ECOREGION - Lookup picker]]="","",Master[[#This Row],[ECOREGION - Lookup picker]])</f>
        <v>Middle Atlantic Coastal Plain</v>
      </c>
      <c r="H81" s="141" t="str">
        <f>IF(Master[[#This Row],[Ecoregion Original Value]]="","",Master[[#This Row],[Ecoregion Original Value]])</f>
        <v>63E: Middle Atlantic Coastal Plains (Omernik)</v>
      </c>
    </row>
    <row r="82" spans="2:8" x14ac:dyDescent="0.35">
      <c r="B82" s="141" t="str">
        <f>Master[[#This Row],[Accession Prefix (NPGS)]]&amp;" "&amp;Master[[#This Row],[Accession Number -Assigned]]&amp;" COLLECTED "&amp;TEXT(Master[[#This Row],[Date Collected or Developed]], "MM/DD/YYYY")</f>
        <v>W6  COLLECTED 09/28/2016</v>
      </c>
      <c r="C82" s="141" t="str">
        <f t="shared" si="2"/>
        <v>ECOREGION</v>
      </c>
      <c r="D82" s="17" t="str">
        <f>IF(Master[[#This Row],[ECOREGION - Lookup picker]]="","",Master[[#This Row],[ECOREGION - Lookup picker]])</f>
        <v>Middle Atlantic Coastal Plain</v>
      </c>
      <c r="E82" s="109"/>
      <c r="G82" s="76" t="str">
        <f>IF(Master[[#This Row],[ECOREGION - Lookup picker]]="","",Master[[#This Row],[ECOREGION - Lookup picker]])</f>
        <v>Middle Atlantic Coastal Plain</v>
      </c>
      <c r="H82" s="141" t="str">
        <f>IF(Master[[#This Row],[Ecoregion Original Value]]="","",Master[[#This Row],[Ecoregion Original Value]])</f>
        <v>63E: Middle Atlantic Coastal Plains (Omernik)</v>
      </c>
    </row>
    <row r="83" spans="2:8" x14ac:dyDescent="0.35">
      <c r="B83" s="141" t="str">
        <f>Master[[#This Row],[Accession Prefix (NPGS)]]&amp;" "&amp;Master[[#This Row],[Accession Number -Assigned]]&amp;" COLLECTED "&amp;TEXT(Master[[#This Row],[Date Collected or Developed]], "MM/DD/YYYY")</f>
        <v>W6  COLLECTED 09/28/2016</v>
      </c>
      <c r="C83" s="141" t="str">
        <f t="shared" si="2"/>
        <v>ECOREGION</v>
      </c>
      <c r="D83" s="17" t="str">
        <f>IF(Master[[#This Row],[ECOREGION - Lookup picker]]="","",Master[[#This Row],[ECOREGION - Lookup picker]])</f>
        <v>Middle Atlantic Coastal Plain</v>
      </c>
      <c r="E83" s="109"/>
      <c r="G83" s="76" t="str">
        <f>IF(Master[[#This Row],[ECOREGION - Lookup picker]]="","",Master[[#This Row],[ECOREGION - Lookup picker]])</f>
        <v>Middle Atlantic Coastal Plain</v>
      </c>
      <c r="H83" s="141" t="str">
        <f>IF(Master[[#This Row],[Ecoregion Original Value]]="","",Master[[#This Row],[Ecoregion Original Value]])</f>
        <v>63E: Middle Atlantic Coastal Plains (Omernik)</v>
      </c>
    </row>
    <row r="84" spans="2:8" x14ac:dyDescent="0.35">
      <c r="B84" s="141" t="str">
        <f>Master[[#This Row],[Accession Prefix (NPGS)]]&amp;" "&amp;Master[[#This Row],[Accession Number -Assigned]]&amp;" COLLECTED "&amp;TEXT(Master[[#This Row],[Date Collected or Developed]], "MM/DD/YYYY")</f>
        <v>W6  COLLECTED 10/02/2016</v>
      </c>
      <c r="C84" s="141" t="str">
        <f t="shared" si="2"/>
        <v>ECOREGION</v>
      </c>
      <c r="D84" s="17" t="str">
        <f>IF(Master[[#This Row],[ECOREGION - Lookup picker]]="","",Master[[#This Row],[ECOREGION - Lookup picker]])</f>
        <v>Middle Atlantic Coastal Plain</v>
      </c>
      <c r="E84" s="109"/>
      <c r="G84" s="76" t="str">
        <f>IF(Master[[#This Row],[ECOREGION - Lookup picker]]="","",Master[[#This Row],[ECOREGION - Lookup picker]])</f>
        <v>Middle Atlantic Coastal Plain</v>
      </c>
      <c r="H84" s="141" t="str">
        <f>IF(Master[[#This Row],[Ecoregion Original Value]]="","",Master[[#This Row],[Ecoregion Original Value]])</f>
        <v>63E: Middle Atlantic Coastal Plains (Omernik)</v>
      </c>
    </row>
    <row r="85" spans="2:8" x14ac:dyDescent="0.35">
      <c r="B85" s="141" t="str">
        <f>Master[[#This Row],[Accession Prefix (NPGS)]]&amp;" "&amp;Master[[#This Row],[Accession Number -Assigned]]&amp;" COLLECTED "&amp;TEXT(Master[[#This Row],[Date Collected or Developed]], "MM/DD/YYYY")</f>
        <v>W6  COLLECTED 10/16/2016</v>
      </c>
      <c r="C85" s="141" t="str">
        <f t="shared" si="2"/>
        <v>ECOREGION</v>
      </c>
      <c r="D85" s="17" t="str">
        <f>IF(Master[[#This Row],[ECOREGION - Lookup picker]]="","",Master[[#This Row],[ECOREGION - Lookup picker]])</f>
        <v>Middle Atlantic Coastal Plain</v>
      </c>
      <c r="E85" s="109"/>
      <c r="G85" s="76" t="str">
        <f>IF(Master[[#This Row],[ECOREGION - Lookup picker]]="","",Master[[#This Row],[ECOREGION - Lookup picker]])</f>
        <v>Middle Atlantic Coastal Plain</v>
      </c>
      <c r="H85" s="141" t="str">
        <f>IF(Master[[#This Row],[Ecoregion Original Value]]="","",Master[[#This Row],[Ecoregion Original Value]])</f>
        <v>63E: Middle Atlantic Coastal Plains (Omernik)</v>
      </c>
    </row>
    <row r="86" spans="2:8" x14ac:dyDescent="0.35">
      <c r="B86" s="141" t="str">
        <f>Master[[#This Row],[Accession Prefix (NPGS)]]&amp;" "&amp;Master[[#This Row],[Accession Number -Assigned]]&amp;" COLLECTED "&amp;TEXT(Master[[#This Row],[Date Collected or Developed]], "MM/DD/YYYY")</f>
        <v>W6  COLLECTED 10/16/2016</v>
      </c>
      <c r="C86" s="141" t="str">
        <f t="shared" si="2"/>
        <v>ECOREGION</v>
      </c>
      <c r="D86" s="17" t="str">
        <f>IF(Master[[#This Row],[ECOREGION - Lookup picker]]="","",Master[[#This Row],[ECOREGION - Lookup picker]])</f>
        <v>Middle Atlantic Coastal Plain</v>
      </c>
      <c r="E86" s="109"/>
      <c r="G86" s="76" t="str">
        <f>IF(Master[[#This Row],[ECOREGION - Lookup picker]]="","",Master[[#This Row],[ECOREGION - Lookup picker]])</f>
        <v>Middle Atlantic Coastal Plain</v>
      </c>
      <c r="H86" s="141" t="str">
        <f>IF(Master[[#This Row],[Ecoregion Original Value]]="","",Master[[#This Row],[Ecoregion Original Value]])</f>
        <v>63E: Middle Atlantic Coastal Plains (Omernik)</v>
      </c>
    </row>
    <row r="87" spans="2:8" x14ac:dyDescent="0.35">
      <c r="B87" s="141" t="str">
        <f>Master[[#This Row],[Accession Prefix (NPGS)]]&amp;" "&amp;Master[[#This Row],[Accession Number -Assigned]]&amp;" COLLECTED "&amp;TEXT(Master[[#This Row],[Date Collected or Developed]], "MM/DD/YYYY")</f>
        <v>W6  COLLECTED 10/16/2016</v>
      </c>
      <c r="C87" s="141" t="str">
        <f t="shared" si="2"/>
        <v>ECOREGION</v>
      </c>
      <c r="D87" s="17" t="str">
        <f>IF(Master[[#This Row],[ECOREGION - Lookup picker]]="","",Master[[#This Row],[ECOREGION - Lookup picker]])</f>
        <v>Middle Atlantic Coastal Plain</v>
      </c>
      <c r="E87" s="109"/>
      <c r="G87" s="76" t="str">
        <f>IF(Master[[#This Row],[ECOREGION - Lookup picker]]="","",Master[[#This Row],[ECOREGION - Lookup picker]])</f>
        <v>Middle Atlantic Coastal Plain</v>
      </c>
      <c r="H87" s="141" t="str">
        <f>IF(Master[[#This Row],[Ecoregion Original Value]]="","",Master[[#This Row],[Ecoregion Original Value]])</f>
        <v>63E: Middle Atlantic Coastal Plains (Omernik)</v>
      </c>
    </row>
    <row r="88" spans="2:8" x14ac:dyDescent="0.35">
      <c r="B88" s="141" t="str">
        <f>Master[[#This Row],[Accession Prefix (NPGS)]]&amp;" "&amp;Master[[#This Row],[Accession Number -Assigned]]&amp;" COLLECTED "&amp;TEXT(Master[[#This Row],[Date Collected or Developed]], "MM/DD/YYYY")</f>
        <v>W6  COLLECTED 11/18/2016</v>
      </c>
      <c r="C88" s="141" t="str">
        <f t="shared" si="2"/>
        <v>ECOREGION</v>
      </c>
      <c r="D88" s="17" t="str">
        <f>IF(Master[[#This Row],[ECOREGION - Lookup picker]]="","",Master[[#This Row],[ECOREGION - Lookup picker]])</f>
        <v>Middle Atlantic Coastal Plain</v>
      </c>
      <c r="E88" s="109"/>
      <c r="G88" s="76" t="str">
        <f>IF(Master[[#This Row],[ECOREGION - Lookup picker]]="","",Master[[#This Row],[ECOREGION - Lookup picker]])</f>
        <v>Middle Atlantic Coastal Plain</v>
      </c>
      <c r="H88" s="141" t="str">
        <f>IF(Master[[#This Row],[Ecoregion Original Value]]="","",Master[[#This Row],[Ecoregion Original Value]])</f>
        <v>63E: Middle Atlantic Coastal Plains (Omernik)</v>
      </c>
    </row>
    <row r="89" spans="2:8" x14ac:dyDescent="0.35">
      <c r="B89" s="141" t="str">
        <f>Master[[#This Row],[Accession Prefix (NPGS)]]&amp;" "&amp;Master[[#This Row],[Accession Number -Assigned]]&amp;" COLLECTED "&amp;TEXT(Master[[#This Row],[Date Collected or Developed]], "MM/DD/YYYY")</f>
        <v>W6  COLLECTED 10/22/2016</v>
      </c>
      <c r="C89" s="141" t="str">
        <f t="shared" si="2"/>
        <v>ECOREGION</v>
      </c>
      <c r="D89" s="17" t="str">
        <f>IF(Master[[#This Row],[ECOREGION - Lookup picker]]="","",Master[[#This Row],[ECOREGION - Lookup picker]])</f>
        <v>Middle Atlantic Coastal Plain</v>
      </c>
      <c r="E89" s="109"/>
      <c r="G89" s="76" t="str">
        <f>IF(Master[[#This Row],[ECOREGION - Lookup picker]]="","",Master[[#This Row],[ECOREGION - Lookup picker]])</f>
        <v>Middle Atlantic Coastal Plain</v>
      </c>
      <c r="H89" s="141" t="str">
        <f>IF(Master[[#This Row],[Ecoregion Original Value]]="","",Master[[#This Row],[Ecoregion Original Value]])</f>
        <v>63E: Middle Atlantic Coastal Plains (Omernik)</v>
      </c>
    </row>
    <row r="90" spans="2:8" x14ac:dyDescent="0.35">
      <c r="B90" s="141" t="str">
        <f>Master[[#This Row],[Accession Prefix (NPGS)]]&amp;" "&amp;Master[[#This Row],[Accession Number -Assigned]]&amp;" COLLECTED "&amp;TEXT(Master[[#This Row],[Date Collected or Developed]], "MM/DD/YYYY")</f>
        <v>W6  COLLECTED 10/22/2016</v>
      </c>
      <c r="C90" s="141" t="str">
        <f t="shared" si="2"/>
        <v>ECOREGION</v>
      </c>
      <c r="D90" s="17" t="str">
        <f>IF(Master[[#This Row],[ECOREGION - Lookup picker]]="","",Master[[#This Row],[ECOREGION - Lookup picker]])</f>
        <v>Middle Atlantic Coastal Plain</v>
      </c>
      <c r="E90" s="109"/>
      <c r="G90" s="76" t="str">
        <f>IF(Master[[#This Row],[ECOREGION - Lookup picker]]="","",Master[[#This Row],[ECOREGION - Lookup picker]])</f>
        <v>Middle Atlantic Coastal Plain</v>
      </c>
      <c r="H90" s="141" t="str">
        <f>IF(Master[[#This Row],[Ecoregion Original Value]]="","",Master[[#This Row],[Ecoregion Original Value]])</f>
        <v>63E: Middle Atlantic Coastal Plains (Omernik)</v>
      </c>
    </row>
    <row r="91" spans="2:8" x14ac:dyDescent="0.35">
      <c r="B91" s="141" t="str">
        <f>Master[[#This Row],[Accession Prefix (NPGS)]]&amp;" "&amp;Master[[#This Row],[Accession Number -Assigned]]&amp;" COLLECTED "&amp;TEXT(Master[[#This Row],[Date Collected or Developed]], "MM/DD/YYYY")</f>
        <v>W6  COLLECTED 10/24/2016</v>
      </c>
      <c r="C91" s="141" t="str">
        <f t="shared" si="2"/>
        <v>ECOREGION</v>
      </c>
      <c r="D91" s="17" t="str">
        <f>IF(Master[[#This Row],[ECOREGION - Lookup picker]]="","",Master[[#This Row],[ECOREGION - Lookup picker]])</f>
        <v>Atlantic Coastal Pine Barrens</v>
      </c>
      <c r="E91" s="109"/>
      <c r="G91" s="76" t="str">
        <f>IF(Master[[#This Row],[ECOREGION - Lookup picker]]="","",Master[[#This Row],[ECOREGION - Lookup picker]])</f>
        <v>Atlantic Coastal Pine Barrens</v>
      </c>
      <c r="H91" s="141" t="str">
        <f>IF(Master[[#This Row],[Ecoregion Original Value]]="","",Master[[#This Row],[Ecoregion Original Value]])</f>
        <v>84E: Atlantic Coastal Pine Barrens (Omernik)</v>
      </c>
    </row>
    <row r="92" spans="2:8" x14ac:dyDescent="0.35">
      <c r="B92" s="141" t="str">
        <f>Master[[#This Row],[Accession Prefix (NPGS)]]&amp;" "&amp;Master[[#This Row],[Accession Number -Assigned]]&amp;" COLLECTED "&amp;TEXT(Master[[#This Row],[Date Collected or Developed]], "MM/DD/YYYY")</f>
        <v>W6  COLLECTED 10/25/2016</v>
      </c>
      <c r="C92" s="141" t="str">
        <f t="shared" si="2"/>
        <v>ECOREGION</v>
      </c>
      <c r="D92" s="17" t="str">
        <f>IF(Master[[#This Row],[ECOREGION - Lookup picker]]="","",Master[[#This Row],[ECOREGION - Lookup picker]])</f>
        <v>Middle Atlantic Coastal Plain</v>
      </c>
      <c r="E92" s="109"/>
      <c r="G92" s="76" t="str">
        <f>IF(Master[[#This Row],[ECOREGION - Lookup picker]]="","",Master[[#This Row],[ECOREGION - Lookup picker]])</f>
        <v>Middle Atlantic Coastal Plain</v>
      </c>
      <c r="H92" s="141" t="str">
        <f>IF(Master[[#This Row],[Ecoregion Original Value]]="","",Master[[#This Row],[Ecoregion Original Value]])</f>
        <v>63E: Middle Atlantic Coastal Plains (Omernik)</v>
      </c>
    </row>
    <row r="93" spans="2:8" x14ac:dyDescent="0.35">
      <c r="B93" s="141" t="str">
        <f>Master[[#This Row],[Accession Prefix (NPGS)]]&amp;" "&amp;Master[[#This Row],[Accession Number -Assigned]]&amp;" COLLECTED "&amp;TEXT(Master[[#This Row],[Date Collected or Developed]], "MM/DD/YYYY")</f>
        <v>W6  COLLECTED 07/06/2016</v>
      </c>
      <c r="C93" s="141" t="str">
        <f t="shared" si="2"/>
        <v>ECOREGION</v>
      </c>
      <c r="D93" s="17" t="str">
        <f>IF(Master[[#This Row],[ECOREGION - Lookup picker]]="","",Master[[#This Row],[ECOREGION - Lookup picker]])</f>
        <v>Atlantic Coastal Pine Barrens</v>
      </c>
      <c r="E93" s="109"/>
      <c r="G93" s="76" t="str">
        <f>IF(Master[[#This Row],[ECOREGION - Lookup picker]]="","",Master[[#This Row],[ECOREGION - Lookup picker]])</f>
        <v>Atlantic Coastal Pine Barrens</v>
      </c>
      <c r="H93" s="141" t="str">
        <f>IF(Master[[#This Row],[Ecoregion Original Value]]="","",Master[[#This Row],[Ecoregion Original Value]])</f>
        <v>84E: Atlantic Coastal Pine Barrens (Omernik)</v>
      </c>
    </row>
    <row r="94" spans="2:8" x14ac:dyDescent="0.35">
      <c r="B94" s="141" t="str">
        <f>Master[[#This Row],[Accession Prefix (NPGS)]]&amp;" "&amp;Master[[#This Row],[Accession Number -Assigned]]&amp;" COLLECTED "&amp;TEXT(Master[[#This Row],[Date Collected or Developed]], "MM/DD/YYYY")</f>
        <v>W6  COLLECTED 08/26/2016</v>
      </c>
      <c r="C94" s="141" t="str">
        <f t="shared" si="2"/>
        <v>ECOREGION</v>
      </c>
      <c r="D94" s="17" t="str">
        <f>IF(Master[[#This Row],[ECOREGION - Lookup picker]]="","",Master[[#This Row],[ECOREGION - Lookup picker]])</f>
        <v>Atlantic Coastal Pine Barrens</v>
      </c>
      <c r="E94" s="109"/>
      <c r="G94" s="76" t="str">
        <f>IF(Master[[#This Row],[ECOREGION - Lookup picker]]="","",Master[[#This Row],[ECOREGION - Lookup picker]])</f>
        <v>Atlantic Coastal Pine Barrens</v>
      </c>
      <c r="H94" s="141" t="str">
        <f>IF(Master[[#This Row],[Ecoregion Original Value]]="","",Master[[#This Row],[Ecoregion Original Value]])</f>
        <v>84E: Atlantic Coastal Pine Barrens (Omernik)</v>
      </c>
    </row>
    <row r="95" spans="2:8" x14ac:dyDescent="0.35">
      <c r="B95" s="141" t="str">
        <f>Master[[#This Row],[Accession Prefix (NPGS)]]&amp;" "&amp;Master[[#This Row],[Accession Number -Assigned]]&amp;" COLLECTED "&amp;TEXT(Master[[#This Row],[Date Collected or Developed]], "MM/DD/YYYY")</f>
        <v>W6  COLLECTED 09/21/2016</v>
      </c>
      <c r="C95" s="141" t="str">
        <f t="shared" si="2"/>
        <v>ECOREGION</v>
      </c>
      <c r="D95" s="17" t="str">
        <f>IF(Master[[#This Row],[ECOREGION - Lookup picker]]="","",Master[[#This Row],[ECOREGION - Lookup picker]])</f>
        <v>Atlantic Coastal Pine Barrens</v>
      </c>
      <c r="E95" s="109"/>
      <c r="G95" s="76" t="str">
        <f>IF(Master[[#This Row],[ECOREGION - Lookup picker]]="","",Master[[#This Row],[ECOREGION - Lookup picker]])</f>
        <v>Atlantic Coastal Pine Barrens</v>
      </c>
      <c r="H95" s="141" t="str">
        <f>IF(Master[[#This Row],[Ecoregion Original Value]]="","",Master[[#This Row],[Ecoregion Original Value]])</f>
        <v>63E: Middle Atlantic Coastal Plains (Omernik)</v>
      </c>
    </row>
    <row r="96" spans="2:8" x14ac:dyDescent="0.35">
      <c r="B96" s="141" t="str">
        <f>Master[[#This Row],[Accession Prefix (NPGS)]]&amp;" "&amp;Master[[#This Row],[Accession Number -Assigned]]&amp;" COLLECTED "&amp;TEXT(Master[[#This Row],[Date Collected or Developed]], "MM/DD/YYYY")</f>
        <v>W6  COLLECTED 09/26/2016</v>
      </c>
      <c r="C96" s="141" t="str">
        <f t="shared" si="2"/>
        <v>ECOREGION</v>
      </c>
      <c r="D96" s="17" t="str">
        <f>IF(Master[[#This Row],[ECOREGION - Lookup picker]]="","",Master[[#This Row],[ECOREGION - Lookup picker]])</f>
        <v>Atlantic Coastal Pine Barrens</v>
      </c>
      <c r="E96" s="109"/>
      <c r="G96" s="76" t="str">
        <f>IF(Master[[#This Row],[ECOREGION - Lookup picker]]="","",Master[[#This Row],[ECOREGION - Lookup picker]])</f>
        <v>Atlantic Coastal Pine Barrens</v>
      </c>
      <c r="H96" s="141" t="str">
        <f>IF(Master[[#This Row],[Ecoregion Original Value]]="","",Master[[#This Row],[Ecoregion Original Value]])</f>
        <v>84E: Atlantic Coastal Pine Barrens (Omernik)</v>
      </c>
    </row>
    <row r="97" spans="2:8" x14ac:dyDescent="0.35">
      <c r="B97" s="141" t="str">
        <f>Master[[#This Row],[Accession Prefix (NPGS)]]&amp;" "&amp;Master[[#This Row],[Accession Number -Assigned]]&amp;" COLLECTED "&amp;TEXT(Master[[#This Row],[Date Collected or Developed]], "MM/DD/YYYY")</f>
        <v>W6  COLLECTED 10/25/2016</v>
      </c>
      <c r="C97" s="141" t="str">
        <f t="shared" si="2"/>
        <v>ECOREGION</v>
      </c>
      <c r="D97" s="17" t="str">
        <f>IF(Master[[#This Row],[ECOREGION - Lookup picker]]="","",Master[[#This Row],[ECOREGION - Lookup picker]])</f>
        <v>Atlantic Coastal Pine Barrens</v>
      </c>
      <c r="E97" s="109"/>
      <c r="G97" s="76" t="str">
        <f>IF(Master[[#This Row],[ECOREGION - Lookup picker]]="","",Master[[#This Row],[ECOREGION - Lookup picker]])</f>
        <v>Atlantic Coastal Pine Barrens</v>
      </c>
      <c r="H97" s="141" t="str">
        <f>IF(Master[[#This Row],[Ecoregion Original Value]]="","",Master[[#This Row],[Ecoregion Original Value]])</f>
        <v>84E: Atlantic Coastal Pine Barrens (Omernik)</v>
      </c>
    </row>
    <row r="98" spans="2:8" x14ac:dyDescent="0.35">
      <c r="B98" s="141" t="str">
        <f>Master[[#This Row],[Accession Prefix (NPGS)]]&amp;" "&amp;Master[[#This Row],[Accession Number -Assigned]]&amp;" COLLECTED "&amp;TEXT(Master[[#This Row],[Date Collected or Developed]], "MM/DD/YYYY")</f>
        <v>W6  COLLECTED 10/31/2016</v>
      </c>
      <c r="C98" s="141" t="str">
        <f t="shared" ref="C98:C129" si="3">"ECOREGION"</f>
        <v>ECOREGION</v>
      </c>
      <c r="D98" s="17" t="str">
        <f>IF(Master[[#This Row],[ECOREGION - Lookup picker]]="","",Master[[#This Row],[ECOREGION - Lookup picker]])</f>
        <v>Atlantic Coastal Pine Barrens</v>
      </c>
      <c r="E98" s="109"/>
      <c r="G98" s="76" t="str">
        <f>IF(Master[[#This Row],[ECOREGION - Lookup picker]]="","",Master[[#This Row],[ECOREGION - Lookup picker]])</f>
        <v>Atlantic Coastal Pine Barrens</v>
      </c>
      <c r="H98" s="141" t="str">
        <f>IF(Master[[#This Row],[Ecoregion Original Value]]="","",Master[[#This Row],[Ecoregion Original Value]])</f>
        <v>84E: Atlantic Coastal Pine Barrens (Omernik)</v>
      </c>
    </row>
    <row r="99" spans="2:8" x14ac:dyDescent="0.35">
      <c r="B99" s="141" t="str">
        <f>Master[[#This Row],[Accession Prefix (NPGS)]]&amp;" "&amp;Master[[#This Row],[Accession Number -Assigned]]&amp;" COLLECTED "&amp;TEXT(Master[[#This Row],[Date Collected or Developed]], "MM/DD/YYYY")</f>
        <v>W6  COLLECTED 11/03/2016</v>
      </c>
      <c r="C99" s="141" t="str">
        <f t="shared" si="3"/>
        <v>ECOREGION</v>
      </c>
      <c r="D99" s="17" t="str">
        <f>IF(Master[[#This Row],[ECOREGION - Lookup picker]]="","",Master[[#This Row],[ECOREGION - Lookup picker]])</f>
        <v>Atlantic Coastal Pine Barrens</v>
      </c>
      <c r="E99" s="109"/>
      <c r="G99" s="76" t="str">
        <f>IF(Master[[#This Row],[ECOREGION - Lookup picker]]="","",Master[[#This Row],[ECOREGION - Lookup picker]])</f>
        <v>Atlantic Coastal Pine Barrens</v>
      </c>
      <c r="H99" s="141" t="str">
        <f>IF(Master[[#This Row],[Ecoregion Original Value]]="","",Master[[#This Row],[Ecoregion Original Value]])</f>
        <v>84E: Atlantic Coastal Pine Barrens (Omernik)</v>
      </c>
    </row>
    <row r="100" spans="2:8" x14ac:dyDescent="0.35">
      <c r="B100" s="141" t="str">
        <f>Master[[#This Row],[Accession Prefix (NPGS)]]&amp;" "&amp;Master[[#This Row],[Accession Number -Assigned]]&amp;" COLLECTED "&amp;TEXT(Master[[#This Row],[Date Collected or Developed]], "MM/DD/YYYY")</f>
        <v>W6  COLLECTED 11/03/2016</v>
      </c>
      <c r="C100" s="141" t="str">
        <f t="shared" si="3"/>
        <v>ECOREGION</v>
      </c>
      <c r="D100" s="17" t="str">
        <f>IF(Master[[#This Row],[ECOREGION - Lookup picker]]="","",Master[[#This Row],[ECOREGION - Lookup picker]])</f>
        <v>Atlantic Coastal Pine Barrens</v>
      </c>
      <c r="E100" s="109"/>
      <c r="G100" s="76" t="str">
        <f>IF(Master[[#This Row],[ECOREGION - Lookup picker]]="","",Master[[#This Row],[ECOREGION - Lookup picker]])</f>
        <v>Atlantic Coastal Pine Barrens</v>
      </c>
      <c r="H100" s="141" t="str">
        <f>IF(Master[[#This Row],[Ecoregion Original Value]]="","",Master[[#This Row],[Ecoregion Original Value]])</f>
        <v>84E: Atlantic Coastal Pine Barrens (Omernik)</v>
      </c>
    </row>
    <row r="101" spans="2:8" x14ac:dyDescent="0.35">
      <c r="B101" s="141" t="str">
        <f>Master[[#This Row],[Accession Prefix (NPGS)]]&amp;" "&amp;Master[[#This Row],[Accession Number -Assigned]]&amp;" COLLECTED "&amp;TEXT(Master[[#This Row],[Date Collected or Developed]], "MM/DD/YYYY")</f>
        <v>W6  COLLECTED 11/08/2016</v>
      </c>
      <c r="C101" s="141" t="str">
        <f t="shared" si="3"/>
        <v>ECOREGION</v>
      </c>
      <c r="D101" s="17" t="str">
        <f>IF(Master[[#This Row],[ECOREGION - Lookup picker]]="","",Master[[#This Row],[ECOREGION - Lookup picker]])</f>
        <v>Atlantic Coastal Pine Barrens</v>
      </c>
      <c r="E101" s="109"/>
      <c r="G101" s="76" t="str">
        <f>IF(Master[[#This Row],[ECOREGION - Lookup picker]]="","",Master[[#This Row],[ECOREGION - Lookup picker]])</f>
        <v>Atlantic Coastal Pine Barrens</v>
      </c>
      <c r="H101" s="141" t="str">
        <f>IF(Master[[#This Row],[Ecoregion Original Value]]="","",Master[[#This Row],[Ecoregion Original Value]])</f>
        <v>84E: Atlantic Coastal Pine Barrens (Omernik)</v>
      </c>
    </row>
    <row r="102" spans="2:8" x14ac:dyDescent="0.35">
      <c r="B102" s="141" t="str">
        <f>Master[[#This Row],[Accession Prefix (NPGS)]]&amp;" "&amp;Master[[#This Row],[Accession Number -Assigned]]&amp;" COLLECTED "&amp;TEXT(Master[[#This Row],[Date Collected or Developed]], "MM/DD/YYYY")</f>
        <v>W6  COLLECTED 11/08/2016</v>
      </c>
      <c r="C102" s="141" t="str">
        <f t="shared" si="3"/>
        <v>ECOREGION</v>
      </c>
      <c r="D102" s="17" t="str">
        <f>IF(Master[[#This Row],[ECOREGION - Lookup picker]]="","",Master[[#This Row],[ECOREGION - Lookup picker]])</f>
        <v>Atlantic Coastal Pine Barrens</v>
      </c>
      <c r="E102" s="109"/>
      <c r="G102" s="76" t="str">
        <f>IF(Master[[#This Row],[ECOREGION - Lookup picker]]="","",Master[[#This Row],[ECOREGION - Lookup picker]])</f>
        <v>Atlantic Coastal Pine Barrens</v>
      </c>
      <c r="H102" s="141" t="str">
        <f>IF(Master[[#This Row],[Ecoregion Original Value]]="","",Master[[#This Row],[Ecoregion Original Value]])</f>
        <v>84E: Atlantic Coastal Pine Barrens (Omernik)</v>
      </c>
    </row>
    <row r="103" spans="2:8" x14ac:dyDescent="0.35">
      <c r="B103" s="141" t="str">
        <f>Master[[#This Row],[Accession Prefix (NPGS)]]&amp;" "&amp;Master[[#This Row],[Accession Number -Assigned]]&amp;" COLLECTED "&amp;TEXT(Master[[#This Row],[Date Collected or Developed]], "MM/DD/YYYY")</f>
        <v>W6  COLLECTED 11/08/2016</v>
      </c>
      <c r="C103" s="141" t="str">
        <f t="shared" si="3"/>
        <v>ECOREGION</v>
      </c>
      <c r="D103" s="17" t="str">
        <f>IF(Master[[#This Row],[ECOREGION - Lookup picker]]="","",Master[[#This Row],[ECOREGION - Lookup picker]])</f>
        <v>Atlantic Coastal Pine Barrens</v>
      </c>
      <c r="E103" s="109"/>
      <c r="G103" s="76" t="str">
        <f>IF(Master[[#This Row],[ECOREGION - Lookup picker]]="","",Master[[#This Row],[ECOREGION - Lookup picker]])</f>
        <v>Atlantic Coastal Pine Barrens</v>
      </c>
      <c r="H103" s="141" t="str">
        <f>IF(Master[[#This Row],[Ecoregion Original Value]]="","",Master[[#This Row],[Ecoregion Original Value]])</f>
        <v>84E: Atlantic Coastal Pine Barrens (Omernik)</v>
      </c>
    </row>
    <row r="104" spans="2:8" x14ac:dyDescent="0.35">
      <c r="B104" s="141" t="str">
        <f>Master[[#This Row],[Accession Prefix (NPGS)]]&amp;" "&amp;Master[[#This Row],[Accession Number -Assigned]]&amp;" COLLECTED "&amp;TEXT(Master[[#This Row],[Date Collected or Developed]], "MM/DD/YYYY")</f>
        <v>W6  COLLECTED 11/10/2016</v>
      </c>
      <c r="C104" s="141" t="str">
        <f t="shared" si="3"/>
        <v>ECOREGION</v>
      </c>
      <c r="D104" s="17" t="str">
        <f>IF(Master[[#This Row],[ECOREGION - Lookup picker]]="","",Master[[#This Row],[ECOREGION - Lookup picker]])</f>
        <v>Atlantic Coastal Pine Barrens</v>
      </c>
      <c r="E104" s="109"/>
      <c r="G104" s="76" t="str">
        <f>IF(Master[[#This Row],[ECOREGION - Lookup picker]]="","",Master[[#This Row],[ECOREGION - Lookup picker]])</f>
        <v>Atlantic Coastal Pine Barrens</v>
      </c>
      <c r="H104" s="141" t="str">
        <f>IF(Master[[#This Row],[Ecoregion Original Value]]="","",Master[[#This Row],[Ecoregion Original Value]])</f>
        <v>84E: Atlantic Coastal Pine Barrens (Omernik)</v>
      </c>
    </row>
    <row r="105" spans="2:8" x14ac:dyDescent="0.35">
      <c r="B105" s="141" t="str">
        <f>Master[[#This Row],[Accession Prefix (NPGS)]]&amp;" "&amp;Master[[#This Row],[Accession Number -Assigned]]&amp;" COLLECTED "&amp;TEXT(Master[[#This Row],[Date Collected or Developed]], "MM/DD/YYYY")</f>
        <v>W6  COLLECTED 11/10/2016</v>
      </c>
      <c r="C105" s="141" t="str">
        <f t="shared" si="3"/>
        <v>ECOREGION</v>
      </c>
      <c r="D105" s="17" t="str">
        <f>IF(Master[[#This Row],[ECOREGION - Lookup picker]]="","",Master[[#This Row],[ECOREGION - Lookup picker]])</f>
        <v>Atlantic Coastal Pine Barrens</v>
      </c>
      <c r="E105" s="109"/>
      <c r="G105" s="76" t="str">
        <f>IF(Master[[#This Row],[ECOREGION - Lookup picker]]="","",Master[[#This Row],[ECOREGION - Lookup picker]])</f>
        <v>Atlantic Coastal Pine Barrens</v>
      </c>
      <c r="H105" s="141" t="str">
        <f>IF(Master[[#This Row],[Ecoregion Original Value]]="","",Master[[#This Row],[Ecoregion Original Value]])</f>
        <v>84E: Atlantic Coastal Pine Barrens (Omernik)</v>
      </c>
    </row>
    <row r="106" spans="2:8" x14ac:dyDescent="0.35">
      <c r="B106" s="141" t="str">
        <f>Master[[#This Row],[Accession Prefix (NPGS)]]&amp;" "&amp;Master[[#This Row],[Accession Number -Assigned]]&amp;" COLLECTED "&amp;TEXT(Master[[#This Row],[Date Collected or Developed]], "MM/DD/YYYY")</f>
        <v>W6  COLLECTED 11/04/2016</v>
      </c>
      <c r="C106" s="141" t="str">
        <f t="shared" si="3"/>
        <v>ECOREGION</v>
      </c>
      <c r="D106" s="17" t="str">
        <f>IF(Master[[#This Row],[ECOREGION - Lookup picker]]="","",Master[[#This Row],[ECOREGION - Lookup picker]])</f>
        <v>Middle Atlantic Coastal Plain</v>
      </c>
      <c r="E106" s="109"/>
      <c r="G106" s="76" t="str">
        <f>IF(Master[[#This Row],[ECOREGION - Lookup picker]]="","",Master[[#This Row],[ECOREGION - Lookup picker]])</f>
        <v>Middle Atlantic Coastal Plain</v>
      </c>
      <c r="H106" s="141" t="str">
        <f>IF(Master[[#This Row],[Ecoregion Original Value]]="","",Master[[#This Row],[Ecoregion Original Value]])</f>
        <v>63E: Middle Atlantic Coastal Plains (Omernik)</v>
      </c>
    </row>
    <row r="107" spans="2:8" x14ac:dyDescent="0.35">
      <c r="B107" s="141" t="str">
        <f>Master[[#This Row],[Accession Prefix (NPGS)]]&amp;" "&amp;Master[[#This Row],[Accession Number -Assigned]]&amp;" COLLECTED "&amp;TEXT(Master[[#This Row],[Date Collected or Developed]], "MM/DD/YYYY")</f>
        <v>W6  COLLECTED 11/05/2016</v>
      </c>
      <c r="C107" s="141" t="str">
        <f t="shared" si="3"/>
        <v>ECOREGION</v>
      </c>
      <c r="D107" s="17" t="str">
        <f>IF(Master[[#This Row],[ECOREGION - Lookup picker]]="","",Master[[#This Row],[ECOREGION - Lookup picker]])</f>
        <v>Middle Atlantic Coastal Plain</v>
      </c>
      <c r="E107" s="109"/>
      <c r="G107" s="76" t="str">
        <f>IF(Master[[#This Row],[ECOREGION - Lookup picker]]="","",Master[[#This Row],[ECOREGION - Lookup picker]])</f>
        <v>Middle Atlantic Coastal Plain</v>
      </c>
      <c r="H107" s="141" t="str">
        <f>IF(Master[[#This Row],[Ecoregion Original Value]]="","",Master[[#This Row],[Ecoregion Original Value]])</f>
        <v>63E: Middle Atlantic Coastal Plains (Omernik)</v>
      </c>
    </row>
    <row r="108" spans="2:8" x14ac:dyDescent="0.35">
      <c r="B108" s="141" t="str">
        <f>Master[[#This Row],[Accession Prefix (NPGS)]]&amp;" "&amp;Master[[#This Row],[Accession Number -Assigned]]&amp;" COLLECTED "&amp;TEXT(Master[[#This Row],[Date Collected or Developed]], "MM/DD/YYYY")</f>
        <v>W6  COLLECTED 11/08/2016</v>
      </c>
      <c r="C108" s="141" t="str">
        <f t="shared" si="3"/>
        <v>ECOREGION</v>
      </c>
      <c r="D108" s="17" t="str">
        <f>IF(Master[[#This Row],[ECOREGION - Lookup picker]]="","",Master[[#This Row],[ECOREGION - Lookup picker]])</f>
        <v>Northern Piedmont</v>
      </c>
      <c r="E108" s="109"/>
      <c r="G108" s="76" t="str">
        <f>IF(Master[[#This Row],[ECOREGION - Lookup picker]]="","",Master[[#This Row],[ECOREGION - Lookup picker]])</f>
        <v>Northern Piedmont</v>
      </c>
      <c r="H108" s="141" t="str">
        <f>IF(Master[[#This Row],[Ecoregion Original Value]]="","",Master[[#This Row],[Ecoregion Original Value]])</f>
        <v>64E: Northern Piedmont (Omernik)</v>
      </c>
    </row>
    <row r="109" spans="2:8" x14ac:dyDescent="0.35">
      <c r="B109" s="141" t="str">
        <f>Master[[#This Row],[Accession Prefix (NPGS)]]&amp;" "&amp;Master[[#This Row],[Accession Number -Assigned]]&amp;" COLLECTED "&amp;TEXT(Master[[#This Row],[Date Collected or Developed]], "MM/DD/YYYY")</f>
        <v>W6  COLLECTED 11/09/2016</v>
      </c>
      <c r="C109" s="141" t="str">
        <f t="shared" si="3"/>
        <v>ECOREGION</v>
      </c>
      <c r="D109" s="17" t="str">
        <f>IF(Master[[#This Row],[ECOREGION - Lookup picker]]="","",Master[[#This Row],[ECOREGION - Lookup picker]])</f>
        <v>Custom Category</v>
      </c>
      <c r="E109" s="109"/>
      <c r="G109" s="76" t="str">
        <f>IF(Master[[#This Row],[ECOREGION - Lookup picker]]="","",Master[[#This Row],[ECOREGION - Lookup picker]])</f>
        <v>Custom Category</v>
      </c>
      <c r="H109" s="141" t="str">
        <f>IF(Master[[#This Row],[Ecoregion Original Value]]="","",Master[[#This Row],[Ecoregion Original Value]])</f>
        <v>58E: Northeastern Highlands (Omernik)</v>
      </c>
    </row>
    <row r="110" spans="2:8" x14ac:dyDescent="0.35">
      <c r="B110" s="141" t="str">
        <f>Master[[#This Row],[Accession Prefix (NPGS)]]&amp;" "&amp;Master[[#This Row],[Accession Number -Assigned]]&amp;" COLLECTED "&amp;TEXT(Master[[#This Row],[Date Collected or Developed]], "MM/DD/YYYY")</f>
        <v>W6  COLLECTED 11/09/2016</v>
      </c>
      <c r="C110" s="141" t="str">
        <f t="shared" si="3"/>
        <v>ECOREGION</v>
      </c>
      <c r="D110" s="17" t="str">
        <f>IF(Master[[#This Row],[ECOREGION - Lookup picker]]="","",Master[[#This Row],[ECOREGION - Lookup picker]])</f>
        <v>Atlantic Coastal Pine Barrens</v>
      </c>
      <c r="E110" s="109"/>
      <c r="G110" s="76" t="str">
        <f>IF(Master[[#This Row],[ECOREGION - Lookup picker]]="","",Master[[#This Row],[ECOREGION - Lookup picker]])</f>
        <v>Atlantic Coastal Pine Barrens</v>
      </c>
      <c r="H110" s="141" t="str">
        <f>IF(Master[[#This Row],[Ecoregion Original Value]]="","",Master[[#This Row],[Ecoregion Original Value]])</f>
        <v>84E: Atlantic Coastal Pine Barrens (Omernik)</v>
      </c>
    </row>
    <row r="111" spans="2:8" x14ac:dyDescent="0.35">
      <c r="B111" s="141" t="str">
        <f>Master[[#This Row],[Accession Prefix (NPGS)]]&amp;" "&amp;Master[[#This Row],[Accession Number -Assigned]]&amp;" COLLECTED "&amp;TEXT(Master[[#This Row],[Date Collected or Developed]], "MM/DD/YYYY")</f>
        <v>W6  COLLECTED 11/09/2016</v>
      </c>
      <c r="C111" s="141" t="str">
        <f t="shared" si="3"/>
        <v>ECOREGION</v>
      </c>
      <c r="D111" s="17" t="str">
        <f>IF(Master[[#This Row],[ECOREGION - Lookup picker]]="","",Master[[#This Row],[ECOREGION - Lookup picker]])</f>
        <v>Custom Category</v>
      </c>
      <c r="E111" s="109"/>
      <c r="G111" s="76" t="str">
        <f>IF(Master[[#This Row],[ECOREGION - Lookup picker]]="","",Master[[#This Row],[ECOREGION - Lookup picker]])</f>
        <v>Custom Category</v>
      </c>
      <c r="H111" s="141" t="str">
        <f>IF(Master[[#This Row],[Ecoregion Original Value]]="","",Master[[#This Row],[Ecoregion Original Value]])</f>
        <v>58E: Northeastern Highlands (Omernik)</v>
      </c>
    </row>
    <row r="112" spans="2:8" x14ac:dyDescent="0.35">
      <c r="B112" s="141" t="str">
        <f>Master[[#This Row],[Accession Prefix (NPGS)]]&amp;" "&amp;Master[[#This Row],[Accession Number -Assigned]]&amp;" COLLECTED "&amp;TEXT(Master[[#This Row],[Date Collected or Developed]], "MM/DD/YYYY")</f>
        <v>W6  COLLECTED 11/09/2016</v>
      </c>
      <c r="C112" s="141" t="str">
        <f t="shared" si="3"/>
        <v>ECOREGION</v>
      </c>
      <c r="D112" s="17" t="str">
        <f>IF(Master[[#This Row],[ECOREGION - Lookup picker]]="","",Master[[#This Row],[ECOREGION - Lookup picker]])</f>
        <v>Custom Category</v>
      </c>
      <c r="E112" s="109"/>
      <c r="G112" s="76" t="str">
        <f>IF(Master[[#This Row],[ECOREGION - Lookup picker]]="","",Master[[#This Row],[ECOREGION - Lookup picker]])</f>
        <v>Custom Category</v>
      </c>
      <c r="H112" s="141" t="str">
        <f>IF(Master[[#This Row],[Ecoregion Original Value]]="","",Master[[#This Row],[Ecoregion Original Value]])</f>
        <v>58E: Northeastern Highlands (Omernik)</v>
      </c>
    </row>
    <row r="113" spans="2:8" x14ac:dyDescent="0.35">
      <c r="B113" s="141" t="str">
        <f>Master[[#This Row],[Accession Prefix (NPGS)]]&amp;" "&amp;Master[[#This Row],[Accession Number -Assigned]]&amp;" COLLECTED "&amp;TEXT(Master[[#This Row],[Date Collected or Developed]], "MM/DD/YYYY")</f>
        <v>W6  COLLECTED 11/10/2016</v>
      </c>
      <c r="C113" s="141" t="str">
        <f t="shared" si="3"/>
        <v>ECOREGION</v>
      </c>
      <c r="D113" s="17" t="str">
        <f>IF(Master[[#This Row],[ECOREGION - Lookup picker]]="","",Master[[#This Row],[ECOREGION - Lookup picker]])</f>
        <v>Ridge and Valley</v>
      </c>
      <c r="E113" s="109"/>
      <c r="G113" s="76" t="str">
        <f>IF(Master[[#This Row],[ECOREGION - Lookup picker]]="","",Master[[#This Row],[ECOREGION - Lookup picker]])</f>
        <v>Ridge and Valley</v>
      </c>
      <c r="H113" s="141" t="str">
        <f>IF(Master[[#This Row],[Ecoregion Original Value]]="","",Master[[#This Row],[Ecoregion Original Value]])</f>
        <v>67E: Ridge and Valley (Omernik)</v>
      </c>
    </row>
    <row r="114" spans="2:8" x14ac:dyDescent="0.35">
      <c r="B114" s="141" t="str">
        <f>Master[[#This Row],[Accession Prefix (NPGS)]]&amp;" "&amp;Master[[#This Row],[Accession Number -Assigned]]&amp;" COLLECTED "&amp;TEXT(Master[[#This Row],[Date Collected or Developed]], "MM/DD/YYYY")</f>
        <v>W6  COLLECTED 08/10/2017</v>
      </c>
      <c r="C114" s="141" t="str">
        <f t="shared" si="3"/>
        <v>ECOREGION</v>
      </c>
      <c r="D114" s="17" t="str">
        <f>IF(Master[[#This Row],[ECOREGION - Lookup picker]]="","",Master[[#This Row],[ECOREGION - Lookup picker]])</f>
        <v>Middle Atlantic Coastal Plain</v>
      </c>
      <c r="E114" s="109"/>
      <c r="G114" s="76" t="str">
        <f>IF(Master[[#This Row],[ECOREGION - Lookup picker]]="","",Master[[#This Row],[ECOREGION - Lookup picker]])</f>
        <v>Middle Atlantic Coastal Plain</v>
      </c>
      <c r="H114" s="141" t="str">
        <f>IF(Master[[#This Row],[Ecoregion Original Value]]="","",Master[[#This Row],[Ecoregion Original Value]])</f>
        <v>63E: Middle Atlantic Coastal Plains (Omernik)</v>
      </c>
    </row>
    <row r="115" spans="2:8" x14ac:dyDescent="0.35">
      <c r="B115" s="141" t="str">
        <f>Master[[#This Row],[Accession Prefix (NPGS)]]&amp;" "&amp;Master[[#This Row],[Accession Number -Assigned]]&amp;" COLLECTED "&amp;TEXT(Master[[#This Row],[Date Collected or Developed]], "MM/DD/YYYY")</f>
        <v>W6  COLLECTED 09/12/2017</v>
      </c>
      <c r="C115" s="141" t="str">
        <f t="shared" si="3"/>
        <v>ECOREGION</v>
      </c>
      <c r="D115" s="17" t="str">
        <f>IF(Master[[#This Row],[ECOREGION - Lookup picker]]="","",Master[[#This Row],[ECOREGION - Lookup picker]])</f>
        <v>Atlantic Coastal Pine Barrens</v>
      </c>
      <c r="E115" s="109"/>
      <c r="G115" s="76" t="str">
        <f>IF(Master[[#This Row],[ECOREGION - Lookup picker]]="","",Master[[#This Row],[ECOREGION - Lookup picker]])</f>
        <v>Atlantic Coastal Pine Barrens</v>
      </c>
      <c r="H115" s="141" t="str">
        <f>IF(Master[[#This Row],[Ecoregion Original Value]]="","",Master[[#This Row],[Ecoregion Original Value]])</f>
        <v>84E: Atlantic Coastal Pine Barrens (Omernik)</v>
      </c>
    </row>
    <row r="116" spans="2:8" x14ac:dyDescent="0.35">
      <c r="B116" s="141" t="str">
        <f>Master[[#This Row],[Accession Prefix (NPGS)]]&amp;" "&amp;Master[[#This Row],[Accession Number -Assigned]]&amp;" COLLECTED "&amp;TEXT(Master[[#This Row],[Date Collected or Developed]], "MM/DD/YYYY")</f>
        <v>W6  COLLECTED 11/03/2017</v>
      </c>
      <c r="C116" s="141" t="str">
        <f t="shared" si="3"/>
        <v>ECOREGION</v>
      </c>
      <c r="D116" s="17" t="str">
        <f>IF(Master[[#This Row],[ECOREGION - Lookup picker]]="","",Master[[#This Row],[ECOREGION - Lookup picker]])</f>
        <v>Northeastern Coastal Zone</v>
      </c>
      <c r="E116" s="109"/>
      <c r="G116" s="76" t="str">
        <f>IF(Master[[#This Row],[ECOREGION - Lookup picker]]="","",Master[[#This Row],[ECOREGION - Lookup picker]])</f>
        <v>Northeastern Coastal Zone</v>
      </c>
      <c r="H116" s="141" t="str">
        <f>IF(Master[[#This Row],[Ecoregion Original Value]]="","",Master[[#This Row],[Ecoregion Original Value]])</f>
        <v>59E: Northeastern Coastal Zone (Omernik)</v>
      </c>
    </row>
    <row r="117" spans="2:8" x14ac:dyDescent="0.35">
      <c r="B117" s="141" t="str">
        <f>Master[[#This Row],[Accession Prefix (NPGS)]]&amp;" "&amp;Master[[#This Row],[Accession Number -Assigned]]&amp;" COLLECTED "&amp;TEXT(Master[[#This Row],[Date Collected or Developed]], "MM/DD/YYYY")</f>
        <v>W6  COLLECTED 11/10/2017</v>
      </c>
      <c r="C117" s="141" t="str">
        <f t="shared" si="3"/>
        <v>ECOREGION</v>
      </c>
      <c r="D117" s="17" t="str">
        <f>IF(Master[[#This Row],[ECOREGION - Lookup picker]]="","",Master[[#This Row],[ECOREGION - Lookup picker]])</f>
        <v>Custom Category</v>
      </c>
      <c r="E117" s="109"/>
      <c r="G117" s="76" t="str">
        <f>IF(Master[[#This Row],[ECOREGION - Lookup picker]]="","",Master[[#This Row],[ECOREGION - Lookup picker]])</f>
        <v>Custom Category</v>
      </c>
      <c r="H117" s="141" t="str">
        <f>IF(Master[[#This Row],[Ecoregion Original Value]]="","",Master[[#This Row],[Ecoregion Original Value]])</f>
        <v>58E: Northeastern Highlands (Omernik)</v>
      </c>
    </row>
    <row r="118" spans="2:8" x14ac:dyDescent="0.35">
      <c r="B118" s="141" t="str">
        <f>Master[[#This Row],[Accession Prefix (NPGS)]]&amp;" "&amp;Master[[#This Row],[Accession Number -Assigned]]&amp;" COLLECTED "&amp;TEXT(Master[[#This Row],[Date Collected or Developed]], "MM/DD/YYYY")</f>
        <v xml:space="preserve">  COLLECTED 01/00/1900</v>
      </c>
      <c r="C118" s="141" t="str">
        <f t="shared" si="3"/>
        <v>ECOREGION</v>
      </c>
      <c r="D118" s="17" t="str">
        <f>IF(Master[[#This Row],[ECOREGION - Lookup picker]]="","",Master[[#This Row],[ECOREGION - Lookup picker]])</f>
        <v/>
      </c>
      <c r="E118" s="109"/>
      <c r="G118" s="76" t="str">
        <f>IF(Master[[#This Row],[ECOREGION - Lookup picker]]="","",Master[[#This Row],[ECOREGION - Lookup picker]])</f>
        <v/>
      </c>
      <c r="H118" s="141" t="str">
        <f>IF(Master[[#This Row],[Ecoregion Original Value]]="","",Master[[#This Row],[Ecoregion Original Value]])</f>
        <v/>
      </c>
    </row>
    <row r="119" spans="2:8" x14ac:dyDescent="0.35">
      <c r="B119" s="141" t="str">
        <f>Master[[#This Row],[Accession Prefix (NPGS)]]&amp;" "&amp;Master[[#This Row],[Accession Number -Assigned]]&amp;" COLLECTED "&amp;TEXT(Master[[#This Row],[Date Collected or Developed]], "MM/DD/YYYY")</f>
        <v xml:space="preserve">  COLLECTED 01/00/1900</v>
      </c>
      <c r="C119" s="141" t="str">
        <f t="shared" si="3"/>
        <v>ECOREGION</v>
      </c>
      <c r="D119" s="17" t="str">
        <f>IF(Master[[#This Row],[ECOREGION - Lookup picker]]="","",Master[[#This Row],[ECOREGION - Lookup picker]])</f>
        <v/>
      </c>
      <c r="E119" s="109"/>
      <c r="G119" s="76" t="str">
        <f>IF(Master[[#This Row],[ECOREGION - Lookup picker]]="","",Master[[#This Row],[ECOREGION - Lookup picker]])</f>
        <v/>
      </c>
      <c r="H119" s="141" t="str">
        <f>IF(Master[[#This Row],[Ecoregion Original Value]]="","",Master[[#This Row],[Ecoregion Original Value]])</f>
        <v/>
      </c>
    </row>
    <row r="120" spans="2:8" x14ac:dyDescent="0.35">
      <c r="B120" s="141" t="str">
        <f>Master[[#This Row],[Accession Prefix (NPGS)]]&amp;" "&amp;Master[[#This Row],[Accession Number -Assigned]]&amp;" COLLECTED "&amp;TEXT(Master[[#This Row],[Date Collected or Developed]], "MM/DD/YYYY")</f>
        <v xml:space="preserve">  COLLECTED 01/00/1900</v>
      </c>
      <c r="C120" s="141" t="str">
        <f t="shared" si="3"/>
        <v>ECOREGION</v>
      </c>
      <c r="D120" s="17" t="str">
        <f>IF(Master[[#This Row],[ECOREGION - Lookup picker]]="","",Master[[#This Row],[ECOREGION - Lookup picker]])</f>
        <v/>
      </c>
      <c r="E120" s="109"/>
      <c r="G120" s="76" t="str">
        <f>IF(Master[[#This Row],[ECOREGION - Lookup picker]]="","",Master[[#This Row],[ECOREGION - Lookup picker]])</f>
        <v/>
      </c>
      <c r="H120" s="141" t="str">
        <f>IF(Master[[#This Row],[Ecoregion Original Value]]="","",Master[[#This Row],[Ecoregion Original Value]])</f>
        <v/>
      </c>
    </row>
    <row r="121" spans="2:8" x14ac:dyDescent="0.35">
      <c r="B121" s="141" t="str">
        <f>Master[[#This Row],[Accession Prefix (NPGS)]]&amp;" "&amp;Master[[#This Row],[Accession Number -Assigned]]&amp;" COLLECTED "&amp;TEXT(Master[[#This Row],[Date Collected or Developed]], "MM/DD/YYYY")</f>
        <v xml:space="preserve">  COLLECTED 01/00/1900</v>
      </c>
      <c r="C121" s="141" t="str">
        <f t="shared" si="3"/>
        <v>ECOREGION</v>
      </c>
      <c r="D121" s="17" t="str">
        <f>IF(Master[[#This Row],[ECOREGION - Lookup picker]]="","",Master[[#This Row],[ECOREGION - Lookup picker]])</f>
        <v/>
      </c>
      <c r="E121" s="109"/>
      <c r="G121" s="76" t="str">
        <f>IF(Master[[#This Row],[ECOREGION - Lookup picker]]="","",Master[[#This Row],[ECOREGION - Lookup picker]])</f>
        <v/>
      </c>
      <c r="H121" s="141" t="str">
        <f>IF(Master[[#This Row],[Ecoregion Original Value]]="","",Master[[#This Row],[Ecoregion Original Value]])</f>
        <v/>
      </c>
    </row>
    <row r="122" spans="2:8" x14ac:dyDescent="0.35">
      <c r="B122" s="141" t="str">
        <f>Master[[#This Row],[Accession Prefix (NPGS)]]&amp;" "&amp;Master[[#This Row],[Accession Number -Assigned]]&amp;" COLLECTED "&amp;TEXT(Master[[#This Row],[Date Collected or Developed]], "MM/DD/YYYY")</f>
        <v xml:space="preserve">  COLLECTED 01/00/1900</v>
      </c>
      <c r="C122" s="141" t="str">
        <f t="shared" si="3"/>
        <v>ECOREGION</v>
      </c>
      <c r="D122" s="17" t="str">
        <f>IF(Master[[#This Row],[ECOREGION - Lookup picker]]="","",Master[[#This Row],[ECOREGION - Lookup picker]])</f>
        <v/>
      </c>
      <c r="E122" s="109"/>
      <c r="G122" s="76" t="str">
        <f>IF(Master[[#This Row],[ECOREGION - Lookup picker]]="","",Master[[#This Row],[ECOREGION - Lookup picker]])</f>
        <v/>
      </c>
      <c r="H122" s="141" t="str">
        <f>IF(Master[[#This Row],[Ecoregion Original Value]]="","",Master[[#This Row],[Ecoregion Original Value]])</f>
        <v/>
      </c>
    </row>
    <row r="123" spans="2:8" x14ac:dyDescent="0.35">
      <c r="B123" s="141" t="str">
        <f>Master[[#This Row],[Accession Prefix (NPGS)]]&amp;" "&amp;Master[[#This Row],[Accession Number -Assigned]]&amp;" COLLECTED "&amp;TEXT(Master[[#This Row],[Date Collected or Developed]], "MM/DD/YYYY")</f>
        <v xml:space="preserve">  COLLECTED 01/00/1900</v>
      </c>
      <c r="C123" s="141" t="str">
        <f t="shared" si="3"/>
        <v>ECOREGION</v>
      </c>
      <c r="D123" s="17" t="str">
        <f>IF(Master[[#This Row],[ECOREGION - Lookup picker]]="","",Master[[#This Row],[ECOREGION - Lookup picker]])</f>
        <v/>
      </c>
      <c r="E123" s="109"/>
      <c r="G123" s="76" t="str">
        <f>IF(Master[[#This Row],[ECOREGION - Lookup picker]]="","",Master[[#This Row],[ECOREGION - Lookup picker]])</f>
        <v/>
      </c>
      <c r="H123" s="141" t="str">
        <f>IF(Master[[#This Row],[Ecoregion Original Value]]="","",Master[[#This Row],[Ecoregion Original Value]])</f>
        <v/>
      </c>
    </row>
    <row r="124" spans="2:8" x14ac:dyDescent="0.35">
      <c r="B124" s="141" t="str">
        <f>Master[[#This Row],[Accession Prefix (NPGS)]]&amp;" "&amp;Master[[#This Row],[Accession Number -Assigned]]&amp;" COLLECTED "&amp;TEXT(Master[[#This Row],[Date Collected or Developed]], "MM/DD/YYYY")</f>
        <v xml:space="preserve">  COLLECTED 01/00/1900</v>
      </c>
      <c r="C124" s="141" t="str">
        <f t="shared" si="3"/>
        <v>ECOREGION</v>
      </c>
      <c r="D124" s="17" t="str">
        <f>IF(Master[[#This Row],[ECOREGION - Lookup picker]]="","",Master[[#This Row],[ECOREGION - Lookup picker]])</f>
        <v/>
      </c>
      <c r="E124" s="109"/>
      <c r="G124" s="76" t="str">
        <f>IF(Master[[#This Row],[ECOREGION - Lookup picker]]="","",Master[[#This Row],[ECOREGION - Lookup picker]])</f>
        <v/>
      </c>
      <c r="H124" s="141" t="str">
        <f>IF(Master[[#This Row],[Ecoregion Original Value]]="","",Master[[#This Row],[Ecoregion Original Value]])</f>
        <v/>
      </c>
    </row>
    <row r="125" spans="2:8" x14ac:dyDescent="0.35">
      <c r="B125" s="141" t="str">
        <f>Master[[#This Row],[Accession Prefix (NPGS)]]&amp;" "&amp;Master[[#This Row],[Accession Number -Assigned]]&amp;" COLLECTED "&amp;TEXT(Master[[#This Row],[Date Collected or Developed]], "MM/DD/YYYY")</f>
        <v xml:space="preserve">  COLLECTED 01/00/1900</v>
      </c>
      <c r="C125" s="141" t="str">
        <f t="shared" si="3"/>
        <v>ECOREGION</v>
      </c>
      <c r="D125" s="17" t="str">
        <f>IF(Master[[#This Row],[ECOREGION - Lookup picker]]="","",Master[[#This Row],[ECOREGION - Lookup picker]])</f>
        <v/>
      </c>
      <c r="E125" s="109"/>
      <c r="G125" s="76" t="str">
        <f>IF(Master[[#This Row],[ECOREGION - Lookup picker]]="","",Master[[#This Row],[ECOREGION - Lookup picker]])</f>
        <v/>
      </c>
      <c r="H125" s="141" t="str">
        <f>IF(Master[[#This Row],[Ecoregion Original Value]]="","",Master[[#This Row],[Ecoregion Original Value]])</f>
        <v/>
      </c>
    </row>
    <row r="126" spans="2:8" x14ac:dyDescent="0.35">
      <c r="B126" s="141" t="str">
        <f>Master[[#This Row],[Accession Prefix (NPGS)]]&amp;" "&amp;Master[[#This Row],[Accession Number -Assigned]]&amp;" COLLECTED "&amp;TEXT(Master[[#This Row],[Date Collected or Developed]], "MM/DD/YYYY")</f>
        <v xml:space="preserve">  COLLECTED 01/00/1900</v>
      </c>
      <c r="C126" s="141" t="str">
        <f t="shared" si="3"/>
        <v>ECOREGION</v>
      </c>
      <c r="D126" s="17" t="str">
        <f>IF(Master[[#This Row],[ECOREGION - Lookup picker]]="","",Master[[#This Row],[ECOREGION - Lookup picker]])</f>
        <v/>
      </c>
      <c r="E126" s="109"/>
      <c r="G126" s="76" t="str">
        <f>IF(Master[[#This Row],[ECOREGION - Lookup picker]]="","",Master[[#This Row],[ECOREGION - Lookup picker]])</f>
        <v/>
      </c>
      <c r="H126" s="141" t="str">
        <f>IF(Master[[#This Row],[Ecoregion Original Value]]="","",Master[[#This Row],[Ecoregion Original Value]])</f>
        <v/>
      </c>
    </row>
    <row r="127" spans="2:8" x14ac:dyDescent="0.35">
      <c r="B127" s="141" t="str">
        <f>Master[[#This Row],[Accession Prefix (NPGS)]]&amp;" "&amp;Master[[#This Row],[Accession Number -Assigned]]&amp;" COLLECTED "&amp;TEXT(Master[[#This Row],[Date Collected or Developed]], "MM/DD/YYYY")</f>
        <v xml:space="preserve">  COLLECTED 01/00/1900</v>
      </c>
      <c r="C127" s="141" t="str">
        <f t="shared" si="3"/>
        <v>ECOREGION</v>
      </c>
      <c r="D127" s="17" t="str">
        <f>IF(Master[[#This Row],[ECOREGION - Lookup picker]]="","",Master[[#This Row],[ECOREGION - Lookup picker]])</f>
        <v/>
      </c>
      <c r="E127" s="109"/>
      <c r="G127" s="76" t="str">
        <f>IF(Master[[#This Row],[ECOREGION - Lookup picker]]="","",Master[[#This Row],[ECOREGION - Lookup picker]])</f>
        <v/>
      </c>
      <c r="H127" s="141" t="str">
        <f>IF(Master[[#This Row],[Ecoregion Original Value]]="","",Master[[#This Row],[Ecoregion Original Value]])</f>
        <v/>
      </c>
    </row>
    <row r="128" spans="2:8" x14ac:dyDescent="0.35">
      <c r="B128" s="141" t="str">
        <f>Master[[#This Row],[Accession Prefix (NPGS)]]&amp;" "&amp;Master[[#This Row],[Accession Number -Assigned]]&amp;" COLLECTED "&amp;TEXT(Master[[#This Row],[Date Collected or Developed]], "MM/DD/YYYY")</f>
        <v xml:space="preserve">  COLLECTED 01/00/1900</v>
      </c>
      <c r="C128" s="141" t="str">
        <f t="shared" si="3"/>
        <v>ECOREGION</v>
      </c>
      <c r="D128" s="17" t="str">
        <f>IF(Master[[#This Row],[ECOREGION - Lookup picker]]="","",Master[[#This Row],[ECOREGION - Lookup picker]])</f>
        <v/>
      </c>
      <c r="E128" s="109"/>
      <c r="G128" s="76" t="str">
        <f>IF(Master[[#This Row],[ECOREGION - Lookup picker]]="","",Master[[#This Row],[ECOREGION - Lookup picker]])</f>
        <v/>
      </c>
      <c r="H128" s="141" t="str">
        <f>IF(Master[[#This Row],[Ecoregion Original Value]]="","",Master[[#This Row],[Ecoregion Original Value]])</f>
        <v/>
      </c>
    </row>
    <row r="129" spans="2:8" x14ac:dyDescent="0.35">
      <c r="B129" s="141" t="str">
        <f>Master[[#This Row],[Accession Prefix (NPGS)]]&amp;" "&amp;Master[[#This Row],[Accession Number -Assigned]]&amp;" COLLECTED "&amp;TEXT(Master[[#This Row],[Date Collected or Developed]], "MM/DD/YYYY")</f>
        <v xml:space="preserve">  COLLECTED 01/00/1900</v>
      </c>
      <c r="C129" s="141" t="str">
        <f t="shared" si="3"/>
        <v>ECOREGION</v>
      </c>
      <c r="D129" s="17" t="str">
        <f>IF(Master[[#This Row],[ECOREGION - Lookup picker]]="","",Master[[#This Row],[ECOREGION - Lookup picker]])</f>
        <v/>
      </c>
      <c r="E129" s="109"/>
      <c r="G129" s="76" t="str">
        <f>IF(Master[[#This Row],[ECOREGION - Lookup picker]]="","",Master[[#This Row],[ECOREGION - Lookup picker]])</f>
        <v/>
      </c>
      <c r="H129" s="141" t="str">
        <f>IF(Master[[#This Row],[Ecoregion Original Value]]="","",Master[[#This Row],[Ecoregion Original Value]])</f>
        <v/>
      </c>
    </row>
    <row r="130" spans="2:8" x14ac:dyDescent="0.35">
      <c r="B130" s="141" t="str">
        <f>Master[[#This Row],[Accession Prefix (NPGS)]]&amp;" "&amp;Master[[#This Row],[Accession Number -Assigned]]&amp;" COLLECTED "&amp;TEXT(Master[[#This Row],[Date Collected or Developed]], "MM/DD/YYYY")</f>
        <v xml:space="preserve">  COLLECTED 01/00/1900</v>
      </c>
      <c r="C130" s="141" t="str">
        <f t="shared" ref="C130:C161" si="4">"ECOREGION"</f>
        <v>ECOREGION</v>
      </c>
      <c r="D130" s="17" t="str">
        <f>IF(Master[[#This Row],[ECOREGION - Lookup picker]]="","",Master[[#This Row],[ECOREGION - Lookup picker]])</f>
        <v/>
      </c>
      <c r="E130" s="109"/>
      <c r="G130" s="76" t="str">
        <f>IF(Master[[#This Row],[ECOREGION - Lookup picker]]="","",Master[[#This Row],[ECOREGION - Lookup picker]])</f>
        <v/>
      </c>
      <c r="H130" s="141" t="str">
        <f>IF(Master[[#This Row],[Ecoregion Original Value]]="","",Master[[#This Row],[Ecoregion Original Value]])</f>
        <v/>
      </c>
    </row>
    <row r="131" spans="2:8" x14ac:dyDescent="0.35">
      <c r="B131" s="141" t="str">
        <f>Master[[#This Row],[Accession Prefix (NPGS)]]&amp;" "&amp;Master[[#This Row],[Accession Number -Assigned]]&amp;" COLLECTED "&amp;TEXT(Master[[#This Row],[Date Collected or Developed]], "MM/DD/YYYY")</f>
        <v xml:space="preserve">  COLLECTED 01/00/1900</v>
      </c>
      <c r="C131" s="141" t="str">
        <f t="shared" si="4"/>
        <v>ECOREGION</v>
      </c>
      <c r="D131" s="17" t="str">
        <f>IF(Master[[#This Row],[ECOREGION - Lookup picker]]="","",Master[[#This Row],[ECOREGION - Lookup picker]])</f>
        <v/>
      </c>
      <c r="E131" s="109"/>
      <c r="G131" s="76" t="str">
        <f>IF(Master[[#This Row],[ECOREGION - Lookup picker]]="","",Master[[#This Row],[ECOREGION - Lookup picker]])</f>
        <v/>
      </c>
      <c r="H131" s="141" t="str">
        <f>IF(Master[[#This Row],[Ecoregion Original Value]]="","",Master[[#This Row],[Ecoregion Original Value]])</f>
        <v/>
      </c>
    </row>
    <row r="132" spans="2:8" x14ac:dyDescent="0.35">
      <c r="B132" s="141" t="str">
        <f>Master[[#This Row],[Accession Prefix (NPGS)]]&amp;" "&amp;Master[[#This Row],[Accession Number -Assigned]]&amp;" COLLECTED "&amp;TEXT(Master[[#This Row],[Date Collected or Developed]], "MM/DD/YYYY")</f>
        <v xml:space="preserve">  COLLECTED 01/00/1900</v>
      </c>
      <c r="C132" s="141" t="str">
        <f t="shared" si="4"/>
        <v>ECOREGION</v>
      </c>
      <c r="D132" s="17" t="str">
        <f>IF(Master[[#This Row],[ECOREGION - Lookup picker]]="","",Master[[#This Row],[ECOREGION - Lookup picker]])</f>
        <v/>
      </c>
      <c r="E132" s="109"/>
      <c r="G132" s="76" t="str">
        <f>IF(Master[[#This Row],[ECOREGION - Lookup picker]]="","",Master[[#This Row],[ECOREGION - Lookup picker]])</f>
        <v/>
      </c>
      <c r="H132" s="141" t="str">
        <f>IF(Master[[#This Row],[Ecoregion Original Value]]="","",Master[[#This Row],[Ecoregion Original Value]])</f>
        <v/>
      </c>
    </row>
    <row r="133" spans="2:8" x14ac:dyDescent="0.35">
      <c r="B133" s="141" t="str">
        <f>Master[[#This Row],[Accession Prefix (NPGS)]]&amp;" "&amp;Master[[#This Row],[Accession Number -Assigned]]&amp;" COLLECTED "&amp;TEXT(Master[[#This Row],[Date Collected or Developed]], "MM/DD/YYYY")</f>
        <v xml:space="preserve">  COLLECTED 01/00/1900</v>
      </c>
      <c r="C133" s="141" t="str">
        <f t="shared" si="4"/>
        <v>ECOREGION</v>
      </c>
      <c r="D133" s="17" t="str">
        <f>IF(Master[[#This Row],[ECOREGION - Lookup picker]]="","",Master[[#This Row],[ECOREGION - Lookup picker]])</f>
        <v/>
      </c>
      <c r="E133" s="109"/>
      <c r="G133" s="76" t="str">
        <f>IF(Master[[#This Row],[ECOREGION - Lookup picker]]="","",Master[[#This Row],[ECOREGION - Lookup picker]])</f>
        <v/>
      </c>
      <c r="H133" s="141" t="str">
        <f>IF(Master[[#This Row],[Ecoregion Original Value]]="","",Master[[#This Row],[Ecoregion Original Value]])</f>
        <v/>
      </c>
    </row>
    <row r="134" spans="2:8" x14ac:dyDescent="0.35">
      <c r="B134" s="141" t="str">
        <f>Master[[#This Row],[Accession Prefix (NPGS)]]&amp;" "&amp;Master[[#This Row],[Accession Number -Assigned]]&amp;" COLLECTED "&amp;TEXT(Master[[#This Row],[Date Collected or Developed]], "MM/DD/YYYY")</f>
        <v xml:space="preserve">  COLLECTED 01/00/1900</v>
      </c>
      <c r="C134" s="141" t="str">
        <f t="shared" si="4"/>
        <v>ECOREGION</v>
      </c>
      <c r="D134" s="17" t="str">
        <f>IF(Master[[#This Row],[ECOREGION - Lookup picker]]="","",Master[[#This Row],[ECOREGION - Lookup picker]])</f>
        <v/>
      </c>
      <c r="E134" s="109"/>
      <c r="G134" s="76" t="str">
        <f>IF(Master[[#This Row],[ECOREGION - Lookup picker]]="","",Master[[#This Row],[ECOREGION - Lookup picker]])</f>
        <v/>
      </c>
      <c r="H134" s="141" t="str">
        <f>IF(Master[[#This Row],[Ecoregion Original Value]]="","",Master[[#This Row],[Ecoregion Original Value]])</f>
        <v/>
      </c>
    </row>
    <row r="135" spans="2:8" x14ac:dyDescent="0.35">
      <c r="B135" s="141" t="str">
        <f>Master[[#This Row],[Accession Prefix (NPGS)]]&amp;" "&amp;Master[[#This Row],[Accession Number -Assigned]]&amp;" COLLECTED "&amp;TEXT(Master[[#This Row],[Date Collected or Developed]], "MM/DD/YYYY")</f>
        <v xml:space="preserve">  COLLECTED 01/00/1900</v>
      </c>
      <c r="C135" s="141" t="str">
        <f t="shared" si="4"/>
        <v>ECOREGION</v>
      </c>
      <c r="D135" s="17" t="str">
        <f>IF(Master[[#This Row],[ECOREGION - Lookup picker]]="","",Master[[#This Row],[ECOREGION - Lookup picker]])</f>
        <v/>
      </c>
      <c r="E135" s="109"/>
      <c r="G135" s="76" t="str">
        <f>IF(Master[[#This Row],[ECOREGION - Lookup picker]]="","",Master[[#This Row],[ECOREGION - Lookup picker]])</f>
        <v/>
      </c>
      <c r="H135" s="141" t="str">
        <f>IF(Master[[#This Row],[Ecoregion Original Value]]="","",Master[[#This Row],[Ecoregion Original Value]])</f>
        <v/>
      </c>
    </row>
    <row r="136" spans="2:8" x14ac:dyDescent="0.35">
      <c r="B136" s="141" t="str">
        <f>Master[[#This Row],[Accession Prefix (NPGS)]]&amp;" "&amp;Master[[#This Row],[Accession Number -Assigned]]&amp;" COLLECTED "&amp;TEXT(Master[[#This Row],[Date Collected or Developed]], "MM/DD/YYYY")</f>
        <v xml:space="preserve">  COLLECTED 01/00/1900</v>
      </c>
      <c r="C136" s="141" t="str">
        <f t="shared" si="4"/>
        <v>ECOREGION</v>
      </c>
      <c r="D136" s="17" t="str">
        <f>IF(Master[[#This Row],[ECOREGION - Lookup picker]]="","",Master[[#This Row],[ECOREGION - Lookup picker]])</f>
        <v/>
      </c>
      <c r="E136" s="109"/>
      <c r="G136" s="76" t="str">
        <f>IF(Master[[#This Row],[ECOREGION - Lookup picker]]="","",Master[[#This Row],[ECOREGION - Lookup picker]])</f>
        <v/>
      </c>
      <c r="H136" s="141" t="str">
        <f>IF(Master[[#This Row],[Ecoregion Original Value]]="","",Master[[#This Row],[Ecoregion Original Value]])</f>
        <v/>
      </c>
    </row>
    <row r="137" spans="2:8" x14ac:dyDescent="0.35">
      <c r="B137" s="141" t="str">
        <f>Master[[#This Row],[Accession Prefix (NPGS)]]&amp;" "&amp;Master[[#This Row],[Accession Number -Assigned]]&amp;" COLLECTED "&amp;TEXT(Master[[#This Row],[Date Collected or Developed]], "MM/DD/YYYY")</f>
        <v xml:space="preserve">  COLLECTED 01/00/1900</v>
      </c>
      <c r="C137" s="141" t="str">
        <f t="shared" si="4"/>
        <v>ECOREGION</v>
      </c>
      <c r="D137" s="17" t="str">
        <f>IF(Master[[#This Row],[ECOREGION - Lookup picker]]="","",Master[[#This Row],[ECOREGION - Lookup picker]])</f>
        <v/>
      </c>
      <c r="E137" s="109"/>
      <c r="G137" s="76" t="str">
        <f>IF(Master[[#This Row],[ECOREGION - Lookup picker]]="","",Master[[#This Row],[ECOREGION - Lookup picker]])</f>
        <v/>
      </c>
      <c r="H137" s="141" t="str">
        <f>IF(Master[[#This Row],[Ecoregion Original Value]]="","",Master[[#This Row],[Ecoregion Original Value]])</f>
        <v/>
      </c>
    </row>
    <row r="138" spans="2:8" x14ac:dyDescent="0.35">
      <c r="B138" s="141" t="str">
        <f>Master[[#This Row],[Accession Prefix (NPGS)]]&amp;" "&amp;Master[[#This Row],[Accession Number -Assigned]]&amp;" COLLECTED "&amp;TEXT(Master[[#This Row],[Date Collected or Developed]], "MM/DD/YYYY")</f>
        <v xml:space="preserve">  COLLECTED 01/00/1900</v>
      </c>
      <c r="C138" s="141" t="str">
        <f t="shared" si="4"/>
        <v>ECOREGION</v>
      </c>
      <c r="D138" s="17" t="str">
        <f>IF(Master[[#This Row],[ECOREGION - Lookup picker]]="","",Master[[#This Row],[ECOREGION - Lookup picker]])</f>
        <v/>
      </c>
      <c r="E138" s="109"/>
      <c r="G138" s="76" t="str">
        <f>IF(Master[[#This Row],[ECOREGION - Lookup picker]]="","",Master[[#This Row],[ECOREGION - Lookup picker]])</f>
        <v/>
      </c>
      <c r="H138" s="141" t="str">
        <f>IF(Master[[#This Row],[Ecoregion Original Value]]="","",Master[[#This Row],[Ecoregion Original Value]])</f>
        <v/>
      </c>
    </row>
    <row r="139" spans="2:8" x14ac:dyDescent="0.35">
      <c r="B139" s="141" t="str">
        <f>Master[[#This Row],[Accession Prefix (NPGS)]]&amp;" "&amp;Master[[#This Row],[Accession Number -Assigned]]&amp;" COLLECTED "&amp;TEXT(Master[[#This Row],[Date Collected or Developed]], "MM/DD/YYYY")</f>
        <v xml:space="preserve">  COLLECTED 01/00/1900</v>
      </c>
      <c r="C139" s="141" t="str">
        <f t="shared" si="4"/>
        <v>ECOREGION</v>
      </c>
      <c r="D139" s="17" t="str">
        <f>IF(Master[[#This Row],[ECOREGION - Lookup picker]]="","",Master[[#This Row],[ECOREGION - Lookup picker]])</f>
        <v/>
      </c>
      <c r="E139" s="109"/>
      <c r="G139" s="76" t="str">
        <f>IF(Master[[#This Row],[ECOREGION - Lookup picker]]="","",Master[[#This Row],[ECOREGION - Lookup picker]])</f>
        <v/>
      </c>
      <c r="H139" s="141" t="str">
        <f>IF(Master[[#This Row],[Ecoregion Original Value]]="","",Master[[#This Row],[Ecoregion Original Value]])</f>
        <v/>
      </c>
    </row>
    <row r="140" spans="2:8" x14ac:dyDescent="0.35">
      <c r="B140" s="141" t="str">
        <f>Master[[#This Row],[Accession Prefix (NPGS)]]&amp;" "&amp;Master[[#This Row],[Accession Number -Assigned]]&amp;" COLLECTED "&amp;TEXT(Master[[#This Row],[Date Collected or Developed]], "MM/DD/YYYY")</f>
        <v xml:space="preserve">  COLLECTED 01/00/1900</v>
      </c>
      <c r="C140" s="141" t="str">
        <f t="shared" si="4"/>
        <v>ECOREGION</v>
      </c>
      <c r="D140" s="17" t="str">
        <f>IF(Master[[#This Row],[ECOREGION - Lookup picker]]="","",Master[[#This Row],[ECOREGION - Lookup picker]])</f>
        <v/>
      </c>
      <c r="E140" s="109"/>
      <c r="G140" s="76" t="str">
        <f>IF(Master[[#This Row],[ECOREGION - Lookup picker]]="","",Master[[#This Row],[ECOREGION - Lookup picker]])</f>
        <v/>
      </c>
      <c r="H140" s="141" t="str">
        <f>IF(Master[[#This Row],[Ecoregion Original Value]]="","",Master[[#This Row],[Ecoregion Original Value]])</f>
        <v/>
      </c>
    </row>
    <row r="141" spans="2:8" x14ac:dyDescent="0.35">
      <c r="B141" s="141" t="str">
        <f>Master[[#This Row],[Accession Prefix (NPGS)]]&amp;" "&amp;Master[[#This Row],[Accession Number -Assigned]]&amp;" COLLECTED "&amp;TEXT(Master[[#This Row],[Date Collected or Developed]], "MM/DD/YYYY")</f>
        <v xml:space="preserve">  COLLECTED 01/00/1900</v>
      </c>
      <c r="C141" s="141" t="str">
        <f t="shared" si="4"/>
        <v>ECOREGION</v>
      </c>
      <c r="D141" s="17" t="str">
        <f>IF(Master[[#This Row],[ECOREGION - Lookup picker]]="","",Master[[#This Row],[ECOREGION - Lookup picker]])</f>
        <v/>
      </c>
      <c r="E141" s="109"/>
      <c r="G141" s="76" t="str">
        <f>IF(Master[[#This Row],[ECOREGION - Lookup picker]]="","",Master[[#This Row],[ECOREGION - Lookup picker]])</f>
        <v/>
      </c>
      <c r="H141" s="141" t="str">
        <f>IF(Master[[#This Row],[Ecoregion Original Value]]="","",Master[[#This Row],[Ecoregion Original Value]])</f>
        <v/>
      </c>
    </row>
    <row r="142" spans="2:8" x14ac:dyDescent="0.35">
      <c r="B142" s="141" t="str">
        <f>Master[[#This Row],[Accession Prefix (NPGS)]]&amp;" "&amp;Master[[#This Row],[Accession Number -Assigned]]&amp;" COLLECTED "&amp;TEXT(Master[[#This Row],[Date Collected or Developed]], "MM/DD/YYYY")</f>
        <v xml:space="preserve">  COLLECTED 01/00/1900</v>
      </c>
      <c r="C142" s="141" t="str">
        <f t="shared" si="4"/>
        <v>ECOREGION</v>
      </c>
      <c r="D142" s="17" t="str">
        <f>IF(Master[[#This Row],[ECOREGION - Lookup picker]]="","",Master[[#This Row],[ECOREGION - Lookup picker]])</f>
        <v/>
      </c>
      <c r="E142" s="109"/>
      <c r="G142" s="76" t="str">
        <f>IF(Master[[#This Row],[ECOREGION - Lookup picker]]="","",Master[[#This Row],[ECOREGION - Lookup picker]])</f>
        <v/>
      </c>
      <c r="H142" s="141" t="str">
        <f>IF(Master[[#This Row],[Ecoregion Original Value]]="","",Master[[#This Row],[Ecoregion Original Value]])</f>
        <v/>
      </c>
    </row>
    <row r="143" spans="2:8" x14ac:dyDescent="0.35">
      <c r="B143" s="141" t="str">
        <f>Master[[#This Row],[Accession Prefix (NPGS)]]&amp;" "&amp;Master[[#This Row],[Accession Number -Assigned]]&amp;" COLLECTED "&amp;TEXT(Master[[#This Row],[Date Collected or Developed]], "MM/DD/YYYY")</f>
        <v xml:space="preserve">  COLLECTED 01/00/1900</v>
      </c>
      <c r="C143" s="141" t="str">
        <f t="shared" si="4"/>
        <v>ECOREGION</v>
      </c>
      <c r="D143" s="17" t="str">
        <f>IF(Master[[#This Row],[ECOREGION - Lookup picker]]="","",Master[[#This Row],[ECOREGION - Lookup picker]])</f>
        <v/>
      </c>
      <c r="E143" s="109"/>
      <c r="G143" s="76" t="str">
        <f>IF(Master[[#This Row],[ECOREGION - Lookup picker]]="","",Master[[#This Row],[ECOREGION - Lookup picker]])</f>
        <v/>
      </c>
      <c r="H143" s="141" t="str">
        <f>IF(Master[[#This Row],[Ecoregion Original Value]]="","",Master[[#This Row],[Ecoregion Original Value]])</f>
        <v/>
      </c>
    </row>
    <row r="144" spans="2:8" x14ac:dyDescent="0.35">
      <c r="B144" s="141" t="str">
        <f>Master[[#This Row],[Accession Prefix (NPGS)]]&amp;" "&amp;Master[[#This Row],[Accession Number -Assigned]]&amp;" COLLECTED "&amp;TEXT(Master[[#This Row],[Date Collected or Developed]], "MM/DD/YYYY")</f>
        <v xml:space="preserve">  COLLECTED 01/00/1900</v>
      </c>
      <c r="C144" s="141" t="str">
        <f t="shared" si="4"/>
        <v>ECOREGION</v>
      </c>
      <c r="D144" s="17" t="str">
        <f>IF(Master[[#This Row],[ECOREGION - Lookup picker]]="","",Master[[#This Row],[ECOREGION - Lookup picker]])</f>
        <v/>
      </c>
      <c r="E144" s="109"/>
      <c r="G144" s="76" t="str">
        <f>IF(Master[[#This Row],[ECOREGION - Lookup picker]]="","",Master[[#This Row],[ECOREGION - Lookup picker]])</f>
        <v/>
      </c>
      <c r="H144" s="141" t="str">
        <f>IF(Master[[#This Row],[Ecoregion Original Value]]="","",Master[[#This Row],[Ecoregion Original Value]])</f>
        <v/>
      </c>
    </row>
    <row r="145" spans="2:8" x14ac:dyDescent="0.35">
      <c r="B145" s="141" t="str">
        <f>Master[[#This Row],[Accession Prefix (NPGS)]]&amp;" "&amp;Master[[#This Row],[Accession Number -Assigned]]&amp;" COLLECTED "&amp;TEXT(Master[[#This Row],[Date Collected or Developed]], "MM/DD/YYYY")</f>
        <v xml:space="preserve">  COLLECTED 01/00/1900</v>
      </c>
      <c r="C145" s="141" t="str">
        <f t="shared" si="4"/>
        <v>ECOREGION</v>
      </c>
      <c r="D145" s="17" t="str">
        <f>IF(Master[[#This Row],[ECOREGION - Lookup picker]]="","",Master[[#This Row],[ECOREGION - Lookup picker]])</f>
        <v/>
      </c>
      <c r="E145" s="109"/>
      <c r="G145" s="76" t="str">
        <f>IF(Master[[#This Row],[ECOREGION - Lookup picker]]="","",Master[[#This Row],[ECOREGION - Lookup picker]])</f>
        <v/>
      </c>
      <c r="H145" s="141" t="str">
        <f>IF(Master[[#This Row],[Ecoregion Original Value]]="","",Master[[#This Row],[Ecoregion Original Value]])</f>
        <v/>
      </c>
    </row>
    <row r="146" spans="2:8" x14ac:dyDescent="0.35">
      <c r="B146" s="141" t="str">
        <f>Master[[#This Row],[Accession Prefix (NPGS)]]&amp;" "&amp;Master[[#This Row],[Accession Number -Assigned]]&amp;" COLLECTED "&amp;TEXT(Master[[#This Row],[Date Collected or Developed]], "MM/DD/YYYY")</f>
        <v xml:space="preserve">  COLLECTED 01/00/1900</v>
      </c>
      <c r="C146" s="141" t="str">
        <f t="shared" si="4"/>
        <v>ECOREGION</v>
      </c>
      <c r="D146" s="17" t="str">
        <f>IF(Master[[#This Row],[ECOREGION - Lookup picker]]="","",Master[[#This Row],[ECOREGION - Lookup picker]])</f>
        <v/>
      </c>
      <c r="E146" s="109"/>
      <c r="G146" s="76" t="str">
        <f>IF(Master[[#This Row],[ECOREGION - Lookup picker]]="","",Master[[#This Row],[ECOREGION - Lookup picker]])</f>
        <v/>
      </c>
      <c r="H146" s="141" t="str">
        <f>IF(Master[[#This Row],[Ecoregion Original Value]]="","",Master[[#This Row],[Ecoregion Original Value]])</f>
        <v/>
      </c>
    </row>
    <row r="147" spans="2:8" x14ac:dyDescent="0.35">
      <c r="B147" s="141" t="str">
        <f>Master[[#This Row],[Accession Prefix (NPGS)]]&amp;" "&amp;Master[[#This Row],[Accession Number -Assigned]]&amp;" COLLECTED "&amp;TEXT(Master[[#This Row],[Date Collected or Developed]], "MM/DD/YYYY")</f>
        <v xml:space="preserve">  COLLECTED 01/00/1900</v>
      </c>
      <c r="C147" s="141" t="str">
        <f t="shared" si="4"/>
        <v>ECOREGION</v>
      </c>
      <c r="D147" s="17" t="str">
        <f>IF(Master[[#This Row],[ECOREGION - Lookup picker]]="","",Master[[#This Row],[ECOREGION - Lookup picker]])</f>
        <v/>
      </c>
      <c r="E147" s="109"/>
      <c r="G147" s="76" t="str">
        <f>IF(Master[[#This Row],[ECOREGION - Lookup picker]]="","",Master[[#This Row],[ECOREGION - Lookup picker]])</f>
        <v/>
      </c>
      <c r="H147" s="141" t="str">
        <f>IF(Master[[#This Row],[Ecoregion Original Value]]="","",Master[[#This Row],[Ecoregion Original Value]])</f>
        <v/>
      </c>
    </row>
    <row r="148" spans="2:8" x14ac:dyDescent="0.35">
      <c r="B148" s="141" t="str">
        <f>Master[[#This Row],[Accession Prefix (NPGS)]]&amp;" "&amp;Master[[#This Row],[Accession Number -Assigned]]&amp;" COLLECTED "&amp;TEXT(Master[[#This Row],[Date Collected or Developed]], "MM/DD/YYYY")</f>
        <v xml:space="preserve">  COLLECTED 01/00/1900</v>
      </c>
      <c r="C148" s="141" t="str">
        <f t="shared" si="4"/>
        <v>ECOREGION</v>
      </c>
      <c r="D148" s="17" t="str">
        <f>IF(Master[[#This Row],[ECOREGION - Lookup picker]]="","",Master[[#This Row],[ECOREGION - Lookup picker]])</f>
        <v/>
      </c>
      <c r="E148" s="109"/>
      <c r="G148" s="76" t="str">
        <f>IF(Master[[#This Row],[ECOREGION - Lookup picker]]="","",Master[[#This Row],[ECOREGION - Lookup picker]])</f>
        <v/>
      </c>
      <c r="H148" s="141" t="str">
        <f>IF(Master[[#This Row],[Ecoregion Original Value]]="","",Master[[#This Row],[Ecoregion Original Value]])</f>
        <v/>
      </c>
    </row>
    <row r="149" spans="2:8" x14ac:dyDescent="0.35">
      <c r="B149" s="141" t="str">
        <f>Master[[#This Row],[Accession Prefix (NPGS)]]&amp;" "&amp;Master[[#This Row],[Accession Number -Assigned]]&amp;" COLLECTED "&amp;TEXT(Master[[#This Row],[Date Collected or Developed]], "MM/DD/YYYY")</f>
        <v xml:space="preserve">  COLLECTED 01/00/1900</v>
      </c>
      <c r="C149" s="141" t="str">
        <f t="shared" si="4"/>
        <v>ECOREGION</v>
      </c>
      <c r="D149" s="17" t="str">
        <f>IF(Master[[#This Row],[ECOREGION - Lookup picker]]="","",Master[[#This Row],[ECOREGION - Lookup picker]])</f>
        <v/>
      </c>
      <c r="E149" s="109"/>
      <c r="G149" s="76" t="str">
        <f>IF(Master[[#This Row],[ECOREGION - Lookup picker]]="","",Master[[#This Row],[ECOREGION - Lookup picker]])</f>
        <v/>
      </c>
      <c r="H149" s="141" t="str">
        <f>IF(Master[[#This Row],[Ecoregion Original Value]]="","",Master[[#This Row],[Ecoregion Original Value]])</f>
        <v/>
      </c>
    </row>
    <row r="150" spans="2:8" x14ac:dyDescent="0.35">
      <c r="B150" s="141" t="str">
        <f>Master[[#This Row],[Accession Prefix (NPGS)]]&amp;" "&amp;Master[[#This Row],[Accession Number -Assigned]]&amp;" COLLECTED "&amp;TEXT(Master[[#This Row],[Date Collected or Developed]], "MM/DD/YYYY")</f>
        <v xml:space="preserve">  COLLECTED 01/00/1900</v>
      </c>
      <c r="C150" s="141" t="str">
        <f t="shared" si="4"/>
        <v>ECOREGION</v>
      </c>
      <c r="D150" s="17" t="str">
        <f>IF(Master[[#This Row],[ECOREGION - Lookup picker]]="","",Master[[#This Row],[ECOREGION - Lookup picker]])</f>
        <v/>
      </c>
      <c r="E150" s="109"/>
      <c r="G150" s="76" t="str">
        <f>IF(Master[[#This Row],[ECOREGION - Lookup picker]]="","",Master[[#This Row],[ECOREGION - Lookup picker]])</f>
        <v/>
      </c>
      <c r="H150" s="141" t="str">
        <f>IF(Master[[#This Row],[Ecoregion Original Value]]="","",Master[[#This Row],[Ecoregion Original Value]])</f>
        <v/>
      </c>
    </row>
    <row r="151" spans="2:8" x14ac:dyDescent="0.35">
      <c r="B151" s="141" t="str">
        <f>Master[[#This Row],[Accession Prefix (NPGS)]]&amp;" "&amp;Master[[#This Row],[Accession Number -Assigned]]&amp;" COLLECTED "&amp;TEXT(Master[[#This Row],[Date Collected or Developed]], "MM/DD/YYYY")</f>
        <v xml:space="preserve">  COLLECTED 01/00/1900</v>
      </c>
      <c r="C151" s="141" t="str">
        <f t="shared" si="4"/>
        <v>ECOREGION</v>
      </c>
      <c r="D151" s="17" t="str">
        <f>IF(Master[[#This Row],[ECOREGION - Lookup picker]]="","",Master[[#This Row],[ECOREGION - Lookup picker]])</f>
        <v/>
      </c>
      <c r="E151" s="109"/>
      <c r="G151" s="76" t="str">
        <f>IF(Master[[#This Row],[ECOREGION - Lookup picker]]="","",Master[[#This Row],[ECOREGION - Lookup picker]])</f>
        <v/>
      </c>
      <c r="H151" s="141" t="str">
        <f>IF(Master[[#This Row],[Ecoregion Original Value]]="","",Master[[#This Row],[Ecoregion Original Value]])</f>
        <v/>
      </c>
    </row>
    <row r="152" spans="2:8" x14ac:dyDescent="0.35">
      <c r="B152" s="141" t="str">
        <f>Master[[#This Row],[Accession Prefix (NPGS)]]&amp;" "&amp;Master[[#This Row],[Accession Number -Assigned]]&amp;" COLLECTED "&amp;TEXT(Master[[#This Row],[Date Collected or Developed]], "MM/DD/YYYY")</f>
        <v xml:space="preserve">  COLLECTED 01/00/1900</v>
      </c>
      <c r="C152" s="141" t="str">
        <f t="shared" si="4"/>
        <v>ECOREGION</v>
      </c>
      <c r="D152" s="17" t="str">
        <f>IF(Master[[#This Row],[ECOREGION - Lookup picker]]="","",Master[[#This Row],[ECOREGION - Lookup picker]])</f>
        <v/>
      </c>
      <c r="E152" s="109"/>
      <c r="G152" s="76" t="str">
        <f>IF(Master[[#This Row],[ECOREGION - Lookup picker]]="","",Master[[#This Row],[ECOREGION - Lookup picker]])</f>
        <v/>
      </c>
      <c r="H152" s="141" t="str">
        <f>IF(Master[[#This Row],[Ecoregion Original Value]]="","",Master[[#This Row],[Ecoregion Original Value]])</f>
        <v/>
      </c>
    </row>
    <row r="153" spans="2:8" x14ac:dyDescent="0.35">
      <c r="B153" s="141" t="str">
        <f>Master[[#This Row],[Accession Prefix (NPGS)]]&amp;" "&amp;Master[[#This Row],[Accession Number -Assigned]]&amp;" COLLECTED "&amp;TEXT(Master[[#This Row],[Date Collected or Developed]], "MM/DD/YYYY")</f>
        <v xml:space="preserve">  COLLECTED 01/00/1900</v>
      </c>
      <c r="C153" s="141" t="str">
        <f t="shared" si="4"/>
        <v>ECOREGION</v>
      </c>
      <c r="D153" s="17" t="str">
        <f>IF(Master[[#This Row],[ECOREGION - Lookup picker]]="","",Master[[#This Row],[ECOREGION - Lookup picker]])</f>
        <v/>
      </c>
      <c r="E153" s="109"/>
      <c r="G153" s="76" t="str">
        <f>IF(Master[[#This Row],[ECOREGION - Lookup picker]]="","",Master[[#This Row],[ECOREGION - Lookup picker]])</f>
        <v/>
      </c>
      <c r="H153" s="141" t="str">
        <f>IF(Master[[#This Row],[Ecoregion Original Value]]="","",Master[[#This Row],[Ecoregion Original Value]])</f>
        <v/>
      </c>
    </row>
    <row r="154" spans="2:8" x14ac:dyDescent="0.35">
      <c r="B154" s="141" t="str">
        <f>Master[[#This Row],[Accession Prefix (NPGS)]]&amp;" "&amp;Master[[#This Row],[Accession Number -Assigned]]&amp;" COLLECTED "&amp;TEXT(Master[[#This Row],[Date Collected or Developed]], "MM/DD/YYYY")</f>
        <v xml:space="preserve">  COLLECTED 01/00/1900</v>
      </c>
      <c r="C154" s="141" t="str">
        <f t="shared" si="4"/>
        <v>ECOREGION</v>
      </c>
      <c r="D154" s="17" t="str">
        <f>IF(Master[[#This Row],[ECOREGION - Lookup picker]]="","",Master[[#This Row],[ECOREGION - Lookup picker]])</f>
        <v/>
      </c>
      <c r="E154" s="109"/>
      <c r="G154" s="76" t="str">
        <f>IF(Master[[#This Row],[ECOREGION - Lookup picker]]="","",Master[[#This Row],[ECOREGION - Lookup picker]])</f>
        <v/>
      </c>
      <c r="H154" s="141" t="str">
        <f>IF(Master[[#This Row],[Ecoregion Original Value]]="","",Master[[#This Row],[Ecoregion Original Value]])</f>
        <v/>
      </c>
    </row>
    <row r="155" spans="2:8" x14ac:dyDescent="0.35">
      <c r="B155" s="141" t="str">
        <f>Master[[#This Row],[Accession Prefix (NPGS)]]&amp;" "&amp;Master[[#This Row],[Accession Number -Assigned]]&amp;" COLLECTED "&amp;TEXT(Master[[#This Row],[Date Collected or Developed]], "MM/DD/YYYY")</f>
        <v xml:space="preserve">  COLLECTED 01/00/1900</v>
      </c>
      <c r="C155" s="141" t="str">
        <f t="shared" si="4"/>
        <v>ECOREGION</v>
      </c>
      <c r="D155" s="17" t="str">
        <f>IF(Master[[#This Row],[ECOREGION - Lookup picker]]="","",Master[[#This Row],[ECOREGION - Lookup picker]])</f>
        <v/>
      </c>
      <c r="E155" s="109"/>
      <c r="G155" s="76" t="str">
        <f>IF(Master[[#This Row],[ECOREGION - Lookup picker]]="","",Master[[#This Row],[ECOREGION - Lookup picker]])</f>
        <v/>
      </c>
      <c r="H155" s="141" t="str">
        <f>IF(Master[[#This Row],[Ecoregion Original Value]]="","",Master[[#This Row],[Ecoregion Original Value]])</f>
        <v/>
      </c>
    </row>
    <row r="156" spans="2:8" x14ac:dyDescent="0.35">
      <c r="B156" s="141" t="str">
        <f>Master[[#This Row],[Accession Prefix (NPGS)]]&amp;" "&amp;Master[[#This Row],[Accession Number -Assigned]]&amp;" COLLECTED "&amp;TEXT(Master[[#This Row],[Date Collected or Developed]], "MM/DD/YYYY")</f>
        <v xml:space="preserve">  COLLECTED 01/00/1900</v>
      </c>
      <c r="C156" s="141" t="str">
        <f t="shared" si="4"/>
        <v>ECOREGION</v>
      </c>
      <c r="D156" s="17" t="str">
        <f>IF(Master[[#This Row],[ECOREGION - Lookup picker]]="","",Master[[#This Row],[ECOREGION - Lookup picker]])</f>
        <v/>
      </c>
      <c r="E156" s="109"/>
      <c r="G156" s="76" t="str">
        <f>IF(Master[[#This Row],[ECOREGION - Lookup picker]]="","",Master[[#This Row],[ECOREGION - Lookup picker]])</f>
        <v/>
      </c>
      <c r="H156" s="141" t="str">
        <f>IF(Master[[#This Row],[Ecoregion Original Value]]="","",Master[[#This Row],[Ecoregion Original Value]])</f>
        <v/>
      </c>
    </row>
    <row r="157" spans="2:8" x14ac:dyDescent="0.35">
      <c r="B157" s="141" t="str">
        <f>Master[[#This Row],[Accession Prefix (NPGS)]]&amp;" "&amp;Master[[#This Row],[Accession Number -Assigned]]&amp;" COLLECTED "&amp;TEXT(Master[[#This Row],[Date Collected or Developed]], "MM/DD/YYYY")</f>
        <v xml:space="preserve">  COLLECTED 01/00/1900</v>
      </c>
      <c r="C157" s="141" t="str">
        <f t="shared" si="4"/>
        <v>ECOREGION</v>
      </c>
      <c r="D157" s="17" t="str">
        <f>IF(Master[[#This Row],[ECOREGION - Lookup picker]]="","",Master[[#This Row],[ECOREGION - Lookup picker]])</f>
        <v/>
      </c>
      <c r="E157" s="109"/>
      <c r="G157" s="76" t="str">
        <f>IF(Master[[#This Row],[ECOREGION - Lookup picker]]="","",Master[[#This Row],[ECOREGION - Lookup picker]])</f>
        <v/>
      </c>
      <c r="H157" s="141" t="str">
        <f>IF(Master[[#This Row],[Ecoregion Original Value]]="","",Master[[#This Row],[Ecoregion Original Value]])</f>
        <v/>
      </c>
    </row>
    <row r="158" spans="2:8" x14ac:dyDescent="0.35">
      <c r="B158" s="141" t="str">
        <f>Master[[#This Row],[Accession Prefix (NPGS)]]&amp;" "&amp;Master[[#This Row],[Accession Number -Assigned]]&amp;" COLLECTED "&amp;TEXT(Master[[#This Row],[Date Collected or Developed]], "MM/DD/YYYY")</f>
        <v xml:space="preserve">  COLLECTED 01/00/1900</v>
      </c>
      <c r="C158" s="141" t="str">
        <f t="shared" si="4"/>
        <v>ECOREGION</v>
      </c>
      <c r="D158" s="17" t="str">
        <f>IF(Master[[#This Row],[ECOREGION - Lookup picker]]="","",Master[[#This Row],[ECOREGION - Lookup picker]])</f>
        <v/>
      </c>
      <c r="E158" s="109"/>
      <c r="G158" s="76" t="str">
        <f>IF(Master[[#This Row],[ECOREGION - Lookup picker]]="","",Master[[#This Row],[ECOREGION - Lookup picker]])</f>
        <v/>
      </c>
      <c r="H158" s="141" t="str">
        <f>IF(Master[[#This Row],[Ecoregion Original Value]]="","",Master[[#This Row],[Ecoregion Original Value]])</f>
        <v/>
      </c>
    </row>
    <row r="159" spans="2:8" x14ac:dyDescent="0.35">
      <c r="B159" s="141" t="str">
        <f>Master[[#This Row],[Accession Prefix (NPGS)]]&amp;" "&amp;Master[[#This Row],[Accession Number -Assigned]]&amp;" COLLECTED "&amp;TEXT(Master[[#This Row],[Date Collected or Developed]], "MM/DD/YYYY")</f>
        <v xml:space="preserve">  COLLECTED 01/00/1900</v>
      </c>
      <c r="C159" s="141" t="str">
        <f t="shared" si="4"/>
        <v>ECOREGION</v>
      </c>
      <c r="D159" s="17" t="str">
        <f>IF(Master[[#This Row],[ECOREGION - Lookup picker]]="","",Master[[#This Row],[ECOREGION - Lookup picker]])</f>
        <v/>
      </c>
      <c r="E159" s="109"/>
      <c r="G159" s="76" t="str">
        <f>IF(Master[[#This Row],[ECOREGION - Lookup picker]]="","",Master[[#This Row],[ECOREGION - Lookup picker]])</f>
        <v/>
      </c>
      <c r="H159" s="141" t="str">
        <f>IF(Master[[#This Row],[Ecoregion Original Value]]="","",Master[[#This Row],[Ecoregion Original Value]])</f>
        <v/>
      </c>
    </row>
    <row r="160" spans="2:8" x14ac:dyDescent="0.35">
      <c r="B160" s="141" t="str">
        <f>Master[[#This Row],[Accession Prefix (NPGS)]]&amp;" "&amp;Master[[#This Row],[Accession Number -Assigned]]&amp;" COLLECTED "&amp;TEXT(Master[[#This Row],[Date Collected or Developed]], "MM/DD/YYYY")</f>
        <v xml:space="preserve">  COLLECTED 01/00/1900</v>
      </c>
      <c r="C160" s="141" t="str">
        <f t="shared" si="4"/>
        <v>ECOREGION</v>
      </c>
      <c r="D160" s="17" t="str">
        <f>IF(Master[[#This Row],[ECOREGION - Lookup picker]]="","",Master[[#This Row],[ECOREGION - Lookup picker]])</f>
        <v/>
      </c>
      <c r="E160" s="109"/>
      <c r="G160" s="76" t="str">
        <f>IF(Master[[#This Row],[ECOREGION - Lookup picker]]="","",Master[[#This Row],[ECOREGION - Lookup picker]])</f>
        <v/>
      </c>
      <c r="H160" s="141" t="str">
        <f>IF(Master[[#This Row],[Ecoregion Original Value]]="","",Master[[#This Row],[Ecoregion Original Value]])</f>
        <v/>
      </c>
    </row>
    <row r="161" spans="2:8" x14ac:dyDescent="0.35">
      <c r="B161" s="141" t="str">
        <f>Master[[#This Row],[Accession Prefix (NPGS)]]&amp;" "&amp;Master[[#This Row],[Accession Number -Assigned]]&amp;" COLLECTED "&amp;TEXT(Master[[#This Row],[Date Collected or Developed]], "MM/DD/YYYY")</f>
        <v xml:space="preserve">  COLLECTED 01/00/1900</v>
      </c>
      <c r="C161" s="141" t="str">
        <f t="shared" si="4"/>
        <v>ECOREGION</v>
      </c>
      <c r="D161" s="17" t="str">
        <f>IF(Master[[#This Row],[ECOREGION - Lookup picker]]="","",Master[[#This Row],[ECOREGION - Lookup picker]])</f>
        <v/>
      </c>
      <c r="E161" s="109"/>
      <c r="G161" s="76" t="str">
        <f>IF(Master[[#This Row],[ECOREGION - Lookup picker]]="","",Master[[#This Row],[ECOREGION - Lookup picker]])</f>
        <v/>
      </c>
      <c r="H161" s="141" t="str">
        <f>IF(Master[[#This Row],[Ecoregion Original Value]]="","",Master[[#This Row],[Ecoregion Original Value]])</f>
        <v/>
      </c>
    </row>
    <row r="162" spans="2:8" x14ac:dyDescent="0.35">
      <c r="B162" s="141" t="str">
        <f>Master[[#This Row],[Accession Prefix (NPGS)]]&amp;" "&amp;Master[[#This Row],[Accession Number -Assigned]]&amp;" COLLECTED "&amp;TEXT(Master[[#This Row],[Date Collected or Developed]], "MM/DD/YYYY")</f>
        <v xml:space="preserve">  COLLECTED 01/00/1900</v>
      </c>
      <c r="C162" s="141" t="str">
        <f t="shared" ref="C162:C193" si="5">"ECOREGION"</f>
        <v>ECOREGION</v>
      </c>
      <c r="D162" s="17" t="str">
        <f>IF(Master[[#This Row],[ECOREGION - Lookup picker]]="","",Master[[#This Row],[ECOREGION - Lookup picker]])</f>
        <v/>
      </c>
      <c r="E162" s="109"/>
      <c r="G162" s="76" t="str">
        <f>IF(Master[[#This Row],[ECOREGION - Lookup picker]]="","",Master[[#This Row],[ECOREGION - Lookup picker]])</f>
        <v/>
      </c>
      <c r="H162" s="141" t="str">
        <f>IF(Master[[#This Row],[Ecoregion Original Value]]="","",Master[[#This Row],[Ecoregion Original Value]])</f>
        <v/>
      </c>
    </row>
    <row r="163" spans="2:8" x14ac:dyDescent="0.35">
      <c r="B163" s="141" t="str">
        <f>Master[[#This Row],[Accession Prefix (NPGS)]]&amp;" "&amp;Master[[#This Row],[Accession Number -Assigned]]&amp;" COLLECTED "&amp;TEXT(Master[[#This Row],[Date Collected or Developed]], "MM/DD/YYYY")</f>
        <v xml:space="preserve">  COLLECTED 01/00/1900</v>
      </c>
      <c r="C163" s="141" t="str">
        <f t="shared" si="5"/>
        <v>ECOREGION</v>
      </c>
      <c r="D163" s="17" t="str">
        <f>IF(Master[[#This Row],[ECOREGION - Lookup picker]]="","",Master[[#This Row],[ECOREGION - Lookup picker]])</f>
        <v/>
      </c>
      <c r="E163" s="109"/>
      <c r="G163" s="76" t="str">
        <f>IF(Master[[#This Row],[ECOREGION - Lookup picker]]="","",Master[[#This Row],[ECOREGION - Lookup picker]])</f>
        <v/>
      </c>
      <c r="H163" s="141" t="str">
        <f>IF(Master[[#This Row],[Ecoregion Original Value]]="","",Master[[#This Row],[Ecoregion Original Value]])</f>
        <v/>
      </c>
    </row>
    <row r="164" spans="2:8" x14ac:dyDescent="0.35">
      <c r="B164" s="141" t="str">
        <f>Master[[#This Row],[Accession Prefix (NPGS)]]&amp;" "&amp;Master[[#This Row],[Accession Number -Assigned]]&amp;" COLLECTED "&amp;TEXT(Master[[#This Row],[Date Collected or Developed]], "MM/DD/YYYY")</f>
        <v xml:space="preserve">  COLLECTED 01/00/1900</v>
      </c>
      <c r="C164" s="141" t="str">
        <f t="shared" si="5"/>
        <v>ECOREGION</v>
      </c>
      <c r="D164" s="17" t="str">
        <f>IF(Master[[#This Row],[ECOREGION - Lookup picker]]="","",Master[[#This Row],[ECOREGION - Lookup picker]])</f>
        <v/>
      </c>
      <c r="E164" s="109"/>
      <c r="G164" s="76" t="str">
        <f>IF(Master[[#This Row],[ECOREGION - Lookup picker]]="","",Master[[#This Row],[ECOREGION - Lookup picker]])</f>
        <v/>
      </c>
      <c r="H164" s="141" t="str">
        <f>IF(Master[[#This Row],[Ecoregion Original Value]]="","",Master[[#This Row],[Ecoregion Original Value]])</f>
        <v/>
      </c>
    </row>
    <row r="165" spans="2:8" x14ac:dyDescent="0.35">
      <c r="B165" s="141" t="str">
        <f>Master[[#This Row],[Accession Prefix (NPGS)]]&amp;" "&amp;Master[[#This Row],[Accession Number -Assigned]]&amp;" COLLECTED "&amp;TEXT(Master[[#This Row],[Date Collected or Developed]], "MM/DD/YYYY")</f>
        <v xml:space="preserve">  COLLECTED 01/00/1900</v>
      </c>
      <c r="C165" s="141" t="str">
        <f t="shared" si="5"/>
        <v>ECOREGION</v>
      </c>
      <c r="D165" s="17" t="str">
        <f>IF(Master[[#This Row],[ECOREGION - Lookup picker]]="","",Master[[#This Row],[ECOREGION - Lookup picker]])</f>
        <v/>
      </c>
      <c r="E165" s="109"/>
      <c r="G165" s="76" t="str">
        <f>IF(Master[[#This Row],[ECOREGION - Lookup picker]]="","",Master[[#This Row],[ECOREGION - Lookup picker]])</f>
        <v/>
      </c>
      <c r="H165" s="141" t="str">
        <f>IF(Master[[#This Row],[Ecoregion Original Value]]="","",Master[[#This Row],[Ecoregion Original Value]])</f>
        <v/>
      </c>
    </row>
    <row r="166" spans="2:8" x14ac:dyDescent="0.35">
      <c r="B166" s="141" t="str">
        <f>Master[[#This Row],[Accession Prefix (NPGS)]]&amp;" "&amp;Master[[#This Row],[Accession Number -Assigned]]&amp;" COLLECTED "&amp;TEXT(Master[[#This Row],[Date Collected or Developed]], "MM/DD/YYYY")</f>
        <v xml:space="preserve">  COLLECTED 01/00/1900</v>
      </c>
      <c r="C166" s="141" t="str">
        <f t="shared" si="5"/>
        <v>ECOREGION</v>
      </c>
      <c r="D166" s="17" t="str">
        <f>IF(Master[[#This Row],[ECOREGION - Lookup picker]]="","",Master[[#This Row],[ECOREGION - Lookup picker]])</f>
        <v/>
      </c>
      <c r="E166" s="109"/>
      <c r="G166" s="76" t="str">
        <f>IF(Master[[#This Row],[ECOREGION - Lookup picker]]="","",Master[[#This Row],[ECOREGION - Lookup picker]])</f>
        <v/>
      </c>
      <c r="H166" s="141" t="str">
        <f>IF(Master[[#This Row],[Ecoregion Original Value]]="","",Master[[#This Row],[Ecoregion Original Value]])</f>
        <v/>
      </c>
    </row>
    <row r="167" spans="2:8" x14ac:dyDescent="0.35">
      <c r="B167" s="141" t="str">
        <f>Master[[#This Row],[Accession Prefix (NPGS)]]&amp;" "&amp;Master[[#This Row],[Accession Number -Assigned]]&amp;" COLLECTED "&amp;TEXT(Master[[#This Row],[Date Collected or Developed]], "MM/DD/YYYY")</f>
        <v xml:space="preserve">  COLLECTED 01/00/1900</v>
      </c>
      <c r="C167" s="141" t="str">
        <f t="shared" si="5"/>
        <v>ECOREGION</v>
      </c>
      <c r="D167" s="17" t="str">
        <f>IF(Master[[#This Row],[ECOREGION - Lookup picker]]="","",Master[[#This Row],[ECOREGION - Lookup picker]])</f>
        <v/>
      </c>
      <c r="E167" s="109"/>
      <c r="G167" s="76" t="str">
        <f>IF(Master[[#This Row],[ECOREGION - Lookup picker]]="","",Master[[#This Row],[ECOREGION - Lookup picker]])</f>
        <v/>
      </c>
      <c r="H167" s="141" t="str">
        <f>IF(Master[[#This Row],[Ecoregion Original Value]]="","",Master[[#This Row],[Ecoregion Original Value]])</f>
        <v/>
      </c>
    </row>
    <row r="168" spans="2:8" x14ac:dyDescent="0.35">
      <c r="B168" s="141" t="str">
        <f>Master[[#This Row],[Accession Prefix (NPGS)]]&amp;" "&amp;Master[[#This Row],[Accession Number -Assigned]]&amp;" COLLECTED "&amp;TEXT(Master[[#This Row],[Date Collected or Developed]], "MM/DD/YYYY")</f>
        <v xml:space="preserve">  COLLECTED 01/00/1900</v>
      </c>
      <c r="C168" s="141" t="str">
        <f t="shared" si="5"/>
        <v>ECOREGION</v>
      </c>
      <c r="D168" s="17" t="str">
        <f>IF(Master[[#This Row],[ECOREGION - Lookup picker]]="","",Master[[#This Row],[ECOREGION - Lookup picker]])</f>
        <v/>
      </c>
      <c r="E168" s="109"/>
      <c r="G168" s="76" t="str">
        <f>IF(Master[[#This Row],[ECOREGION - Lookup picker]]="","",Master[[#This Row],[ECOREGION - Lookup picker]])</f>
        <v/>
      </c>
      <c r="H168" s="141" t="str">
        <f>IF(Master[[#This Row],[Ecoregion Original Value]]="","",Master[[#This Row],[Ecoregion Original Value]])</f>
        <v/>
      </c>
    </row>
    <row r="169" spans="2:8" x14ac:dyDescent="0.35">
      <c r="B169" s="141" t="str">
        <f>Master[[#This Row],[Accession Prefix (NPGS)]]&amp;" "&amp;Master[[#This Row],[Accession Number -Assigned]]&amp;" COLLECTED "&amp;TEXT(Master[[#This Row],[Date Collected or Developed]], "MM/DD/YYYY")</f>
        <v xml:space="preserve">  COLLECTED 01/00/1900</v>
      </c>
      <c r="C169" s="141" t="str">
        <f t="shared" si="5"/>
        <v>ECOREGION</v>
      </c>
      <c r="D169" s="17" t="str">
        <f>IF(Master[[#This Row],[ECOREGION - Lookup picker]]="","",Master[[#This Row],[ECOREGION - Lookup picker]])</f>
        <v/>
      </c>
      <c r="E169" s="109"/>
      <c r="G169" s="76" t="str">
        <f>IF(Master[[#This Row],[ECOREGION - Lookup picker]]="","",Master[[#This Row],[ECOREGION - Lookup picker]])</f>
        <v/>
      </c>
      <c r="H169" s="141" t="str">
        <f>IF(Master[[#This Row],[Ecoregion Original Value]]="","",Master[[#This Row],[Ecoregion Original Value]])</f>
        <v/>
      </c>
    </row>
    <row r="170" spans="2:8" x14ac:dyDescent="0.35">
      <c r="B170" s="141" t="str">
        <f>Master[[#This Row],[Accession Prefix (NPGS)]]&amp;" "&amp;Master[[#This Row],[Accession Number -Assigned]]&amp;" COLLECTED "&amp;TEXT(Master[[#This Row],[Date Collected or Developed]], "MM/DD/YYYY")</f>
        <v xml:space="preserve">  COLLECTED 01/00/1900</v>
      </c>
      <c r="C170" s="141" t="str">
        <f t="shared" si="5"/>
        <v>ECOREGION</v>
      </c>
      <c r="D170" s="17" t="str">
        <f>IF(Master[[#This Row],[ECOREGION - Lookup picker]]="","",Master[[#This Row],[ECOREGION - Lookup picker]])</f>
        <v/>
      </c>
      <c r="E170" s="109"/>
      <c r="G170" s="76" t="str">
        <f>IF(Master[[#This Row],[ECOREGION - Lookup picker]]="","",Master[[#This Row],[ECOREGION - Lookup picker]])</f>
        <v/>
      </c>
      <c r="H170" s="141" t="str">
        <f>IF(Master[[#This Row],[Ecoregion Original Value]]="","",Master[[#This Row],[Ecoregion Original Value]])</f>
        <v/>
      </c>
    </row>
    <row r="171" spans="2:8" x14ac:dyDescent="0.35">
      <c r="B171" s="141" t="str">
        <f>Master[[#This Row],[Accession Prefix (NPGS)]]&amp;" "&amp;Master[[#This Row],[Accession Number -Assigned]]&amp;" COLLECTED "&amp;TEXT(Master[[#This Row],[Date Collected or Developed]], "MM/DD/YYYY")</f>
        <v xml:space="preserve">  COLLECTED 01/00/1900</v>
      </c>
      <c r="C171" s="141" t="str">
        <f t="shared" si="5"/>
        <v>ECOREGION</v>
      </c>
      <c r="D171" s="17" t="str">
        <f>IF(Master[[#This Row],[ECOREGION - Lookup picker]]="","",Master[[#This Row],[ECOREGION - Lookup picker]])</f>
        <v/>
      </c>
      <c r="E171" s="109"/>
      <c r="G171" s="76" t="str">
        <f>IF(Master[[#This Row],[ECOREGION - Lookup picker]]="","",Master[[#This Row],[ECOREGION - Lookup picker]])</f>
        <v/>
      </c>
      <c r="H171" s="141" t="str">
        <f>IF(Master[[#This Row],[Ecoregion Original Value]]="","",Master[[#This Row],[Ecoregion Original Value]])</f>
        <v/>
      </c>
    </row>
    <row r="172" spans="2:8" x14ac:dyDescent="0.35">
      <c r="B172" s="141" t="str">
        <f>Master[[#This Row],[Accession Prefix (NPGS)]]&amp;" "&amp;Master[[#This Row],[Accession Number -Assigned]]&amp;" COLLECTED "&amp;TEXT(Master[[#This Row],[Date Collected or Developed]], "MM/DD/YYYY")</f>
        <v xml:space="preserve">  COLLECTED 01/00/1900</v>
      </c>
      <c r="C172" s="141" t="str">
        <f t="shared" si="5"/>
        <v>ECOREGION</v>
      </c>
      <c r="D172" s="17" t="str">
        <f>IF(Master[[#This Row],[ECOREGION - Lookup picker]]="","",Master[[#This Row],[ECOREGION - Lookup picker]])</f>
        <v/>
      </c>
      <c r="E172" s="109"/>
      <c r="G172" s="76" t="str">
        <f>IF(Master[[#This Row],[ECOREGION - Lookup picker]]="","",Master[[#This Row],[ECOREGION - Lookup picker]])</f>
        <v/>
      </c>
      <c r="H172" s="141" t="str">
        <f>IF(Master[[#This Row],[Ecoregion Original Value]]="","",Master[[#This Row],[Ecoregion Original Value]])</f>
        <v/>
      </c>
    </row>
    <row r="173" spans="2:8" x14ac:dyDescent="0.35">
      <c r="B173" s="141" t="str">
        <f>Master[[#This Row],[Accession Prefix (NPGS)]]&amp;" "&amp;Master[[#This Row],[Accession Number -Assigned]]&amp;" COLLECTED "&amp;TEXT(Master[[#This Row],[Date Collected or Developed]], "MM/DD/YYYY")</f>
        <v xml:space="preserve">  COLLECTED 01/00/1900</v>
      </c>
      <c r="C173" s="141" t="str">
        <f t="shared" si="5"/>
        <v>ECOREGION</v>
      </c>
      <c r="D173" s="17" t="str">
        <f>IF(Master[[#This Row],[ECOREGION - Lookup picker]]="","",Master[[#This Row],[ECOREGION - Lookup picker]])</f>
        <v/>
      </c>
      <c r="E173" s="109"/>
      <c r="G173" s="76" t="str">
        <f>IF(Master[[#This Row],[ECOREGION - Lookup picker]]="","",Master[[#This Row],[ECOREGION - Lookup picker]])</f>
        <v/>
      </c>
      <c r="H173" s="141" t="str">
        <f>IF(Master[[#This Row],[Ecoregion Original Value]]="","",Master[[#This Row],[Ecoregion Original Value]])</f>
        <v/>
      </c>
    </row>
    <row r="174" spans="2:8" x14ac:dyDescent="0.35">
      <c r="B174" s="141" t="str">
        <f>Master[[#This Row],[Accession Prefix (NPGS)]]&amp;" "&amp;Master[[#This Row],[Accession Number -Assigned]]&amp;" COLLECTED "&amp;TEXT(Master[[#This Row],[Date Collected or Developed]], "MM/DD/YYYY")</f>
        <v xml:space="preserve">  COLLECTED 01/00/1900</v>
      </c>
      <c r="C174" s="141" t="str">
        <f t="shared" si="5"/>
        <v>ECOREGION</v>
      </c>
      <c r="D174" s="17" t="str">
        <f>IF(Master[[#This Row],[ECOREGION - Lookup picker]]="","",Master[[#This Row],[ECOREGION - Lookup picker]])</f>
        <v/>
      </c>
      <c r="E174" s="109"/>
      <c r="G174" s="76" t="str">
        <f>IF(Master[[#This Row],[ECOREGION - Lookup picker]]="","",Master[[#This Row],[ECOREGION - Lookup picker]])</f>
        <v/>
      </c>
      <c r="H174" s="141" t="str">
        <f>IF(Master[[#This Row],[Ecoregion Original Value]]="","",Master[[#This Row],[Ecoregion Original Value]])</f>
        <v/>
      </c>
    </row>
    <row r="175" spans="2:8" x14ac:dyDescent="0.35">
      <c r="B175" s="141" t="str">
        <f>Master[[#This Row],[Accession Prefix (NPGS)]]&amp;" "&amp;Master[[#This Row],[Accession Number -Assigned]]&amp;" COLLECTED "&amp;TEXT(Master[[#This Row],[Date Collected or Developed]], "MM/DD/YYYY")</f>
        <v xml:space="preserve">  COLLECTED 01/00/1900</v>
      </c>
      <c r="C175" s="141" t="str">
        <f t="shared" si="5"/>
        <v>ECOREGION</v>
      </c>
      <c r="D175" s="17" t="str">
        <f>IF(Master[[#This Row],[ECOREGION - Lookup picker]]="","",Master[[#This Row],[ECOREGION - Lookup picker]])</f>
        <v/>
      </c>
      <c r="E175" s="109"/>
      <c r="G175" s="76" t="str">
        <f>IF(Master[[#This Row],[ECOREGION - Lookup picker]]="","",Master[[#This Row],[ECOREGION - Lookup picker]])</f>
        <v/>
      </c>
      <c r="H175" s="141" t="str">
        <f>IF(Master[[#This Row],[Ecoregion Original Value]]="","",Master[[#This Row],[Ecoregion Original Value]])</f>
        <v/>
      </c>
    </row>
    <row r="176" spans="2:8" x14ac:dyDescent="0.35">
      <c r="B176" s="141" t="str">
        <f>Master[[#This Row],[Accession Prefix (NPGS)]]&amp;" "&amp;Master[[#This Row],[Accession Number -Assigned]]&amp;" COLLECTED "&amp;TEXT(Master[[#This Row],[Date Collected or Developed]], "MM/DD/YYYY")</f>
        <v xml:space="preserve">  COLLECTED 01/00/1900</v>
      </c>
      <c r="C176" s="141" t="str">
        <f t="shared" si="5"/>
        <v>ECOREGION</v>
      </c>
      <c r="D176" s="17" t="str">
        <f>IF(Master[[#This Row],[ECOREGION - Lookup picker]]="","",Master[[#This Row],[ECOREGION - Lookup picker]])</f>
        <v/>
      </c>
      <c r="E176" s="109"/>
      <c r="G176" s="76" t="str">
        <f>IF(Master[[#This Row],[ECOREGION - Lookup picker]]="","",Master[[#This Row],[ECOREGION - Lookup picker]])</f>
        <v/>
      </c>
      <c r="H176" s="141" t="str">
        <f>IF(Master[[#This Row],[Ecoregion Original Value]]="","",Master[[#This Row],[Ecoregion Original Value]])</f>
        <v/>
      </c>
    </row>
    <row r="177" spans="2:8" x14ac:dyDescent="0.35">
      <c r="B177" s="141" t="str">
        <f>Master[[#This Row],[Accession Prefix (NPGS)]]&amp;" "&amp;Master[[#This Row],[Accession Number -Assigned]]&amp;" COLLECTED "&amp;TEXT(Master[[#This Row],[Date Collected or Developed]], "MM/DD/YYYY")</f>
        <v xml:space="preserve">  COLLECTED 01/00/1900</v>
      </c>
      <c r="C177" s="141" t="str">
        <f t="shared" si="5"/>
        <v>ECOREGION</v>
      </c>
      <c r="D177" s="17" t="str">
        <f>IF(Master[[#This Row],[ECOREGION - Lookup picker]]="","",Master[[#This Row],[ECOREGION - Lookup picker]])</f>
        <v/>
      </c>
      <c r="E177" s="109"/>
      <c r="G177" s="76" t="str">
        <f>IF(Master[[#This Row],[ECOREGION - Lookup picker]]="","",Master[[#This Row],[ECOREGION - Lookup picker]])</f>
        <v/>
      </c>
      <c r="H177" s="141" t="str">
        <f>IF(Master[[#This Row],[Ecoregion Original Value]]="","",Master[[#This Row],[Ecoregion Original Value]])</f>
        <v/>
      </c>
    </row>
    <row r="178" spans="2:8" x14ac:dyDescent="0.35">
      <c r="B178" s="141" t="str">
        <f>Master[[#This Row],[Accession Prefix (NPGS)]]&amp;" "&amp;Master[[#This Row],[Accession Number -Assigned]]&amp;" COLLECTED "&amp;TEXT(Master[[#This Row],[Date Collected or Developed]], "MM/DD/YYYY")</f>
        <v xml:space="preserve">  COLLECTED 01/00/1900</v>
      </c>
      <c r="C178" s="141" t="str">
        <f t="shared" si="5"/>
        <v>ECOREGION</v>
      </c>
      <c r="D178" s="17" t="str">
        <f>IF(Master[[#This Row],[ECOREGION - Lookup picker]]="","",Master[[#This Row],[ECOREGION - Lookup picker]])</f>
        <v/>
      </c>
      <c r="E178" s="109"/>
      <c r="G178" s="76" t="str">
        <f>IF(Master[[#This Row],[ECOREGION - Lookup picker]]="","",Master[[#This Row],[ECOREGION - Lookup picker]])</f>
        <v/>
      </c>
      <c r="H178" s="141" t="str">
        <f>IF(Master[[#This Row],[Ecoregion Original Value]]="","",Master[[#This Row],[Ecoregion Original Value]])</f>
        <v/>
      </c>
    </row>
    <row r="179" spans="2:8" x14ac:dyDescent="0.35">
      <c r="B179" s="141" t="str">
        <f>Master[[#This Row],[Accession Prefix (NPGS)]]&amp;" "&amp;Master[[#This Row],[Accession Number -Assigned]]&amp;" COLLECTED "&amp;TEXT(Master[[#This Row],[Date Collected or Developed]], "MM/DD/YYYY")</f>
        <v xml:space="preserve">  COLLECTED 01/00/1900</v>
      </c>
      <c r="C179" s="141" t="str">
        <f t="shared" si="5"/>
        <v>ECOREGION</v>
      </c>
      <c r="D179" s="17" t="str">
        <f>IF(Master[[#This Row],[ECOREGION - Lookup picker]]="","",Master[[#This Row],[ECOREGION - Lookup picker]])</f>
        <v/>
      </c>
      <c r="E179" s="109"/>
      <c r="G179" s="76" t="str">
        <f>IF(Master[[#This Row],[ECOREGION - Lookup picker]]="","",Master[[#This Row],[ECOREGION - Lookup picker]])</f>
        <v/>
      </c>
      <c r="H179" s="141" t="str">
        <f>IF(Master[[#This Row],[Ecoregion Original Value]]="","",Master[[#This Row],[Ecoregion Original Value]])</f>
        <v/>
      </c>
    </row>
    <row r="180" spans="2:8" x14ac:dyDescent="0.35">
      <c r="B180" s="141" t="str">
        <f>Master[[#This Row],[Accession Prefix (NPGS)]]&amp;" "&amp;Master[[#This Row],[Accession Number -Assigned]]&amp;" COLLECTED "&amp;TEXT(Master[[#This Row],[Date Collected or Developed]], "MM/DD/YYYY")</f>
        <v xml:space="preserve">  COLLECTED 01/00/1900</v>
      </c>
      <c r="C180" s="141" t="str">
        <f t="shared" si="5"/>
        <v>ECOREGION</v>
      </c>
      <c r="D180" s="17" t="str">
        <f>IF(Master[[#This Row],[ECOREGION - Lookup picker]]="","",Master[[#This Row],[ECOREGION - Lookup picker]])</f>
        <v/>
      </c>
      <c r="E180" s="109"/>
      <c r="G180" s="76" t="str">
        <f>IF(Master[[#This Row],[ECOREGION - Lookup picker]]="","",Master[[#This Row],[ECOREGION - Lookup picker]])</f>
        <v/>
      </c>
      <c r="H180" s="141" t="str">
        <f>IF(Master[[#This Row],[Ecoregion Original Value]]="","",Master[[#This Row],[Ecoregion Original Value]])</f>
        <v/>
      </c>
    </row>
    <row r="181" spans="2:8" x14ac:dyDescent="0.35">
      <c r="B181" s="141" t="str">
        <f>Master[[#This Row],[Accession Prefix (NPGS)]]&amp;" "&amp;Master[[#This Row],[Accession Number -Assigned]]&amp;" COLLECTED "&amp;TEXT(Master[[#This Row],[Date Collected or Developed]], "MM/DD/YYYY")</f>
        <v xml:space="preserve">  COLLECTED 01/00/1900</v>
      </c>
      <c r="C181" s="141" t="str">
        <f t="shared" si="5"/>
        <v>ECOREGION</v>
      </c>
      <c r="D181" s="17" t="str">
        <f>IF(Master[[#This Row],[ECOREGION - Lookup picker]]="","",Master[[#This Row],[ECOREGION - Lookup picker]])</f>
        <v/>
      </c>
      <c r="E181" s="109"/>
      <c r="G181" s="76" t="str">
        <f>IF(Master[[#This Row],[ECOREGION - Lookup picker]]="","",Master[[#This Row],[ECOREGION - Lookup picker]])</f>
        <v/>
      </c>
      <c r="H181" s="141" t="str">
        <f>IF(Master[[#This Row],[Ecoregion Original Value]]="","",Master[[#This Row],[Ecoregion Original Value]])</f>
        <v/>
      </c>
    </row>
    <row r="182" spans="2:8" x14ac:dyDescent="0.35">
      <c r="B182" s="141" t="str">
        <f>Master[[#This Row],[Accession Prefix (NPGS)]]&amp;" "&amp;Master[[#This Row],[Accession Number -Assigned]]&amp;" COLLECTED "&amp;TEXT(Master[[#This Row],[Date Collected or Developed]], "MM/DD/YYYY")</f>
        <v xml:space="preserve">  COLLECTED 01/00/1900</v>
      </c>
      <c r="C182" s="141" t="str">
        <f t="shared" si="5"/>
        <v>ECOREGION</v>
      </c>
      <c r="D182" s="17" t="str">
        <f>IF(Master[[#This Row],[ECOREGION - Lookup picker]]="","",Master[[#This Row],[ECOREGION - Lookup picker]])</f>
        <v/>
      </c>
      <c r="E182" s="109"/>
      <c r="G182" s="76" t="str">
        <f>IF(Master[[#This Row],[ECOREGION - Lookup picker]]="","",Master[[#This Row],[ECOREGION - Lookup picker]])</f>
        <v/>
      </c>
      <c r="H182" s="141" t="str">
        <f>IF(Master[[#This Row],[Ecoregion Original Value]]="","",Master[[#This Row],[Ecoregion Original Value]])</f>
        <v/>
      </c>
    </row>
    <row r="183" spans="2:8" x14ac:dyDescent="0.35">
      <c r="B183" s="141" t="str">
        <f>Master[[#This Row],[Accession Prefix (NPGS)]]&amp;" "&amp;Master[[#This Row],[Accession Number -Assigned]]&amp;" COLLECTED "&amp;TEXT(Master[[#This Row],[Date Collected or Developed]], "MM/DD/YYYY")</f>
        <v xml:space="preserve">  COLLECTED 01/00/1900</v>
      </c>
      <c r="C183" s="141" t="str">
        <f t="shared" si="5"/>
        <v>ECOREGION</v>
      </c>
      <c r="D183" s="17" t="str">
        <f>IF(Master[[#This Row],[ECOREGION - Lookup picker]]="","",Master[[#This Row],[ECOREGION - Lookup picker]])</f>
        <v/>
      </c>
      <c r="E183" s="109"/>
      <c r="G183" s="76" t="str">
        <f>IF(Master[[#This Row],[ECOREGION - Lookup picker]]="","",Master[[#This Row],[ECOREGION - Lookup picker]])</f>
        <v/>
      </c>
      <c r="H183" s="141" t="str">
        <f>IF(Master[[#This Row],[Ecoregion Original Value]]="","",Master[[#This Row],[Ecoregion Original Value]])</f>
        <v/>
      </c>
    </row>
    <row r="184" spans="2:8" x14ac:dyDescent="0.35">
      <c r="B184" s="141" t="str">
        <f>Master[[#This Row],[Accession Prefix (NPGS)]]&amp;" "&amp;Master[[#This Row],[Accession Number -Assigned]]&amp;" COLLECTED "&amp;TEXT(Master[[#This Row],[Date Collected or Developed]], "MM/DD/YYYY")</f>
        <v xml:space="preserve">  COLLECTED 01/00/1900</v>
      </c>
      <c r="C184" s="141" t="str">
        <f t="shared" si="5"/>
        <v>ECOREGION</v>
      </c>
      <c r="D184" s="17" t="str">
        <f>IF(Master[[#This Row],[ECOREGION - Lookup picker]]="","",Master[[#This Row],[ECOREGION - Lookup picker]])</f>
        <v/>
      </c>
      <c r="E184" s="109"/>
      <c r="G184" s="76" t="str">
        <f>IF(Master[[#This Row],[ECOREGION - Lookup picker]]="","",Master[[#This Row],[ECOREGION - Lookup picker]])</f>
        <v/>
      </c>
      <c r="H184" s="141" t="str">
        <f>IF(Master[[#This Row],[Ecoregion Original Value]]="","",Master[[#This Row],[Ecoregion Original Value]])</f>
        <v/>
      </c>
    </row>
    <row r="185" spans="2:8" x14ac:dyDescent="0.35">
      <c r="B185" s="141" t="str">
        <f>Master[[#This Row],[Accession Prefix (NPGS)]]&amp;" "&amp;Master[[#This Row],[Accession Number -Assigned]]&amp;" COLLECTED "&amp;TEXT(Master[[#This Row],[Date Collected or Developed]], "MM/DD/YYYY")</f>
        <v xml:space="preserve">  COLLECTED 01/00/1900</v>
      </c>
      <c r="C185" s="141" t="str">
        <f t="shared" si="5"/>
        <v>ECOREGION</v>
      </c>
      <c r="D185" s="17" t="str">
        <f>IF(Master[[#This Row],[ECOREGION - Lookup picker]]="","",Master[[#This Row],[ECOREGION - Lookup picker]])</f>
        <v/>
      </c>
      <c r="E185" s="109"/>
      <c r="G185" s="76" t="str">
        <f>IF(Master[[#This Row],[ECOREGION - Lookup picker]]="","",Master[[#This Row],[ECOREGION - Lookup picker]])</f>
        <v/>
      </c>
      <c r="H185" s="141" t="str">
        <f>IF(Master[[#This Row],[Ecoregion Original Value]]="","",Master[[#This Row],[Ecoregion Original Value]])</f>
        <v/>
      </c>
    </row>
    <row r="186" spans="2:8" x14ac:dyDescent="0.35">
      <c r="B186" s="141" t="str">
        <f>Master[[#This Row],[Accession Prefix (NPGS)]]&amp;" "&amp;Master[[#This Row],[Accession Number -Assigned]]&amp;" COLLECTED "&amp;TEXT(Master[[#This Row],[Date Collected or Developed]], "MM/DD/YYYY")</f>
        <v xml:space="preserve">  COLLECTED 01/00/1900</v>
      </c>
      <c r="C186" s="141" t="str">
        <f t="shared" si="5"/>
        <v>ECOREGION</v>
      </c>
      <c r="D186" s="17" t="str">
        <f>IF(Master[[#This Row],[ECOREGION - Lookup picker]]="","",Master[[#This Row],[ECOREGION - Lookup picker]])</f>
        <v/>
      </c>
      <c r="E186" s="109"/>
      <c r="G186" s="76" t="str">
        <f>IF(Master[[#This Row],[ECOREGION - Lookup picker]]="","",Master[[#This Row],[ECOREGION - Lookup picker]])</f>
        <v/>
      </c>
      <c r="H186" s="141" t="str">
        <f>IF(Master[[#This Row],[Ecoregion Original Value]]="","",Master[[#This Row],[Ecoregion Original Value]])</f>
        <v/>
      </c>
    </row>
    <row r="187" spans="2:8" x14ac:dyDescent="0.35">
      <c r="B187" s="141" t="str">
        <f>Master[[#This Row],[Accession Prefix (NPGS)]]&amp;" "&amp;Master[[#This Row],[Accession Number -Assigned]]&amp;" COLLECTED "&amp;TEXT(Master[[#This Row],[Date Collected or Developed]], "MM/DD/YYYY")</f>
        <v xml:space="preserve">  COLLECTED 01/00/1900</v>
      </c>
      <c r="C187" s="141" t="str">
        <f t="shared" si="5"/>
        <v>ECOREGION</v>
      </c>
      <c r="D187" s="17" t="str">
        <f>IF(Master[[#This Row],[ECOREGION - Lookup picker]]="","",Master[[#This Row],[ECOREGION - Lookup picker]])</f>
        <v/>
      </c>
      <c r="E187" s="109"/>
      <c r="G187" s="76" t="str">
        <f>IF(Master[[#This Row],[ECOREGION - Lookup picker]]="","",Master[[#This Row],[ECOREGION - Lookup picker]])</f>
        <v/>
      </c>
      <c r="H187" s="141" t="str">
        <f>IF(Master[[#This Row],[Ecoregion Original Value]]="","",Master[[#This Row],[Ecoregion Original Value]])</f>
        <v/>
      </c>
    </row>
    <row r="188" spans="2:8" x14ac:dyDescent="0.35">
      <c r="B188" s="141" t="str">
        <f>Master[[#This Row],[Accession Prefix (NPGS)]]&amp;" "&amp;Master[[#This Row],[Accession Number -Assigned]]&amp;" COLLECTED "&amp;TEXT(Master[[#This Row],[Date Collected or Developed]], "MM/DD/YYYY")</f>
        <v xml:space="preserve">  COLLECTED 01/00/1900</v>
      </c>
      <c r="C188" s="141" t="str">
        <f t="shared" si="5"/>
        <v>ECOREGION</v>
      </c>
      <c r="D188" s="17" t="str">
        <f>IF(Master[[#This Row],[ECOREGION - Lookup picker]]="","",Master[[#This Row],[ECOREGION - Lookup picker]])</f>
        <v/>
      </c>
      <c r="E188" s="109"/>
      <c r="G188" s="76" t="str">
        <f>IF(Master[[#This Row],[ECOREGION - Lookup picker]]="","",Master[[#This Row],[ECOREGION - Lookup picker]])</f>
        <v/>
      </c>
      <c r="H188" s="141" t="str">
        <f>IF(Master[[#This Row],[Ecoregion Original Value]]="","",Master[[#This Row],[Ecoregion Original Value]])</f>
        <v/>
      </c>
    </row>
    <row r="189" spans="2:8" x14ac:dyDescent="0.35">
      <c r="B189" s="141" t="str">
        <f>Master[[#This Row],[Accession Prefix (NPGS)]]&amp;" "&amp;Master[[#This Row],[Accession Number -Assigned]]&amp;" COLLECTED "&amp;TEXT(Master[[#This Row],[Date Collected or Developed]], "MM/DD/YYYY")</f>
        <v xml:space="preserve">  COLLECTED 01/00/1900</v>
      </c>
      <c r="C189" s="141" t="str">
        <f t="shared" si="5"/>
        <v>ECOREGION</v>
      </c>
      <c r="D189" s="17" t="str">
        <f>IF(Master[[#This Row],[ECOREGION - Lookup picker]]="","",Master[[#This Row],[ECOREGION - Lookup picker]])</f>
        <v/>
      </c>
      <c r="E189" s="109"/>
      <c r="G189" s="76" t="str">
        <f>IF(Master[[#This Row],[ECOREGION - Lookup picker]]="","",Master[[#This Row],[ECOREGION - Lookup picker]])</f>
        <v/>
      </c>
      <c r="H189" s="141" t="str">
        <f>IF(Master[[#This Row],[Ecoregion Original Value]]="","",Master[[#This Row],[Ecoregion Original Value]])</f>
        <v/>
      </c>
    </row>
    <row r="190" spans="2:8" x14ac:dyDescent="0.35">
      <c r="B190" s="141" t="str">
        <f>Master[[#This Row],[Accession Prefix (NPGS)]]&amp;" "&amp;Master[[#This Row],[Accession Number -Assigned]]&amp;" COLLECTED "&amp;TEXT(Master[[#This Row],[Date Collected or Developed]], "MM/DD/YYYY")</f>
        <v xml:space="preserve">  COLLECTED 01/00/1900</v>
      </c>
      <c r="C190" s="141" t="str">
        <f t="shared" si="5"/>
        <v>ECOREGION</v>
      </c>
      <c r="D190" s="17" t="str">
        <f>IF(Master[[#This Row],[ECOREGION - Lookup picker]]="","",Master[[#This Row],[ECOREGION - Lookup picker]])</f>
        <v/>
      </c>
      <c r="E190" s="109"/>
      <c r="G190" s="76" t="str">
        <f>IF(Master[[#This Row],[ECOREGION - Lookup picker]]="","",Master[[#This Row],[ECOREGION - Lookup picker]])</f>
        <v/>
      </c>
      <c r="H190" s="141" t="str">
        <f>IF(Master[[#This Row],[Ecoregion Original Value]]="","",Master[[#This Row],[Ecoregion Original Value]])</f>
        <v/>
      </c>
    </row>
    <row r="191" spans="2:8" x14ac:dyDescent="0.35">
      <c r="B191" s="141" t="str">
        <f>Master[[#This Row],[Accession Prefix (NPGS)]]&amp;" "&amp;Master[[#This Row],[Accession Number -Assigned]]&amp;" COLLECTED "&amp;TEXT(Master[[#This Row],[Date Collected or Developed]], "MM/DD/YYYY")</f>
        <v xml:space="preserve">  COLLECTED 01/00/1900</v>
      </c>
      <c r="C191" s="141" t="str">
        <f t="shared" si="5"/>
        <v>ECOREGION</v>
      </c>
      <c r="D191" s="17" t="str">
        <f>IF(Master[[#This Row],[ECOREGION - Lookup picker]]="","",Master[[#This Row],[ECOREGION - Lookup picker]])</f>
        <v/>
      </c>
      <c r="E191" s="109"/>
      <c r="G191" s="76" t="str">
        <f>IF(Master[[#This Row],[ECOREGION - Lookup picker]]="","",Master[[#This Row],[ECOREGION - Lookup picker]])</f>
        <v/>
      </c>
      <c r="H191" s="141" t="str">
        <f>IF(Master[[#This Row],[Ecoregion Original Value]]="","",Master[[#This Row],[Ecoregion Original Value]])</f>
        <v/>
      </c>
    </row>
    <row r="192" spans="2:8" x14ac:dyDescent="0.35">
      <c r="B192" s="141" t="str">
        <f>Master[[#This Row],[Accession Prefix (NPGS)]]&amp;" "&amp;Master[[#This Row],[Accession Number -Assigned]]&amp;" COLLECTED "&amp;TEXT(Master[[#This Row],[Date Collected or Developed]], "MM/DD/YYYY")</f>
        <v xml:space="preserve">  COLLECTED 01/00/1900</v>
      </c>
      <c r="C192" s="141" t="str">
        <f t="shared" si="5"/>
        <v>ECOREGION</v>
      </c>
      <c r="D192" s="17" t="str">
        <f>IF(Master[[#This Row],[ECOREGION - Lookup picker]]="","",Master[[#This Row],[ECOREGION - Lookup picker]])</f>
        <v/>
      </c>
      <c r="E192" s="109"/>
      <c r="G192" s="76" t="str">
        <f>IF(Master[[#This Row],[ECOREGION - Lookup picker]]="","",Master[[#This Row],[ECOREGION - Lookup picker]])</f>
        <v/>
      </c>
      <c r="H192" s="141" t="str">
        <f>IF(Master[[#This Row],[Ecoregion Original Value]]="","",Master[[#This Row],[Ecoregion Original Value]])</f>
        <v/>
      </c>
    </row>
    <row r="193" spans="2:8" x14ac:dyDescent="0.35">
      <c r="B193" s="141" t="str">
        <f>Master[[#This Row],[Accession Prefix (NPGS)]]&amp;" "&amp;Master[[#This Row],[Accession Number -Assigned]]&amp;" COLLECTED "&amp;TEXT(Master[[#This Row],[Date Collected or Developed]], "MM/DD/YYYY")</f>
        <v xml:space="preserve">  COLLECTED 01/00/1900</v>
      </c>
      <c r="C193" s="141" t="str">
        <f t="shared" si="5"/>
        <v>ECOREGION</v>
      </c>
      <c r="D193" s="17" t="str">
        <f>IF(Master[[#This Row],[ECOREGION - Lookup picker]]="","",Master[[#This Row],[ECOREGION - Lookup picker]])</f>
        <v/>
      </c>
      <c r="E193" s="109"/>
      <c r="G193" s="76" t="str">
        <f>IF(Master[[#This Row],[ECOREGION - Lookup picker]]="","",Master[[#This Row],[ECOREGION - Lookup picker]])</f>
        <v/>
      </c>
      <c r="H193" s="141" t="str">
        <f>IF(Master[[#This Row],[Ecoregion Original Value]]="","",Master[[#This Row],[Ecoregion Original Value]])</f>
        <v/>
      </c>
    </row>
    <row r="194" spans="2:8" x14ac:dyDescent="0.35">
      <c r="B194" s="141" t="str">
        <f>Master[[#This Row],[Accession Prefix (NPGS)]]&amp;" "&amp;Master[[#This Row],[Accession Number -Assigned]]&amp;" COLLECTED "&amp;TEXT(Master[[#This Row],[Date Collected or Developed]], "MM/DD/YYYY")</f>
        <v xml:space="preserve">  COLLECTED 01/00/1900</v>
      </c>
      <c r="C194" s="141" t="str">
        <f t="shared" ref="C194:C201" si="6">"ECOREGION"</f>
        <v>ECOREGION</v>
      </c>
      <c r="D194" s="17" t="str">
        <f>IF(Master[[#This Row],[ECOREGION - Lookup picker]]="","",Master[[#This Row],[ECOREGION - Lookup picker]])</f>
        <v/>
      </c>
      <c r="E194" s="109"/>
      <c r="G194" s="76" t="str">
        <f>IF(Master[[#This Row],[ECOREGION - Lookup picker]]="","",Master[[#This Row],[ECOREGION - Lookup picker]])</f>
        <v/>
      </c>
      <c r="H194" s="141" t="str">
        <f>IF(Master[[#This Row],[Ecoregion Original Value]]="","",Master[[#This Row],[Ecoregion Original Value]])</f>
        <v/>
      </c>
    </row>
    <row r="195" spans="2:8" x14ac:dyDescent="0.35">
      <c r="B195" s="141" t="str">
        <f>Master[[#This Row],[Accession Prefix (NPGS)]]&amp;" "&amp;Master[[#This Row],[Accession Number -Assigned]]&amp;" COLLECTED "&amp;TEXT(Master[[#This Row],[Date Collected or Developed]], "MM/DD/YYYY")</f>
        <v xml:space="preserve">  COLLECTED 01/00/1900</v>
      </c>
      <c r="C195" s="141" t="str">
        <f t="shared" si="6"/>
        <v>ECOREGION</v>
      </c>
      <c r="D195" s="17" t="str">
        <f>IF(Master[[#This Row],[ECOREGION - Lookup picker]]="","",Master[[#This Row],[ECOREGION - Lookup picker]])</f>
        <v/>
      </c>
      <c r="E195" s="109"/>
      <c r="G195" s="76" t="str">
        <f>IF(Master[[#This Row],[ECOREGION - Lookup picker]]="","",Master[[#This Row],[ECOREGION - Lookup picker]])</f>
        <v/>
      </c>
      <c r="H195" s="141" t="str">
        <f>IF(Master[[#This Row],[Ecoregion Original Value]]="","",Master[[#This Row],[Ecoregion Original Value]])</f>
        <v/>
      </c>
    </row>
    <row r="196" spans="2:8" x14ac:dyDescent="0.35">
      <c r="B196" s="141" t="str">
        <f>Master[[#This Row],[Accession Prefix (NPGS)]]&amp;" "&amp;Master[[#This Row],[Accession Number -Assigned]]&amp;" COLLECTED "&amp;TEXT(Master[[#This Row],[Date Collected or Developed]], "MM/DD/YYYY")</f>
        <v xml:space="preserve">  COLLECTED 01/00/1900</v>
      </c>
      <c r="C196" s="141" t="str">
        <f t="shared" si="6"/>
        <v>ECOREGION</v>
      </c>
      <c r="D196" s="17" t="str">
        <f>IF(Master[[#This Row],[ECOREGION - Lookup picker]]="","",Master[[#This Row],[ECOREGION - Lookup picker]])</f>
        <v/>
      </c>
      <c r="E196" s="109"/>
      <c r="G196" s="76" t="str">
        <f>IF(Master[[#This Row],[ECOREGION - Lookup picker]]="","",Master[[#This Row],[ECOREGION - Lookup picker]])</f>
        <v/>
      </c>
      <c r="H196" s="141" t="str">
        <f>IF(Master[[#This Row],[Ecoregion Original Value]]="","",Master[[#This Row],[Ecoregion Original Value]])</f>
        <v/>
      </c>
    </row>
    <row r="197" spans="2:8" x14ac:dyDescent="0.35">
      <c r="B197" s="141" t="str">
        <f>Master[[#This Row],[Accession Prefix (NPGS)]]&amp;" "&amp;Master[[#This Row],[Accession Number -Assigned]]&amp;" COLLECTED "&amp;TEXT(Master[[#This Row],[Date Collected or Developed]], "MM/DD/YYYY")</f>
        <v xml:space="preserve">  COLLECTED 01/00/1900</v>
      </c>
      <c r="C197" s="141" t="str">
        <f t="shared" si="6"/>
        <v>ECOREGION</v>
      </c>
      <c r="D197" s="17" t="str">
        <f>IF(Master[[#This Row],[ECOREGION - Lookup picker]]="","",Master[[#This Row],[ECOREGION - Lookup picker]])</f>
        <v/>
      </c>
      <c r="E197" s="109"/>
      <c r="G197" s="76" t="str">
        <f>IF(Master[[#This Row],[ECOREGION - Lookup picker]]="","",Master[[#This Row],[ECOREGION - Lookup picker]])</f>
        <v/>
      </c>
      <c r="H197" s="141" t="str">
        <f>IF(Master[[#This Row],[Ecoregion Original Value]]="","",Master[[#This Row],[Ecoregion Original Value]])</f>
        <v/>
      </c>
    </row>
    <row r="198" spans="2:8" x14ac:dyDescent="0.35">
      <c r="B198" s="141" t="str">
        <f>Master[[#This Row],[Accession Prefix (NPGS)]]&amp;" "&amp;Master[[#This Row],[Accession Number -Assigned]]&amp;" COLLECTED "&amp;TEXT(Master[[#This Row],[Date Collected or Developed]], "MM/DD/YYYY")</f>
        <v xml:space="preserve">  COLLECTED 01/00/1900</v>
      </c>
      <c r="C198" s="141" t="str">
        <f t="shared" si="6"/>
        <v>ECOREGION</v>
      </c>
      <c r="D198" s="17" t="str">
        <f>IF(Master[[#This Row],[ECOREGION - Lookup picker]]="","",Master[[#This Row],[ECOREGION - Lookup picker]])</f>
        <v/>
      </c>
      <c r="E198" s="109"/>
      <c r="G198" s="76" t="str">
        <f>IF(Master[[#This Row],[ECOREGION - Lookup picker]]="","",Master[[#This Row],[ECOREGION - Lookup picker]])</f>
        <v/>
      </c>
      <c r="H198" s="141" t="str">
        <f>IF(Master[[#This Row],[Ecoregion Original Value]]="","",Master[[#This Row],[Ecoregion Original Value]])</f>
        <v/>
      </c>
    </row>
    <row r="199" spans="2:8" x14ac:dyDescent="0.35">
      <c r="B199" s="141" t="str">
        <f>Master[[#This Row],[Accession Prefix (NPGS)]]&amp;" "&amp;Master[[#This Row],[Accession Number -Assigned]]&amp;" COLLECTED "&amp;TEXT(Master[[#This Row],[Date Collected or Developed]], "MM/DD/YYYY")</f>
        <v xml:space="preserve">  COLLECTED 01/00/1900</v>
      </c>
      <c r="C199" s="141" t="str">
        <f t="shared" si="6"/>
        <v>ECOREGION</v>
      </c>
      <c r="D199" s="17" t="str">
        <f>IF(Master[[#This Row],[ECOREGION - Lookup picker]]="","",Master[[#This Row],[ECOREGION - Lookup picker]])</f>
        <v/>
      </c>
      <c r="E199" s="109"/>
      <c r="G199" s="76" t="str">
        <f>IF(Master[[#This Row],[ECOREGION - Lookup picker]]="","",Master[[#This Row],[ECOREGION - Lookup picker]])</f>
        <v/>
      </c>
      <c r="H199" s="141" t="str">
        <f>IF(Master[[#This Row],[Ecoregion Original Value]]="","",Master[[#This Row],[Ecoregion Original Value]])</f>
        <v/>
      </c>
    </row>
    <row r="200" spans="2:8" x14ac:dyDescent="0.35">
      <c r="B200" s="141" t="str">
        <f>Master[[#This Row],[Accession Prefix (NPGS)]]&amp;" "&amp;Master[[#This Row],[Accession Number -Assigned]]&amp;" COLLECTED "&amp;TEXT(Master[[#This Row],[Date Collected or Developed]], "MM/DD/YYYY")</f>
        <v xml:space="preserve">  COLLECTED 01/00/1900</v>
      </c>
      <c r="C200" s="141" t="str">
        <f t="shared" si="6"/>
        <v>ECOREGION</v>
      </c>
      <c r="D200" s="17" t="str">
        <f>IF(Master[[#This Row],[ECOREGION - Lookup picker]]="","",Master[[#This Row],[ECOREGION - Lookup picker]])</f>
        <v/>
      </c>
      <c r="E200" s="109"/>
      <c r="G200" s="76" t="str">
        <f>IF(Master[[#This Row],[ECOREGION - Lookup picker]]="","",Master[[#This Row],[ECOREGION - Lookup picker]])</f>
        <v/>
      </c>
      <c r="H200" s="141" t="str">
        <f>IF(Master[[#This Row],[Ecoregion Original Value]]="","",Master[[#This Row],[Ecoregion Original Value]])</f>
        <v/>
      </c>
    </row>
    <row r="201" spans="2:8" x14ac:dyDescent="0.35">
      <c r="B201" s="141" t="str">
        <f>Master[[#This Row],[Accession Prefix (NPGS)]]&amp;" "&amp;Master[[#This Row],[Accession Number -Assigned]]&amp;" COLLECTED "&amp;TEXT(Master[[#This Row],[Date Collected or Developed]], "MM/DD/YYYY")</f>
        <v xml:space="preserve">  COLLECTED 01/00/1900</v>
      </c>
      <c r="C201" s="141" t="str">
        <f t="shared" si="6"/>
        <v>ECOREGION</v>
      </c>
      <c r="D201" s="17" t="str">
        <f>IF(Master[[#This Row],[ECOREGION - Lookup picker]]="","",Master[[#This Row],[ECOREGION - Lookup picker]])</f>
        <v/>
      </c>
      <c r="E201" s="109"/>
      <c r="G201" s="76" t="str">
        <f>IF(Master[[#This Row],[ECOREGION - Lookup picker]]="","",Master[[#This Row],[ECOREGION - Lookup picker]])</f>
        <v/>
      </c>
      <c r="H201" s="141" t="str">
        <f>IF(Master[[#This Row],[Ecoregion Original Value]]="","",Master[[#This Row],[Ecoregion Original Value]])</f>
        <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1"/>
  </sheetPr>
  <dimension ref="A1:D9"/>
  <sheetViews>
    <sheetView workbookViewId="0">
      <selection activeCell="B16" sqref="B16"/>
    </sheetView>
  </sheetViews>
  <sheetFormatPr defaultColWidth="9.1796875" defaultRowHeight="14.5" x14ac:dyDescent="0.35"/>
  <cols>
    <col min="1" max="1" width="12.7265625" style="82" customWidth="1"/>
    <col min="2" max="2" width="50.7265625" style="66" customWidth="1"/>
    <col min="3" max="3" width="58.1796875" style="66" customWidth="1"/>
    <col min="4" max="4" width="48.81640625" style="66" customWidth="1"/>
    <col min="5" max="16384" width="9.1796875" style="66"/>
  </cols>
  <sheetData>
    <row r="1" spans="1:4" ht="40.5" customHeight="1" x14ac:dyDescent="0.35">
      <c r="A1" s="82" t="s">
        <v>233</v>
      </c>
      <c r="B1" s="66" t="s">
        <v>235</v>
      </c>
      <c r="C1" s="66" t="s">
        <v>237</v>
      </c>
      <c r="D1" s="66" t="s">
        <v>240</v>
      </c>
    </row>
    <row r="2" spans="1:4" ht="45" customHeight="1" x14ac:dyDescent="0.35">
      <c r="A2" s="82">
        <v>1</v>
      </c>
      <c r="B2" s="66" t="s">
        <v>238</v>
      </c>
    </row>
    <row r="3" spans="1:4" ht="72.5" x14ac:dyDescent="0.35">
      <c r="A3" s="82">
        <v>2</v>
      </c>
      <c r="B3" s="66" t="s">
        <v>234</v>
      </c>
      <c r="C3" s="66" t="s">
        <v>341</v>
      </c>
    </row>
    <row r="4" spans="1:4" ht="42.75" customHeight="1" x14ac:dyDescent="0.35">
      <c r="A4" s="82">
        <v>3</v>
      </c>
      <c r="B4" s="66" t="s">
        <v>236</v>
      </c>
      <c r="C4" s="66" t="s">
        <v>239</v>
      </c>
    </row>
    <row r="5" spans="1:4" ht="29" x14ac:dyDescent="0.35">
      <c r="A5" s="82">
        <v>4</v>
      </c>
      <c r="B5" s="66" t="s">
        <v>337</v>
      </c>
      <c r="C5" s="66" t="s">
        <v>336</v>
      </c>
    </row>
    <row r="6" spans="1:4" ht="29" x14ac:dyDescent="0.35">
      <c r="A6" s="82">
        <v>5</v>
      </c>
      <c r="B6" s="66" t="s">
        <v>338</v>
      </c>
      <c r="C6" s="66" t="s">
        <v>339</v>
      </c>
      <c r="D6" s="66" t="s">
        <v>568</v>
      </c>
    </row>
    <row r="7" spans="1:4" ht="31.5" customHeight="1" x14ac:dyDescent="0.35">
      <c r="A7" s="82">
        <v>6</v>
      </c>
      <c r="B7" s="66" t="s">
        <v>559</v>
      </c>
      <c r="C7" s="66" t="s">
        <v>561</v>
      </c>
      <c r="D7" s="66" t="s">
        <v>560</v>
      </c>
    </row>
    <row r="8" spans="1:4" ht="29" x14ac:dyDescent="0.35">
      <c r="A8" s="82">
        <v>7</v>
      </c>
      <c r="B8" s="66" t="s">
        <v>340</v>
      </c>
      <c r="C8" s="66" t="s">
        <v>524</v>
      </c>
    </row>
    <row r="9" spans="1:4" x14ac:dyDescent="0.35">
      <c r="A9" s="82">
        <v>8</v>
      </c>
      <c r="B9" s="66" t="s">
        <v>342</v>
      </c>
      <c r="C9" s="66" t="s">
        <v>343</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pageSetUpPr fitToPage="1"/>
  </sheetPr>
  <dimension ref="A1:M201"/>
  <sheetViews>
    <sheetView view="pageLayout" zoomScaleNormal="100" workbookViewId="0"/>
  </sheetViews>
  <sheetFormatPr defaultColWidth="9.1796875" defaultRowHeight="14.5" x14ac:dyDescent="0.35"/>
  <cols>
    <col min="1" max="1" width="3.81640625" style="66" customWidth="1"/>
    <col min="2" max="2" width="10.1796875" style="66" customWidth="1"/>
    <col min="3" max="3" width="10.54296875" style="66" customWidth="1"/>
    <col min="4" max="4" width="14.81640625" style="82" customWidth="1"/>
    <col min="5" max="5" width="10.81640625" style="87" customWidth="1"/>
    <col min="6" max="6" width="11.54296875" style="66" customWidth="1"/>
    <col min="7" max="7" width="14.26953125" style="66" customWidth="1"/>
    <col min="8" max="8" width="10.26953125" style="66" customWidth="1"/>
    <col min="9" max="9" width="11" style="66" customWidth="1"/>
    <col min="10" max="10" width="12" style="88" customWidth="1"/>
    <col min="11" max="11" width="12.453125" style="88" customWidth="1"/>
    <col min="12" max="12" width="12" style="66" customWidth="1"/>
    <col min="13" max="13" width="9" style="66" customWidth="1"/>
    <col min="14" max="16384" width="9.1796875" style="66"/>
  </cols>
  <sheetData>
    <row r="1" spans="1:13" s="82" customFormat="1" ht="58" x14ac:dyDescent="0.35">
      <c r="A1" s="82" t="s">
        <v>439</v>
      </c>
      <c r="B1" s="82" t="s">
        <v>10</v>
      </c>
      <c r="C1" s="87" t="s">
        <v>31</v>
      </c>
      <c r="D1" s="82" t="s">
        <v>567</v>
      </c>
      <c r="E1" s="87" t="s">
        <v>546</v>
      </c>
      <c r="F1" s="87" t="s">
        <v>229</v>
      </c>
      <c r="G1" s="82" t="s">
        <v>230</v>
      </c>
      <c r="H1" s="82" t="s">
        <v>14</v>
      </c>
      <c r="I1" s="82" t="s">
        <v>335</v>
      </c>
      <c r="J1" s="82" t="s">
        <v>231</v>
      </c>
      <c r="K1" s="88" t="s">
        <v>27</v>
      </c>
      <c r="L1" s="88" t="s">
        <v>28</v>
      </c>
      <c r="M1" s="82" t="s">
        <v>232</v>
      </c>
    </row>
    <row r="2" spans="1:13" ht="145" hidden="1" x14ac:dyDescent="0.35">
      <c r="A2" s="89">
        <f t="shared" ref="A2:A33" si="0">ROW()-2</f>
        <v>0</v>
      </c>
      <c r="B2" s="66" t="str">
        <f>Master[[#This Row],[Accession Prefix (NPGS)]]&amp;" "&amp;Master[[#This Row],[Accession Number -Assigned]]</f>
        <v>W6 57036</v>
      </c>
      <c r="C2" s="90" t="str">
        <f>Master[[#This Row],[Inventory Prefix]]&amp;" "&amp;Master[[#This Row],[Inventory Number]]&amp;" "&amp;Master[[#This Row],[Inventory Suffix]]&amp;" "&amp;Master[[#This Row],[Inventory Type - Lookup Picker]]</f>
        <v>W6 57036 2019o SD</v>
      </c>
      <c r="D2" s="66" t="str">
        <f>IF(Master[[#This Row],[Accession Name (Identifier 1)]]="","",Master[[#This Row],[Accession Name (Identifier 1)]])</f>
        <v>W6 57036</v>
      </c>
      <c r="E2" s="87">
        <f>IF(Master[[#This Row],[Date Collected or Developed]]="","",Master[[#This Row],[Date Collected or Developed]])</f>
        <v>43290</v>
      </c>
      <c r="F2" s="87">
        <f>IF(Master[[#This Row],[Received Date -received by site]]="","",Master[[#This Row],[Received Date -received by site]])</f>
        <v>43734</v>
      </c>
      <c r="G2" s="66" t="str">
        <f>IF(Master[[#This Row],[Taxon -Lookup Picker in GRIN]]="","",Master[[#This Row],[Taxon -Lookup Picker in GRIN]])</f>
        <v>Linum kingii</v>
      </c>
      <c r="H2" s="66" t="str">
        <f>IF(Master[[#This Row],[Inventory Maintenance Policy]]="","",Master[[#This Row],[Inventory Maintenance Policy]])</f>
        <v>w6_native</v>
      </c>
      <c r="I2" s="66" t="str">
        <f>IF(Master[[#This Row],[Geography (Collection) -Lookup Picker in GRIN]]="",#REF!,Master[[#This Row],[Geography (Collection) -Lookup Picker in GRIN]])</f>
        <v>United States, Wyoming, Fremont</v>
      </c>
      <c r="J2" s="66" t="str">
        <f>IF(Master[[#This Row],[Collector Verbatim Locality]]="","",Master[[#This Row],[Collector Verbatim Locality]])</f>
        <v>Comandra umbellata:Psoralidium lanceolatum:Yermo xanthocephalus:Astragalus spatulatus:Draba sp.</v>
      </c>
      <c r="K2" s="91">
        <f>IF(Master[[#This Row],[Latitude -decimal degrees]]="","",Master[[#This Row],[Latitude -decimal degrees]])</f>
        <v>42.686169999999997</v>
      </c>
      <c r="L2" s="91">
        <f>IF(Master[[#This Row],[Longitude -decimal degrees]]="","",Master[[#This Row],[Longitude -decimal degrees]])</f>
        <v>-108.12833999999999</v>
      </c>
      <c r="M2" s="66" t="str">
        <f>IF(Master[[#This Row],[Cooperator (Donor) 1 -full record]]="","",Master[[#This Row],[Cooperator (Donor) 1 -full record]])</f>
        <v>United States Forest Service (Bend)</v>
      </c>
    </row>
    <row r="3" spans="1:13" ht="87" x14ac:dyDescent="0.35">
      <c r="A3" s="89">
        <f t="shared" si="0"/>
        <v>1</v>
      </c>
      <c r="B3" s="66" t="str">
        <f>Master[[#This Row],[Accession Prefix (NPGS)]]&amp;" "&amp;Master[[#This Row],[Accession Number -Assigned]]</f>
        <v xml:space="preserve">W6 </v>
      </c>
      <c r="C3" s="66" t="str">
        <f>Master[[#This Row],[Inventory Prefix]]&amp;" "&amp;Master[[#This Row],[Inventory Number]]&amp;" "&amp;Master[[#This Row],[Inventory Suffix]]&amp;" "&amp;Master[[#This Row],[Inventory Type - Lookup Picker]]</f>
        <v>W6   SD</v>
      </c>
      <c r="D3" s="66" t="str">
        <f>IF(Master[[#This Row],[Accession Name (Identifier 1)]]="","",Master[[#This Row],[Accession Name (Identifier 1)]])</f>
        <v/>
      </c>
      <c r="E3" s="87" t="str">
        <f>IF(Master[[#This Row],[Date Collected or Developed]]="","",Master[[#This Row],[Date Collected or Developed]])</f>
        <v>COLL_DT</v>
      </c>
      <c r="F3" s="87" t="str">
        <f>IF(Master[[#This Row],[Received Date -received by site]]="","",Master[[#This Row],[Received Date -received by site]])</f>
        <v/>
      </c>
      <c r="G3" s="66" t="str">
        <f>IF(Master[[#This Row],[Taxon -Lookup Picker in GRIN]]="","",Master[[#This Row],[Taxon -Lookup Picker in GRIN]])</f>
        <v>NAME</v>
      </c>
      <c r="H3" s="66" t="str">
        <f>IF(Master[[#This Row],[Inventory Maintenance Policy]]="","",Master[[#This Row],[Inventory Maintenance Policy]])</f>
        <v>w6_native</v>
      </c>
      <c r="I3" s="66" t="str">
        <f>IF(Master[[#This Row],[Geography (Collection) -Lookup Picker in GRIN]]="",#REF!,Master[[#This Row],[Geography (Collection) -Lookup Picker in GRIN]])</f>
        <v>COUNTRY_CODE/SUB_CNT1/SUB_CNT2</v>
      </c>
      <c r="J3" s="66" t="str">
        <f>IF(Master[[#This Row],[Collector Verbatim Locality]]="","",Master[[#This Row],[Collector Verbatim Locality]])</f>
        <v>SUB_CNT3 / GEOG_AREA / LOCALITY</v>
      </c>
      <c r="K3" s="91" t="str">
        <f>IF(Master[[#This Row],[Latitude -decimal degrees]]="","",Master[[#This Row],[Latitude -decimal degrees]])</f>
        <v>LATITUDE_DECIMAL</v>
      </c>
      <c r="L3" s="91" t="str">
        <f>IF(Master[[#This Row],[Longitude -decimal degrees]]="","",Master[[#This Row],[Longitude -decimal degrees]])</f>
        <v>LONGITUDE_DECIMAL</v>
      </c>
      <c r="M3" s="66" t="str">
        <f>IF(Master[[#This Row],[Cooperator (Donor) 1 -full record]]="","",Master[[#This Row],[Cooperator (Donor) 1 -full record]])</f>
        <v>Bureau of Land Management, SOS project</v>
      </c>
    </row>
    <row r="4" spans="1:13" ht="409.5" x14ac:dyDescent="0.35">
      <c r="A4" s="89">
        <f t="shared" si="0"/>
        <v>2</v>
      </c>
      <c r="B4" s="66" t="str">
        <f>Master[[#This Row],[Accession Prefix (NPGS)]]&amp;" "&amp;Master[[#This Row],[Accession Number -Assigned]]</f>
        <v xml:space="preserve">W6 </v>
      </c>
      <c r="C4" s="66" t="str">
        <f>Master[[#This Row],[Inventory Prefix]]&amp;" "&amp;Master[[#This Row],[Inventory Number]]&amp;" "&amp;Master[[#This Row],[Inventory Suffix]]&amp;" "&amp;Master[[#This Row],[Inventory Type - Lookup Picker]]</f>
        <v>W6   SD</v>
      </c>
      <c r="D4" s="66" t="str">
        <f>IF(Master[[#This Row],[Accession Name (Identifier 1)]]="","",Master[[#This Row],[Accession Name (Identifier 1)]])</f>
        <v/>
      </c>
      <c r="E4" s="87">
        <f>IF(Master[[#This Row],[Date Collected or Developed]]="","",Master[[#This Row],[Date Collected or Developed]])</f>
        <v>42276</v>
      </c>
      <c r="F4" s="87" t="str">
        <f>IF(Master[[#This Row],[Received Date -received by site]]="","",Master[[#This Row],[Received Date -received by site]])</f>
        <v/>
      </c>
      <c r="G4" s="66" t="str">
        <f>IF(Master[[#This Row],[Taxon -Lookup Picker in GRIN]]="","",Master[[#This Row],[Taxon -Lookup Picker in GRIN]])</f>
        <v>Cyperus grayi</v>
      </c>
      <c r="H4" s="66" t="str">
        <f>IF(Master[[#This Row],[Inventory Maintenance Policy]]="","",Master[[#This Row],[Inventory Maintenance Policy]])</f>
        <v>w6_native</v>
      </c>
      <c r="I4" s="66" t="str">
        <f>IF(Master[[#This Row],[Geography (Collection) -Lookup Picker in GRIN]]="",#REF!,Master[[#This Row],[Geography (Collection) -Lookup Picker in GRIN]])</f>
        <v>United States, Delaware, Sussex</v>
      </c>
      <c r="J4" s="66" t="str">
        <f>IF(Master[[#This Row],[Collector Verbatim Locality]]="","",Master[[#This Row],[Collector Verbatim Locality]])</f>
        <v>Cape Henlopen State Park / Dune system near Herring Point and off of beach access raod near Bidens Environmental Center, and Great Dune. / Enter park from Cape Henlopen Drive off of Rt. 9. Population grows on back dunes throughout the park. Beach access road is off the main road north of the Bidens Environmental Center, dunes are accessible from there. Drive past Bidens Environmental Center to Herring Point to access dunes in that area. To access the Great Dune, take the connector trail from the campground parking area towards the observation tower.</v>
      </c>
      <c r="K4" s="91">
        <f>IF(Master[[#This Row],[Latitude -decimal degrees]]="","",Master[[#This Row],[Latitude -decimal degrees]])</f>
        <v>38.76361</v>
      </c>
      <c r="L4" s="91">
        <f>IF(Master[[#This Row],[Longitude -decimal degrees]]="","",Master[[#This Row],[Longitude -decimal degrees]])</f>
        <v>-75.082800000000006</v>
      </c>
      <c r="M4" s="66" t="str">
        <f>IF(Master[[#This Row],[Cooperator (Donor) 1 -full record]]="","",Master[[#This Row],[Cooperator (Donor) 1 -full record]])</f>
        <v>Bureau of Land Management, SOS project</v>
      </c>
    </row>
    <row r="5" spans="1:13" ht="362.5" x14ac:dyDescent="0.35">
      <c r="A5" s="89">
        <f t="shared" si="0"/>
        <v>3</v>
      </c>
      <c r="B5" s="66" t="str">
        <f>Master[[#This Row],[Accession Prefix (NPGS)]]&amp;" "&amp;Master[[#This Row],[Accession Number -Assigned]]</f>
        <v xml:space="preserve">W6 </v>
      </c>
      <c r="C5" s="66" t="str">
        <f>Master[[#This Row],[Inventory Prefix]]&amp;" "&amp;Master[[#This Row],[Inventory Number]]&amp;" "&amp;Master[[#This Row],[Inventory Suffix]]&amp;" "&amp;Master[[#This Row],[Inventory Type - Lookup Picker]]</f>
        <v>W6   SD</v>
      </c>
      <c r="D5" s="66" t="str">
        <f>IF(Master[[#This Row],[Accession Name (Identifier 1)]]="","",Master[[#This Row],[Accession Name (Identifier 1)]])</f>
        <v/>
      </c>
      <c r="E5" s="87" t="str">
        <f>IF(Master[[#This Row],[Date Collected or Developed]]="","",Master[[#This Row],[Date Collected or Developed]])</f>
        <v/>
      </c>
      <c r="F5" s="87" t="str">
        <f>IF(Master[[#This Row],[Received Date -received by site]]="","",Master[[#This Row],[Received Date -received by site]])</f>
        <v/>
      </c>
      <c r="G5" s="66" t="str">
        <f>IF(Master[[#This Row],[Taxon -Lookup Picker in GRIN]]="","",Master[[#This Row],[Taxon -Lookup Picker in GRIN]])</f>
        <v>Juncus secundus</v>
      </c>
      <c r="H5" s="66" t="str">
        <f>IF(Master[[#This Row],[Inventory Maintenance Policy]]="","",Master[[#This Row],[Inventory Maintenance Policy]])</f>
        <v>w6_native</v>
      </c>
      <c r="I5" s="66" t="str">
        <f>IF(Master[[#This Row],[Geography (Collection) -Lookup Picker in GRIN]]="",#REF!,Master[[#This Row],[Geography (Collection) -Lookup Picker in GRIN]])</f>
        <v>United States, New York, Richmond</v>
      </c>
      <c r="J5" s="66" t="str">
        <f>IF(Master[[#This Row],[Collector Verbatim Locality]]="","",Master[[#This Row],[Collector Verbatim Locality]])</f>
        <v>Ocean Breeze City Park/Trails not named/Take Victory Blvd. northeast from Greenbelt Native Plant Center. Take a right onto Todt Hill Rd. Make a left onto Four Corners and another left onto Richmond Rd. Take a right onto Burgher Ave. The park is at the end of the avenue.</v>
      </c>
      <c r="K5" s="91">
        <f>IF(Master[[#This Row],[Latitude -decimal degrees]]="","",Master[[#This Row],[Latitude -decimal degrees]])</f>
        <v>40.585050000000003</v>
      </c>
      <c r="L5" s="91">
        <f>IF(Master[[#This Row],[Longitude -decimal degrees]]="","",Master[[#This Row],[Longitude -decimal degrees]])</f>
        <v>-74.078130000000002</v>
      </c>
      <c r="M5" s="66" t="str">
        <f>IF(Master[[#This Row],[Cooperator (Donor) 1 -full record]]="","",Master[[#This Row],[Cooperator (Donor) 1 -full record]])</f>
        <v>Bureau of Land Management, SOS project</v>
      </c>
    </row>
    <row r="6" spans="1:13" ht="232" x14ac:dyDescent="0.35">
      <c r="A6" s="89">
        <f t="shared" si="0"/>
        <v>4</v>
      </c>
      <c r="B6" s="66" t="str">
        <f>Master[[#This Row],[Accession Prefix (NPGS)]]&amp;" "&amp;Master[[#This Row],[Accession Number -Assigned]]</f>
        <v xml:space="preserve">W6 </v>
      </c>
      <c r="C6" s="66" t="str">
        <f>Master[[#This Row],[Inventory Prefix]]&amp;" "&amp;Master[[#This Row],[Inventory Number]]&amp;" "&amp;Master[[#This Row],[Inventory Suffix]]&amp;" "&amp;Master[[#This Row],[Inventory Type - Lookup Picker]]</f>
        <v>W6   SD</v>
      </c>
      <c r="D6" s="66" t="str">
        <f>IF(Master[[#This Row],[Accession Name (Identifier 1)]]="","",Master[[#This Row],[Accession Name (Identifier 1)]])</f>
        <v/>
      </c>
      <c r="E6" s="87">
        <f>IF(Master[[#This Row],[Date Collected or Developed]]="","",Master[[#This Row],[Date Collected or Developed]])</f>
        <v>42263</v>
      </c>
      <c r="F6" s="87" t="str">
        <f>IF(Master[[#This Row],[Received Date -received by site]]="","",Master[[#This Row],[Received Date -received by site]])</f>
        <v/>
      </c>
      <c r="G6" s="66" t="str">
        <f>IF(Master[[#This Row],[Taxon -Lookup Picker in GRIN]]="","",Master[[#This Row],[Taxon -Lookup Picker in GRIN]])</f>
        <v>Pityopsis falcata</v>
      </c>
      <c r="H6" s="66" t="str">
        <f>IF(Master[[#This Row],[Inventory Maintenance Policy]]="","",Master[[#This Row],[Inventory Maintenance Policy]])</f>
        <v>w6_native</v>
      </c>
      <c r="I6" s="66" t="str">
        <f>IF(Master[[#This Row],[Geography (Collection) -Lookup Picker in GRIN]]="",#REF!,Master[[#This Row],[Geography (Collection) -Lookup Picker in GRIN]])</f>
        <v>United States, New York, Suffolk</v>
      </c>
      <c r="J6" s="66" t="str">
        <f>IF(Master[[#This Row],[Collector Verbatim Locality]]="","",Master[[#This Row],[Collector Verbatim Locality]])</f>
        <v>Long Pond Greenbelt/Main trail, powerline cut/Drive South on Main St. in Sag Harbor. After Otter Pond, enter Mashashimuet Park. The population is along the Long Pond Greenbelt.</v>
      </c>
      <c r="K6" s="91">
        <f>IF(Master[[#This Row],[Latitude -decimal degrees]]="","",Master[[#This Row],[Latitude -decimal degrees]])</f>
        <v>40.980020000000003</v>
      </c>
      <c r="L6" s="91">
        <f>IF(Master[[#This Row],[Longitude -decimal degrees]]="","",Master[[#This Row],[Longitude -decimal degrees]])</f>
        <v>-72.293580000000006</v>
      </c>
      <c r="M6" s="66" t="str">
        <f>IF(Master[[#This Row],[Cooperator (Donor) 1 -full record]]="","",Master[[#This Row],[Cooperator (Donor) 1 -full record]])</f>
        <v>Bureau of Land Management, SOS project</v>
      </c>
    </row>
    <row r="7" spans="1:13" ht="261" x14ac:dyDescent="0.35">
      <c r="A7" s="89">
        <f t="shared" si="0"/>
        <v>5</v>
      </c>
      <c r="B7" s="66" t="str">
        <f>Master[[#This Row],[Accession Prefix (NPGS)]]&amp;" "&amp;Master[[#This Row],[Accession Number -Assigned]]</f>
        <v xml:space="preserve">W6 </v>
      </c>
      <c r="C7" s="66" t="str">
        <f>Master[[#This Row],[Inventory Prefix]]&amp;" "&amp;Master[[#This Row],[Inventory Number]]&amp;" "&amp;Master[[#This Row],[Inventory Suffix]]&amp;" "&amp;Master[[#This Row],[Inventory Type - Lookup Picker]]</f>
        <v>W6   SD</v>
      </c>
      <c r="D7" s="66" t="str">
        <f>IF(Master[[#This Row],[Accession Name (Identifier 1)]]="","",Master[[#This Row],[Accession Name (Identifier 1)]])</f>
        <v/>
      </c>
      <c r="E7" s="87">
        <f>IF(Master[[#This Row],[Date Collected or Developed]]="","",Master[[#This Row],[Date Collected or Developed]])</f>
        <v>42298</v>
      </c>
      <c r="F7" s="87" t="str">
        <f>IF(Master[[#This Row],[Received Date -received by site]]="","",Master[[#This Row],[Received Date -received by site]])</f>
        <v/>
      </c>
      <c r="G7" s="66" t="str">
        <f>IF(Master[[#This Row],[Taxon -Lookup Picker in GRIN]]="","",Master[[#This Row],[Taxon -Lookup Picker in GRIN]])</f>
        <v>Schizachyrium littorale</v>
      </c>
      <c r="H7" s="66" t="str">
        <f>IF(Master[[#This Row],[Inventory Maintenance Policy]]="","",Master[[#This Row],[Inventory Maintenance Policy]])</f>
        <v>w6_native</v>
      </c>
      <c r="I7" s="66" t="str">
        <f>IF(Master[[#This Row],[Geography (Collection) -Lookup Picker in GRIN]]="",#REF!,Master[[#This Row],[Geography (Collection) -Lookup Picker in GRIN]])</f>
        <v>United States, New York, Suffolk</v>
      </c>
      <c r="J7" s="66" t="str">
        <f>IF(Master[[#This Row],[Collector Verbatim Locality]]="","",Master[[#This Row],[Collector Verbatim Locality]])</f>
        <v>Sammys Beach/Beaches/From Northwest Harbor, take Northwest Rd North. Turn right on Ely Brook Road, left on Old House Landing Road and right on Sammys Beach Road. Park in the lot and collect.</v>
      </c>
      <c r="K7" s="91">
        <f>IF(Master[[#This Row],[Latitude -decimal degrees]]="","",Master[[#This Row],[Latitude -decimal degrees]])</f>
        <v>41.03105</v>
      </c>
      <c r="L7" s="91">
        <f>IF(Master[[#This Row],[Longitude -decimal degrees]]="","",Master[[#This Row],[Longitude -decimal degrees]])</f>
        <v>-72.189549999999997</v>
      </c>
      <c r="M7" s="66" t="str">
        <f>IF(Master[[#This Row],[Cooperator (Donor) 1 -full record]]="","",Master[[#This Row],[Cooperator (Donor) 1 -full record]])</f>
        <v>Bureau of Land Management, SOS project</v>
      </c>
    </row>
    <row r="8" spans="1:13" ht="409.5" x14ac:dyDescent="0.35">
      <c r="A8" s="89">
        <f t="shared" si="0"/>
        <v>6</v>
      </c>
      <c r="B8" s="66" t="str">
        <f>Master[[#This Row],[Accession Prefix (NPGS)]]&amp;" "&amp;Master[[#This Row],[Accession Number -Assigned]]</f>
        <v xml:space="preserve">W6 </v>
      </c>
      <c r="C8" s="66" t="str">
        <f>Master[[#This Row],[Inventory Prefix]]&amp;" "&amp;Master[[#This Row],[Inventory Number]]&amp;" "&amp;Master[[#This Row],[Inventory Suffix]]&amp;" "&amp;Master[[#This Row],[Inventory Type - Lookup Picker]]</f>
        <v>W6   SD</v>
      </c>
      <c r="D8" s="66" t="str">
        <f>IF(Master[[#This Row],[Accession Name (Identifier 1)]]="","",Master[[#This Row],[Accession Name (Identifier 1)]])</f>
        <v/>
      </c>
      <c r="E8" s="87">
        <f>IF(Master[[#This Row],[Date Collected or Developed]]="","",Master[[#This Row],[Date Collected or Developed]])</f>
        <v>42283</v>
      </c>
      <c r="F8" s="87" t="str">
        <f>IF(Master[[#This Row],[Received Date -received by site]]="","",Master[[#This Row],[Received Date -received by site]])</f>
        <v/>
      </c>
      <c r="G8" s="66" t="str">
        <f>IF(Master[[#This Row],[Taxon -Lookup Picker in GRIN]]="","",Master[[#This Row],[Taxon -Lookup Picker in GRIN]])</f>
        <v>Scirpus cyperinus</v>
      </c>
      <c r="H8" s="66" t="str">
        <f>IF(Master[[#This Row],[Inventory Maintenance Policy]]="","",Master[[#This Row],[Inventory Maintenance Policy]])</f>
        <v>w6_native</v>
      </c>
      <c r="I8" s="66" t="str">
        <f>IF(Master[[#This Row],[Geography (Collection) -Lookup Picker in GRIN]]="",#REF!,Master[[#This Row],[Geography (Collection) -Lookup Picker in GRIN]])</f>
        <v>United States, New Jersey, Cumberland</v>
      </c>
      <c r="J8" s="66" t="str">
        <f>IF(Master[[#This Row],[Collector Verbatim Locality]]="","",Master[[#This Row],[Collector Verbatim Locality]])</f>
        <v>Edward G. Bevan WMA//From NJ Turnpike South, take exit 3 toward Camden. Take NJ-42 S and merge onto NJ-55 S. Take exit 27 toward Millville. Take Sharp St, S Race St, Dividing Creek Rd and Dividing Creek-Millville Rd/Narrow Lane Rd to Spring Garden Rd. Collection began east of field on right side of entrance road.</v>
      </c>
      <c r="K8" s="91">
        <f>IF(Master[[#This Row],[Latitude -decimal degrees]]="","",Master[[#This Row],[Latitude -decimal degrees]])</f>
        <v>39.343130000000002</v>
      </c>
      <c r="L8" s="91">
        <f>IF(Master[[#This Row],[Longitude -decimal degrees]]="","",Master[[#This Row],[Longitude -decimal degrees]])</f>
        <v>-75.079049999999995</v>
      </c>
      <c r="M8" s="66" t="str">
        <f>IF(Master[[#This Row],[Cooperator (Donor) 1 -full record]]="","",Master[[#This Row],[Cooperator (Donor) 1 -full record]])</f>
        <v>Bureau of Land Management, SOS project</v>
      </c>
    </row>
    <row r="9" spans="1:13" ht="159.5" x14ac:dyDescent="0.35">
      <c r="A9" s="89">
        <f t="shared" si="0"/>
        <v>7</v>
      </c>
      <c r="B9" s="66" t="str">
        <f>Master[[#This Row],[Accession Prefix (NPGS)]]&amp;" "&amp;Master[[#This Row],[Accession Number -Assigned]]</f>
        <v xml:space="preserve">W6 </v>
      </c>
      <c r="C9" s="66" t="str">
        <f>Master[[#This Row],[Inventory Prefix]]&amp;" "&amp;Master[[#This Row],[Inventory Number]]&amp;" "&amp;Master[[#This Row],[Inventory Suffix]]&amp;" "&amp;Master[[#This Row],[Inventory Type - Lookup Picker]]</f>
        <v>W6   SD</v>
      </c>
      <c r="D9" s="66" t="str">
        <f>IF(Master[[#This Row],[Accession Name (Identifier 1)]]="","",Master[[#This Row],[Accession Name (Identifier 1)]])</f>
        <v/>
      </c>
      <c r="E9" s="87">
        <f>IF(Master[[#This Row],[Date Collected or Developed]]="","",Master[[#This Row],[Date Collected or Developed]])</f>
        <v>42297</v>
      </c>
      <c r="F9" s="87" t="str">
        <f>IF(Master[[#This Row],[Received Date -received by site]]="","",Master[[#This Row],[Received Date -received by site]])</f>
        <v/>
      </c>
      <c r="G9" s="66" t="str">
        <f>IF(Master[[#This Row],[Taxon -Lookup Picker in GRIN]]="","",Master[[#This Row],[Taxon -Lookup Picker in GRIN]])</f>
        <v>Eupatorium hyssopifolium</v>
      </c>
      <c r="H9" s="66" t="str">
        <f>IF(Master[[#This Row],[Inventory Maintenance Policy]]="","",Master[[#This Row],[Inventory Maintenance Policy]])</f>
        <v>w6_native</v>
      </c>
      <c r="I9" s="66" t="str">
        <f>IF(Master[[#This Row],[Geography (Collection) -Lookup Picker in GRIN]]="",#REF!,Master[[#This Row],[Geography (Collection) -Lookup Picker in GRIN]])</f>
        <v>United States, New Jersey, Burlington</v>
      </c>
      <c r="J9" s="66" t="str">
        <f>IF(Master[[#This Row],[Collector Verbatim Locality]]="","",Master[[#This Row],[Collector Verbatim Locality]])</f>
        <v>Stafford Forge WMA/Fields/Take Garden State Parkway to exit 58. Turn right on CR 539 N. Destination is on right.</v>
      </c>
      <c r="K9" s="91">
        <f>IF(Master[[#This Row],[Latitude -decimal degrees]]="","",Master[[#This Row],[Latitude -decimal degrees]])</f>
        <v>39.688519999999997</v>
      </c>
      <c r="L9" s="91">
        <f>IF(Master[[#This Row],[Longitude -decimal degrees]]="","",Master[[#This Row],[Longitude -decimal degrees]])</f>
        <v>-74.367630000000005</v>
      </c>
      <c r="M9" s="66" t="str">
        <f>IF(Master[[#This Row],[Cooperator (Donor) 1 -full record]]="","",Master[[#This Row],[Cooperator (Donor) 1 -full record]])</f>
        <v>Bureau of Land Management, SOS project</v>
      </c>
    </row>
    <row r="10" spans="1:13" ht="174" x14ac:dyDescent="0.35">
      <c r="A10" s="89">
        <f t="shared" si="0"/>
        <v>8</v>
      </c>
      <c r="B10" s="66" t="str">
        <f>Master[[#This Row],[Accession Prefix (NPGS)]]&amp;" "&amp;Master[[#This Row],[Accession Number -Assigned]]</f>
        <v xml:space="preserve">W6 </v>
      </c>
      <c r="C10" s="66" t="str">
        <f>Master[[#This Row],[Inventory Prefix]]&amp;" "&amp;Master[[#This Row],[Inventory Number]]&amp;" "&amp;Master[[#This Row],[Inventory Suffix]]&amp;" "&amp;Master[[#This Row],[Inventory Type - Lookup Picker]]</f>
        <v>W6   SD</v>
      </c>
      <c r="D10" s="66" t="str">
        <f>IF(Master[[#This Row],[Accession Name (Identifier 1)]]="","",Master[[#This Row],[Accession Name (Identifier 1)]])</f>
        <v/>
      </c>
      <c r="E10" s="87">
        <f>IF(Master[[#This Row],[Date Collected or Developed]]="","",Master[[#This Row],[Date Collected or Developed]])</f>
        <v>42311</v>
      </c>
      <c r="F10" s="87" t="str">
        <f>IF(Master[[#This Row],[Received Date -received by site]]="","",Master[[#This Row],[Received Date -received by site]])</f>
        <v/>
      </c>
      <c r="G10" s="66" t="str">
        <f>IF(Master[[#This Row],[Taxon -Lookup Picker in GRIN]]="","",Master[[#This Row],[Taxon -Lookup Picker in GRIN]])</f>
        <v>Solidago sempervirens</v>
      </c>
      <c r="H10" s="66" t="str">
        <f>IF(Master[[#This Row],[Inventory Maintenance Policy]]="","",Master[[#This Row],[Inventory Maintenance Policy]])</f>
        <v>w6_native</v>
      </c>
      <c r="I10" s="66" t="str">
        <f>IF(Master[[#This Row],[Geography (Collection) -Lookup Picker in GRIN]]="",#REF!,Master[[#This Row],[Geography (Collection) -Lookup Picker in GRIN]])</f>
        <v>United States, New York, Nassau</v>
      </c>
      <c r="J10" s="66" t="str">
        <f>IF(Master[[#This Row],[Collector Verbatim Locality]]="","",Master[[#This Row],[Collector Verbatim Locality]])</f>
        <v>Jones Beach State park/Beach &amp; Bike path along road/In Jones Beach State Park, park in field 6. Hike East along the dunes.</v>
      </c>
      <c r="K10" s="91">
        <f>IF(Master[[#This Row],[Latitude -decimal degrees]]="","",Master[[#This Row],[Latitude -decimal degrees]])</f>
        <v>40.612130000000001</v>
      </c>
      <c r="L10" s="91">
        <f>IF(Master[[#This Row],[Longitude -decimal degrees]]="","",Master[[#This Row],[Longitude -decimal degrees]])</f>
        <v>-73.420439999999999</v>
      </c>
      <c r="M10" s="66" t="str">
        <f>IF(Master[[#This Row],[Cooperator (Donor) 1 -full record]]="","",Master[[#This Row],[Cooperator (Donor) 1 -full record]])</f>
        <v>Bureau of Land Management, SOS project</v>
      </c>
    </row>
    <row r="11" spans="1:13" ht="159.5" x14ac:dyDescent="0.35">
      <c r="A11" s="89">
        <f t="shared" si="0"/>
        <v>9</v>
      </c>
      <c r="B11" s="66" t="str">
        <f>Master[[#This Row],[Accession Prefix (NPGS)]]&amp;" "&amp;Master[[#This Row],[Accession Number -Assigned]]</f>
        <v xml:space="preserve">W6 </v>
      </c>
      <c r="C11" s="66" t="str">
        <f>Master[[#This Row],[Inventory Prefix]]&amp;" "&amp;Master[[#This Row],[Inventory Number]]&amp;" "&amp;Master[[#This Row],[Inventory Suffix]]&amp;" "&amp;Master[[#This Row],[Inventory Type - Lookup Picker]]</f>
        <v>W6   SD</v>
      </c>
      <c r="D11" s="66" t="str">
        <f>IF(Master[[#This Row],[Accession Name (Identifier 1)]]="","",Master[[#This Row],[Accession Name (Identifier 1)]])</f>
        <v/>
      </c>
      <c r="E11" s="87">
        <f>IF(Master[[#This Row],[Date Collected or Developed]]="","",Master[[#This Row],[Date Collected or Developed]])</f>
        <v>42297</v>
      </c>
      <c r="F11" s="87" t="str">
        <f>IF(Master[[#This Row],[Received Date -received by site]]="","",Master[[#This Row],[Received Date -received by site]])</f>
        <v/>
      </c>
      <c r="G11" s="66" t="str">
        <f>IF(Master[[#This Row],[Taxon -Lookup Picker in GRIN]]="","",Master[[#This Row],[Taxon -Lookup Picker in GRIN]])</f>
        <v>Sorghastrum nutans</v>
      </c>
      <c r="H11" s="66" t="str">
        <f>IF(Master[[#This Row],[Inventory Maintenance Policy]]="","",Master[[#This Row],[Inventory Maintenance Policy]])</f>
        <v>w6_native</v>
      </c>
      <c r="I11" s="66" t="str">
        <f>IF(Master[[#This Row],[Geography (Collection) -Lookup Picker in GRIN]]="",#REF!,Master[[#This Row],[Geography (Collection) -Lookup Picker in GRIN]])</f>
        <v>United States, New Jersey, Burlington</v>
      </c>
      <c r="J11" s="66" t="str">
        <f>IF(Master[[#This Row],[Collector Verbatim Locality]]="","",Master[[#This Row],[Collector Verbatim Locality]])</f>
        <v>Stafford Forge WMA/Fields/Take Garden State Parkway to exit 58. Turn right on CR 539 N. Destination is on right.</v>
      </c>
      <c r="K11" s="91">
        <f>IF(Master[[#This Row],[Latitude -decimal degrees]]="","",Master[[#This Row],[Latitude -decimal degrees]])</f>
        <v>39.690689999999996</v>
      </c>
      <c r="L11" s="91">
        <f>IF(Master[[#This Row],[Longitude -decimal degrees]]="","",Master[[#This Row],[Longitude -decimal degrees]])</f>
        <v>-74.382130000000004</v>
      </c>
      <c r="M11" s="66" t="str">
        <f>IF(Master[[#This Row],[Cooperator (Donor) 1 -full record]]="","",Master[[#This Row],[Cooperator (Donor) 1 -full record]])</f>
        <v>Bureau of Land Management, SOS project</v>
      </c>
    </row>
    <row r="12" spans="1:13" ht="304.5" x14ac:dyDescent="0.35">
      <c r="A12" s="89">
        <f t="shared" si="0"/>
        <v>10</v>
      </c>
      <c r="B12" s="66" t="str">
        <f>Master[[#This Row],[Accession Prefix (NPGS)]]&amp;" "&amp;Master[[#This Row],[Accession Number -Assigned]]</f>
        <v xml:space="preserve">W6 </v>
      </c>
      <c r="C12" s="66" t="str">
        <f>Master[[#This Row],[Inventory Prefix]]&amp;" "&amp;Master[[#This Row],[Inventory Number]]&amp;" "&amp;Master[[#This Row],[Inventory Suffix]]&amp;" "&amp;Master[[#This Row],[Inventory Type - Lookup Picker]]</f>
        <v>W6   SD</v>
      </c>
      <c r="D12" s="66" t="str">
        <f>IF(Master[[#This Row],[Accession Name (Identifier 1)]]="","",Master[[#This Row],[Accession Name (Identifier 1)]])</f>
        <v/>
      </c>
      <c r="E12" s="87">
        <f>IF(Master[[#This Row],[Date Collected or Developed]]="","",Master[[#This Row],[Date Collected or Developed]])</f>
        <v>42298</v>
      </c>
      <c r="F12" s="87" t="str">
        <f>IF(Master[[#This Row],[Received Date -received by site]]="","",Master[[#This Row],[Received Date -received by site]])</f>
        <v/>
      </c>
      <c r="G12" s="66" t="str">
        <f>IF(Master[[#This Row],[Taxon -Lookup Picker in GRIN]]="","",Master[[#This Row],[Taxon -Lookup Picker in GRIN]])</f>
        <v>Kalmia angustifolia</v>
      </c>
      <c r="H12" s="66" t="str">
        <f>IF(Master[[#This Row],[Inventory Maintenance Policy]]="","",Master[[#This Row],[Inventory Maintenance Policy]])</f>
        <v>w6_native</v>
      </c>
      <c r="I12" s="66" t="str">
        <f>IF(Master[[#This Row],[Geography (Collection) -Lookup Picker in GRIN]]="",#REF!,Master[[#This Row],[Geography (Collection) -Lookup Picker in GRIN]])</f>
        <v>United States, New Jersey, Cape May</v>
      </c>
      <c r="J12" s="66" t="str">
        <f>IF(Master[[#This Row],[Collector Verbatim Locality]]="","",Master[[#This Row],[Collector Verbatim Locality]])</f>
        <v>Belleplain State Forest/Old Cape Trail/Take Garden State Parkway to exit 25 and turn right onto US 9 S. Turn right onto NJ-50 N, left on NJ-49 W, left onto Weatherby Rd, left on Belleplain Rd. Powerline cut will be on left.</v>
      </c>
      <c r="K12" s="91">
        <f>IF(Master[[#This Row],[Latitude -decimal degrees]]="","",Master[[#This Row],[Latitude -decimal degrees]])</f>
        <v>39.286439999999999</v>
      </c>
      <c r="L12" s="91">
        <f>IF(Master[[#This Row],[Longitude -decimal degrees]]="","",Master[[#This Row],[Longitude -decimal degrees]])</f>
        <v>-74.843609999999998</v>
      </c>
      <c r="M12" s="66" t="str">
        <f>IF(Master[[#This Row],[Cooperator (Donor) 1 -full record]]="","",Master[[#This Row],[Cooperator (Donor) 1 -full record]])</f>
        <v>Bureau of Land Management, SOS project</v>
      </c>
    </row>
    <row r="13" spans="1:13" ht="232" x14ac:dyDescent="0.35">
      <c r="A13" s="89">
        <f t="shared" si="0"/>
        <v>11</v>
      </c>
      <c r="B13" s="66" t="str">
        <f>Master[[#This Row],[Accession Prefix (NPGS)]]&amp;" "&amp;Master[[#This Row],[Accession Number -Assigned]]</f>
        <v xml:space="preserve">W6 </v>
      </c>
      <c r="C13" s="66" t="str">
        <f>Master[[#This Row],[Inventory Prefix]]&amp;" "&amp;Master[[#This Row],[Inventory Number]]&amp;" "&amp;Master[[#This Row],[Inventory Suffix]]&amp;" "&amp;Master[[#This Row],[Inventory Type - Lookup Picker]]</f>
        <v>W6   SD</v>
      </c>
      <c r="D13" s="66" t="str">
        <f>IF(Master[[#This Row],[Accession Name (Identifier 1)]]="","",Master[[#This Row],[Accession Name (Identifier 1)]])</f>
        <v/>
      </c>
      <c r="E13" s="87">
        <f>IF(Master[[#This Row],[Date Collected or Developed]]="","",Master[[#This Row],[Date Collected or Developed]])</f>
        <v>42299</v>
      </c>
      <c r="F13" s="87" t="str">
        <f>IF(Master[[#This Row],[Received Date -received by site]]="","",Master[[#This Row],[Received Date -received by site]])</f>
        <v/>
      </c>
      <c r="G13" s="66" t="str">
        <f>IF(Master[[#This Row],[Taxon -Lookup Picker in GRIN]]="","",Master[[#This Row],[Taxon -Lookup Picker in GRIN]])</f>
        <v>Cephalanthus occidentalis</v>
      </c>
      <c r="H13" s="66" t="str">
        <f>IF(Master[[#This Row],[Inventory Maintenance Policy]]="","",Master[[#This Row],[Inventory Maintenance Policy]])</f>
        <v>w6_native</v>
      </c>
      <c r="I13" s="66" t="str">
        <f>IF(Master[[#This Row],[Geography (Collection) -Lookup Picker in GRIN]]="",#REF!,Master[[#This Row],[Geography (Collection) -Lookup Picker in GRIN]])</f>
        <v>United States, New Jersey, Ocean</v>
      </c>
      <c r="J13" s="66" t="str">
        <f>IF(Master[[#This Row],[Collector Verbatim Locality]]="","",Master[[#This Row],[Collector Verbatim Locality]])</f>
        <v>Double Trouble State Park/Cranberry Bogs/Take Garden State Parkway to exit 77. Continue on Double Trouble Rd to park. Follow trail to left, population begins in bogs.</v>
      </c>
      <c r="K13" s="91">
        <f>IF(Master[[#This Row],[Latitude -decimal degrees]]="","",Master[[#This Row],[Latitude -decimal degrees]])</f>
        <v>39.895049999999998</v>
      </c>
      <c r="L13" s="91">
        <f>IF(Master[[#This Row],[Longitude -decimal degrees]]="","",Master[[#This Row],[Longitude -decimal degrees]])</f>
        <v>-74.220659999999995</v>
      </c>
      <c r="M13" s="66" t="str">
        <f>IF(Master[[#This Row],[Cooperator (Donor) 1 -full record]]="","",Master[[#This Row],[Cooperator (Donor) 1 -full record]])</f>
        <v>Bureau of Land Management, SOS project</v>
      </c>
    </row>
    <row r="14" spans="1:13" ht="145" x14ac:dyDescent="0.35">
      <c r="A14" s="89">
        <f t="shared" si="0"/>
        <v>12</v>
      </c>
      <c r="B14" s="66" t="str">
        <f>Master[[#This Row],[Accession Prefix (NPGS)]]&amp;" "&amp;Master[[#This Row],[Accession Number -Assigned]]</f>
        <v xml:space="preserve">W6 </v>
      </c>
      <c r="C14" s="66" t="str">
        <f>Master[[#This Row],[Inventory Prefix]]&amp;" "&amp;Master[[#This Row],[Inventory Number]]&amp;" "&amp;Master[[#This Row],[Inventory Suffix]]&amp;" "&amp;Master[[#This Row],[Inventory Type - Lookup Picker]]</f>
        <v>W6   SD</v>
      </c>
      <c r="D14" s="66" t="str">
        <f>IF(Master[[#This Row],[Accession Name (Identifier 1)]]="","",Master[[#This Row],[Accession Name (Identifier 1)]])</f>
        <v/>
      </c>
      <c r="E14" s="87">
        <f>IF(Master[[#This Row],[Date Collected or Developed]]="","",Master[[#This Row],[Date Collected or Developed]])</f>
        <v>42305</v>
      </c>
      <c r="F14" s="87" t="str">
        <f>IF(Master[[#This Row],[Received Date -received by site]]="","",Master[[#This Row],[Received Date -received by site]])</f>
        <v/>
      </c>
      <c r="G14" s="66" t="str">
        <f>IF(Master[[#This Row],[Taxon -Lookup Picker in GRIN]]="","",Master[[#This Row],[Taxon -Lookup Picker in GRIN]])</f>
        <v>Salicornia depressa</v>
      </c>
      <c r="H14" s="66" t="str">
        <f>IF(Master[[#This Row],[Inventory Maintenance Policy]]="","",Master[[#This Row],[Inventory Maintenance Policy]])</f>
        <v>w6_native</v>
      </c>
      <c r="I14" s="66" t="str">
        <f>IF(Master[[#This Row],[Geography (Collection) -Lookup Picker in GRIN]]="",#REF!,Master[[#This Row],[Geography (Collection) -Lookup Picker in GRIN]])</f>
        <v>United States, New Jersey, Cape May</v>
      </c>
      <c r="J14" s="66" t="str">
        <f>IF(Master[[#This Row],[Collector Verbatim Locality]]="","",Master[[#This Row],[Collector Verbatim Locality]])</f>
        <v>The Wetlands Institute//From parking log follow gravel trail to marsh. Population is on both sides of the trail.</v>
      </c>
      <c r="K14" s="91">
        <f>IF(Master[[#This Row],[Latitude -decimal degrees]]="","",Master[[#This Row],[Latitude -decimal degrees]])</f>
        <v>39.0595</v>
      </c>
      <c r="L14" s="91">
        <f>IF(Master[[#This Row],[Longitude -decimal degrees]]="","",Master[[#This Row],[Longitude -decimal degrees]])</f>
        <v>-74.773330000000001</v>
      </c>
      <c r="M14" s="66" t="str">
        <f>IF(Master[[#This Row],[Cooperator (Donor) 1 -full record]]="","",Master[[#This Row],[Cooperator (Donor) 1 -full record]])</f>
        <v>Bureau of Land Management, SOS project</v>
      </c>
    </row>
    <row r="15" spans="1:13" ht="203" x14ac:dyDescent="0.35">
      <c r="A15" s="89">
        <f t="shared" si="0"/>
        <v>13</v>
      </c>
      <c r="B15" s="66" t="str">
        <f>Master[[#This Row],[Accession Prefix (NPGS)]]&amp;" "&amp;Master[[#This Row],[Accession Number -Assigned]]</f>
        <v xml:space="preserve">W6 </v>
      </c>
      <c r="C15" s="66" t="str">
        <f>Master[[#This Row],[Inventory Prefix]]&amp;" "&amp;Master[[#This Row],[Inventory Number]]&amp;" "&amp;Master[[#This Row],[Inventory Suffix]]&amp;" "&amp;Master[[#This Row],[Inventory Type - Lookup Picker]]</f>
        <v>W6   SD</v>
      </c>
      <c r="D15" s="66" t="str">
        <f>IF(Master[[#This Row],[Accession Name (Identifier 1)]]="","",Master[[#This Row],[Accession Name (Identifier 1)]])</f>
        <v/>
      </c>
      <c r="E15" s="87">
        <f>IF(Master[[#This Row],[Date Collected or Developed]]="","",Master[[#This Row],[Date Collected or Developed]])</f>
        <v>42306</v>
      </c>
      <c r="F15" s="87" t="str">
        <f>IF(Master[[#This Row],[Received Date -received by site]]="","",Master[[#This Row],[Received Date -received by site]])</f>
        <v/>
      </c>
      <c r="G15" s="66" t="str">
        <f>IF(Master[[#This Row],[Taxon -Lookup Picker in GRIN]]="","",Master[[#This Row],[Taxon -Lookup Picker in GRIN]])</f>
        <v>Euthamia caroliniana</v>
      </c>
      <c r="H15" s="66" t="str">
        <f>IF(Master[[#This Row],[Inventory Maintenance Policy]]="","",Master[[#This Row],[Inventory Maintenance Policy]])</f>
        <v>w6_native</v>
      </c>
      <c r="I15" s="66" t="str">
        <f>IF(Master[[#This Row],[Geography (Collection) -Lookup Picker in GRIN]]="",#REF!,Master[[#This Row],[Geography (Collection) -Lookup Picker in GRIN]])</f>
        <v>United States, New Jersey, Atlantic</v>
      </c>
      <c r="J15" s="66" t="str">
        <f>IF(Master[[#This Row],[Collector Verbatim Locality]]="","",Master[[#This Row],[Collector Verbatim Locality]])</f>
        <v>Tuckahoe WMA//Take Garden State Parkway south to exit 25. Turn right onto US 9S, merge onto Tuckahoe Rd, turn right onto Woods Rd and slight left on Meadow Rd.</v>
      </c>
      <c r="K15" s="91">
        <f>IF(Master[[#This Row],[Latitude -decimal degrees]]="","",Master[[#This Row],[Latitude -decimal degrees]])</f>
        <v>39.315770000000001</v>
      </c>
      <c r="L15" s="91">
        <f>IF(Master[[#This Row],[Longitude -decimal degrees]]="","",Master[[#This Row],[Longitude -decimal degrees]])</f>
        <v>-74.741879999999995</v>
      </c>
      <c r="M15" s="66" t="str">
        <f>IF(Master[[#This Row],[Cooperator (Donor) 1 -full record]]="","",Master[[#This Row],[Cooperator (Donor) 1 -full record]])</f>
        <v>Bureau of Land Management, SOS project</v>
      </c>
    </row>
    <row r="16" spans="1:13" ht="203" x14ac:dyDescent="0.35">
      <c r="A16" s="89">
        <f t="shared" si="0"/>
        <v>14</v>
      </c>
      <c r="B16" s="66" t="str">
        <f>Master[[#This Row],[Accession Prefix (NPGS)]]&amp;" "&amp;Master[[#This Row],[Accession Number -Assigned]]</f>
        <v xml:space="preserve">W6 </v>
      </c>
      <c r="C16" s="66" t="str">
        <f>Master[[#This Row],[Inventory Prefix]]&amp;" "&amp;Master[[#This Row],[Inventory Number]]&amp;" "&amp;Master[[#This Row],[Inventory Suffix]]&amp;" "&amp;Master[[#This Row],[Inventory Type - Lookup Picker]]</f>
        <v>W6   SD</v>
      </c>
      <c r="D16" s="66" t="str">
        <f>IF(Master[[#This Row],[Accession Name (Identifier 1)]]="","",Master[[#This Row],[Accession Name (Identifier 1)]])</f>
        <v/>
      </c>
      <c r="E16" s="87">
        <f>IF(Master[[#This Row],[Date Collected or Developed]]="","",Master[[#This Row],[Date Collected or Developed]])</f>
        <v>42306</v>
      </c>
      <c r="F16" s="87" t="str">
        <f>IF(Master[[#This Row],[Received Date -received by site]]="","",Master[[#This Row],[Received Date -received by site]])</f>
        <v/>
      </c>
      <c r="G16" s="66" t="str">
        <f>IF(Master[[#This Row],[Taxon -Lookup Picker in GRIN]]="","",Master[[#This Row],[Taxon -Lookup Picker in GRIN]])</f>
        <v>Lespedeza capitata</v>
      </c>
      <c r="H16" s="66" t="str">
        <f>IF(Master[[#This Row],[Inventory Maintenance Policy]]="","",Master[[#This Row],[Inventory Maintenance Policy]])</f>
        <v>w6_native</v>
      </c>
      <c r="I16" s="66" t="str">
        <f>IF(Master[[#This Row],[Geography (Collection) -Lookup Picker in GRIN]]="",#REF!,Master[[#This Row],[Geography (Collection) -Lookup Picker in GRIN]])</f>
        <v>United States, New Jersey, Atlantic</v>
      </c>
      <c r="J16" s="66" t="str">
        <f>IF(Master[[#This Row],[Collector Verbatim Locality]]="","",Master[[#This Row],[Collector Verbatim Locality]])</f>
        <v>Tuckahoe WMA//Take Garden State Parkway south to exit 25. Turn right onto US 9S, merge onto Tuckahoe Rd, turn right onto Woods Rd and slight left on Meadow Rd.</v>
      </c>
      <c r="K16" s="91">
        <f>IF(Master[[#This Row],[Latitude -decimal degrees]]="","",Master[[#This Row],[Latitude -decimal degrees]])</f>
        <v>39.315750000000001</v>
      </c>
      <c r="L16" s="91">
        <f>IF(Master[[#This Row],[Longitude -decimal degrees]]="","",Master[[#This Row],[Longitude -decimal degrees]])</f>
        <v>-74.742189999999994</v>
      </c>
      <c r="M16" s="66" t="str">
        <f>IF(Master[[#This Row],[Cooperator (Donor) 1 -full record]]="","",Master[[#This Row],[Cooperator (Donor) 1 -full record]])</f>
        <v>Bureau of Land Management, SOS project</v>
      </c>
    </row>
    <row r="17" spans="1:13" ht="188.5" x14ac:dyDescent="0.35">
      <c r="A17" s="89">
        <f t="shared" si="0"/>
        <v>15</v>
      </c>
      <c r="B17" s="66" t="str">
        <f>Master[[#This Row],[Accession Prefix (NPGS)]]&amp;" "&amp;Master[[#This Row],[Accession Number -Assigned]]</f>
        <v xml:space="preserve">W6 </v>
      </c>
      <c r="C17" s="66" t="str">
        <f>Master[[#This Row],[Inventory Prefix]]&amp;" "&amp;Master[[#This Row],[Inventory Number]]&amp;" "&amp;Master[[#This Row],[Inventory Suffix]]&amp;" "&amp;Master[[#This Row],[Inventory Type - Lookup Picker]]</f>
        <v>W6   SD</v>
      </c>
      <c r="D17" s="66" t="str">
        <f>IF(Master[[#This Row],[Accession Name (Identifier 1)]]="","",Master[[#This Row],[Accession Name (Identifier 1)]])</f>
        <v/>
      </c>
      <c r="E17" s="87">
        <f>IF(Master[[#This Row],[Date Collected or Developed]]="","",Master[[#This Row],[Date Collected or Developed]])</f>
        <v>42305</v>
      </c>
      <c r="F17" s="87" t="str">
        <f>IF(Master[[#This Row],[Received Date -received by site]]="","",Master[[#This Row],[Received Date -received by site]])</f>
        <v/>
      </c>
      <c r="G17" s="66" t="str">
        <f>IF(Master[[#This Row],[Taxon -Lookup Picker in GRIN]]="","",Master[[#This Row],[Taxon -Lookup Picker in GRIN]])</f>
        <v>Andropogon glomeratus</v>
      </c>
      <c r="H17" s="66" t="str">
        <f>IF(Master[[#This Row],[Inventory Maintenance Policy]]="","",Master[[#This Row],[Inventory Maintenance Policy]])</f>
        <v>w6_native</v>
      </c>
      <c r="I17" s="66" t="str">
        <f>IF(Master[[#This Row],[Geography (Collection) -Lookup Picker in GRIN]]="",#REF!,Master[[#This Row],[Geography (Collection) -Lookup Picker in GRIN]])</f>
        <v>United States, New York, Suffolk</v>
      </c>
      <c r="J17" s="66" t="str">
        <f>IF(Master[[#This Row],[Collector Verbatim Locality]]="","",Master[[#This Row],[Collector Verbatim Locality]])</f>
        <v>Connetquot River State Park/Red Trail/Park in Connetquot River State Park. Hike North along the river. The population is in a meadow along the Red Trail</v>
      </c>
      <c r="K17" s="91">
        <f>IF(Master[[#This Row],[Latitude -decimal degrees]]="","",Master[[#This Row],[Latitude -decimal degrees]])</f>
        <v>40.765079999999998</v>
      </c>
      <c r="L17" s="91">
        <f>IF(Master[[#This Row],[Longitude -decimal degrees]]="","",Master[[#This Row],[Longitude -decimal degrees]])</f>
        <v>-73.149410000000003</v>
      </c>
      <c r="M17" s="66" t="str">
        <f>IF(Master[[#This Row],[Cooperator (Donor) 1 -full record]]="","",Master[[#This Row],[Cooperator (Donor) 1 -full record]])</f>
        <v>Bureau of Land Management, SOS project</v>
      </c>
    </row>
    <row r="18" spans="1:13" ht="174" x14ac:dyDescent="0.35">
      <c r="A18" s="89">
        <f t="shared" si="0"/>
        <v>16</v>
      </c>
      <c r="B18" s="66" t="str">
        <f>Master[[#This Row],[Accession Prefix (NPGS)]]&amp;" "&amp;Master[[#This Row],[Accession Number -Assigned]]</f>
        <v xml:space="preserve">W6 </v>
      </c>
      <c r="C18" s="66" t="str">
        <f>Master[[#This Row],[Inventory Prefix]]&amp;" "&amp;Master[[#This Row],[Inventory Number]]&amp;" "&amp;Master[[#This Row],[Inventory Suffix]]&amp;" "&amp;Master[[#This Row],[Inventory Type - Lookup Picker]]</f>
        <v>W6   SD</v>
      </c>
      <c r="D18" s="66" t="str">
        <f>IF(Master[[#This Row],[Accession Name (Identifier 1)]]="","",Master[[#This Row],[Accession Name (Identifier 1)]])</f>
        <v/>
      </c>
      <c r="E18" s="87">
        <f>IF(Master[[#This Row],[Date Collected or Developed]]="","",Master[[#This Row],[Date Collected or Developed]])</f>
        <v>42307</v>
      </c>
      <c r="F18" s="87" t="str">
        <f>IF(Master[[#This Row],[Received Date -received by site]]="","",Master[[#This Row],[Received Date -received by site]])</f>
        <v/>
      </c>
      <c r="G18" s="66" t="str">
        <f>IF(Master[[#This Row],[Taxon -Lookup Picker in GRIN]]="","",Master[[#This Row],[Taxon -Lookup Picker in GRIN]])</f>
        <v>Salicornia depressa</v>
      </c>
      <c r="H18" s="66" t="str">
        <f>IF(Master[[#This Row],[Inventory Maintenance Policy]]="","",Master[[#This Row],[Inventory Maintenance Policy]])</f>
        <v>w6_native</v>
      </c>
      <c r="I18" s="66" t="str">
        <f>IF(Master[[#This Row],[Geography (Collection) -Lookup Picker in GRIN]]="",#REF!,Master[[#This Row],[Geography (Collection) -Lookup Picker in GRIN]])</f>
        <v>United States, New York, Suffolk</v>
      </c>
      <c r="J18" s="66" t="str">
        <f>IF(Master[[#This Row],[Collector Verbatim Locality]]="","",Master[[#This Row],[Collector Verbatim Locality]])</f>
        <v>Orient Point State park/Beaches, Marsh/Enter Orient Point State Park. Park in the lot at the end, and walk along beaches.</v>
      </c>
      <c r="K18" s="91">
        <f>IF(Master[[#This Row],[Latitude -decimal degrees]]="","",Master[[#This Row],[Latitude -decimal degrees]])</f>
        <v>41.125109999999999</v>
      </c>
      <c r="L18" s="91">
        <f>IF(Master[[#This Row],[Longitude -decimal degrees]]="","",Master[[#This Row],[Longitude -decimal degrees]])</f>
        <v>-72.277550000000005</v>
      </c>
      <c r="M18" s="66" t="str">
        <f>IF(Master[[#This Row],[Cooperator (Donor) 1 -full record]]="","",Master[[#This Row],[Cooperator (Donor) 1 -full record]])</f>
        <v>Bureau of Land Management, SOS project</v>
      </c>
    </row>
    <row r="19" spans="1:13" ht="203" x14ac:dyDescent="0.35">
      <c r="A19" s="89">
        <f t="shared" si="0"/>
        <v>17</v>
      </c>
      <c r="B19" s="66" t="str">
        <f>Master[[#This Row],[Accession Prefix (NPGS)]]&amp;" "&amp;Master[[#This Row],[Accession Number -Assigned]]</f>
        <v xml:space="preserve">W6 </v>
      </c>
      <c r="C19" s="66" t="str">
        <f>Master[[#This Row],[Inventory Prefix]]&amp;" "&amp;Master[[#This Row],[Inventory Number]]&amp;" "&amp;Master[[#This Row],[Inventory Suffix]]&amp;" "&amp;Master[[#This Row],[Inventory Type - Lookup Picker]]</f>
        <v>W6   SD</v>
      </c>
      <c r="D19" s="66" t="str">
        <f>IF(Master[[#This Row],[Accession Name (Identifier 1)]]="","",Master[[#This Row],[Accession Name (Identifier 1)]])</f>
        <v/>
      </c>
      <c r="E19" s="87">
        <f>IF(Master[[#This Row],[Date Collected or Developed]]="","",Master[[#This Row],[Date Collected or Developed]])</f>
        <v>42306</v>
      </c>
      <c r="F19" s="87" t="str">
        <f>IF(Master[[#This Row],[Received Date -received by site]]="","",Master[[#This Row],[Received Date -received by site]])</f>
        <v/>
      </c>
      <c r="G19" s="66" t="str">
        <f>IF(Master[[#This Row],[Taxon -Lookup Picker in GRIN]]="","",Master[[#This Row],[Taxon -Lookup Picker in GRIN]])</f>
        <v>Andropogon glomeratus</v>
      </c>
      <c r="H19" s="66" t="str">
        <f>IF(Master[[#This Row],[Inventory Maintenance Policy]]="","",Master[[#This Row],[Inventory Maintenance Policy]])</f>
        <v>w6_native</v>
      </c>
      <c r="I19" s="66" t="str">
        <f>IF(Master[[#This Row],[Geography (Collection) -Lookup Picker in GRIN]]="",#REF!,Master[[#This Row],[Geography (Collection) -Lookup Picker in GRIN]])</f>
        <v>United States, New Jersey, Atlantic</v>
      </c>
      <c r="J19" s="66" t="str">
        <f>IF(Master[[#This Row],[Collector Verbatim Locality]]="","",Master[[#This Row],[Collector Verbatim Locality]])</f>
        <v>Tuckahoe WMA//Take Garden State Parkway south to exit 25. Turn right onto US 9S, merge onto Tuckahoe Rd, turn right onto Woods Rd and slight left on Meadow Rd.</v>
      </c>
      <c r="K19" s="91">
        <f>IF(Master[[#This Row],[Latitude -decimal degrees]]="","",Master[[#This Row],[Latitude -decimal degrees]])</f>
        <v>39.315860000000001</v>
      </c>
      <c r="L19" s="91">
        <f>IF(Master[[#This Row],[Longitude -decimal degrees]]="","",Master[[#This Row],[Longitude -decimal degrees]])</f>
        <v>-74.746300000000005</v>
      </c>
      <c r="M19" s="66" t="str">
        <f>IF(Master[[#This Row],[Cooperator (Donor) 1 -full record]]="","",Master[[#This Row],[Cooperator (Donor) 1 -full record]])</f>
        <v>Bureau of Land Management, SOS project</v>
      </c>
    </row>
    <row r="20" spans="1:13" ht="409.5" x14ac:dyDescent="0.35">
      <c r="A20" s="89">
        <f t="shared" si="0"/>
        <v>18</v>
      </c>
      <c r="B20" s="66" t="str">
        <f>Master[[#This Row],[Accession Prefix (NPGS)]]&amp;" "&amp;Master[[#This Row],[Accession Number -Assigned]]</f>
        <v xml:space="preserve">W6 </v>
      </c>
      <c r="C20" s="66" t="str">
        <f>Master[[#This Row],[Inventory Prefix]]&amp;" "&amp;Master[[#This Row],[Inventory Number]]&amp;" "&amp;Master[[#This Row],[Inventory Suffix]]&amp;" "&amp;Master[[#This Row],[Inventory Type - Lookup Picker]]</f>
        <v>W6   SD</v>
      </c>
      <c r="D20" s="66" t="str">
        <f>IF(Master[[#This Row],[Accession Name (Identifier 1)]]="","",Master[[#This Row],[Accession Name (Identifier 1)]])</f>
        <v/>
      </c>
      <c r="E20" s="87">
        <f>IF(Master[[#This Row],[Date Collected or Developed]]="","",Master[[#This Row],[Date Collected or Developed]])</f>
        <v>42536</v>
      </c>
      <c r="F20" s="87" t="str">
        <f>IF(Master[[#This Row],[Received Date -received by site]]="","",Master[[#This Row],[Received Date -received by site]])</f>
        <v/>
      </c>
      <c r="G20" s="66" t="str">
        <f>IF(Master[[#This Row],[Taxon -Lookup Picker in GRIN]]="","",Master[[#This Row],[Taxon -Lookup Picker in GRIN]])</f>
        <v>Carex stricta</v>
      </c>
      <c r="H20" s="66" t="str">
        <f>IF(Master[[#This Row],[Inventory Maintenance Policy]]="","",Master[[#This Row],[Inventory Maintenance Policy]])</f>
        <v>w6_native</v>
      </c>
      <c r="I20" s="66" t="str">
        <f>IF(Master[[#This Row],[Geography (Collection) -Lookup Picker in GRIN]]="",#REF!,Master[[#This Row],[Geography (Collection) -Lookup Picker in GRIN]])</f>
        <v>United States, New York, Suffolk</v>
      </c>
      <c r="J20" s="66" t="str">
        <f>IF(Master[[#This Row],[Collector Verbatim Locality]]="","",Master[[#This Row],[Collector Verbatim Locality]])</f>
        <v>Connetquot State Park/Green trail north end and fish hatchery/I-495 East to exit 53, Sagtikos Parkway. Continue on Sagtikos parkway to exit S4, Southern State.Hecksher Parkway. Continue on Southern State/Hecksher parkway to exit 44E for NY-27. Continue on NY-27 to exit 47A, basically make a turn to get back on NY-27 going West. Once on NY-27W take the exit for Connetquot state park.</v>
      </c>
      <c r="K20" s="91">
        <f>IF(Master[[#This Row],[Latitude -decimal degrees]]="","",Master[[#This Row],[Latitude -decimal degrees]])</f>
        <v>40.720269999999999</v>
      </c>
      <c r="L20" s="91">
        <f>IF(Master[[#This Row],[Longitude -decimal degrees]]="","",Master[[#This Row],[Longitude -decimal degrees]])</f>
        <v>-73.168049999999994</v>
      </c>
      <c r="M20" s="66" t="str">
        <f>IF(Master[[#This Row],[Cooperator (Donor) 1 -full record]]="","",Master[[#This Row],[Cooperator (Donor) 1 -full record]])</f>
        <v>Bureau of Land Management, SOS project</v>
      </c>
    </row>
    <row r="21" spans="1:13" ht="319" x14ac:dyDescent="0.35">
      <c r="A21" s="89">
        <f t="shared" si="0"/>
        <v>19</v>
      </c>
      <c r="B21" s="66" t="str">
        <f>Master[[#This Row],[Accession Prefix (NPGS)]]&amp;" "&amp;Master[[#This Row],[Accession Number -Assigned]]</f>
        <v xml:space="preserve">W6 </v>
      </c>
      <c r="C21" s="66" t="str">
        <f>Master[[#This Row],[Inventory Prefix]]&amp;" "&amp;Master[[#This Row],[Inventory Number]]&amp;" "&amp;Master[[#This Row],[Inventory Suffix]]&amp;" "&amp;Master[[#This Row],[Inventory Type - Lookup Picker]]</f>
        <v>W6   SD</v>
      </c>
      <c r="D21" s="66" t="str">
        <f>IF(Master[[#This Row],[Accession Name (Identifier 1)]]="","",Master[[#This Row],[Accession Name (Identifier 1)]])</f>
        <v/>
      </c>
      <c r="E21" s="87">
        <f>IF(Master[[#This Row],[Date Collected or Developed]]="","",Master[[#This Row],[Date Collected or Developed]])</f>
        <v>42537</v>
      </c>
      <c r="F21" s="87" t="str">
        <f>IF(Master[[#This Row],[Received Date -received by site]]="","",Master[[#This Row],[Received Date -received by site]])</f>
        <v/>
      </c>
      <c r="G21" s="66" t="str">
        <f>IF(Master[[#This Row],[Taxon -Lookup Picker in GRIN]]="","",Master[[#This Row],[Taxon -Lookup Picker in GRIN]])</f>
        <v>Danthonia spicata</v>
      </c>
      <c r="H21" s="66" t="str">
        <f>IF(Master[[#This Row],[Inventory Maintenance Policy]]="","",Master[[#This Row],[Inventory Maintenance Policy]])</f>
        <v>w6_native</v>
      </c>
      <c r="I21" s="66" t="str">
        <f>IF(Master[[#This Row],[Geography (Collection) -Lookup Picker in GRIN]]="",#REF!,Master[[#This Row],[Geography (Collection) -Lookup Picker in GRIN]])</f>
        <v>United States, New Jersey, Atlantic</v>
      </c>
      <c r="J21" s="66" t="str">
        <f>IF(Master[[#This Row],[Collector Verbatim Locality]]="","",Master[[#This Row],[Collector Verbatim Locality]])</f>
        <v>Peasley WMA/Railroad tracks under south Tuckahoe road/From Corbin City, take route 50 North to Tuckahoe Road. Take a left and continue to the overpass of the railroad. Population is on the railroad grade south of Tuckahoe Road.</v>
      </c>
      <c r="K21" s="91">
        <f>IF(Master[[#This Row],[Latitude -decimal degrees]]="","",Master[[#This Row],[Latitude -decimal degrees]])</f>
        <v>39.355249999999998</v>
      </c>
      <c r="L21" s="91">
        <f>IF(Master[[#This Row],[Longitude -decimal degrees]]="","",Master[[#This Row],[Longitude -decimal degrees]])</f>
        <v>-74.786659999999998</v>
      </c>
      <c r="M21" s="66" t="str">
        <f>IF(Master[[#This Row],[Cooperator (Donor) 1 -full record]]="","",Master[[#This Row],[Cooperator (Donor) 1 -full record]])</f>
        <v>Bureau of Land Management, SOS project</v>
      </c>
    </row>
    <row r="22" spans="1:13" ht="275.5" x14ac:dyDescent="0.35">
      <c r="A22" s="89">
        <f t="shared" si="0"/>
        <v>20</v>
      </c>
      <c r="B22" s="89" t="str">
        <f>Master[[#This Row],[Accession Prefix (NPGS)]]&amp;" "&amp;Master[[#This Row],[Accession Number -Assigned]]</f>
        <v xml:space="preserve">W6 </v>
      </c>
      <c r="C22" s="89" t="str">
        <f>Master[[#This Row],[Inventory Prefix]]&amp;" "&amp;Master[[#This Row],[Inventory Number]]&amp;" "&amp;Master[[#This Row],[Inventory Suffix]]&amp;" "&amp;Master[[#This Row],[Inventory Type - Lookup Picker]]</f>
        <v>W6   SD</v>
      </c>
      <c r="D22" s="89" t="str">
        <f>IF(Master[[#This Row],[Accession Name (Identifier 1)]]="","",Master[[#This Row],[Accession Name (Identifier 1)]])</f>
        <v/>
      </c>
      <c r="E22" s="87">
        <f>IF(Master[[#This Row],[Date Collected or Developed]]="","",Master[[#This Row],[Date Collected or Developed]])</f>
        <v>42541</v>
      </c>
      <c r="F22" s="87" t="str">
        <f>IF(Master[[#This Row],[Received Date -received by site]]="","",Master[[#This Row],[Received Date -received by site]])</f>
        <v/>
      </c>
      <c r="G22" s="89" t="str">
        <f>IF(Master[[#This Row],[Taxon -Lookup Picker in GRIN]]="","",Master[[#This Row],[Taxon -Lookup Picker in GRIN]])</f>
        <v>Danthonia spicata</v>
      </c>
      <c r="H22" s="89" t="str">
        <f>IF(Master[[#This Row],[Inventory Maintenance Policy]]="","",Master[[#This Row],[Inventory Maintenance Policy]])</f>
        <v>w6_native</v>
      </c>
      <c r="I22" s="89" t="str">
        <f>IF(Master[[#This Row],[Geography (Collection) -Lookup Picker in GRIN]]="",#REF!,Master[[#This Row],[Geography (Collection) -Lookup Picker in GRIN]])</f>
        <v>United States, New Jersey, Cumberland</v>
      </c>
      <c r="J22" s="89" t="str">
        <f>IF(Master[[#This Row],[Collector Verbatim Locality]]="","",Master[[#This Row],[Collector Verbatim Locality]])</f>
        <v>Peasley WMA/First Avenue between route 49 and cape may avenue/From Tuckahoe, take route 49 west to first avenue. Take a right on First Ave, population begins here and continues to Cape May Avenue</v>
      </c>
      <c r="K22" s="91">
        <f>IF(Master[[#This Row],[Latitude -decimal degrees]]="","",Master[[#This Row],[Latitude -decimal degrees]])</f>
        <v>39.339910000000003</v>
      </c>
      <c r="L22" s="91">
        <f>IF(Master[[#This Row],[Longitude -decimal degrees]]="","",Master[[#This Row],[Longitude -decimal degrees]])</f>
        <v>-74.838080000000005</v>
      </c>
      <c r="M22" s="66" t="str">
        <f>IF(Master[[#This Row],[Cooperator (Donor) 1 -full record]]="","",Master[[#This Row],[Cooperator (Donor) 1 -full record]])</f>
        <v>Bureau of Land Management, SOS project</v>
      </c>
    </row>
    <row r="23" spans="1:13" ht="409.5" x14ac:dyDescent="0.35">
      <c r="A23" s="89">
        <f t="shared" si="0"/>
        <v>21</v>
      </c>
      <c r="B23" s="89" t="str">
        <f>Master[[#This Row],[Accession Prefix (NPGS)]]&amp;" "&amp;Master[[#This Row],[Accession Number -Assigned]]</f>
        <v xml:space="preserve">W6 </v>
      </c>
      <c r="C23" s="89" t="str">
        <f>Master[[#This Row],[Inventory Prefix]]&amp;" "&amp;Master[[#This Row],[Inventory Number]]&amp;" "&amp;Master[[#This Row],[Inventory Suffix]]&amp;" "&amp;Master[[#This Row],[Inventory Type - Lookup Picker]]</f>
        <v>W6   SD</v>
      </c>
      <c r="D23" s="89" t="str">
        <f>IF(Master[[#This Row],[Accession Name (Identifier 1)]]="","",Master[[#This Row],[Accession Name (Identifier 1)]])</f>
        <v/>
      </c>
      <c r="E23" s="87">
        <f>IF(Master[[#This Row],[Date Collected or Developed]]="","",Master[[#This Row],[Date Collected or Developed]])</f>
        <v>42543</v>
      </c>
      <c r="F23" s="87" t="str">
        <f>IF(Master[[#This Row],[Received Date -received by site]]="","",Master[[#This Row],[Received Date -received by site]])</f>
        <v/>
      </c>
      <c r="G23" s="89" t="str">
        <f>IF(Master[[#This Row],[Taxon -Lookup Picker in GRIN]]="","",Master[[#This Row],[Taxon -Lookup Picker in GRIN]])</f>
        <v>Carex atlantica</v>
      </c>
      <c r="H23" s="89" t="str">
        <f>IF(Master[[#This Row],[Inventory Maintenance Policy]]="","",Master[[#This Row],[Inventory Maintenance Policy]])</f>
        <v>w6_native</v>
      </c>
      <c r="I23" s="89" t="str">
        <f>IF(Master[[#This Row],[Geography (Collection) -Lookup Picker in GRIN]]="",#REF!,Master[[#This Row],[Geography (Collection) -Lookup Picker in GRIN]])</f>
        <v>United States, New Jersey, Monmouth</v>
      </c>
      <c r="J23" s="89" t="str">
        <f>IF(Master[[#This Row],[Collector Verbatim Locality]]="","",Master[[#This Row],[Collector Verbatim Locality]])</f>
        <v>Turkey Swamp County Park/Bog Downhill of Boy scout camp/Drive North on Nomoco Road into Turkey Swamp Co. Park. Take a right onto Turkey Swamp Park Activity area (just before the north branch of the Metedeconk River). Drive as far east as you can into the boy scout camp. population is along both sides of the river between Nomoco Road and Pittenger Pond Road</v>
      </c>
      <c r="K23" s="91">
        <f>IF(Master[[#This Row],[Latitude -decimal degrees]]="","",Master[[#This Row],[Latitude -decimal degrees]])</f>
        <v>40.181609999999999</v>
      </c>
      <c r="L23" s="91">
        <f>IF(Master[[#This Row],[Longitude -decimal degrees]]="","",Master[[#This Row],[Longitude -decimal degrees]])</f>
        <v>-74.173190000000005</v>
      </c>
      <c r="M23" s="66" t="str">
        <f>IF(Master[[#This Row],[Cooperator (Donor) 1 -full record]]="","",Master[[#This Row],[Cooperator (Donor) 1 -full record]])</f>
        <v>Bureau of Land Management, SOS project</v>
      </c>
    </row>
    <row r="24" spans="1:13" ht="348" x14ac:dyDescent="0.35">
      <c r="A24" s="89">
        <f t="shared" si="0"/>
        <v>22</v>
      </c>
      <c r="B24" s="89" t="str">
        <f>Master[[#This Row],[Accession Prefix (NPGS)]]&amp;" "&amp;Master[[#This Row],[Accession Number -Assigned]]</f>
        <v xml:space="preserve">W6 </v>
      </c>
      <c r="C24" s="89" t="str">
        <f>Master[[#This Row],[Inventory Prefix]]&amp;" "&amp;Master[[#This Row],[Inventory Number]]&amp;" "&amp;Master[[#This Row],[Inventory Suffix]]&amp;" "&amp;Master[[#This Row],[Inventory Type - Lookup Picker]]</f>
        <v>W6   SD</v>
      </c>
      <c r="D24" s="89" t="str">
        <f>IF(Master[[#This Row],[Accession Name (Identifier 1)]]="","",Master[[#This Row],[Accession Name (Identifier 1)]])</f>
        <v/>
      </c>
      <c r="E24" s="87">
        <f>IF(Master[[#This Row],[Date Collected or Developed]]="","",Master[[#This Row],[Date Collected or Developed]])</f>
        <v>42548</v>
      </c>
      <c r="F24" s="87" t="str">
        <f>IF(Master[[#This Row],[Received Date -received by site]]="","",Master[[#This Row],[Received Date -received by site]])</f>
        <v/>
      </c>
      <c r="G24" s="89" t="str">
        <f>IF(Master[[#This Row],[Taxon -Lookup Picker in GRIN]]="","",Master[[#This Row],[Taxon -Lookup Picker in GRIN]])</f>
        <v>Carex atlantica</v>
      </c>
      <c r="H24" s="89" t="str">
        <f>IF(Master[[#This Row],[Inventory Maintenance Policy]]="","",Master[[#This Row],[Inventory Maintenance Policy]])</f>
        <v>w6_native</v>
      </c>
      <c r="I24" s="89" t="str">
        <f>IF(Master[[#This Row],[Geography (Collection) -Lookup Picker in GRIN]]="",#REF!,Master[[#This Row],[Geography (Collection) -Lookup Picker in GRIN]])</f>
        <v>United States, New Jersey, Atlantic</v>
      </c>
      <c r="J24" s="89" t="str">
        <f>IF(Master[[#This Row],[Collector Verbatim Locality]]="","",Master[[#This Row],[Collector Verbatim Locality]])</f>
        <v>Peaslee WMA/Trail off 1st Avenue/From Tuckerton, drive west on Hwy 49 for about 5 miles, turn right on First Avenue. Drive about a quarter mile. There is a small path on the left side on the road that can be followed for about 0.3 miles. Population is to the left of the path.</v>
      </c>
      <c r="K24" s="91">
        <f>IF(Master[[#This Row],[Latitude -decimal degrees]]="","",Master[[#This Row],[Latitude -decimal degrees]])</f>
        <v>39.331629999999997</v>
      </c>
      <c r="L24" s="91">
        <f>IF(Master[[#This Row],[Longitude -decimal degrees]]="","",Master[[#This Row],[Longitude -decimal degrees]])</f>
        <v>-74.863330000000005</v>
      </c>
      <c r="M24" s="66" t="str">
        <f>IF(Master[[#This Row],[Cooperator (Donor) 1 -full record]]="","",Master[[#This Row],[Cooperator (Donor) 1 -full record]])</f>
        <v>Bureau of Land Management, SOS project</v>
      </c>
    </row>
    <row r="25" spans="1:13" ht="377" x14ac:dyDescent="0.35">
      <c r="A25" s="89">
        <f t="shared" si="0"/>
        <v>23</v>
      </c>
      <c r="B25" s="89" t="str">
        <f>Master[[#This Row],[Accession Prefix (NPGS)]]&amp;" "&amp;Master[[#This Row],[Accession Number -Assigned]]</f>
        <v xml:space="preserve">W6 </v>
      </c>
      <c r="C25" s="89" t="str">
        <f>Master[[#This Row],[Inventory Prefix]]&amp;" "&amp;Master[[#This Row],[Inventory Number]]&amp;" "&amp;Master[[#This Row],[Inventory Suffix]]&amp;" "&amp;Master[[#This Row],[Inventory Type - Lookup Picker]]</f>
        <v>W6   SD</v>
      </c>
      <c r="D25" s="89" t="str">
        <f>IF(Master[[#This Row],[Accession Name (Identifier 1)]]="","",Master[[#This Row],[Accession Name (Identifier 1)]])</f>
        <v/>
      </c>
      <c r="E25" s="87">
        <f>IF(Master[[#This Row],[Date Collected or Developed]]="","",Master[[#This Row],[Date Collected or Developed]])</f>
        <v>42559</v>
      </c>
      <c r="F25" s="87" t="str">
        <f>IF(Master[[#This Row],[Received Date -received by site]]="","",Master[[#This Row],[Received Date -received by site]])</f>
        <v/>
      </c>
      <c r="G25" s="89" t="str">
        <f>IF(Master[[#This Row],[Taxon -Lookup Picker in GRIN]]="","",Master[[#This Row],[Taxon -Lookup Picker in GRIN]])</f>
        <v>Hudsonia ericoides</v>
      </c>
      <c r="H25" s="89" t="str">
        <f>IF(Master[[#This Row],[Inventory Maintenance Policy]]="","",Master[[#This Row],[Inventory Maintenance Policy]])</f>
        <v>w6_native</v>
      </c>
      <c r="I25" s="89" t="str">
        <f>IF(Master[[#This Row],[Geography (Collection) -Lookup Picker in GRIN]]="",#REF!,Master[[#This Row],[Geography (Collection) -Lookup Picker in GRIN]])</f>
        <v>United States, New Jersey, Ocean</v>
      </c>
      <c r="J25" s="89" t="str">
        <f>IF(Master[[#This Row],[Collector Verbatim Locality]]="","",Master[[#This Row],[Collector Verbatim Locality]])</f>
        <v>Forked River Mountain WMA/Long ridge Road/From Ocean township, drive west on Wells Mills road. Turn right onto Bryant road. Slight Right onto longridge road. Follow Longridge road past powerlines. Population begins when trees become more sparse and extends to parkway.</v>
      </c>
      <c r="K25" s="91">
        <f>IF(Master[[#This Row],[Latitude -decimal degrees]]="","",Master[[#This Row],[Latitude -decimal degrees]])</f>
        <v>39.827330000000003</v>
      </c>
      <c r="L25" s="91">
        <f>IF(Master[[#This Row],[Longitude -decimal degrees]]="","",Master[[#This Row],[Longitude -decimal degrees]])</f>
        <v>-74.242999999999995</v>
      </c>
      <c r="M25" s="66" t="str">
        <f>IF(Master[[#This Row],[Cooperator (Donor) 1 -full record]]="","",Master[[#This Row],[Cooperator (Donor) 1 -full record]])</f>
        <v>Bureau of Land Management, SOS project</v>
      </c>
    </row>
    <row r="26" spans="1:13" ht="232" x14ac:dyDescent="0.35">
      <c r="A26" s="89">
        <f t="shared" si="0"/>
        <v>24</v>
      </c>
      <c r="B26" s="89" t="str">
        <f>Master[[#This Row],[Accession Prefix (NPGS)]]&amp;" "&amp;Master[[#This Row],[Accession Number -Assigned]]</f>
        <v xml:space="preserve">W6 </v>
      </c>
      <c r="C26" s="89" t="str">
        <f>Master[[#This Row],[Inventory Prefix]]&amp;" "&amp;Master[[#This Row],[Inventory Number]]&amp;" "&amp;Master[[#This Row],[Inventory Suffix]]&amp;" "&amp;Master[[#This Row],[Inventory Type - Lookup Picker]]</f>
        <v>W6   SD</v>
      </c>
      <c r="D26" s="89" t="str">
        <f>IF(Master[[#This Row],[Accession Name (Identifier 1)]]="","",Master[[#This Row],[Accession Name (Identifier 1)]])</f>
        <v/>
      </c>
      <c r="E26" s="87">
        <f>IF(Master[[#This Row],[Date Collected or Developed]]="","",Master[[#This Row],[Date Collected or Developed]])</f>
        <v>42564</v>
      </c>
      <c r="F26" s="87" t="str">
        <f>IF(Master[[#This Row],[Received Date -received by site]]="","",Master[[#This Row],[Received Date -received by site]])</f>
        <v/>
      </c>
      <c r="G26" s="89" t="str">
        <f>IF(Master[[#This Row],[Taxon -Lookup Picker in GRIN]]="","",Master[[#This Row],[Taxon -Lookup Picker in GRIN]])</f>
        <v>Plantago aristata</v>
      </c>
      <c r="H26" s="89" t="str">
        <f>IF(Master[[#This Row],[Inventory Maintenance Policy]]="","",Master[[#This Row],[Inventory Maintenance Policy]])</f>
        <v>w6_native</v>
      </c>
      <c r="I26" s="89" t="str">
        <f>IF(Master[[#This Row],[Geography (Collection) -Lookup Picker in GRIN]]="",#REF!,Master[[#This Row],[Geography (Collection) -Lookup Picker in GRIN]])</f>
        <v>United States, New Jersey, Cape May</v>
      </c>
      <c r="J26" s="89" t="str">
        <f>IF(Master[[#This Row],[Collector Verbatim Locality]]="","",Master[[#This Row],[Collector Verbatim Locality]])</f>
        <v>Cape May NWR/Two Mile beach/Head South on pacific avenue from Wildwood. Make right onto USCG entrance street. Population begins where road turns right.</v>
      </c>
      <c r="K26" s="91">
        <f>IF(Master[[#This Row],[Latitude -decimal degrees]]="","",Master[[#This Row],[Latitude -decimal degrees]])</f>
        <v>38.956380000000003</v>
      </c>
      <c r="L26" s="91">
        <f>IF(Master[[#This Row],[Longitude -decimal degrees]]="","",Master[[#This Row],[Longitude -decimal degrees]])</f>
        <v>-74.853549999999998</v>
      </c>
      <c r="M26" s="66" t="str">
        <f>IF(Master[[#This Row],[Cooperator (Donor) 1 -full record]]="","",Master[[#This Row],[Cooperator (Donor) 1 -full record]])</f>
        <v>Bureau of Land Management, SOS project</v>
      </c>
    </row>
    <row r="27" spans="1:13" ht="348" x14ac:dyDescent="0.35">
      <c r="A27" s="89">
        <f t="shared" si="0"/>
        <v>25</v>
      </c>
      <c r="B27" s="89" t="str">
        <f>Master[[#This Row],[Accession Prefix (NPGS)]]&amp;" "&amp;Master[[#This Row],[Accession Number -Assigned]]</f>
        <v xml:space="preserve">W6 </v>
      </c>
      <c r="C27" s="89" t="str">
        <f>Master[[#This Row],[Inventory Prefix]]&amp;" "&amp;Master[[#This Row],[Inventory Number]]&amp;" "&amp;Master[[#This Row],[Inventory Suffix]]&amp;" "&amp;Master[[#This Row],[Inventory Type - Lookup Picker]]</f>
        <v>W6   SD</v>
      </c>
      <c r="D27" s="89" t="str">
        <f>IF(Master[[#This Row],[Accession Name (Identifier 1)]]="","",Master[[#This Row],[Accession Name (Identifier 1)]])</f>
        <v/>
      </c>
      <c r="E27" s="87">
        <f>IF(Master[[#This Row],[Date Collected or Developed]]="","",Master[[#This Row],[Date Collected or Developed]])</f>
        <v>42591</v>
      </c>
      <c r="F27" s="87" t="str">
        <f>IF(Master[[#This Row],[Received Date -received by site]]="","",Master[[#This Row],[Received Date -received by site]])</f>
        <v/>
      </c>
      <c r="G27" s="89" t="str">
        <f>IF(Master[[#This Row],[Taxon -Lookup Picker in GRIN]]="","",Master[[#This Row],[Taxon -Lookup Picker in GRIN]])</f>
        <v>Carex crinita</v>
      </c>
      <c r="H27" s="89" t="str">
        <f>IF(Master[[#This Row],[Inventory Maintenance Policy]]="","",Master[[#This Row],[Inventory Maintenance Policy]])</f>
        <v>w6_native</v>
      </c>
      <c r="I27" s="89" t="str">
        <f>IF(Master[[#This Row],[Geography (Collection) -Lookup Picker in GRIN]]="",#REF!,Master[[#This Row],[Geography (Collection) -Lookup Picker in GRIN]])</f>
        <v>United States, New Jersey, Morris</v>
      </c>
      <c r="J27" s="89" t="str">
        <f>IF(Master[[#This Row],[Collector Verbatim Locality]]="","",Master[[#This Row],[Collector Verbatim Locality]])</f>
        <v>GReat Swamp NWR/Blue Trail/FRom New Vernon, drive SW on Lee's Hill Road for about .1 Miles. Turn left on Long hill road and drive south for 1 Miles. PArking lot for blue trail is on left. Population is on the banks of the GReat BRook where the blue trail crosses over it.</v>
      </c>
      <c r="K27" s="91">
        <f>IF(Master[[#This Row],[Latitude -decimal degrees]]="","",Master[[#This Row],[Latitude -decimal degrees]])</f>
        <v>40.72213</v>
      </c>
      <c r="L27" s="91">
        <f>IF(Master[[#This Row],[Longitude -decimal degrees]]="","",Master[[#This Row],[Longitude -decimal degrees]])</f>
        <v>-74.48272</v>
      </c>
      <c r="M27" s="66" t="str">
        <f>IF(Master[[#This Row],[Cooperator (Donor) 1 -full record]]="","",Master[[#This Row],[Cooperator (Donor) 1 -full record]])</f>
        <v>Bureau of Land Management, SOS project</v>
      </c>
    </row>
    <row r="28" spans="1:13" ht="261" x14ac:dyDescent="0.35">
      <c r="A28" s="89">
        <f t="shared" si="0"/>
        <v>26</v>
      </c>
      <c r="B28" s="89" t="str">
        <f>Master[[#This Row],[Accession Prefix (NPGS)]]&amp;" "&amp;Master[[#This Row],[Accession Number -Assigned]]</f>
        <v xml:space="preserve">W6 </v>
      </c>
      <c r="C28" s="89" t="str">
        <f>Master[[#This Row],[Inventory Prefix]]&amp;" "&amp;Master[[#This Row],[Inventory Number]]&amp;" "&amp;Master[[#This Row],[Inventory Suffix]]&amp;" "&amp;Master[[#This Row],[Inventory Type - Lookup Picker]]</f>
        <v>W6   SD</v>
      </c>
      <c r="D28" s="89" t="str">
        <f>IF(Master[[#This Row],[Accession Name (Identifier 1)]]="","",Master[[#This Row],[Accession Name (Identifier 1)]])</f>
        <v/>
      </c>
      <c r="E28" s="87">
        <f>IF(Master[[#This Row],[Date Collected or Developed]]="","",Master[[#This Row],[Date Collected or Developed]])</f>
        <v>42572</v>
      </c>
      <c r="F28" s="87" t="str">
        <f>IF(Master[[#This Row],[Received Date -received by site]]="","",Master[[#This Row],[Received Date -received by site]])</f>
        <v/>
      </c>
      <c r="G28" s="89" t="str">
        <f>IF(Master[[#This Row],[Taxon -Lookup Picker in GRIN]]="","",Master[[#This Row],[Taxon -Lookup Picker in GRIN]])</f>
        <v>Scirpus atrovirens</v>
      </c>
      <c r="H28" s="89" t="str">
        <f>IF(Master[[#This Row],[Inventory Maintenance Policy]]="","",Master[[#This Row],[Inventory Maintenance Policy]])</f>
        <v>w6_native</v>
      </c>
      <c r="I28" s="89" t="str">
        <f>IF(Master[[#This Row],[Geography (Collection) -Lookup Picker in GRIN]]="",#REF!,Master[[#This Row],[Geography (Collection) -Lookup Picker in GRIN]])</f>
        <v>United States, New Jersey, Morris</v>
      </c>
      <c r="J28" s="89" t="str">
        <f>IF(Master[[#This Row],[Collector Verbatim Locality]]="","",Master[[#This Row],[Collector Verbatim Locality]])</f>
        <v>Black River WMA/Patirots Path/Drive North on Hillside road from Chester, NJ in .5 miles bear right onto pleasant hill road. In .5 mile patriots path is on right. Population is .2 miles east on patriots path.</v>
      </c>
      <c r="K28" s="91">
        <f>IF(Master[[#This Row],[Latitude -decimal degrees]]="","",Master[[#This Row],[Latitude -decimal degrees]])</f>
        <v>40.804079999999999</v>
      </c>
      <c r="L28" s="91">
        <f>IF(Master[[#This Row],[Longitude -decimal degrees]]="","",Master[[#This Row],[Longitude -decimal degrees]])</f>
        <v>-74.687550000000002</v>
      </c>
      <c r="M28" s="66" t="str">
        <f>IF(Master[[#This Row],[Cooperator (Donor) 1 -full record]]="","",Master[[#This Row],[Cooperator (Donor) 1 -full record]])</f>
        <v>Bureau of Land Management, SOS project</v>
      </c>
    </row>
    <row r="29" spans="1:13" ht="261" x14ac:dyDescent="0.35">
      <c r="A29" s="89">
        <f t="shared" si="0"/>
        <v>27</v>
      </c>
      <c r="B29" s="89" t="str">
        <f>Master[[#This Row],[Accession Prefix (NPGS)]]&amp;" "&amp;Master[[#This Row],[Accession Number -Assigned]]</f>
        <v xml:space="preserve">W6 </v>
      </c>
      <c r="C29" s="89" t="str">
        <f>Master[[#This Row],[Inventory Prefix]]&amp;" "&amp;Master[[#This Row],[Inventory Number]]&amp;" "&amp;Master[[#This Row],[Inventory Suffix]]&amp;" "&amp;Master[[#This Row],[Inventory Type - Lookup Picker]]</f>
        <v>W6   SD</v>
      </c>
      <c r="D29" s="89" t="str">
        <f>IF(Master[[#This Row],[Accession Name (Identifier 1)]]="","",Master[[#This Row],[Accession Name (Identifier 1)]])</f>
        <v/>
      </c>
      <c r="E29" s="87">
        <f>IF(Master[[#This Row],[Date Collected or Developed]]="","",Master[[#This Row],[Date Collected or Developed]])</f>
        <v>42599</v>
      </c>
      <c r="F29" s="87" t="str">
        <f>IF(Master[[#This Row],[Received Date -received by site]]="","",Master[[#This Row],[Received Date -received by site]])</f>
        <v/>
      </c>
      <c r="G29" s="89" t="str">
        <f>IF(Master[[#This Row],[Taxon -Lookup Picker in GRIN]]="","",Master[[#This Row],[Taxon -Lookup Picker in GRIN]])</f>
        <v>Cyperus grayi</v>
      </c>
      <c r="H29" s="89" t="str">
        <f>IF(Master[[#This Row],[Inventory Maintenance Policy]]="","",Master[[#This Row],[Inventory Maintenance Policy]])</f>
        <v>w6_native</v>
      </c>
      <c r="I29" s="89" t="str">
        <f>IF(Master[[#This Row],[Geography (Collection) -Lookup Picker in GRIN]]="",#REF!,Master[[#This Row],[Geography (Collection) -Lookup Picker in GRIN]])</f>
        <v>United States, New Jersey, Cumberland</v>
      </c>
      <c r="J29" s="89" t="str">
        <f>IF(Master[[#This Row],[Collector Verbatim Locality]]="","",Master[[#This Row],[Collector Verbatim Locality]])</f>
        <v>Menantico Ponds WMA//From Millville, take E. Main St. about 1.5 miles east of Hwy 55. Turn right on an unnamed road marked as Menantico Ponds WMA. Follow road for almost a mile until it dead ends in a parking lot.</v>
      </c>
      <c r="K29" s="91">
        <f>IF(Master[[#This Row],[Latitude -decimal degrees]]="","",Master[[#This Row],[Latitude -decimal degrees]])</f>
        <v>39.366999999999997</v>
      </c>
      <c r="L29" s="91">
        <f>IF(Master[[#This Row],[Longitude -decimal degrees]]="","",Master[[#This Row],[Longitude -decimal degrees]])</f>
        <v>-74.9983</v>
      </c>
      <c r="M29" s="66" t="str">
        <f>IF(Master[[#This Row],[Cooperator (Donor) 1 -full record]]="","",Master[[#This Row],[Cooperator (Donor) 1 -full record]])</f>
        <v>Bureau of Land Management, SOS project</v>
      </c>
    </row>
    <row r="30" spans="1:13" ht="333.5" x14ac:dyDescent="0.35">
      <c r="A30" s="89">
        <f t="shared" si="0"/>
        <v>28</v>
      </c>
      <c r="B30" s="89" t="str">
        <f>Master[[#This Row],[Accession Prefix (NPGS)]]&amp;" "&amp;Master[[#This Row],[Accession Number -Assigned]]</f>
        <v xml:space="preserve">W6 </v>
      </c>
      <c r="C30" s="89" t="str">
        <f>Master[[#This Row],[Inventory Prefix]]&amp;" "&amp;Master[[#This Row],[Inventory Number]]&amp;" "&amp;Master[[#This Row],[Inventory Suffix]]&amp;" "&amp;Master[[#This Row],[Inventory Type - Lookup Picker]]</f>
        <v>W6   SD</v>
      </c>
      <c r="D30" s="89" t="str">
        <f>IF(Master[[#This Row],[Accession Name (Identifier 1)]]="","",Master[[#This Row],[Accession Name (Identifier 1)]])</f>
        <v/>
      </c>
      <c r="E30" s="87">
        <f>IF(Master[[#This Row],[Date Collected or Developed]]="","",Master[[#This Row],[Date Collected or Developed]])</f>
        <v>42600</v>
      </c>
      <c r="F30" s="87" t="str">
        <f>IF(Master[[#This Row],[Received Date -received by site]]="","",Master[[#This Row],[Received Date -received by site]])</f>
        <v/>
      </c>
      <c r="G30" s="89" t="str">
        <f>IF(Master[[#This Row],[Taxon -Lookup Picker in GRIN]]="","",Master[[#This Row],[Taxon -Lookup Picker in GRIN]])</f>
        <v>Carex lupulina</v>
      </c>
      <c r="H30" s="89" t="str">
        <f>IF(Master[[#This Row],[Inventory Maintenance Policy]]="","",Master[[#This Row],[Inventory Maintenance Policy]])</f>
        <v>w6_native</v>
      </c>
      <c r="I30" s="89" t="str">
        <f>IF(Master[[#This Row],[Geography (Collection) -Lookup Picker in GRIN]]="",#REF!,Master[[#This Row],[Geography (Collection) -Lookup Picker in GRIN]])</f>
        <v>United States, New Jersey, Morris</v>
      </c>
      <c r="J30" s="89" t="str">
        <f>IF(Master[[#This Row],[Collector Verbatim Locality]]="","",Master[[#This Row],[Collector Verbatim Locality]])</f>
        <v>GReat Swamp/Blue Trail/FRom New Vernon, drive SW on Lee's Hill Road for about .1 Miles. Turn left on Long hill road and drive south for 1 Miles. PArking lot for blue trail is on left. Population is on the banks of the GReat BRook where the blue trail crosses over it.</v>
      </c>
      <c r="K30" s="91">
        <f>IF(Master[[#This Row],[Latitude -decimal degrees]]="","",Master[[#This Row],[Latitude -decimal degrees]])</f>
        <v>40.72213</v>
      </c>
      <c r="L30" s="91">
        <f>IF(Master[[#This Row],[Longitude -decimal degrees]]="","",Master[[#This Row],[Longitude -decimal degrees]])</f>
        <v>-74.48272</v>
      </c>
      <c r="M30" s="66" t="str">
        <f>IF(Master[[#This Row],[Cooperator (Donor) 1 -full record]]="","",Master[[#This Row],[Cooperator (Donor) 1 -full record]])</f>
        <v>Bureau of Land Management, SOS project</v>
      </c>
    </row>
    <row r="31" spans="1:13" ht="261" x14ac:dyDescent="0.35">
      <c r="A31" s="89">
        <f t="shared" si="0"/>
        <v>29</v>
      </c>
      <c r="B31" s="89" t="str">
        <f>Master[[#This Row],[Accession Prefix (NPGS)]]&amp;" "&amp;Master[[#This Row],[Accession Number -Assigned]]</f>
        <v xml:space="preserve">W6 </v>
      </c>
      <c r="C31" s="89" t="str">
        <f>Master[[#This Row],[Inventory Prefix]]&amp;" "&amp;Master[[#This Row],[Inventory Number]]&amp;" "&amp;Master[[#This Row],[Inventory Suffix]]&amp;" "&amp;Master[[#This Row],[Inventory Type - Lookup Picker]]</f>
        <v>W6   SD</v>
      </c>
      <c r="D31" s="89" t="str">
        <f>IF(Master[[#This Row],[Accession Name (Identifier 1)]]="","",Master[[#This Row],[Accession Name (Identifier 1)]])</f>
        <v/>
      </c>
      <c r="E31" s="87">
        <f>IF(Master[[#This Row],[Date Collected or Developed]]="","",Master[[#This Row],[Date Collected or Developed]])</f>
        <v>42607</v>
      </c>
      <c r="F31" s="87" t="str">
        <f>IF(Master[[#This Row],[Received Date -received by site]]="","",Master[[#This Row],[Received Date -received by site]])</f>
        <v/>
      </c>
      <c r="G31" s="89" t="str">
        <f>IF(Master[[#This Row],[Taxon -Lookup Picker in GRIN]]="","",Master[[#This Row],[Taxon -Lookup Picker in GRIN]])</f>
        <v>Carex lurida</v>
      </c>
      <c r="H31" s="89" t="str">
        <f>IF(Master[[#This Row],[Inventory Maintenance Policy]]="","",Master[[#This Row],[Inventory Maintenance Policy]])</f>
        <v>w6_native</v>
      </c>
      <c r="I31" s="89" t="str">
        <f>IF(Master[[#This Row],[Geography (Collection) -Lookup Picker in GRIN]]="",#REF!,Master[[#This Row],[Geography (Collection) -Lookup Picker in GRIN]])</f>
        <v>United States, New Jersey, Morris</v>
      </c>
      <c r="J31" s="89" t="str">
        <f>IF(Master[[#This Row],[Collector Verbatim Locality]]="","",Master[[#This Row],[Collector Verbatim Locality]])</f>
        <v>Great Swamp NWR/Blue Trail/From New Vernon, drive SW on Lees Hill Rd for 0.1 miles. Turn left on Long Hill Rd and drive South for 1 mile. Parking lot for Blue Trail is on left. Population is on banks of Great Brook.</v>
      </c>
      <c r="K31" s="91">
        <f>IF(Master[[#This Row],[Latitude -decimal degrees]]="","",Master[[#This Row],[Latitude -decimal degrees]])</f>
        <v>40.72213</v>
      </c>
      <c r="L31" s="91">
        <f>IF(Master[[#This Row],[Longitude -decimal degrees]]="","",Master[[#This Row],[Longitude -decimal degrees]])</f>
        <v>-74.483270000000005</v>
      </c>
      <c r="M31" s="66" t="str">
        <f>IF(Master[[#This Row],[Cooperator (Donor) 1 -full record]]="","",Master[[#This Row],[Cooperator (Donor) 1 -full record]])</f>
        <v>Bureau of Land Management, SOS project</v>
      </c>
    </row>
    <row r="32" spans="1:13" ht="319" x14ac:dyDescent="0.35">
      <c r="A32" s="89">
        <f t="shared" si="0"/>
        <v>30</v>
      </c>
      <c r="B32" s="89" t="str">
        <f>Master[[#This Row],[Accession Prefix (NPGS)]]&amp;" "&amp;Master[[#This Row],[Accession Number -Assigned]]</f>
        <v xml:space="preserve">W6 </v>
      </c>
      <c r="C32" s="89" t="str">
        <f>Master[[#This Row],[Inventory Prefix]]&amp;" "&amp;Master[[#This Row],[Inventory Number]]&amp;" "&amp;Master[[#This Row],[Inventory Suffix]]&amp;" "&amp;Master[[#This Row],[Inventory Type - Lookup Picker]]</f>
        <v>W6   SD</v>
      </c>
      <c r="D32" s="89" t="str">
        <f>IF(Master[[#This Row],[Accession Name (Identifier 1)]]="","",Master[[#This Row],[Accession Name (Identifier 1)]])</f>
        <v/>
      </c>
      <c r="E32" s="87">
        <f>IF(Master[[#This Row],[Date Collected or Developed]]="","",Master[[#This Row],[Date Collected or Developed]])</f>
        <v>42613</v>
      </c>
      <c r="F32" s="87" t="str">
        <f>IF(Master[[#This Row],[Received Date -received by site]]="","",Master[[#This Row],[Received Date -received by site]])</f>
        <v/>
      </c>
      <c r="G32" s="89" t="str">
        <f>IF(Master[[#This Row],[Taxon -Lookup Picker in GRIN]]="","",Master[[#This Row],[Taxon -Lookup Picker in GRIN]])</f>
        <v>Elymus virginicus var. virginicus</v>
      </c>
      <c r="H32" s="89" t="str">
        <f>IF(Master[[#This Row],[Inventory Maintenance Policy]]="","",Master[[#This Row],[Inventory Maintenance Policy]])</f>
        <v>w6_native</v>
      </c>
      <c r="I32" s="89" t="str">
        <f>IF(Master[[#This Row],[Geography (Collection) -Lookup Picker in GRIN]]="",#REF!,Master[[#This Row],[Geography (Collection) -Lookup Picker in GRIN]])</f>
        <v>United States, New Jersey, Cape May</v>
      </c>
      <c r="J32" s="89" t="str">
        <f>IF(Master[[#This Row],[Collector Verbatim Locality]]="","",Master[[#This Row],[Collector Verbatim Locality]])</f>
        <v>Cape May NWR/Cedar Swamp Division/From peters burg take Tuckahoe road east about 1.3 miles to Butter Road. Drive SE on Butter Road for about 1,000 feet to the powerline cut. Walk south along powerline cut to populatiobn</v>
      </c>
      <c r="K32" s="91">
        <f>IF(Master[[#This Row],[Latitude -decimal degrees]]="","",Master[[#This Row],[Latitude -decimal degrees]])</f>
        <v>39.25177</v>
      </c>
      <c r="L32" s="91">
        <f>IF(Master[[#This Row],[Longitude -decimal degrees]]="","",Master[[#This Row],[Longitude -decimal degrees]])</f>
        <v>-74.692549999999997</v>
      </c>
      <c r="M32" s="66" t="str">
        <f>IF(Master[[#This Row],[Cooperator (Donor) 1 -full record]]="","",Master[[#This Row],[Cooperator (Donor) 1 -full record]])</f>
        <v>Bureau of Land Management, SOS project</v>
      </c>
    </row>
    <row r="33" spans="1:13" ht="290" x14ac:dyDescent="0.35">
      <c r="A33" s="89">
        <f t="shared" si="0"/>
        <v>31</v>
      </c>
      <c r="B33" s="89" t="str">
        <f>Master[[#This Row],[Accession Prefix (NPGS)]]&amp;" "&amp;Master[[#This Row],[Accession Number -Assigned]]</f>
        <v xml:space="preserve">W6 </v>
      </c>
      <c r="C33" s="89" t="str">
        <f>Master[[#This Row],[Inventory Prefix]]&amp;" "&amp;Master[[#This Row],[Inventory Number]]&amp;" "&amp;Master[[#This Row],[Inventory Suffix]]&amp;" "&amp;Master[[#This Row],[Inventory Type - Lookup Picker]]</f>
        <v>W6   SD</v>
      </c>
      <c r="D33" s="89" t="str">
        <f>IF(Master[[#This Row],[Accession Name (Identifier 1)]]="","",Master[[#This Row],[Accession Name (Identifier 1)]])</f>
        <v/>
      </c>
      <c r="E33" s="87">
        <f>IF(Master[[#This Row],[Date Collected or Developed]]="","",Master[[#This Row],[Date Collected or Developed]])</f>
        <v>42626</v>
      </c>
      <c r="F33" s="87" t="str">
        <f>IF(Master[[#This Row],[Received Date -received by site]]="","",Master[[#This Row],[Received Date -received by site]])</f>
        <v/>
      </c>
      <c r="G33" s="89" t="str">
        <f>IF(Master[[#This Row],[Taxon -Lookup Picker in GRIN]]="","",Master[[#This Row],[Taxon -Lookup Picker in GRIN]])</f>
        <v>Tripsacum dactyloides</v>
      </c>
      <c r="H33" s="89" t="str">
        <f>IF(Master[[#This Row],[Inventory Maintenance Policy]]="","",Master[[#This Row],[Inventory Maintenance Policy]])</f>
        <v>w6_native</v>
      </c>
      <c r="I33" s="89" t="str">
        <f>IF(Master[[#This Row],[Geography (Collection) -Lookup Picker in GRIN]]="",#REF!,Master[[#This Row],[Geography (Collection) -Lookup Picker in GRIN]])</f>
        <v>United States, New Jersey, Ocean</v>
      </c>
      <c r="J33" s="89" t="str">
        <f>IF(Master[[#This Row],[Collector Verbatim Locality]]="","",Master[[#This Row],[Collector Verbatim Locality]])</f>
        <v>Manahawkin Wildlife MAnagement Area/Edwin B. Forsythe National Wildlife Refuge//From Manahawkin, drive East on Stafford Avenue for 1.7 miles. Population begins on trail to the right off Stafford Avenue.</v>
      </c>
      <c r="K33" s="91">
        <f>IF(Master[[#This Row],[Latitude -decimal degrees]]="","",Master[[#This Row],[Latitude -decimal degrees]])</f>
        <v>39.684229999999999</v>
      </c>
      <c r="L33" s="91">
        <f>IF(Master[[#This Row],[Longitude -decimal degrees]]="","",Master[[#This Row],[Longitude -decimal degrees]])</f>
        <v>-74.216629999999995</v>
      </c>
      <c r="M33" s="66" t="str">
        <f>IF(Master[[#This Row],[Cooperator (Donor) 1 -full record]]="","",Master[[#This Row],[Cooperator (Donor) 1 -full record]])</f>
        <v>Bureau of Land Management, SOS project</v>
      </c>
    </row>
    <row r="34" spans="1:13" ht="304.5" x14ac:dyDescent="0.35">
      <c r="A34" s="89">
        <f t="shared" ref="A34:A65" si="1">ROW()-2</f>
        <v>32</v>
      </c>
      <c r="B34" s="89" t="str">
        <f>Master[[#This Row],[Accession Prefix (NPGS)]]&amp;" "&amp;Master[[#This Row],[Accession Number -Assigned]]</f>
        <v xml:space="preserve">W6 </v>
      </c>
      <c r="C34" s="89" t="str">
        <f>Master[[#This Row],[Inventory Prefix]]&amp;" "&amp;Master[[#This Row],[Inventory Number]]&amp;" "&amp;Master[[#This Row],[Inventory Suffix]]&amp;" "&amp;Master[[#This Row],[Inventory Type - Lookup Picker]]</f>
        <v>W6   SD</v>
      </c>
      <c r="D34" s="89" t="str">
        <f>IF(Master[[#This Row],[Accession Name (Identifier 1)]]="","",Master[[#This Row],[Accession Name (Identifier 1)]])</f>
        <v/>
      </c>
      <c r="E34" s="87">
        <f>IF(Master[[#This Row],[Date Collected or Developed]]="","",Master[[#This Row],[Date Collected or Developed]])</f>
        <v>42627</v>
      </c>
      <c r="F34" s="87" t="str">
        <f>IF(Master[[#This Row],[Received Date -received by site]]="","",Master[[#This Row],[Received Date -received by site]])</f>
        <v/>
      </c>
      <c r="G34" s="89" t="str">
        <f>IF(Master[[#This Row],[Taxon -Lookup Picker in GRIN]]="","",Master[[#This Row],[Taxon -Lookup Picker in GRIN]])</f>
        <v>Heterotheca subaxillaris</v>
      </c>
      <c r="H34" s="89" t="str">
        <f>IF(Master[[#This Row],[Inventory Maintenance Policy]]="","",Master[[#This Row],[Inventory Maintenance Policy]])</f>
        <v>w6_native</v>
      </c>
      <c r="I34" s="89" t="str">
        <f>IF(Master[[#This Row],[Geography (Collection) -Lookup Picker in GRIN]]="",#REF!,Master[[#This Row],[Geography (Collection) -Lookup Picker in GRIN]])</f>
        <v>United States, New Jersey, Cape May</v>
      </c>
      <c r="J34" s="89" t="str">
        <f>IF(Master[[#This Row],[Collector Verbatim Locality]]="","",Master[[#This Row],[Collector Verbatim Locality]])</f>
        <v>Cape May National Wildlife Refuge/Two-Mile Beach/Head South on pacific avenue from wildwood. Make a right onto USCG entrance street. Population begins straight ahead on trail bordering fence.</v>
      </c>
      <c r="K34" s="91">
        <f>IF(Master[[#This Row],[Latitude -decimal degrees]]="","",Master[[#This Row],[Latitude -decimal degrees]])</f>
        <v>38.948219999999999</v>
      </c>
      <c r="L34" s="91">
        <f>IF(Master[[#This Row],[Longitude -decimal degrees]]="","",Master[[#This Row],[Longitude -decimal degrees]])</f>
        <v>-74.860079999999996</v>
      </c>
      <c r="M34" s="66" t="str">
        <f>IF(Master[[#This Row],[Cooperator (Donor) 1 -full record]]="","",Master[[#This Row],[Cooperator (Donor) 1 -full record]])</f>
        <v>Bureau of Land Management, SOS project</v>
      </c>
    </row>
    <row r="35" spans="1:13" ht="319" x14ac:dyDescent="0.35">
      <c r="A35" s="89">
        <f t="shared" si="1"/>
        <v>33</v>
      </c>
      <c r="B35" s="89" t="str">
        <f>Master[[#This Row],[Accession Prefix (NPGS)]]&amp;" "&amp;Master[[#This Row],[Accession Number -Assigned]]</f>
        <v xml:space="preserve">W6 </v>
      </c>
      <c r="C35" s="89" t="str">
        <f>Master[[#This Row],[Inventory Prefix]]&amp;" "&amp;Master[[#This Row],[Inventory Number]]&amp;" "&amp;Master[[#This Row],[Inventory Suffix]]&amp;" "&amp;Master[[#This Row],[Inventory Type - Lookup Picker]]</f>
        <v>W6   SD</v>
      </c>
      <c r="D35" s="89" t="str">
        <f>IF(Master[[#This Row],[Accession Name (Identifier 1)]]="","",Master[[#This Row],[Accession Name (Identifier 1)]])</f>
        <v/>
      </c>
      <c r="E35" s="87">
        <f>IF(Master[[#This Row],[Date Collected or Developed]]="","",Master[[#This Row],[Date Collected or Developed]])</f>
        <v>42657</v>
      </c>
      <c r="F35" s="87" t="str">
        <f>IF(Master[[#This Row],[Received Date -received by site]]="","",Master[[#This Row],[Received Date -received by site]])</f>
        <v/>
      </c>
      <c r="G35" s="89" t="str">
        <f>IF(Master[[#This Row],[Taxon -Lookup Picker in GRIN]]="","",Master[[#This Row],[Taxon -Lookup Picker in GRIN]])</f>
        <v>Cakile edentula</v>
      </c>
      <c r="H35" s="89" t="str">
        <f>IF(Master[[#This Row],[Inventory Maintenance Policy]]="","",Master[[#This Row],[Inventory Maintenance Policy]])</f>
        <v>w6_native</v>
      </c>
      <c r="I35" s="89" t="str">
        <f>IF(Master[[#This Row],[Geography (Collection) -Lookup Picker in GRIN]]="",#REF!,Master[[#This Row],[Geography (Collection) -Lookup Picker in GRIN]])</f>
        <v>United States, New Jersey, Cape May</v>
      </c>
      <c r="J35" s="89" t="str">
        <f>IF(Master[[#This Row],[Collector Verbatim Locality]]="","",Master[[#This Row],[Collector Verbatim Locality]])</f>
        <v>Cape May National Wildlife Refuge/Two-Mile Beach/Head South on pacific avenue from wildwood. Make a right onto USCG entrance street. Population begins on front of primary sanddune facing the atlantic ocean.</v>
      </c>
      <c r="K35" s="91">
        <f>IF(Master[[#This Row],[Latitude -decimal degrees]]="","",Master[[#This Row],[Latitude -decimal degrees]])</f>
        <v>38.948219999999999</v>
      </c>
      <c r="L35" s="91">
        <f>IF(Master[[#This Row],[Longitude -decimal degrees]]="","",Master[[#This Row],[Longitude -decimal degrees]])</f>
        <v>-74.860079999999996</v>
      </c>
      <c r="M35" s="66" t="str">
        <f>IF(Master[[#This Row],[Cooperator (Donor) 1 -full record]]="","",Master[[#This Row],[Cooperator (Donor) 1 -full record]])</f>
        <v>Bureau of Land Management, SOS project</v>
      </c>
    </row>
    <row r="36" spans="1:13" ht="275.5" x14ac:dyDescent="0.35">
      <c r="A36" s="89">
        <f t="shared" si="1"/>
        <v>34</v>
      </c>
      <c r="B36" s="89" t="str">
        <f>Master[[#This Row],[Accession Prefix (NPGS)]]&amp;" "&amp;Master[[#This Row],[Accession Number -Assigned]]</f>
        <v xml:space="preserve">W6 </v>
      </c>
      <c r="C36" s="89" t="str">
        <f>Master[[#This Row],[Inventory Prefix]]&amp;" "&amp;Master[[#This Row],[Inventory Number]]&amp;" "&amp;Master[[#This Row],[Inventory Suffix]]&amp;" "&amp;Master[[#This Row],[Inventory Type - Lookup Picker]]</f>
        <v>W6   SD</v>
      </c>
      <c r="D36" s="89" t="str">
        <f>IF(Master[[#This Row],[Accession Name (Identifier 1)]]="","",Master[[#This Row],[Accession Name (Identifier 1)]])</f>
        <v/>
      </c>
      <c r="E36" s="87">
        <f>IF(Master[[#This Row],[Date Collected or Developed]]="","",Master[[#This Row],[Date Collected or Developed]])</f>
        <v>42629</v>
      </c>
      <c r="F36" s="87" t="str">
        <f>IF(Master[[#This Row],[Received Date -received by site]]="","",Master[[#This Row],[Received Date -received by site]])</f>
        <v/>
      </c>
      <c r="G36" s="89" t="str">
        <f>IF(Master[[#This Row],[Taxon -Lookup Picker in GRIN]]="","",Master[[#This Row],[Taxon -Lookup Picker in GRIN]])</f>
        <v>Scirpus cyperinus</v>
      </c>
      <c r="H36" s="89" t="str">
        <f>IF(Master[[#This Row],[Inventory Maintenance Policy]]="","",Master[[#This Row],[Inventory Maintenance Policy]])</f>
        <v>w6_native</v>
      </c>
      <c r="I36" s="89" t="str">
        <f>IF(Master[[#This Row],[Geography (Collection) -Lookup Picker in GRIN]]="",#REF!,Master[[#This Row],[Geography (Collection) -Lookup Picker in GRIN]])</f>
        <v>United States, New Jersey, Cape May</v>
      </c>
      <c r="J36" s="89" t="str">
        <f>IF(Master[[#This Row],[Collector Verbatim Locality]]="","",Master[[#This Row],[Collector Verbatim Locality]])</f>
        <v>Cape May NWR/Cedar Swamp/From Petersburg, take Tuckahoe Rd east about 1.3 miles to Butter Rd. Drive SE on Butter Rd for about 1000 ft to the powerline cut. Walk south along cut to population.</v>
      </c>
      <c r="K36" s="91">
        <f>IF(Master[[#This Row],[Latitude -decimal degrees]]="","",Master[[#This Row],[Latitude -decimal degrees]])</f>
        <v>39.25177</v>
      </c>
      <c r="L36" s="91">
        <f>IF(Master[[#This Row],[Longitude -decimal degrees]]="","",Master[[#This Row],[Longitude -decimal degrees]])</f>
        <v>-74.692549999999997</v>
      </c>
      <c r="M36" s="66" t="str">
        <f>IF(Master[[#This Row],[Cooperator (Donor) 1 -full record]]="","",Master[[#This Row],[Cooperator (Donor) 1 -full record]])</f>
        <v>Bureau of Land Management, SOS project</v>
      </c>
    </row>
    <row r="37" spans="1:13" ht="261" x14ac:dyDescent="0.35">
      <c r="A37" s="89">
        <f t="shared" si="1"/>
        <v>35</v>
      </c>
      <c r="B37" s="89" t="str">
        <f>Master[[#This Row],[Accession Prefix (NPGS)]]&amp;" "&amp;Master[[#This Row],[Accession Number -Assigned]]</f>
        <v xml:space="preserve">W6 </v>
      </c>
      <c r="C37" s="89" t="str">
        <f>Master[[#This Row],[Inventory Prefix]]&amp;" "&amp;Master[[#This Row],[Inventory Number]]&amp;" "&amp;Master[[#This Row],[Inventory Suffix]]&amp;" "&amp;Master[[#This Row],[Inventory Type - Lookup Picker]]</f>
        <v>W6   SD</v>
      </c>
      <c r="D37" s="89" t="str">
        <f>IF(Master[[#This Row],[Accession Name (Identifier 1)]]="","",Master[[#This Row],[Accession Name (Identifier 1)]])</f>
        <v/>
      </c>
      <c r="E37" s="87">
        <f>IF(Master[[#This Row],[Date Collected or Developed]]="","",Master[[#This Row],[Date Collected or Developed]])</f>
        <v>42629</v>
      </c>
      <c r="F37" s="87" t="str">
        <f>IF(Master[[#This Row],[Received Date -received by site]]="","",Master[[#This Row],[Received Date -received by site]])</f>
        <v/>
      </c>
      <c r="G37" s="89" t="str">
        <f>IF(Master[[#This Row],[Taxon -Lookup Picker in GRIN]]="","",Master[[#This Row],[Taxon -Lookup Picker in GRIN]])</f>
        <v>Chasmanthium laxum</v>
      </c>
      <c r="H37" s="89" t="str">
        <f>IF(Master[[#This Row],[Inventory Maintenance Policy]]="","",Master[[#This Row],[Inventory Maintenance Policy]])</f>
        <v>w6_native</v>
      </c>
      <c r="I37" s="89" t="str">
        <f>IF(Master[[#This Row],[Geography (Collection) -Lookup Picker in GRIN]]="",#REF!,Master[[#This Row],[Geography (Collection) -Lookup Picker in GRIN]])</f>
        <v>United States, New Jersey, Cape May</v>
      </c>
      <c r="J37" s="89" t="str">
        <f>IF(Master[[#This Row],[Collector Verbatim Locality]]="","",Master[[#This Row],[Collector Verbatim Locality]])</f>
        <v>Cape May NWR/Cedar Swamp/From Petersburg, take Tuckahoe Rd east about 1.3 miles to Butter Rd. Drive SE on Butter Rd for about 1000 ft to powerline cut. walk south along cut to population.</v>
      </c>
      <c r="K37" s="91">
        <f>IF(Master[[#This Row],[Latitude -decimal degrees]]="","",Master[[#This Row],[Latitude -decimal degrees]])</f>
        <v>39.251800000000003</v>
      </c>
      <c r="L37" s="91">
        <f>IF(Master[[#This Row],[Longitude -decimal degrees]]="","",Master[[#This Row],[Longitude -decimal degrees]])</f>
        <v>-74.692549999999997</v>
      </c>
      <c r="M37" s="66" t="str">
        <f>IF(Master[[#This Row],[Cooperator (Donor) 1 -full record]]="","",Master[[#This Row],[Cooperator (Donor) 1 -full record]])</f>
        <v>Bureau of Land Management, SOS project</v>
      </c>
    </row>
    <row r="38" spans="1:13" ht="275.5" x14ac:dyDescent="0.35">
      <c r="A38" s="89">
        <f t="shared" si="1"/>
        <v>36</v>
      </c>
      <c r="B38" s="89" t="str">
        <f>Master[[#This Row],[Accession Prefix (NPGS)]]&amp;" "&amp;Master[[#This Row],[Accession Number -Assigned]]</f>
        <v xml:space="preserve">W6 </v>
      </c>
      <c r="C38" s="89" t="str">
        <f>Master[[#This Row],[Inventory Prefix]]&amp;" "&amp;Master[[#This Row],[Inventory Number]]&amp;" "&amp;Master[[#This Row],[Inventory Suffix]]&amp;" "&amp;Master[[#This Row],[Inventory Type - Lookup Picker]]</f>
        <v>W6   SD</v>
      </c>
      <c r="D38" s="89" t="str">
        <f>IF(Master[[#This Row],[Accession Name (Identifier 1)]]="","",Master[[#This Row],[Accession Name (Identifier 1)]])</f>
        <v/>
      </c>
      <c r="E38" s="87">
        <f>IF(Master[[#This Row],[Date Collected or Developed]]="","",Master[[#This Row],[Date Collected or Developed]])</f>
        <v>42635</v>
      </c>
      <c r="F38" s="87" t="str">
        <f>IF(Master[[#This Row],[Received Date -received by site]]="","",Master[[#This Row],[Received Date -received by site]])</f>
        <v/>
      </c>
      <c r="G38" s="89" t="str">
        <f>IF(Master[[#This Row],[Taxon -Lookup Picker in GRIN]]="","",Master[[#This Row],[Taxon -Lookup Picker in GRIN]])</f>
        <v>Rhexia mariana</v>
      </c>
      <c r="H38" s="89" t="str">
        <f>IF(Master[[#This Row],[Inventory Maintenance Policy]]="","",Master[[#This Row],[Inventory Maintenance Policy]])</f>
        <v>w6_native</v>
      </c>
      <c r="I38" s="89" t="str">
        <f>IF(Master[[#This Row],[Geography (Collection) -Lookup Picker in GRIN]]="",#REF!,Master[[#This Row],[Geography (Collection) -Lookup Picker in GRIN]])</f>
        <v>United States, New Jersey, Cape May</v>
      </c>
      <c r="J38" s="89" t="str">
        <f>IF(Master[[#This Row],[Collector Verbatim Locality]]="","",Master[[#This Row],[Collector Verbatim Locality]])</f>
        <v>Cape May NWR/Cedar Swamp/From Petersburg, take Tuckahoe Rd east about 1.3 miles to Butter Rd. Drive SE on Butter Rd for about 1000 feet to powerline cut. Walk south along cut to population.</v>
      </c>
      <c r="K38" s="91">
        <f>IF(Master[[#This Row],[Latitude -decimal degrees]]="","",Master[[#This Row],[Latitude -decimal degrees]])</f>
        <v>39.25177</v>
      </c>
      <c r="L38" s="91">
        <f>IF(Master[[#This Row],[Longitude -decimal degrees]]="","",Master[[#This Row],[Longitude -decimal degrees]])</f>
        <v>-74.692549999999997</v>
      </c>
      <c r="M38" s="66" t="str">
        <f>IF(Master[[#This Row],[Cooperator (Donor) 1 -full record]]="","",Master[[#This Row],[Cooperator (Donor) 1 -full record]])</f>
        <v>Bureau of Land Management, SOS project</v>
      </c>
    </row>
    <row r="39" spans="1:13" ht="174" x14ac:dyDescent="0.35">
      <c r="A39" s="89">
        <f t="shared" si="1"/>
        <v>37</v>
      </c>
      <c r="B39" s="89" t="str">
        <f>Master[[#This Row],[Accession Prefix (NPGS)]]&amp;" "&amp;Master[[#This Row],[Accession Number -Assigned]]</f>
        <v xml:space="preserve">W6 </v>
      </c>
      <c r="C39" s="89" t="str">
        <f>Master[[#This Row],[Inventory Prefix]]&amp;" "&amp;Master[[#This Row],[Inventory Number]]&amp;" "&amp;Master[[#This Row],[Inventory Suffix]]&amp;" "&amp;Master[[#This Row],[Inventory Type - Lookup Picker]]</f>
        <v>W6   SD</v>
      </c>
      <c r="D39" s="89" t="str">
        <f>IF(Master[[#This Row],[Accession Name (Identifier 1)]]="","",Master[[#This Row],[Accession Name (Identifier 1)]])</f>
        <v/>
      </c>
      <c r="E39" s="87">
        <f>IF(Master[[#This Row],[Date Collected or Developed]]="","",Master[[#This Row],[Date Collected or Developed]])</f>
        <v>42633</v>
      </c>
      <c r="F39" s="87" t="str">
        <f>IF(Master[[#This Row],[Received Date -received by site]]="","",Master[[#This Row],[Received Date -received by site]])</f>
        <v/>
      </c>
      <c r="G39" s="89" t="str">
        <f>IF(Master[[#This Row],[Taxon -Lookup Picker in GRIN]]="","",Master[[#This Row],[Taxon -Lookup Picker in GRIN]])</f>
        <v>Rhus copallinum</v>
      </c>
      <c r="H39" s="89" t="str">
        <f>IF(Master[[#This Row],[Inventory Maintenance Policy]]="","",Master[[#This Row],[Inventory Maintenance Policy]])</f>
        <v>w6_native</v>
      </c>
      <c r="I39" s="89" t="str">
        <f>IF(Master[[#This Row],[Geography (Collection) -Lookup Picker in GRIN]]="",#REF!,Master[[#This Row],[Geography (Collection) -Lookup Picker in GRIN]])</f>
        <v>United States, New Jersey, Ocean</v>
      </c>
      <c r="J39" s="89" t="str">
        <f>IF(Master[[#This Row],[Collector Verbatim Locality]]="","",Master[[#This Row],[Collector Verbatim Locality]])</f>
        <v>Edwin B. Forsythe NWR//From Manahawkin, take Stafford Ave. east for 2 miles. population is along trail on right side of road.</v>
      </c>
      <c r="K39" s="91">
        <f>IF(Master[[#This Row],[Latitude -decimal degrees]]="","",Master[[#This Row],[Latitude -decimal degrees]])</f>
        <v>39.684249999999999</v>
      </c>
      <c r="L39" s="91">
        <f>IF(Master[[#This Row],[Longitude -decimal degrees]]="","",Master[[#This Row],[Longitude -decimal degrees]])</f>
        <v>-74.216629999999995</v>
      </c>
      <c r="M39" s="66" t="str">
        <f>IF(Master[[#This Row],[Cooperator (Donor) 1 -full record]]="","",Master[[#This Row],[Cooperator (Donor) 1 -full record]])</f>
        <v>Bureau of Land Management, SOS project</v>
      </c>
    </row>
    <row r="40" spans="1:13" ht="304.5" x14ac:dyDescent="0.35">
      <c r="A40" s="89">
        <f t="shared" si="1"/>
        <v>38</v>
      </c>
      <c r="B40" s="89" t="str">
        <f>Master[[#This Row],[Accession Prefix (NPGS)]]&amp;" "&amp;Master[[#This Row],[Accession Number -Assigned]]</f>
        <v xml:space="preserve">W6 </v>
      </c>
      <c r="C40" s="89" t="str">
        <f>Master[[#This Row],[Inventory Prefix]]&amp;" "&amp;Master[[#This Row],[Inventory Number]]&amp;" "&amp;Master[[#This Row],[Inventory Suffix]]&amp;" "&amp;Master[[#This Row],[Inventory Type - Lookup Picker]]</f>
        <v>W6   SD</v>
      </c>
      <c r="D40" s="89" t="str">
        <f>IF(Master[[#This Row],[Accession Name (Identifier 1)]]="","",Master[[#This Row],[Accession Name (Identifier 1)]])</f>
        <v/>
      </c>
      <c r="E40" s="87">
        <f>IF(Master[[#This Row],[Date Collected or Developed]]="","",Master[[#This Row],[Date Collected or Developed]])</f>
        <v>42640</v>
      </c>
      <c r="F40" s="87" t="str">
        <f>IF(Master[[#This Row],[Received Date -received by site]]="","",Master[[#This Row],[Received Date -received by site]])</f>
        <v/>
      </c>
      <c r="G40" s="89" t="str">
        <f>IF(Master[[#This Row],[Taxon -Lookup Picker in GRIN]]="","",Master[[#This Row],[Taxon -Lookup Picker in GRIN]])</f>
        <v>Monarda fistulosa</v>
      </c>
      <c r="H40" s="89" t="str">
        <f>IF(Master[[#This Row],[Inventory Maintenance Policy]]="","",Master[[#This Row],[Inventory Maintenance Policy]])</f>
        <v>w6_native</v>
      </c>
      <c r="I40" s="89" t="str">
        <f>IF(Master[[#This Row],[Geography (Collection) -Lookup Picker in GRIN]]="",#REF!,Master[[#This Row],[Geography (Collection) -Lookup Picker in GRIN]])</f>
        <v>United States, New Jersey, Sussex</v>
      </c>
      <c r="J40" s="89" t="str">
        <f>IF(Master[[#This Row],[Collector Verbatim Locality]]="","",Master[[#This Row],[Collector Verbatim Locality]])</f>
        <v>Flatbrook WMA//From Branchville, drive north on Hwy 206 for about 4 miles. Turn left on Hwy 560. Drive west about 0.7 miles to Brook Rd. Turn left on Brook Rd and drive in about 1 mile to a trail on the right that will lead to the population.</v>
      </c>
      <c r="K40" s="91">
        <f>IF(Master[[#This Row],[Latitude -decimal degrees]]="","",Master[[#This Row],[Latitude -decimal degrees]])</f>
        <v>41.192160000000001</v>
      </c>
      <c r="L40" s="91">
        <f>IF(Master[[#This Row],[Longitude -decimal degrees]]="","",Master[[#This Row],[Longitude -decimal degrees]])</f>
        <v>-74.83569</v>
      </c>
      <c r="M40" s="66" t="str">
        <f>IF(Master[[#This Row],[Cooperator (Donor) 1 -full record]]="","",Master[[#This Row],[Cooperator (Donor) 1 -full record]])</f>
        <v>Bureau of Land Management, SOS project</v>
      </c>
    </row>
    <row r="41" spans="1:13" ht="290" x14ac:dyDescent="0.35">
      <c r="A41" s="89">
        <f t="shared" si="1"/>
        <v>39</v>
      </c>
      <c r="B41" s="89" t="str">
        <f>Master[[#This Row],[Accession Prefix (NPGS)]]&amp;" "&amp;Master[[#This Row],[Accession Number -Assigned]]</f>
        <v xml:space="preserve">W6 </v>
      </c>
      <c r="C41" s="89" t="str">
        <f>Master[[#This Row],[Inventory Prefix]]&amp;" "&amp;Master[[#This Row],[Inventory Number]]&amp;" "&amp;Master[[#This Row],[Inventory Suffix]]&amp;" "&amp;Master[[#This Row],[Inventory Type - Lookup Picker]]</f>
        <v>W6   SD</v>
      </c>
      <c r="D41" s="89" t="str">
        <f>IF(Master[[#This Row],[Accession Name (Identifier 1)]]="","",Master[[#This Row],[Accession Name (Identifier 1)]])</f>
        <v/>
      </c>
      <c r="E41" s="87">
        <f>IF(Master[[#This Row],[Date Collected or Developed]]="","",Master[[#This Row],[Date Collected or Developed]])</f>
        <v>42642</v>
      </c>
      <c r="F41" s="87" t="str">
        <f>IF(Master[[#This Row],[Received Date -received by site]]="","",Master[[#This Row],[Received Date -received by site]])</f>
        <v/>
      </c>
      <c r="G41" s="89" t="str">
        <f>IF(Master[[#This Row],[Taxon -Lookup Picker in GRIN]]="","",Master[[#This Row],[Taxon -Lookup Picker in GRIN]])</f>
        <v>Typha latifolia</v>
      </c>
      <c r="H41" s="89" t="str">
        <f>IF(Master[[#This Row],[Inventory Maintenance Policy]]="","",Master[[#This Row],[Inventory Maintenance Policy]])</f>
        <v>w6_native</v>
      </c>
      <c r="I41" s="89" t="str">
        <f>IF(Master[[#This Row],[Geography (Collection) -Lookup Picker in GRIN]]="",#REF!,Master[[#This Row],[Geography (Collection) -Lookup Picker in GRIN]])</f>
        <v>United States, New Jersey, Morris</v>
      </c>
      <c r="J41" s="89" t="str">
        <f>IF(Master[[#This Row],[Collector Verbatim Locality]]="","",Master[[#This Row],[Collector Verbatim Locality]])</f>
        <v>Great Swamp NWR//From New Vernon, drive SW on Lees Hill Rd for about 0.1 miles. Turn left on Longhill Rd and drive south for about a mile. The Great Swamp parking lot is on left. Follow Blue and Beige trails to population.</v>
      </c>
      <c r="K41" s="91">
        <f>IF(Master[[#This Row],[Latitude -decimal degrees]]="","",Master[[#This Row],[Latitude -decimal degrees]])</f>
        <v>40.72063</v>
      </c>
      <c r="L41" s="91">
        <f>IF(Master[[#This Row],[Longitude -decimal degrees]]="","",Master[[#This Row],[Longitude -decimal degrees]])</f>
        <v>-74.486770000000007</v>
      </c>
      <c r="M41" s="66" t="str">
        <f>IF(Master[[#This Row],[Cooperator (Donor) 1 -full record]]="","",Master[[#This Row],[Cooperator (Donor) 1 -full record]])</f>
        <v>Bureau of Land Management, SOS project</v>
      </c>
    </row>
    <row r="42" spans="1:13" ht="290" x14ac:dyDescent="0.35">
      <c r="A42" s="89">
        <f t="shared" si="1"/>
        <v>40</v>
      </c>
      <c r="B42" s="89" t="str">
        <f>Master[[#This Row],[Accession Prefix (NPGS)]]&amp;" "&amp;Master[[#This Row],[Accession Number -Assigned]]</f>
        <v xml:space="preserve">W6 </v>
      </c>
      <c r="C42" s="89" t="str">
        <f>Master[[#This Row],[Inventory Prefix]]&amp;" "&amp;Master[[#This Row],[Inventory Number]]&amp;" "&amp;Master[[#This Row],[Inventory Suffix]]&amp;" "&amp;Master[[#This Row],[Inventory Type - Lookup Picker]]</f>
        <v>W6   SD</v>
      </c>
      <c r="D42" s="89" t="str">
        <f>IF(Master[[#This Row],[Accession Name (Identifier 1)]]="","",Master[[#This Row],[Accession Name (Identifier 1)]])</f>
        <v/>
      </c>
      <c r="E42" s="87">
        <f>IF(Master[[#This Row],[Date Collected or Developed]]="","",Master[[#This Row],[Date Collected or Developed]])</f>
        <v>42642</v>
      </c>
      <c r="F42" s="87" t="str">
        <f>IF(Master[[#This Row],[Received Date -received by site]]="","",Master[[#This Row],[Received Date -received by site]])</f>
        <v/>
      </c>
      <c r="G42" s="89" t="str">
        <f>IF(Master[[#This Row],[Taxon -Lookup Picker in GRIN]]="","",Master[[#This Row],[Taxon -Lookup Picker in GRIN]])</f>
        <v>Cephalanthus occidentalis</v>
      </c>
      <c r="H42" s="89" t="str">
        <f>IF(Master[[#This Row],[Inventory Maintenance Policy]]="","",Master[[#This Row],[Inventory Maintenance Policy]])</f>
        <v>w6_native</v>
      </c>
      <c r="I42" s="89" t="str">
        <f>IF(Master[[#This Row],[Geography (Collection) -Lookup Picker in GRIN]]="",#REF!,Master[[#This Row],[Geography (Collection) -Lookup Picker in GRIN]])</f>
        <v>United States, New Jersey, Morris</v>
      </c>
      <c r="J42" s="89" t="str">
        <f>IF(Master[[#This Row],[Collector Verbatim Locality]]="","",Master[[#This Row],[Collector Verbatim Locality]])</f>
        <v>Great Swamp NWR//From New Vernon, drive SW on Lees Hill Rd for about 0.1 miles. Turn left on Longhill Rd and drive south for about a mile. The Great Swamp parking lot is on left. Follow Blue and Beige trails to population.</v>
      </c>
      <c r="K42" s="91">
        <f>IF(Master[[#This Row],[Latitude -decimal degrees]]="","",Master[[#This Row],[Latitude -decimal degrees]])</f>
        <v>40.72063</v>
      </c>
      <c r="L42" s="91">
        <f>IF(Master[[#This Row],[Longitude -decimal degrees]]="","",Master[[#This Row],[Longitude -decimal degrees]])</f>
        <v>-74.486770000000007</v>
      </c>
      <c r="M42" s="89" t="str">
        <f>IF(Master[[#This Row],[Cooperator (Donor) 1 -full record]]="","",Master[[#This Row],[Cooperator (Donor) 1 -full record]])</f>
        <v>Bureau of Land Management, SOS project</v>
      </c>
    </row>
    <row r="43" spans="1:13" ht="290" x14ac:dyDescent="0.35">
      <c r="A43" s="89">
        <f t="shared" si="1"/>
        <v>41</v>
      </c>
      <c r="B43" s="89" t="str">
        <f>Master[[#This Row],[Accession Prefix (NPGS)]]&amp;" "&amp;Master[[#This Row],[Accession Number -Assigned]]</f>
        <v xml:space="preserve">W6 </v>
      </c>
      <c r="C43" s="89" t="str">
        <f>Master[[#This Row],[Inventory Prefix]]&amp;" "&amp;Master[[#This Row],[Inventory Number]]&amp;" "&amp;Master[[#This Row],[Inventory Suffix]]&amp;" "&amp;Master[[#This Row],[Inventory Type - Lookup Picker]]</f>
        <v>W6   SD</v>
      </c>
      <c r="D43" s="89" t="str">
        <f>IF(Master[[#This Row],[Accession Name (Identifier 1)]]="","",Master[[#This Row],[Accession Name (Identifier 1)]])</f>
        <v/>
      </c>
      <c r="E43" s="87">
        <f>IF(Master[[#This Row],[Date Collected or Developed]]="","",Master[[#This Row],[Date Collected or Developed]])</f>
        <v>42642</v>
      </c>
      <c r="F43" s="87" t="str">
        <f>IF(Master[[#This Row],[Received Date -received by site]]="","",Master[[#This Row],[Received Date -received by site]])</f>
        <v/>
      </c>
      <c r="G43" s="89" t="str">
        <f>IF(Master[[#This Row],[Taxon -Lookup Picker in GRIN]]="","",Master[[#This Row],[Taxon -Lookup Picker in GRIN]])</f>
        <v>Scirpus cyperinus</v>
      </c>
      <c r="H43" s="89" t="str">
        <f>IF(Master[[#This Row],[Inventory Maintenance Policy]]="","",Master[[#This Row],[Inventory Maintenance Policy]])</f>
        <v>w6_native</v>
      </c>
      <c r="I43" s="89" t="str">
        <f>IF(Master[[#This Row],[Geography (Collection) -Lookup Picker in GRIN]]="",#REF!,Master[[#This Row],[Geography (Collection) -Lookup Picker in GRIN]])</f>
        <v>United States, New Jersey, Morris</v>
      </c>
      <c r="J43" s="89" t="str">
        <f>IF(Master[[#This Row],[Collector Verbatim Locality]]="","",Master[[#This Row],[Collector Verbatim Locality]])</f>
        <v>Great Swamp NWR//From New Vernon, drive SW on Lees Hill Rd for about 0.1 miles. Turn left on Longhill Rd and drive south for about a mile. The Great Swamp parking lot is on left. Follow Blue and Beige trails to population.</v>
      </c>
      <c r="K43" s="91">
        <f>IF(Master[[#This Row],[Latitude -decimal degrees]]="","",Master[[#This Row],[Latitude -decimal degrees]])</f>
        <v>40.72063</v>
      </c>
      <c r="L43" s="91">
        <f>IF(Master[[#This Row],[Longitude -decimal degrees]]="","",Master[[#This Row],[Longitude -decimal degrees]])</f>
        <v>-74.486770000000007</v>
      </c>
      <c r="M43" s="89" t="str">
        <f>IF(Master[[#This Row],[Cooperator (Donor) 1 -full record]]="","",Master[[#This Row],[Cooperator (Donor) 1 -full record]])</f>
        <v>Bureau of Land Management, SOS project</v>
      </c>
    </row>
    <row r="44" spans="1:13" ht="246.5" x14ac:dyDescent="0.35">
      <c r="A44" s="89">
        <f t="shared" si="1"/>
        <v>42</v>
      </c>
      <c r="B44" s="89" t="str">
        <f>Master[[#This Row],[Accession Prefix (NPGS)]]&amp;" "&amp;Master[[#This Row],[Accession Number -Assigned]]</f>
        <v xml:space="preserve">W6 </v>
      </c>
      <c r="C44" s="89" t="str">
        <f>Master[[#This Row],[Inventory Prefix]]&amp;" "&amp;Master[[#This Row],[Inventory Number]]&amp;" "&amp;Master[[#This Row],[Inventory Suffix]]&amp;" "&amp;Master[[#This Row],[Inventory Type - Lookup Picker]]</f>
        <v>W6   SD</v>
      </c>
      <c r="D44" s="89" t="str">
        <f>IF(Master[[#This Row],[Accession Name (Identifier 1)]]="","",Master[[#This Row],[Accession Name (Identifier 1)]])</f>
        <v/>
      </c>
      <c r="E44" s="87">
        <f>IF(Master[[#This Row],[Date Collected or Developed]]="","",Master[[#This Row],[Date Collected or Developed]])</f>
        <v>42648</v>
      </c>
      <c r="F44" s="87" t="str">
        <f>IF(Master[[#This Row],[Received Date -received by site]]="","",Master[[#This Row],[Received Date -received by site]])</f>
        <v/>
      </c>
      <c r="G44" s="89" t="str">
        <f>IF(Master[[#This Row],[Taxon -Lookup Picker in GRIN]]="","",Master[[#This Row],[Taxon -Lookup Picker in GRIN]])</f>
        <v>Cenchrus tribuloides</v>
      </c>
      <c r="H44" s="89" t="str">
        <f>IF(Master[[#This Row],[Inventory Maintenance Policy]]="","",Master[[#This Row],[Inventory Maintenance Policy]])</f>
        <v>w6_native</v>
      </c>
      <c r="I44" s="89" t="str">
        <f>IF(Master[[#This Row],[Geography (Collection) -Lookup Picker in GRIN]]="",#REF!,Master[[#This Row],[Geography (Collection) -Lookup Picker in GRIN]])</f>
        <v>United States, New Jersey, Cape May</v>
      </c>
      <c r="J44" s="89" t="str">
        <f>IF(Master[[#This Row],[Collector Verbatim Locality]]="","",Master[[#This Row],[Collector Verbatim Locality]])</f>
        <v>Cape May NWR/Two-Mile Beach/From Wildwood, head south on Pacific Ave. Make a right onto USCG enterance street. Population begins on dune trail at secondary dune.</v>
      </c>
      <c r="K44" s="91">
        <f>IF(Master[[#This Row],[Latitude -decimal degrees]]="","",Master[[#This Row],[Latitude -decimal degrees]])</f>
        <v>38.948219999999999</v>
      </c>
      <c r="L44" s="91">
        <f>IF(Master[[#This Row],[Longitude -decimal degrees]]="","",Master[[#This Row],[Longitude -decimal degrees]])</f>
        <v>-74.860079999999996</v>
      </c>
      <c r="M44" s="89" t="str">
        <f>IF(Master[[#This Row],[Cooperator (Donor) 1 -full record]]="","",Master[[#This Row],[Cooperator (Donor) 1 -full record]])</f>
        <v>Bureau of Land Management, SOS project</v>
      </c>
    </row>
    <row r="45" spans="1:13" ht="246.5" x14ac:dyDescent="0.35">
      <c r="A45" s="89">
        <f t="shared" si="1"/>
        <v>43</v>
      </c>
      <c r="B45" s="89" t="str">
        <f>Master[[#This Row],[Accession Prefix (NPGS)]]&amp;" "&amp;Master[[#This Row],[Accession Number -Assigned]]</f>
        <v xml:space="preserve">W6 </v>
      </c>
      <c r="C45" s="89" t="str">
        <f>Master[[#This Row],[Inventory Prefix]]&amp;" "&amp;Master[[#This Row],[Inventory Number]]&amp;" "&amp;Master[[#This Row],[Inventory Suffix]]&amp;" "&amp;Master[[#This Row],[Inventory Type - Lookup Picker]]</f>
        <v>W6   SD</v>
      </c>
      <c r="D45" s="89" t="str">
        <f>IF(Master[[#This Row],[Accession Name (Identifier 1)]]="","",Master[[#This Row],[Accession Name (Identifier 1)]])</f>
        <v/>
      </c>
      <c r="E45" s="87">
        <f>IF(Master[[#This Row],[Date Collected or Developed]]="","",Master[[#This Row],[Date Collected or Developed]])</f>
        <v>42648</v>
      </c>
      <c r="F45" s="87" t="str">
        <f>IF(Master[[#This Row],[Received Date -received by site]]="","",Master[[#This Row],[Received Date -received by site]])</f>
        <v/>
      </c>
      <c r="G45" s="89" t="str">
        <f>IF(Master[[#This Row],[Taxon -Lookup Picker in GRIN]]="","",Master[[#This Row],[Taxon -Lookup Picker in GRIN]])</f>
        <v>Schizachyrium littorale</v>
      </c>
      <c r="H45" s="89" t="str">
        <f>IF(Master[[#This Row],[Inventory Maintenance Policy]]="","",Master[[#This Row],[Inventory Maintenance Policy]])</f>
        <v>w6_native</v>
      </c>
      <c r="I45" s="89" t="str">
        <f>IF(Master[[#This Row],[Geography (Collection) -Lookup Picker in GRIN]]="",#REF!,Master[[#This Row],[Geography (Collection) -Lookup Picker in GRIN]])</f>
        <v>United States, New Jersey, Cape May</v>
      </c>
      <c r="J45" s="89" t="str">
        <f>IF(Master[[#This Row],[Collector Verbatim Locality]]="","",Master[[#This Row],[Collector Verbatim Locality]])</f>
        <v>Cape May NWR/Two-Mile Beach/From Wildwood, head south on Pacific Ave. Make a right on USCG entrance street. Drive to NWR parking lot. Population is on primary dune.</v>
      </c>
      <c r="K45" s="91">
        <f>IF(Master[[#This Row],[Latitude -decimal degrees]]="","",Master[[#This Row],[Latitude -decimal degrees]])</f>
        <v>38.948219999999999</v>
      </c>
      <c r="L45" s="91">
        <f>IF(Master[[#This Row],[Longitude -decimal degrees]]="","",Master[[#This Row],[Longitude -decimal degrees]])</f>
        <v>-74.860079999999996</v>
      </c>
      <c r="M45" s="89" t="str">
        <f>IF(Master[[#This Row],[Cooperator (Donor) 1 -full record]]="","",Master[[#This Row],[Cooperator (Donor) 1 -full record]])</f>
        <v>Bureau of Land Management, SOS project</v>
      </c>
    </row>
    <row r="46" spans="1:13" ht="319" x14ac:dyDescent="0.35">
      <c r="A46" s="89">
        <f t="shared" si="1"/>
        <v>44</v>
      </c>
      <c r="B46" s="89" t="str">
        <f>Master[[#This Row],[Accession Prefix (NPGS)]]&amp;" "&amp;Master[[#This Row],[Accession Number -Assigned]]</f>
        <v xml:space="preserve">W6 </v>
      </c>
      <c r="C46" s="89" t="str">
        <f>Master[[#This Row],[Inventory Prefix]]&amp;" "&amp;Master[[#This Row],[Inventory Number]]&amp;" "&amp;Master[[#This Row],[Inventory Suffix]]&amp;" "&amp;Master[[#This Row],[Inventory Type - Lookup Picker]]</f>
        <v>W6   SD</v>
      </c>
      <c r="D46" s="89" t="str">
        <f>IF(Master[[#This Row],[Accession Name (Identifier 1)]]="","",Master[[#This Row],[Accession Name (Identifier 1)]])</f>
        <v/>
      </c>
      <c r="E46" s="87">
        <f>IF(Master[[#This Row],[Date Collected or Developed]]="","",Master[[#This Row],[Date Collected or Developed]])</f>
        <v>42649</v>
      </c>
      <c r="F46" s="87" t="str">
        <f>IF(Master[[#This Row],[Received Date -received by site]]="","",Master[[#This Row],[Received Date -received by site]])</f>
        <v/>
      </c>
      <c r="G46" s="89" t="str">
        <f>IF(Master[[#This Row],[Taxon -Lookup Picker in GRIN]]="","",Master[[#This Row],[Taxon -Lookup Picker in GRIN]])</f>
        <v>Iva frutescens</v>
      </c>
      <c r="H46" s="89" t="str">
        <f>IF(Master[[#This Row],[Inventory Maintenance Policy]]="","",Master[[#This Row],[Inventory Maintenance Policy]])</f>
        <v>w6_native</v>
      </c>
      <c r="I46" s="89" t="str">
        <f>IF(Master[[#This Row],[Geography (Collection) -Lookup Picker in GRIN]]="",#REF!,Master[[#This Row],[Geography (Collection) -Lookup Picker in GRIN]])</f>
        <v>United States, New Jersey, Cumberland</v>
      </c>
      <c r="J46" s="89" t="str">
        <f>IF(Master[[#This Row],[Collector Verbatim Locality]]="","",Master[[#This Row],[Collector Verbatim Locality]])</f>
        <v>Egg Island WMA / Glades WR/Turkey Point Rd./From Dividing Creek take Hwy 664 west to Turkey Point Rd. Drive south on Turkey Point until it ends at Johnson's Ditch. The population is across bridge and along the Glades trails.</v>
      </c>
      <c r="K46" s="91">
        <f>IF(Master[[#This Row],[Latitude -decimal degrees]]="","",Master[[#This Row],[Latitude -decimal degrees]])</f>
        <v>39.246499999999997</v>
      </c>
      <c r="L46" s="91">
        <f>IF(Master[[#This Row],[Longitude -decimal degrees]]="","",Master[[#This Row],[Longitude -decimal degrees]])</f>
        <v>-75.130189999999999</v>
      </c>
      <c r="M46" s="89" t="str">
        <f>IF(Master[[#This Row],[Cooperator (Donor) 1 -full record]]="","",Master[[#This Row],[Cooperator (Donor) 1 -full record]])</f>
        <v>Bureau of Land Management, SOS project</v>
      </c>
    </row>
    <row r="47" spans="1:13" ht="246.5" x14ac:dyDescent="0.35">
      <c r="A47" s="89">
        <f t="shared" si="1"/>
        <v>45</v>
      </c>
      <c r="B47" s="89" t="str">
        <f>Master[[#This Row],[Accession Prefix (NPGS)]]&amp;" "&amp;Master[[#This Row],[Accession Number -Assigned]]</f>
        <v xml:space="preserve">W6 </v>
      </c>
      <c r="C47" s="89" t="str">
        <f>Master[[#This Row],[Inventory Prefix]]&amp;" "&amp;Master[[#This Row],[Inventory Number]]&amp;" "&amp;Master[[#This Row],[Inventory Suffix]]&amp;" "&amp;Master[[#This Row],[Inventory Type - Lookup Picker]]</f>
        <v>W6   SD</v>
      </c>
      <c r="D47" s="89" t="str">
        <f>IF(Master[[#This Row],[Accession Name (Identifier 1)]]="","",Master[[#This Row],[Accession Name (Identifier 1)]])</f>
        <v/>
      </c>
      <c r="E47" s="87">
        <f>IF(Master[[#This Row],[Date Collected or Developed]]="","",Master[[#This Row],[Date Collected or Developed]])</f>
        <v>42662</v>
      </c>
      <c r="F47" s="87" t="str">
        <f>IF(Master[[#This Row],[Received Date -received by site]]="","",Master[[#This Row],[Received Date -received by site]])</f>
        <v/>
      </c>
      <c r="G47" s="89" t="str">
        <f>IF(Master[[#This Row],[Taxon -Lookup Picker in GRIN]]="","",Master[[#This Row],[Taxon -Lookup Picker in GRIN]])</f>
        <v>Andropogon glomeratus</v>
      </c>
      <c r="H47" s="89" t="str">
        <f>IF(Master[[#This Row],[Inventory Maintenance Policy]]="","",Master[[#This Row],[Inventory Maintenance Policy]])</f>
        <v>w6_native</v>
      </c>
      <c r="I47" s="89" t="str">
        <f>IF(Master[[#This Row],[Geography (Collection) -Lookup Picker in GRIN]]="",#REF!,Master[[#This Row],[Geography (Collection) -Lookup Picker in GRIN]])</f>
        <v>United States, New Jersey, Cape May</v>
      </c>
      <c r="J47" s="89" t="str">
        <f>IF(Master[[#This Row],[Collector Verbatim Locality]]="","",Master[[#This Row],[Collector Verbatim Locality]])</f>
        <v>Cape May NWR/Cedar Swamp/From Petersburg, take Tuckahoe Rd east about 1.3 miles to Butter Rd. Drive SE on Butter Rd for about 1000 ft to power line cut. Walk south to population.</v>
      </c>
      <c r="K47" s="91">
        <f>IF(Master[[#This Row],[Latitude -decimal degrees]]="","",Master[[#This Row],[Latitude -decimal degrees]])</f>
        <v>39.25177</v>
      </c>
      <c r="L47" s="91">
        <f>IF(Master[[#This Row],[Longitude -decimal degrees]]="","",Master[[#This Row],[Longitude -decimal degrees]])</f>
        <v>-74.692549999999997</v>
      </c>
      <c r="M47" s="89" t="str">
        <f>IF(Master[[#This Row],[Cooperator (Donor) 1 -full record]]="","",Master[[#This Row],[Cooperator (Donor) 1 -full record]])</f>
        <v>Bureau of Land Management, SOS project</v>
      </c>
    </row>
    <row r="48" spans="1:13" ht="261" x14ac:dyDescent="0.35">
      <c r="A48" s="89">
        <f t="shared" si="1"/>
        <v>46</v>
      </c>
      <c r="B48" s="89" t="str">
        <f>Master[[#This Row],[Accession Prefix (NPGS)]]&amp;" "&amp;Master[[#This Row],[Accession Number -Assigned]]</f>
        <v xml:space="preserve">W6 </v>
      </c>
      <c r="C48" s="89" t="str">
        <f>Master[[#This Row],[Inventory Prefix]]&amp;" "&amp;Master[[#This Row],[Inventory Number]]&amp;" "&amp;Master[[#This Row],[Inventory Suffix]]&amp;" "&amp;Master[[#This Row],[Inventory Type - Lookup Picker]]</f>
        <v>W6   SD</v>
      </c>
      <c r="D48" s="89" t="str">
        <f>IF(Master[[#This Row],[Accession Name (Identifier 1)]]="","",Master[[#This Row],[Accession Name (Identifier 1)]])</f>
        <v/>
      </c>
      <c r="E48" s="87">
        <f>IF(Master[[#This Row],[Date Collected or Developed]]="","",Master[[#This Row],[Date Collected or Developed]])</f>
        <v>42669</v>
      </c>
      <c r="F48" s="87" t="str">
        <f>IF(Master[[#This Row],[Received Date -received by site]]="","",Master[[#This Row],[Received Date -received by site]])</f>
        <v/>
      </c>
      <c r="G48" s="89" t="str">
        <f>IF(Master[[#This Row],[Taxon -Lookup Picker in GRIN]]="","",Master[[#This Row],[Taxon -Lookup Picker in GRIN]])</f>
        <v>Triadenum virginicum</v>
      </c>
      <c r="H48" s="89" t="str">
        <f>IF(Master[[#This Row],[Inventory Maintenance Policy]]="","",Master[[#This Row],[Inventory Maintenance Policy]])</f>
        <v>w6_native</v>
      </c>
      <c r="I48" s="89" t="str">
        <f>IF(Master[[#This Row],[Geography (Collection) -Lookup Picker in GRIN]]="",#REF!,Master[[#This Row],[Geography (Collection) -Lookup Picker in GRIN]])</f>
        <v>United States, New Jersey, Atlantic</v>
      </c>
      <c r="J48" s="89" t="str">
        <f>IF(Master[[#This Row],[Collector Verbatim Locality]]="","",Master[[#This Row],[Collector Verbatim Locality]])</f>
        <v>Tuckahoe WMA//From Tuckahoe, take route 50 north to Mosquito Landing Rd. Drive down Mosquito Landing Rd to Middle Town Rd. Make a right onto Meadow Rd. Population is in power line cut.</v>
      </c>
      <c r="K48" s="91">
        <f>IF(Master[[#This Row],[Latitude -decimal degrees]]="","",Master[[#This Row],[Latitude -decimal degrees]])</f>
        <v>39.28716</v>
      </c>
      <c r="L48" s="91">
        <f>IF(Master[[#This Row],[Longitude -decimal degrees]]="","",Master[[#This Row],[Longitude -decimal degrees]])</f>
        <v>-74.737409999999997</v>
      </c>
      <c r="M48" s="89" t="str">
        <f>IF(Master[[#This Row],[Cooperator (Donor) 1 -full record]]="","",Master[[#This Row],[Cooperator (Donor) 1 -full record]])</f>
        <v>Bureau of Land Management, SOS project</v>
      </c>
    </row>
    <row r="49" spans="1:13" ht="304.5" x14ac:dyDescent="0.35">
      <c r="A49" s="89">
        <f t="shared" si="1"/>
        <v>47</v>
      </c>
      <c r="B49" s="89" t="str">
        <f>Master[[#This Row],[Accession Prefix (NPGS)]]&amp;" "&amp;Master[[#This Row],[Accession Number -Assigned]]</f>
        <v xml:space="preserve">W6 </v>
      </c>
      <c r="C49" s="89" t="str">
        <f>Master[[#This Row],[Inventory Prefix]]&amp;" "&amp;Master[[#This Row],[Inventory Number]]&amp;" "&amp;Master[[#This Row],[Inventory Suffix]]&amp;" "&amp;Master[[#This Row],[Inventory Type - Lookup Picker]]</f>
        <v>W6   SD</v>
      </c>
      <c r="D49" s="89" t="str">
        <f>IF(Master[[#This Row],[Accession Name (Identifier 1)]]="","",Master[[#This Row],[Accession Name (Identifier 1)]])</f>
        <v/>
      </c>
      <c r="E49" s="87">
        <f>IF(Master[[#This Row],[Date Collected or Developed]]="","",Master[[#This Row],[Date Collected or Developed]])</f>
        <v>42671</v>
      </c>
      <c r="F49" s="87" t="str">
        <f>IF(Master[[#This Row],[Received Date -received by site]]="","",Master[[#This Row],[Received Date -received by site]])</f>
        <v/>
      </c>
      <c r="G49" s="89" t="str">
        <f>IF(Master[[#This Row],[Taxon -Lookup Picker in GRIN]]="","",Master[[#This Row],[Taxon -Lookup Picker in GRIN]])</f>
        <v>Kalmia angustifolia</v>
      </c>
      <c r="H49" s="89" t="str">
        <f>IF(Master[[#This Row],[Inventory Maintenance Policy]]="","",Master[[#This Row],[Inventory Maintenance Policy]])</f>
        <v>w6_native</v>
      </c>
      <c r="I49" s="89" t="str">
        <f>IF(Master[[#This Row],[Geography (Collection) -Lookup Picker in GRIN]]="",#REF!,Master[[#This Row],[Geography (Collection) -Lookup Picker in GRIN]])</f>
        <v>United States, New Jersey, Ocean</v>
      </c>
      <c r="J49" s="89" t="str">
        <f>IF(Master[[#This Row],[Collector Verbatim Locality]]="","",Master[[#This Row],[Collector Verbatim Locality]])</f>
        <v>Colliers Mills WMA//From New Egypt, drive east on Lakewood Rd. for about 4 miles. Continue straight onto W Veterans Hwy for about 0.5 miles to admit road entrance to Colliers Mills. Population is on both sides of Hwy throughout trail network.</v>
      </c>
      <c r="K49" s="91">
        <f>IF(Master[[#This Row],[Latitude -decimal degrees]]="","",Master[[#This Row],[Latitude -decimal degrees]])</f>
        <v>40.10913</v>
      </c>
      <c r="L49" s="91">
        <f>IF(Master[[#This Row],[Longitude -decimal degrees]]="","",Master[[#This Row],[Longitude -decimal degrees]])</f>
        <v>-74.439250000000001</v>
      </c>
      <c r="M49" s="89" t="str">
        <f>IF(Master[[#This Row],[Cooperator (Donor) 1 -full record]]="","",Master[[#This Row],[Cooperator (Donor) 1 -full record]])</f>
        <v>Bureau of Land Management, SOS project</v>
      </c>
    </row>
    <row r="50" spans="1:13" ht="319" x14ac:dyDescent="0.35">
      <c r="A50" s="89">
        <f t="shared" si="1"/>
        <v>48</v>
      </c>
      <c r="B50" s="89" t="str">
        <f>Master[[#This Row],[Accession Prefix (NPGS)]]&amp;" "&amp;Master[[#This Row],[Accession Number -Assigned]]</f>
        <v xml:space="preserve">W6 </v>
      </c>
      <c r="C50" s="89" t="str">
        <f>Master[[#This Row],[Inventory Prefix]]&amp;" "&amp;Master[[#This Row],[Inventory Number]]&amp;" "&amp;Master[[#This Row],[Inventory Suffix]]&amp;" "&amp;Master[[#This Row],[Inventory Type - Lookup Picker]]</f>
        <v>W6   SD</v>
      </c>
      <c r="D50" s="89" t="str">
        <f>IF(Master[[#This Row],[Accession Name (Identifier 1)]]="","",Master[[#This Row],[Accession Name (Identifier 1)]])</f>
        <v/>
      </c>
      <c r="E50" s="87">
        <f>IF(Master[[#This Row],[Date Collected or Developed]]="","",Master[[#This Row],[Date Collected or Developed]])</f>
        <v>42675</v>
      </c>
      <c r="F50" s="87" t="str">
        <f>IF(Master[[#This Row],[Received Date -received by site]]="","",Master[[#This Row],[Received Date -received by site]])</f>
        <v/>
      </c>
      <c r="G50" s="89" t="str">
        <f>IF(Master[[#This Row],[Taxon -Lookup Picker in GRIN]]="","",Master[[#This Row],[Taxon -Lookup Picker in GRIN]])</f>
        <v>Eubotrys racemosa</v>
      </c>
      <c r="H50" s="89" t="str">
        <f>IF(Master[[#This Row],[Inventory Maintenance Policy]]="","",Master[[#This Row],[Inventory Maintenance Policy]])</f>
        <v>w6_native</v>
      </c>
      <c r="I50" s="89" t="str">
        <f>IF(Master[[#This Row],[Geography (Collection) -Lookup Picker in GRIN]]="",#REF!,Master[[#This Row],[Geography (Collection) -Lookup Picker in GRIN]])</f>
        <v>United States, New Jersey, Ocean</v>
      </c>
      <c r="J50" s="89" t="str">
        <f>IF(Master[[#This Row],[Collector Verbatim Locality]]="","",Master[[#This Row],[Collector Verbatim Locality]])</f>
        <v>Colliers Mills WMA//From New Egypt, drive east on Lakewood Rd. for about 4 miles to Hawkin Rd. Drive north on Hawkin Rd for about .75 miles to an unnamed dirt road. Drive east on dirt road for about 500 ft. to a dried pond. Population is around edge of pond bed.</v>
      </c>
      <c r="K50" s="91">
        <f>IF(Master[[#This Row],[Latitude -decimal degrees]]="","",Master[[#This Row],[Latitude -decimal degrees]])</f>
        <v>40.10913</v>
      </c>
      <c r="L50" s="91">
        <f>IF(Master[[#This Row],[Longitude -decimal degrees]]="","",Master[[#This Row],[Longitude -decimal degrees]])</f>
        <v>-74.439250000000001</v>
      </c>
      <c r="M50" s="89" t="str">
        <f>IF(Master[[#This Row],[Cooperator (Donor) 1 -full record]]="","",Master[[#This Row],[Cooperator (Donor) 1 -full record]])</f>
        <v>Bureau of Land Management, SOS project</v>
      </c>
    </row>
    <row r="51" spans="1:13" ht="304.5" x14ac:dyDescent="0.35">
      <c r="A51" s="89">
        <f t="shared" si="1"/>
        <v>49</v>
      </c>
      <c r="B51" s="89" t="str">
        <f>Master[[#This Row],[Accession Prefix (NPGS)]]&amp;" "&amp;Master[[#This Row],[Accession Number -Assigned]]</f>
        <v xml:space="preserve">W6 </v>
      </c>
      <c r="C51" s="89" t="str">
        <f>Master[[#This Row],[Inventory Prefix]]&amp;" "&amp;Master[[#This Row],[Inventory Number]]&amp;" "&amp;Master[[#This Row],[Inventory Suffix]]&amp;" "&amp;Master[[#This Row],[Inventory Type - Lookup Picker]]</f>
        <v>W6   SD</v>
      </c>
      <c r="D51" s="89" t="str">
        <f>IF(Master[[#This Row],[Accession Name (Identifier 1)]]="","",Master[[#This Row],[Accession Name (Identifier 1)]])</f>
        <v/>
      </c>
      <c r="E51" s="87">
        <f>IF(Master[[#This Row],[Date Collected or Developed]]="","",Master[[#This Row],[Date Collected or Developed]])</f>
        <v>42675</v>
      </c>
      <c r="F51" s="87" t="str">
        <f>IF(Master[[#This Row],[Received Date -received by site]]="","",Master[[#This Row],[Received Date -received by site]])</f>
        <v/>
      </c>
      <c r="G51" s="89" t="str">
        <f>IF(Master[[#This Row],[Taxon -Lookup Picker in GRIN]]="","",Master[[#This Row],[Taxon -Lookup Picker in GRIN]])</f>
        <v>Triadenum virginicum</v>
      </c>
      <c r="H51" s="89" t="str">
        <f>IF(Master[[#This Row],[Inventory Maintenance Policy]]="","",Master[[#This Row],[Inventory Maintenance Policy]])</f>
        <v>w6_native</v>
      </c>
      <c r="I51" s="89" t="str">
        <f>IF(Master[[#This Row],[Geography (Collection) -Lookup Picker in GRIN]]="",#REF!,Master[[#This Row],[Geography (Collection) -Lookup Picker in GRIN]])</f>
        <v>United States, New Jersey, Ocean</v>
      </c>
      <c r="J51" s="89" t="str">
        <f>IF(Master[[#This Row],[Collector Verbatim Locality]]="","",Master[[#This Row],[Collector Verbatim Locality]])</f>
        <v>Colliers Mills WMA//From New Egypt, drive east on Lakewood Rd for about 4 miles to Hawkin Rd. Drive north on Hawkin Rd for about .75 miles. Turn right on an unnamed dirt road. Drive for about 500 ft. to a dried pond. Population is in pond bed.</v>
      </c>
      <c r="K51" s="91">
        <f>IF(Master[[#This Row],[Latitude -decimal degrees]]="","",Master[[#This Row],[Latitude -decimal degrees]])</f>
        <v>40.10022</v>
      </c>
      <c r="L51" s="91">
        <f>IF(Master[[#This Row],[Longitude -decimal degrees]]="","",Master[[#This Row],[Longitude -decimal degrees]])</f>
        <v>-74.451269999999994</v>
      </c>
      <c r="M51" s="89" t="str">
        <f>IF(Master[[#This Row],[Cooperator (Donor) 1 -full record]]="","",Master[[#This Row],[Cooperator (Donor) 1 -full record]])</f>
        <v>Bureau of Land Management, SOS project</v>
      </c>
    </row>
    <row r="52" spans="1:13" ht="304.5" x14ac:dyDescent="0.35">
      <c r="A52" s="89">
        <f t="shared" si="1"/>
        <v>50</v>
      </c>
      <c r="B52" s="89" t="str">
        <f>Master[[#This Row],[Accession Prefix (NPGS)]]&amp;" "&amp;Master[[#This Row],[Accession Number -Assigned]]</f>
        <v xml:space="preserve">W6 </v>
      </c>
      <c r="C52" s="89" t="str">
        <f>Master[[#This Row],[Inventory Prefix]]&amp;" "&amp;Master[[#This Row],[Inventory Number]]&amp;" "&amp;Master[[#This Row],[Inventory Suffix]]&amp;" "&amp;Master[[#This Row],[Inventory Type - Lookup Picker]]</f>
        <v>W6   SD</v>
      </c>
      <c r="D52" s="89" t="str">
        <f>IF(Master[[#This Row],[Accession Name (Identifier 1)]]="","",Master[[#This Row],[Accession Name (Identifier 1)]])</f>
        <v/>
      </c>
      <c r="E52" s="87">
        <f>IF(Master[[#This Row],[Date Collected or Developed]]="","",Master[[#This Row],[Date Collected or Developed]])</f>
        <v>42675</v>
      </c>
      <c r="F52" s="87" t="str">
        <f>IF(Master[[#This Row],[Received Date -received by site]]="","",Master[[#This Row],[Received Date -received by site]])</f>
        <v/>
      </c>
      <c r="G52" s="89" t="str">
        <f>IF(Master[[#This Row],[Taxon -Lookup Picker in GRIN]]="","",Master[[#This Row],[Taxon -Lookup Picker in GRIN]])</f>
        <v>Rhexia mariana</v>
      </c>
      <c r="H52" s="89" t="str">
        <f>IF(Master[[#This Row],[Inventory Maintenance Policy]]="","",Master[[#This Row],[Inventory Maintenance Policy]])</f>
        <v>w6_native</v>
      </c>
      <c r="I52" s="89" t="str">
        <f>IF(Master[[#This Row],[Geography (Collection) -Lookup Picker in GRIN]]="",#REF!,Master[[#This Row],[Geography (Collection) -Lookup Picker in GRIN]])</f>
        <v>United States, New Jersey, Ocean</v>
      </c>
      <c r="J52" s="89" t="str">
        <f>IF(Master[[#This Row],[Collector Verbatim Locality]]="","",Master[[#This Row],[Collector Verbatim Locality]])</f>
        <v>Colliers Mills WMA//From New Egypt, drive east on Lakewood Rd for about 4 miles to Hawkin Rd. Drive north on Hawkin Rd for about .75 miles. Turn right on an unnamed dirt road. Drive for about 500 ft to a dried pond. Population is in pond bed.</v>
      </c>
      <c r="K52" s="91">
        <f>IF(Master[[#This Row],[Latitude -decimal degrees]]="","",Master[[#This Row],[Latitude -decimal degrees]])</f>
        <v>40.10913</v>
      </c>
      <c r="L52" s="91">
        <f>IF(Master[[#This Row],[Longitude -decimal degrees]]="","",Master[[#This Row],[Longitude -decimal degrees]])</f>
        <v>-74.439250000000001</v>
      </c>
      <c r="M52" s="89" t="str">
        <f>IF(Master[[#This Row],[Cooperator (Donor) 1 -full record]]="","",Master[[#This Row],[Cooperator (Donor) 1 -full record]])</f>
        <v>Bureau of Land Management, SOS project</v>
      </c>
    </row>
    <row r="53" spans="1:13" ht="362.5" x14ac:dyDescent="0.35">
      <c r="A53" s="89">
        <f t="shared" si="1"/>
        <v>51</v>
      </c>
      <c r="B53" s="89" t="str">
        <f>Master[[#This Row],[Accession Prefix (NPGS)]]&amp;" "&amp;Master[[#This Row],[Accession Number -Assigned]]</f>
        <v xml:space="preserve">W6 </v>
      </c>
      <c r="C53" s="89" t="str">
        <f>Master[[#This Row],[Inventory Prefix]]&amp;" "&amp;Master[[#This Row],[Inventory Number]]&amp;" "&amp;Master[[#This Row],[Inventory Suffix]]&amp;" "&amp;Master[[#This Row],[Inventory Type - Lookup Picker]]</f>
        <v>W6   SD</v>
      </c>
      <c r="D53" s="89" t="str">
        <f>IF(Master[[#This Row],[Accession Name (Identifier 1)]]="","",Master[[#This Row],[Accession Name (Identifier 1)]])</f>
        <v/>
      </c>
      <c r="E53" s="87">
        <f>IF(Master[[#This Row],[Date Collected or Developed]]="","",Master[[#This Row],[Date Collected or Developed]])</f>
        <v>42676</v>
      </c>
      <c r="F53" s="87" t="str">
        <f>IF(Master[[#This Row],[Received Date -received by site]]="","",Master[[#This Row],[Received Date -received by site]])</f>
        <v/>
      </c>
      <c r="G53" s="89" t="str">
        <f>IF(Master[[#This Row],[Taxon -Lookup Picker in GRIN]]="","",Master[[#This Row],[Taxon -Lookup Picker in GRIN]])</f>
        <v>Eubotrys racemosa</v>
      </c>
      <c r="H53" s="89" t="str">
        <f>IF(Master[[#This Row],[Inventory Maintenance Policy]]="","",Master[[#This Row],[Inventory Maintenance Policy]])</f>
        <v>w6_native</v>
      </c>
      <c r="I53" s="89" t="str">
        <f>IF(Master[[#This Row],[Geography (Collection) -Lookup Picker in GRIN]]="",#REF!,Master[[#This Row],[Geography (Collection) -Lookup Picker in GRIN]])</f>
        <v>United States, New Jersey, Ocean</v>
      </c>
      <c r="J53" s="89" t="str">
        <f>IF(Master[[#This Row],[Collector Verbatim Locality]]="","",Master[[#This Row],[Collector Verbatim Locality]])</f>
        <v>Forked River WMA//From Ocean Twnship, drive west on Wells Mills Rd for about 2 miles to Bryant Rd. Drive north on Bryant Rd for about .25 miles and take a slight right onto Longridge Rd. Follow Longridge Rd to power line cut. Follow power line cut south to pond on right with population.</v>
      </c>
      <c r="K53" s="91">
        <f>IF(Master[[#This Row],[Latitude -decimal degrees]]="","",Master[[#This Row],[Latitude -decimal degrees]])</f>
        <v>39.825879999999998</v>
      </c>
      <c r="L53" s="91">
        <f>IF(Master[[#This Row],[Longitude -decimal degrees]]="","",Master[[#This Row],[Longitude -decimal degrees]])</f>
        <v>-74.252080000000007</v>
      </c>
      <c r="M53" s="89" t="str">
        <f>IF(Master[[#This Row],[Cooperator (Donor) 1 -full record]]="","",Master[[#This Row],[Cooperator (Donor) 1 -full record]])</f>
        <v>Bureau of Land Management, SOS project</v>
      </c>
    </row>
    <row r="54" spans="1:13" ht="362.5" x14ac:dyDescent="0.35">
      <c r="A54" s="89">
        <f t="shared" si="1"/>
        <v>52</v>
      </c>
      <c r="B54" s="89" t="str">
        <f>Master[[#This Row],[Accession Prefix (NPGS)]]&amp;" "&amp;Master[[#This Row],[Accession Number -Assigned]]</f>
        <v xml:space="preserve">W6 </v>
      </c>
      <c r="C54" s="89" t="str">
        <f>Master[[#This Row],[Inventory Prefix]]&amp;" "&amp;Master[[#This Row],[Inventory Number]]&amp;" "&amp;Master[[#This Row],[Inventory Suffix]]&amp;" "&amp;Master[[#This Row],[Inventory Type - Lookup Picker]]</f>
        <v>W6   SD</v>
      </c>
      <c r="D54" s="89" t="str">
        <f>IF(Master[[#This Row],[Accession Name (Identifier 1)]]="","",Master[[#This Row],[Accession Name (Identifier 1)]])</f>
        <v/>
      </c>
      <c r="E54" s="87">
        <f>IF(Master[[#This Row],[Date Collected or Developed]]="","",Master[[#This Row],[Date Collected or Developed]])</f>
        <v>42676</v>
      </c>
      <c r="F54" s="87" t="str">
        <f>IF(Master[[#This Row],[Received Date -received by site]]="","",Master[[#This Row],[Received Date -received by site]])</f>
        <v/>
      </c>
      <c r="G54" s="89" t="str">
        <f>IF(Master[[#This Row],[Taxon -Lookup Picker in GRIN]]="","",Master[[#This Row],[Taxon -Lookup Picker in GRIN]])</f>
        <v>Lyonia mariana</v>
      </c>
      <c r="H54" s="89" t="str">
        <f>IF(Master[[#This Row],[Inventory Maintenance Policy]]="","",Master[[#This Row],[Inventory Maintenance Policy]])</f>
        <v>w6_native</v>
      </c>
      <c r="I54" s="89" t="str">
        <f>IF(Master[[#This Row],[Geography (Collection) -Lookup Picker in GRIN]]="",#REF!,Master[[#This Row],[Geography (Collection) -Lookup Picker in GRIN]])</f>
        <v>United States, New Jersey, Ocean</v>
      </c>
      <c r="J54" s="89" t="str">
        <f>IF(Master[[#This Row],[Collector Verbatim Locality]]="","",Master[[#This Row],[Collector Verbatim Locality]])</f>
        <v>Forked River WMA//From Ocean Twnship, drive west on Wells Mills Rd for about 2 miles to Bryant Rd. Drive north on Bryant Rd for about .25 miles and take a slight right onto Longridge Rd. Follow Longridge Rd to power line cut. Follow power line cut south to pond on right with population.</v>
      </c>
      <c r="K54" s="91">
        <f>IF(Master[[#This Row],[Latitude -decimal degrees]]="","",Master[[#This Row],[Latitude -decimal degrees]])</f>
        <v>39.775880000000001</v>
      </c>
      <c r="L54" s="91">
        <f>IF(Master[[#This Row],[Longitude -decimal degrees]]="","",Master[[#This Row],[Longitude -decimal degrees]])</f>
        <v>-74.252080000000007</v>
      </c>
      <c r="M54" s="89" t="str">
        <f>IF(Master[[#This Row],[Cooperator (Donor) 1 -full record]]="","",Master[[#This Row],[Cooperator (Donor) 1 -full record]])</f>
        <v>Bureau of Land Management, SOS project</v>
      </c>
    </row>
    <row r="55" spans="1:13" ht="377" x14ac:dyDescent="0.35">
      <c r="A55" s="89">
        <f t="shared" si="1"/>
        <v>53</v>
      </c>
      <c r="B55" s="89" t="str">
        <f>Master[[#This Row],[Accession Prefix (NPGS)]]&amp;" "&amp;Master[[#This Row],[Accession Number -Assigned]]</f>
        <v xml:space="preserve">W6 </v>
      </c>
      <c r="C55" s="89" t="str">
        <f>Master[[#This Row],[Inventory Prefix]]&amp;" "&amp;Master[[#This Row],[Inventory Number]]&amp;" "&amp;Master[[#This Row],[Inventory Suffix]]&amp;" "&amp;Master[[#This Row],[Inventory Type - Lookup Picker]]</f>
        <v>W6   SD</v>
      </c>
      <c r="D55" s="89" t="str">
        <f>IF(Master[[#This Row],[Accession Name (Identifier 1)]]="","",Master[[#This Row],[Accession Name (Identifier 1)]])</f>
        <v/>
      </c>
      <c r="E55" s="87">
        <f>IF(Master[[#This Row],[Date Collected or Developed]]="","",Master[[#This Row],[Date Collected or Developed]])</f>
        <v>42676</v>
      </c>
      <c r="F55" s="87" t="str">
        <f>IF(Master[[#This Row],[Received Date -received by site]]="","",Master[[#This Row],[Received Date -received by site]])</f>
        <v/>
      </c>
      <c r="G55" s="89" t="str">
        <f>IF(Master[[#This Row],[Taxon -Lookup Picker in GRIN]]="","",Master[[#This Row],[Taxon -Lookup Picker in GRIN]])</f>
        <v>Scirpus cyperinus</v>
      </c>
      <c r="H55" s="89" t="str">
        <f>IF(Master[[#This Row],[Inventory Maintenance Policy]]="","",Master[[#This Row],[Inventory Maintenance Policy]])</f>
        <v>w6_native</v>
      </c>
      <c r="I55" s="89" t="str">
        <f>IF(Master[[#This Row],[Geography (Collection) -Lookup Picker in GRIN]]="",#REF!,Master[[#This Row],[Geography (Collection) -Lookup Picker in GRIN]])</f>
        <v>United States, New Jersey, Ocean</v>
      </c>
      <c r="J55" s="89" t="str">
        <f>IF(Master[[#This Row],[Collector Verbatim Locality]]="","",Master[[#This Row],[Collector Verbatim Locality]])</f>
        <v>Forked River WMA//From Ocean Twnship, drive west on Wells Mills Rd for about 2 miles to bryant Rd. Drive north on Bbryant Rd for about .25 miles. Slight right onto Longridge Rd. Drive down Longridge to power line cut. Follow power line cut south to pond on right with population.</v>
      </c>
      <c r="K55" s="91">
        <f>IF(Master[[#This Row],[Latitude -decimal degrees]]="","",Master[[#This Row],[Latitude -decimal degrees]])</f>
        <v>39.825830000000003</v>
      </c>
      <c r="L55" s="91">
        <f>IF(Master[[#This Row],[Longitude -decimal degrees]]="","",Master[[#This Row],[Longitude -decimal degrees]])</f>
        <v>-74.252080000000007</v>
      </c>
      <c r="M55" s="89" t="str">
        <f>IF(Master[[#This Row],[Cooperator (Donor) 1 -full record]]="","",Master[[#This Row],[Cooperator (Donor) 1 -full record]])</f>
        <v>Bureau of Land Management, SOS project</v>
      </c>
    </row>
    <row r="56" spans="1:13" ht="333.5" x14ac:dyDescent="0.35">
      <c r="A56" s="89">
        <f t="shared" si="1"/>
        <v>54</v>
      </c>
      <c r="B56" s="89" t="str">
        <f>Master[[#This Row],[Accession Prefix (NPGS)]]&amp;" "&amp;Master[[#This Row],[Accession Number -Assigned]]</f>
        <v xml:space="preserve">W6 </v>
      </c>
      <c r="C56" s="89" t="str">
        <f>Master[[#This Row],[Inventory Prefix]]&amp;" "&amp;Master[[#This Row],[Inventory Number]]&amp;" "&amp;Master[[#This Row],[Inventory Suffix]]&amp;" "&amp;Master[[#This Row],[Inventory Type - Lookup Picker]]</f>
        <v>W6   SD</v>
      </c>
      <c r="D56" s="89" t="str">
        <f>IF(Master[[#This Row],[Accession Name (Identifier 1)]]="","",Master[[#This Row],[Accession Name (Identifier 1)]])</f>
        <v/>
      </c>
      <c r="E56" s="87">
        <f>IF(Master[[#This Row],[Date Collected or Developed]]="","",Master[[#This Row],[Date Collected or Developed]])</f>
        <v>42678</v>
      </c>
      <c r="F56" s="87" t="str">
        <f>IF(Master[[#This Row],[Received Date -received by site]]="","",Master[[#This Row],[Received Date -received by site]])</f>
        <v/>
      </c>
      <c r="G56" s="89" t="str">
        <f>IF(Master[[#This Row],[Taxon -Lookup Picker in GRIN]]="","",Master[[#This Row],[Taxon -Lookup Picker in GRIN]])</f>
        <v>Euthamia caroliniana</v>
      </c>
      <c r="H56" s="89" t="str">
        <f>IF(Master[[#This Row],[Inventory Maintenance Policy]]="","",Master[[#This Row],[Inventory Maintenance Policy]])</f>
        <v>w6_native</v>
      </c>
      <c r="I56" s="89" t="str">
        <f>IF(Master[[#This Row],[Geography (Collection) -Lookup Picker in GRIN]]="",#REF!,Master[[#This Row],[Geography (Collection) -Lookup Picker in GRIN]])</f>
        <v>United States, New Jersey, Ocean</v>
      </c>
      <c r="J56" s="89" t="str">
        <f>IF(Master[[#This Row],[Collector Verbatim Locality]]="","",Master[[#This Row],[Collector Verbatim Locality]])</f>
        <v>Manchester WMA//From Lakehurst, drive about .5 miles west on Hwy 70 to Beckerville Rd. Then drive about 3 miles west on Beckerville Rd/Horicon Ave to a trail on the left side of the road. The population is in two fields that can be accessed from the trail.</v>
      </c>
      <c r="K56" s="91">
        <f>IF(Master[[#This Row],[Latitude -decimal degrees]]="","",Master[[#This Row],[Latitude -decimal degrees]])</f>
        <v>39.988610000000001</v>
      </c>
      <c r="L56" s="91">
        <f>IF(Master[[#This Row],[Longitude -decimal degrees]]="","",Master[[#This Row],[Longitude -decimal degrees]])</f>
        <v>-74.393500000000003</v>
      </c>
      <c r="M56" s="89" t="str">
        <f>IF(Master[[#This Row],[Cooperator (Donor) 1 -full record]]="","",Master[[#This Row],[Cooperator (Donor) 1 -full record]])</f>
        <v>Bureau of Land Management, SOS project</v>
      </c>
    </row>
    <row r="57" spans="1:13" ht="290" x14ac:dyDescent="0.35">
      <c r="A57" s="89">
        <f t="shared" si="1"/>
        <v>55</v>
      </c>
      <c r="B57" s="89" t="str">
        <f>Master[[#This Row],[Accession Prefix (NPGS)]]&amp;" "&amp;Master[[#This Row],[Accession Number -Assigned]]</f>
        <v xml:space="preserve">W6 </v>
      </c>
      <c r="C57" s="89" t="str">
        <f>Master[[#This Row],[Inventory Prefix]]&amp;" "&amp;Master[[#This Row],[Inventory Number]]&amp;" "&amp;Master[[#This Row],[Inventory Suffix]]&amp;" "&amp;Master[[#This Row],[Inventory Type - Lookup Picker]]</f>
        <v>W6   SD</v>
      </c>
      <c r="D57" s="89" t="str">
        <f>IF(Master[[#This Row],[Accession Name (Identifier 1)]]="","",Master[[#This Row],[Accession Name (Identifier 1)]])</f>
        <v/>
      </c>
      <c r="E57" s="87">
        <f>IF(Master[[#This Row],[Date Collected or Developed]]="","",Master[[#This Row],[Date Collected or Developed]])</f>
        <v>42684</v>
      </c>
      <c r="F57" s="87" t="str">
        <f>IF(Master[[#This Row],[Received Date -received by site]]="","",Master[[#This Row],[Received Date -received by site]])</f>
        <v/>
      </c>
      <c r="G57" s="89" t="str">
        <f>IF(Master[[#This Row],[Taxon -Lookup Picker in GRIN]]="","",Master[[#This Row],[Taxon -Lookup Picker in GRIN]])</f>
        <v>Kalmia latifolia</v>
      </c>
      <c r="H57" s="89" t="str">
        <f>IF(Master[[#This Row],[Inventory Maintenance Policy]]="","",Master[[#This Row],[Inventory Maintenance Policy]])</f>
        <v>w6_native</v>
      </c>
      <c r="I57" s="89" t="str">
        <f>IF(Master[[#This Row],[Geography (Collection) -Lookup Picker in GRIN]]="",#REF!,Master[[#This Row],[Geography (Collection) -Lookup Picker in GRIN]])</f>
        <v>United States, New Jersey, Sussex</v>
      </c>
      <c r="J57" s="89" t="str">
        <f>IF(Master[[#This Row],[Collector Verbatim Locality]]="","",Master[[#This Row],[Collector Verbatim Locality]])</f>
        <v>Bear Swamp WMA/E Shor Lake Owassa Rd/From Branchville, head west for .5 miles on Main St towards Kemah Lake Rd. Turn right onto US-206 N. In 1.6 miles, turn left onto Culvermere Rd. Drive to dead end of E Shore Lake Owassa Rd.</v>
      </c>
      <c r="K57" s="91">
        <f>IF(Master[[#This Row],[Latitude -decimal degrees]]="","",Master[[#This Row],[Latitude -decimal degrees]])</f>
        <v>41.140970000000003</v>
      </c>
      <c r="L57" s="91">
        <f>IF(Master[[#This Row],[Longitude -decimal degrees]]="","",Master[[#This Row],[Longitude -decimal degrees]])</f>
        <v>-74.818799999999996</v>
      </c>
      <c r="M57" s="89" t="str">
        <f>IF(Master[[#This Row],[Cooperator (Donor) 1 -full record]]="","",Master[[#This Row],[Cooperator (Donor) 1 -full record]])</f>
        <v>Bureau of Land Management, SOS project</v>
      </c>
    </row>
    <row r="58" spans="1:13" ht="319" x14ac:dyDescent="0.35">
      <c r="A58" s="89">
        <f t="shared" si="1"/>
        <v>56</v>
      </c>
      <c r="B58" s="89" t="str">
        <f>Master[[#This Row],[Accession Prefix (NPGS)]]&amp;" "&amp;Master[[#This Row],[Accession Number -Assigned]]</f>
        <v xml:space="preserve">W6 </v>
      </c>
      <c r="C58" s="89" t="str">
        <f>Master[[#This Row],[Inventory Prefix]]&amp;" "&amp;Master[[#This Row],[Inventory Number]]&amp;" "&amp;Master[[#This Row],[Inventory Suffix]]&amp;" "&amp;Master[[#This Row],[Inventory Type - Lookup Picker]]</f>
        <v>W6   SD</v>
      </c>
      <c r="D58" s="89" t="str">
        <f>IF(Master[[#This Row],[Accession Name (Identifier 1)]]="","",Master[[#This Row],[Accession Name (Identifier 1)]])</f>
        <v/>
      </c>
      <c r="E58" s="87">
        <f>IF(Master[[#This Row],[Date Collected or Developed]]="","",Master[[#This Row],[Date Collected or Developed]])</f>
        <v>42559</v>
      </c>
      <c r="F58" s="87" t="str">
        <f>IF(Master[[#This Row],[Received Date -received by site]]="","",Master[[#This Row],[Received Date -received by site]])</f>
        <v/>
      </c>
      <c r="G58" s="89" t="str">
        <f>IF(Master[[#This Row],[Taxon -Lookup Picker in GRIN]]="","",Master[[#This Row],[Taxon -Lookup Picker in GRIN]])</f>
        <v>Deschampsia flexuosa</v>
      </c>
      <c r="H58" s="89" t="str">
        <f>IF(Master[[#This Row],[Inventory Maintenance Policy]]="","",Master[[#This Row],[Inventory Maintenance Policy]])</f>
        <v>w6_native</v>
      </c>
      <c r="I58" s="89" t="str">
        <f>IF(Master[[#This Row],[Geography (Collection) -Lookup Picker in GRIN]]="",#REF!,Master[[#This Row],[Geography (Collection) -Lookup Picker in GRIN]])</f>
        <v>United States, New York, Suffolk</v>
      </c>
      <c r="J58" s="89" t="str">
        <f>IF(Master[[#This Row],[Collector Verbatim Locality]]="","",Master[[#This Row],[Collector Verbatim Locality]])</f>
        <v>Connetquot River State Park/Yellow trail and others/Drive east on Sunrise highway. There is a sharp right directly off the highway that takes you into the park entrance. The population is along the path edge throughout the park.</v>
      </c>
      <c r="K58" s="91">
        <f>IF(Master[[#This Row],[Latitude -decimal degrees]]="","",Master[[#This Row],[Latitude -decimal degrees]])</f>
        <v>40.751690000000004</v>
      </c>
      <c r="L58" s="91">
        <f>IF(Master[[#This Row],[Longitude -decimal degrees]]="","",Master[[#This Row],[Longitude -decimal degrees]])</f>
        <v>-73.15155</v>
      </c>
      <c r="M58" s="89" t="str">
        <f>IF(Master[[#This Row],[Cooperator (Donor) 1 -full record]]="","",Master[[#This Row],[Cooperator (Donor) 1 -full record]])</f>
        <v>Bureau of Land Management, SOS project</v>
      </c>
    </row>
    <row r="59" spans="1:13" ht="319" x14ac:dyDescent="0.35">
      <c r="A59" s="89">
        <f t="shared" si="1"/>
        <v>57</v>
      </c>
      <c r="B59" s="89" t="str">
        <f>Master[[#This Row],[Accession Prefix (NPGS)]]&amp;" "&amp;Master[[#This Row],[Accession Number -Assigned]]</f>
        <v xml:space="preserve">W6 </v>
      </c>
      <c r="C59" s="89" t="str">
        <f>Master[[#This Row],[Inventory Prefix]]&amp;" "&amp;Master[[#This Row],[Inventory Number]]&amp;" "&amp;Master[[#This Row],[Inventory Suffix]]&amp;" "&amp;Master[[#This Row],[Inventory Type - Lookup Picker]]</f>
        <v>W6   SD</v>
      </c>
      <c r="D59" s="89" t="str">
        <f>IF(Master[[#This Row],[Accession Name (Identifier 1)]]="","",Master[[#This Row],[Accession Name (Identifier 1)]])</f>
        <v/>
      </c>
      <c r="E59" s="87">
        <f>IF(Master[[#This Row],[Date Collected or Developed]]="","",Master[[#This Row],[Date Collected or Developed]])</f>
        <v>42559</v>
      </c>
      <c r="F59" s="87" t="str">
        <f>IF(Master[[#This Row],[Received Date -received by site]]="","",Master[[#This Row],[Received Date -received by site]])</f>
        <v/>
      </c>
      <c r="G59" s="89" t="str">
        <f>IF(Master[[#This Row],[Taxon -Lookup Picker in GRIN]]="","",Master[[#This Row],[Taxon -Lookup Picker in GRIN]])</f>
        <v>Danthonia spicata</v>
      </c>
      <c r="H59" s="89" t="str">
        <f>IF(Master[[#This Row],[Inventory Maintenance Policy]]="","",Master[[#This Row],[Inventory Maintenance Policy]])</f>
        <v>w6_native</v>
      </c>
      <c r="I59" s="89" t="str">
        <f>IF(Master[[#This Row],[Geography (Collection) -Lookup Picker in GRIN]]="",#REF!,Master[[#This Row],[Geography (Collection) -Lookup Picker in GRIN]])</f>
        <v>United States, New York, Suffolk</v>
      </c>
      <c r="J59" s="89" t="str">
        <f>IF(Master[[#This Row],[Collector Verbatim Locality]]="","",Master[[#This Row],[Collector Verbatim Locality]])</f>
        <v>Connetquot River State Park/Yellow trail and others/Drive east on Sunrise highway. There is a sharp right directly off the highway that takes you into the park entrance. The population is along the path edge throughout the park.</v>
      </c>
      <c r="K59" s="91">
        <f>IF(Master[[#This Row],[Latitude -decimal degrees]]="","",Master[[#This Row],[Latitude -decimal degrees]])</f>
        <v>40.753360000000001</v>
      </c>
      <c r="L59" s="91">
        <f>IF(Master[[#This Row],[Longitude -decimal degrees]]="","",Master[[#This Row],[Longitude -decimal degrees]])</f>
        <v>-73.155500000000004</v>
      </c>
      <c r="M59" s="89" t="str">
        <f>IF(Master[[#This Row],[Cooperator (Donor) 1 -full record]]="","",Master[[#This Row],[Cooperator (Donor) 1 -full record]])</f>
        <v>Bureau of Land Management, SOS project</v>
      </c>
    </row>
    <row r="60" spans="1:13" ht="348" x14ac:dyDescent="0.35">
      <c r="A60" s="89">
        <f t="shared" si="1"/>
        <v>58</v>
      </c>
      <c r="B60" s="89" t="str">
        <f>Master[[#This Row],[Accession Prefix (NPGS)]]&amp;" "&amp;Master[[#This Row],[Accession Number -Assigned]]</f>
        <v xml:space="preserve">W6 </v>
      </c>
      <c r="C60" s="89" t="str">
        <f>Master[[#This Row],[Inventory Prefix]]&amp;" "&amp;Master[[#This Row],[Inventory Number]]&amp;" "&amp;Master[[#This Row],[Inventory Suffix]]&amp;" "&amp;Master[[#This Row],[Inventory Type - Lookup Picker]]</f>
        <v>W6   SD</v>
      </c>
      <c r="D60" s="89" t="str">
        <f>IF(Master[[#This Row],[Accession Name (Identifier 1)]]="","",Master[[#This Row],[Accession Name (Identifier 1)]])</f>
        <v/>
      </c>
      <c r="E60" s="87">
        <f>IF(Master[[#This Row],[Date Collected or Developed]]="","",Master[[#This Row],[Date Collected or Developed]])</f>
        <v>42579</v>
      </c>
      <c r="F60" s="87" t="str">
        <f>IF(Master[[#This Row],[Received Date -received by site]]="","",Master[[#This Row],[Received Date -received by site]])</f>
        <v/>
      </c>
      <c r="G60" s="89" t="str">
        <f>IF(Master[[#This Row],[Taxon -Lookup Picker in GRIN]]="","",Master[[#This Row],[Taxon -Lookup Picker in GRIN]])</f>
        <v>Carex crinita</v>
      </c>
      <c r="H60" s="89" t="str">
        <f>IF(Master[[#This Row],[Inventory Maintenance Policy]]="","",Master[[#This Row],[Inventory Maintenance Policy]])</f>
        <v>w6_native</v>
      </c>
      <c r="I60" s="89" t="str">
        <f>IF(Master[[#This Row],[Geography (Collection) -Lookup Picker in GRIN]]="",#REF!,Master[[#This Row],[Geography (Collection) -Lookup Picker in GRIN]])</f>
        <v>United States, New York, Suffolk</v>
      </c>
      <c r="J60" s="89" t="str">
        <f>IF(Master[[#This Row],[Collector Verbatim Locality]]="","",Master[[#This Row],[Collector Verbatim Locality]])</f>
        <v>Linda Gronlund Memorial Nature Preserve/Wetland off right side of highway/Drive east on Barcelona Neck Road until it turns into Trustees Rd. Park in the first pull off on your left. Walk into the woods on your right and collect along the stream banks.</v>
      </c>
      <c r="K60" s="91">
        <f>IF(Master[[#This Row],[Latitude -decimal degrees]]="","",Master[[#This Row],[Latitude -decimal degrees]])</f>
        <v>40.993360000000003</v>
      </c>
      <c r="L60" s="91">
        <f>IF(Master[[#This Row],[Longitude -decimal degrees]]="","",Master[[#This Row],[Longitude -decimal degrees]])</f>
        <v>-72.263660000000002</v>
      </c>
      <c r="M60" s="89" t="str">
        <f>IF(Master[[#This Row],[Cooperator (Donor) 1 -full record]]="","",Master[[#This Row],[Cooperator (Donor) 1 -full record]])</f>
        <v>Bureau of Land Management, SOS project</v>
      </c>
    </row>
    <row r="61" spans="1:13" ht="333.5" x14ac:dyDescent="0.35">
      <c r="A61" s="89">
        <f t="shared" si="1"/>
        <v>59</v>
      </c>
      <c r="B61" s="89" t="str">
        <f>Master[[#This Row],[Accession Prefix (NPGS)]]&amp;" "&amp;Master[[#This Row],[Accession Number -Assigned]]</f>
        <v xml:space="preserve">W6 </v>
      </c>
      <c r="C61" s="89" t="str">
        <f>Master[[#This Row],[Inventory Prefix]]&amp;" "&amp;Master[[#This Row],[Inventory Number]]&amp;" "&amp;Master[[#This Row],[Inventory Suffix]]&amp;" "&amp;Master[[#This Row],[Inventory Type - Lookup Picker]]</f>
        <v>W6   SD</v>
      </c>
      <c r="D61" s="89" t="str">
        <f>IF(Master[[#This Row],[Accession Name (Identifier 1)]]="","",Master[[#This Row],[Accession Name (Identifier 1)]])</f>
        <v/>
      </c>
      <c r="E61" s="87">
        <f>IF(Master[[#This Row],[Date Collected or Developed]]="","",Master[[#This Row],[Date Collected or Developed]])</f>
        <v>42620</v>
      </c>
      <c r="F61" s="87" t="str">
        <f>IF(Master[[#This Row],[Received Date -received by site]]="","",Master[[#This Row],[Received Date -received by site]])</f>
        <v/>
      </c>
      <c r="G61" s="89" t="str">
        <f>IF(Master[[#This Row],[Taxon -Lookup Picker in GRIN]]="","",Master[[#This Row],[Taxon -Lookup Picker in GRIN]])</f>
        <v>Cyperus grayi</v>
      </c>
      <c r="H61" s="89" t="str">
        <f>IF(Master[[#This Row],[Inventory Maintenance Policy]]="","",Master[[#This Row],[Inventory Maintenance Policy]])</f>
        <v>w6_native</v>
      </c>
      <c r="I61" s="89" t="str">
        <f>IF(Master[[#This Row],[Geography (Collection) -Lookup Picker in GRIN]]="",#REF!,Master[[#This Row],[Geography (Collection) -Lookup Picker in GRIN]])</f>
        <v>United States, New York, Suffolk</v>
      </c>
      <c r="J61" s="89" t="str">
        <f>IF(Master[[#This Row],[Collector Verbatim Locality]]="","",Master[[#This Row],[Collector Verbatim Locality]])</f>
        <v>Sunken Meadow State Park/Boardwalk, Peninsula/From Sagtikos State Parkway, turn left onto NY-25A W then turn right onto Sunken Meadow Rd. Park in the parking lot and walk along the boardwalks and out onto the Penninsula.</v>
      </c>
      <c r="K61" s="91">
        <f>IF(Master[[#This Row],[Latitude -decimal degrees]]="","",Master[[#This Row],[Latitude -decimal degrees]])</f>
        <v>40.908769999999997</v>
      </c>
      <c r="L61" s="91">
        <f>IF(Master[[#This Row],[Longitude -decimal degrees]]="","",Master[[#This Row],[Longitude -decimal degrees]])</f>
        <v>-73.240549999999999</v>
      </c>
      <c r="M61" s="89" t="str">
        <f>IF(Master[[#This Row],[Cooperator (Donor) 1 -full record]]="","",Master[[#This Row],[Cooperator (Donor) 1 -full record]])</f>
        <v>Bureau of Land Management, SOS project</v>
      </c>
    </row>
    <row r="62" spans="1:13" ht="406" x14ac:dyDescent="0.35">
      <c r="A62" s="89">
        <f t="shared" si="1"/>
        <v>60</v>
      </c>
      <c r="B62" s="89" t="str">
        <f>Master[[#This Row],[Accession Prefix (NPGS)]]&amp;" "&amp;Master[[#This Row],[Accession Number -Assigned]]</f>
        <v xml:space="preserve">W6 </v>
      </c>
      <c r="C62" s="89" t="str">
        <f>Master[[#This Row],[Inventory Prefix]]&amp;" "&amp;Master[[#This Row],[Inventory Number]]&amp;" "&amp;Master[[#This Row],[Inventory Suffix]]&amp;" "&amp;Master[[#This Row],[Inventory Type - Lookup Picker]]</f>
        <v>W6   SD</v>
      </c>
      <c r="D62" s="89" t="str">
        <f>IF(Master[[#This Row],[Accession Name (Identifier 1)]]="","",Master[[#This Row],[Accession Name (Identifier 1)]])</f>
        <v/>
      </c>
      <c r="E62" s="87">
        <f>IF(Master[[#This Row],[Date Collected or Developed]]="","",Master[[#This Row],[Date Collected or Developed]])</f>
        <v>42621</v>
      </c>
      <c r="F62" s="87" t="str">
        <f>IF(Master[[#This Row],[Received Date -received by site]]="","",Master[[#This Row],[Received Date -received by site]])</f>
        <v/>
      </c>
      <c r="G62" s="89" t="str">
        <f>IF(Master[[#This Row],[Taxon -Lookup Picker in GRIN]]="","",Master[[#This Row],[Taxon -Lookup Picker in GRIN]])</f>
        <v>Teucrium canadense</v>
      </c>
      <c r="H62" s="89" t="str">
        <f>IF(Master[[#This Row],[Inventory Maintenance Policy]]="","",Master[[#This Row],[Inventory Maintenance Policy]])</f>
        <v>w6_native</v>
      </c>
      <c r="I62" s="89" t="str">
        <f>IF(Master[[#This Row],[Geography (Collection) -Lookup Picker in GRIN]]="",#REF!,Master[[#This Row],[Geography (Collection) -Lookup Picker in GRIN]])</f>
        <v>United States, New York, Suffolk</v>
      </c>
      <c r="J62" s="89" t="str">
        <f>IF(Master[[#This Row],[Collector Verbatim Locality]]="","",Master[[#This Row],[Collector Verbatim Locality]])</f>
        <v>Merrill Lake Sanctuary/Fields and salt marsh boarder/From Hampton Bays, take 27E. Turn left onto N Main St, slight right onto Springs Fireplace Rd. Park next to the Nature Conservancy's Merrill Lake Sanctuary sign, 0.2 miles down the road. The population boarders the marsh, with a few individuals in the first field towards the road.</v>
      </c>
      <c r="K62" s="91">
        <f>IF(Master[[#This Row],[Latitude -decimal degrees]]="","",Master[[#This Row],[Latitude -decimal degrees]])</f>
        <v>41.026359999999997</v>
      </c>
      <c r="L62" s="91">
        <f>IF(Master[[#This Row],[Longitude -decimal degrees]]="","",Master[[#This Row],[Longitude -decimal degrees]])</f>
        <v>-72.152439999999999</v>
      </c>
      <c r="M62" s="89" t="str">
        <f>IF(Master[[#This Row],[Cooperator (Donor) 1 -full record]]="","",Master[[#This Row],[Cooperator (Donor) 1 -full record]])</f>
        <v>Bureau of Land Management, SOS project</v>
      </c>
    </row>
    <row r="63" spans="1:13" ht="232" x14ac:dyDescent="0.35">
      <c r="A63" s="89">
        <f t="shared" si="1"/>
        <v>61</v>
      </c>
      <c r="B63" s="89" t="str">
        <f>Master[[#This Row],[Accession Prefix (NPGS)]]&amp;" "&amp;Master[[#This Row],[Accession Number -Assigned]]</f>
        <v xml:space="preserve">W6 </v>
      </c>
      <c r="C63" s="89" t="str">
        <f>Master[[#This Row],[Inventory Prefix]]&amp;" "&amp;Master[[#This Row],[Inventory Number]]&amp;" "&amp;Master[[#This Row],[Inventory Suffix]]&amp;" "&amp;Master[[#This Row],[Inventory Type - Lookup Picker]]</f>
        <v>W6   SD</v>
      </c>
      <c r="D63" s="89" t="str">
        <f>IF(Master[[#This Row],[Accession Name (Identifier 1)]]="","",Master[[#This Row],[Accession Name (Identifier 1)]])</f>
        <v/>
      </c>
      <c r="E63" s="87">
        <f>IF(Master[[#This Row],[Date Collected or Developed]]="","",Master[[#This Row],[Date Collected or Developed]])</f>
        <v>42622</v>
      </c>
      <c r="F63" s="87" t="str">
        <f>IF(Master[[#This Row],[Received Date -received by site]]="","",Master[[#This Row],[Received Date -received by site]])</f>
        <v/>
      </c>
      <c r="G63" s="89" t="str">
        <f>IF(Master[[#This Row],[Taxon -Lookup Picker in GRIN]]="","",Master[[#This Row],[Taxon -Lookup Picker in GRIN]])</f>
        <v>Teucrium canadense</v>
      </c>
      <c r="H63" s="89" t="str">
        <f>IF(Master[[#This Row],[Inventory Maintenance Policy]]="","",Master[[#This Row],[Inventory Maintenance Policy]])</f>
        <v>w6_native</v>
      </c>
      <c r="I63" s="89" t="str">
        <f>IF(Master[[#This Row],[Geography (Collection) -Lookup Picker in GRIN]]="",#REF!,Master[[#This Row],[Geography (Collection) -Lookup Picker in GRIN]])</f>
        <v>United States, New York, Suffolk</v>
      </c>
      <c r="J63" s="89" t="str">
        <f>IF(Master[[#This Row],[Collector Verbatim Locality]]="","",Master[[#This Row],[Collector Verbatim Locality]])</f>
        <v>Hubbard County Park/salt marsh edges/From Riverhead, take 24E. Turn left onto Red Creek Rd. The population is spread around the salt marshes in the inlets.</v>
      </c>
      <c r="K63" s="91">
        <f>IF(Master[[#This Row],[Latitude -decimal degrees]]="","",Master[[#This Row],[Latitude -decimal degrees]])</f>
        <v>40.897359999999999</v>
      </c>
      <c r="L63" s="91">
        <f>IF(Master[[#This Row],[Longitude -decimal degrees]]="","",Master[[#This Row],[Longitude -decimal degrees]])</f>
        <v>-72.566800000000001</v>
      </c>
      <c r="M63" s="89" t="str">
        <f>IF(Master[[#This Row],[Cooperator (Donor) 1 -full record]]="","",Master[[#This Row],[Cooperator (Donor) 1 -full record]])</f>
        <v>Bureau of Land Management, SOS project</v>
      </c>
    </row>
    <row r="64" spans="1:13" ht="304.5" x14ac:dyDescent="0.35">
      <c r="A64" s="89">
        <f t="shared" si="1"/>
        <v>62</v>
      </c>
      <c r="B64" s="89" t="str">
        <f>Master[[#This Row],[Accession Prefix (NPGS)]]&amp;" "&amp;Master[[#This Row],[Accession Number -Assigned]]</f>
        <v xml:space="preserve">W6 </v>
      </c>
      <c r="C64" s="89" t="str">
        <f>Master[[#This Row],[Inventory Prefix]]&amp;" "&amp;Master[[#This Row],[Inventory Number]]&amp;" "&amp;Master[[#This Row],[Inventory Suffix]]&amp;" "&amp;Master[[#This Row],[Inventory Type - Lookup Picker]]</f>
        <v>W6   SD</v>
      </c>
      <c r="D64" s="89" t="str">
        <f>IF(Master[[#This Row],[Accession Name (Identifier 1)]]="","",Master[[#This Row],[Accession Name (Identifier 1)]])</f>
        <v/>
      </c>
      <c r="E64" s="87">
        <f>IF(Master[[#This Row],[Date Collected or Developed]]="","",Master[[#This Row],[Date Collected or Developed]])</f>
        <v>42627</v>
      </c>
      <c r="F64" s="87" t="str">
        <f>IF(Master[[#This Row],[Received Date -received by site]]="","",Master[[#This Row],[Received Date -received by site]])</f>
        <v/>
      </c>
      <c r="G64" s="89" t="str">
        <f>IF(Master[[#This Row],[Taxon -Lookup Picker in GRIN]]="","",Master[[#This Row],[Taxon -Lookup Picker in GRIN]])</f>
        <v>Eupatorium hyssopifolium</v>
      </c>
      <c r="H64" s="89" t="str">
        <f>IF(Master[[#This Row],[Inventory Maintenance Policy]]="","",Master[[#This Row],[Inventory Maintenance Policy]])</f>
        <v>w6_native</v>
      </c>
      <c r="I64" s="89" t="str">
        <f>IF(Master[[#This Row],[Geography (Collection) -Lookup Picker in GRIN]]="",#REF!,Master[[#This Row],[Geography (Collection) -Lookup Picker in GRIN]])</f>
        <v>United States, New York, Suffolk</v>
      </c>
      <c r="J64" s="89" t="str">
        <f>IF(Master[[#This Row],[Collector Verbatim Locality]]="","",Master[[#This Row],[Collector Verbatim Locality]])</f>
        <v>Conscience Point National Wildlife Refuge//From Hampton Bays, take NY 27-E then turn left onto Sandy Hollow Rd. Turn left onto N Sea Rd and park near the park's sign. The population is in the large field next to the road.</v>
      </c>
      <c r="K64" s="91">
        <f>IF(Master[[#This Row],[Latitude -decimal degrees]]="","",Master[[#This Row],[Latitude -decimal degrees]])</f>
        <v>40.940300000000001</v>
      </c>
      <c r="L64" s="91">
        <f>IF(Master[[#This Row],[Longitude -decimal degrees]]="","",Master[[#This Row],[Longitude -decimal degrees]])</f>
        <v>-72.419690000000003</v>
      </c>
      <c r="M64" s="89" t="str">
        <f>IF(Master[[#This Row],[Cooperator (Donor) 1 -full record]]="","",Master[[#This Row],[Cooperator (Donor) 1 -full record]])</f>
        <v>Bureau of Land Management, SOS project</v>
      </c>
    </row>
    <row r="65" spans="1:13" ht="348" x14ac:dyDescent="0.35">
      <c r="A65" s="89">
        <f t="shared" si="1"/>
        <v>63</v>
      </c>
      <c r="B65" s="89" t="str">
        <f>Master[[#This Row],[Accession Prefix (NPGS)]]&amp;" "&amp;Master[[#This Row],[Accession Number -Assigned]]</f>
        <v xml:space="preserve">W6 </v>
      </c>
      <c r="C65" s="89" t="str">
        <f>Master[[#This Row],[Inventory Prefix]]&amp;" "&amp;Master[[#This Row],[Inventory Number]]&amp;" "&amp;Master[[#This Row],[Inventory Suffix]]&amp;" "&amp;Master[[#This Row],[Inventory Type - Lookup Picker]]</f>
        <v>W6   SD</v>
      </c>
      <c r="D65" s="89" t="str">
        <f>IF(Master[[#This Row],[Accession Name (Identifier 1)]]="","",Master[[#This Row],[Accession Name (Identifier 1)]])</f>
        <v/>
      </c>
      <c r="E65" s="87">
        <f>IF(Master[[#This Row],[Date Collected or Developed]]="","",Master[[#This Row],[Date Collected or Developed]])</f>
        <v>42634</v>
      </c>
      <c r="F65" s="87" t="str">
        <f>IF(Master[[#This Row],[Received Date -received by site]]="","",Master[[#This Row],[Received Date -received by site]])</f>
        <v/>
      </c>
      <c r="G65" s="89" t="str">
        <f>IF(Master[[#This Row],[Taxon -Lookup Picker in GRIN]]="","",Master[[#This Row],[Taxon -Lookup Picker in GRIN]])</f>
        <v>Rhexia virginica</v>
      </c>
      <c r="H65" s="89" t="str">
        <f>IF(Master[[#This Row],[Inventory Maintenance Policy]]="","",Master[[#This Row],[Inventory Maintenance Policy]])</f>
        <v>w6_native</v>
      </c>
      <c r="I65" s="89" t="str">
        <f>IF(Master[[#This Row],[Geography (Collection) -Lookup Picker in GRIN]]="",#REF!,Master[[#This Row],[Geography (Collection) -Lookup Picker in GRIN]])</f>
        <v>United States, New York, Suffolk</v>
      </c>
      <c r="J65" s="89" t="str">
        <f>IF(Master[[#This Row],[Collector Verbatim Locality]]="","",Master[[#This Row],[Collector Verbatim Locality]])</f>
        <v>Sears Bellows County Park//From NY-24 N/Riverhead-Hampton Bays Rd, turn left onto Bellows Pond Rd, turn right to stay on Bellows Pond Rd, then the park entrance will be on your right. The population is around Bellows Pond, Grass Pond, and House Pond.</v>
      </c>
      <c r="K65" s="91">
        <f>IF(Master[[#This Row],[Latitude -decimal degrees]]="","",Master[[#This Row],[Latitude -decimal degrees]])</f>
        <v>40.88391</v>
      </c>
      <c r="L65" s="91">
        <f>IF(Master[[#This Row],[Longitude -decimal degrees]]="","",Master[[#This Row],[Longitude -decimal degrees]])</f>
        <v>-72.557630000000003</v>
      </c>
      <c r="M65" s="89" t="str">
        <f>IF(Master[[#This Row],[Cooperator (Donor) 1 -full record]]="","",Master[[#This Row],[Cooperator (Donor) 1 -full record]])</f>
        <v>Bureau of Land Management, SOS project</v>
      </c>
    </row>
    <row r="66" spans="1:13" ht="348" x14ac:dyDescent="0.35">
      <c r="A66" s="89">
        <f t="shared" ref="A66:A97" si="2">ROW()-2</f>
        <v>64</v>
      </c>
      <c r="B66" s="89" t="str">
        <f>Master[[#This Row],[Accession Prefix (NPGS)]]&amp;" "&amp;Master[[#This Row],[Accession Number -Assigned]]</f>
        <v xml:space="preserve">W6 </v>
      </c>
      <c r="C66" s="89" t="str">
        <f>Master[[#This Row],[Inventory Prefix]]&amp;" "&amp;Master[[#This Row],[Inventory Number]]&amp;" "&amp;Master[[#This Row],[Inventory Suffix]]&amp;" "&amp;Master[[#This Row],[Inventory Type - Lookup Picker]]</f>
        <v>W6   SD</v>
      </c>
      <c r="D66" s="89" t="str">
        <f>IF(Master[[#This Row],[Accession Name (Identifier 1)]]="","",Master[[#This Row],[Accession Name (Identifier 1)]])</f>
        <v/>
      </c>
      <c r="E66" s="87">
        <f>IF(Master[[#This Row],[Date Collected or Developed]]="","",Master[[#This Row],[Date Collected or Developed]])</f>
        <v>42634</v>
      </c>
      <c r="F66" s="87" t="str">
        <f>IF(Master[[#This Row],[Received Date -received by site]]="","",Master[[#This Row],[Received Date -received by site]])</f>
        <v/>
      </c>
      <c r="G66" s="89" t="str">
        <f>IF(Master[[#This Row],[Taxon -Lookup Picker in GRIN]]="","",Master[[#This Row],[Taxon -Lookup Picker in GRIN]])</f>
        <v>Triadenum virginicum</v>
      </c>
      <c r="H66" s="89" t="str">
        <f>IF(Master[[#This Row],[Inventory Maintenance Policy]]="","",Master[[#This Row],[Inventory Maintenance Policy]])</f>
        <v>w6_native</v>
      </c>
      <c r="I66" s="89" t="str">
        <f>IF(Master[[#This Row],[Geography (Collection) -Lookup Picker in GRIN]]="",#REF!,Master[[#This Row],[Geography (Collection) -Lookup Picker in GRIN]])</f>
        <v>United States, New York, Suffolk</v>
      </c>
      <c r="J66" s="89" t="str">
        <f>IF(Master[[#This Row],[Collector Verbatim Locality]]="","",Master[[#This Row],[Collector Verbatim Locality]])</f>
        <v>Sears Bellows County Park//From NY-24 N/Riverhead-Hampton Bays Rd, turn left onto Bellows Pond Rd, turn right to stay on Bellows Pond Rd, then the park entrance will be on your right. Population surrounds Bellows Pond, Grass Pond, and House Pond.</v>
      </c>
      <c r="K66" s="91">
        <f>IF(Master[[#This Row],[Latitude -decimal degrees]]="","",Master[[#This Row],[Latitude -decimal degrees]])</f>
        <v>40.88391</v>
      </c>
      <c r="L66" s="91">
        <f>IF(Master[[#This Row],[Longitude -decimal degrees]]="","",Master[[#This Row],[Longitude -decimal degrees]])</f>
        <v>-72.557630000000003</v>
      </c>
      <c r="M66" s="89" t="str">
        <f>IF(Master[[#This Row],[Cooperator (Donor) 1 -full record]]="","",Master[[#This Row],[Cooperator (Donor) 1 -full record]])</f>
        <v>Bureau of Land Management, SOS project</v>
      </c>
    </row>
    <row r="67" spans="1:13" ht="333.5" x14ac:dyDescent="0.35">
      <c r="A67" s="89">
        <f t="shared" si="2"/>
        <v>65</v>
      </c>
      <c r="B67" s="89" t="str">
        <f>Master[[#This Row],[Accession Prefix (NPGS)]]&amp;" "&amp;Master[[#This Row],[Accession Number -Assigned]]</f>
        <v xml:space="preserve">W6 </v>
      </c>
      <c r="C67" s="89" t="str">
        <f>Master[[#This Row],[Inventory Prefix]]&amp;" "&amp;Master[[#This Row],[Inventory Number]]&amp;" "&amp;Master[[#This Row],[Inventory Suffix]]&amp;" "&amp;Master[[#This Row],[Inventory Type - Lookup Picker]]</f>
        <v>W6   SD</v>
      </c>
      <c r="D67" s="89" t="str">
        <f>IF(Master[[#This Row],[Accession Name (Identifier 1)]]="","",Master[[#This Row],[Accession Name (Identifier 1)]])</f>
        <v/>
      </c>
      <c r="E67" s="87">
        <f>IF(Master[[#This Row],[Date Collected or Developed]]="","",Master[[#This Row],[Date Collected or Developed]])</f>
        <v>42635</v>
      </c>
      <c r="F67" s="87" t="str">
        <f>IF(Master[[#This Row],[Received Date -received by site]]="","",Master[[#This Row],[Received Date -received by site]])</f>
        <v/>
      </c>
      <c r="G67" s="89" t="str">
        <f>IF(Master[[#This Row],[Taxon -Lookup Picker in GRIN]]="","",Master[[#This Row],[Taxon -Lookup Picker in GRIN]])</f>
        <v>Pluchea odorata</v>
      </c>
      <c r="H67" s="89" t="str">
        <f>IF(Master[[#This Row],[Inventory Maintenance Policy]]="","",Master[[#This Row],[Inventory Maintenance Policy]])</f>
        <v>w6_native</v>
      </c>
      <c r="I67" s="89" t="str">
        <f>IF(Master[[#This Row],[Geography (Collection) -Lookup Picker in GRIN]]="",#REF!,Master[[#This Row],[Geography (Collection) -Lookup Picker in GRIN]])</f>
        <v>United States, New York, Suffolk</v>
      </c>
      <c r="J67" s="89" t="str">
        <f>IF(Master[[#This Row],[Collector Verbatim Locality]]="","",Master[[#This Row],[Collector Verbatim Locality]])</f>
        <v>Gardiner County Park//From Robert Moses Causeway, take exit RM2E for NY 27A E toward Bay Shore. Turn right onto Manor Ln after 1 mile, park in in the parking lot, and collect from all the trails in the forest. Population is at salt marsh edges.</v>
      </c>
      <c r="K67" s="91">
        <f>IF(Master[[#This Row],[Latitude -decimal degrees]]="","",Master[[#This Row],[Latitude -decimal degrees]])</f>
        <v>40.698500000000003</v>
      </c>
      <c r="L67" s="91">
        <f>IF(Master[[#This Row],[Longitude -decimal degrees]]="","",Master[[#This Row],[Longitude -decimal degrees]])</f>
        <v>-73.272379999999998</v>
      </c>
      <c r="M67" s="89" t="str">
        <f>IF(Master[[#This Row],[Cooperator (Donor) 1 -full record]]="","",Master[[#This Row],[Cooperator (Donor) 1 -full record]])</f>
        <v>Bureau of Land Management, SOS project</v>
      </c>
    </row>
    <row r="68" spans="1:13" ht="348" x14ac:dyDescent="0.35">
      <c r="A68" s="89">
        <f t="shared" si="2"/>
        <v>66</v>
      </c>
      <c r="B68" s="89" t="str">
        <f>Master[[#This Row],[Accession Prefix (NPGS)]]&amp;" "&amp;Master[[#This Row],[Accession Number -Assigned]]</f>
        <v xml:space="preserve">W6 </v>
      </c>
      <c r="C68" s="89" t="str">
        <f>Master[[#This Row],[Inventory Prefix]]&amp;" "&amp;Master[[#This Row],[Inventory Number]]&amp;" "&amp;Master[[#This Row],[Inventory Suffix]]&amp;" "&amp;Master[[#This Row],[Inventory Type - Lookup Picker]]</f>
        <v>W6   SD</v>
      </c>
      <c r="D68" s="89" t="str">
        <f>IF(Master[[#This Row],[Accession Name (Identifier 1)]]="","",Master[[#This Row],[Accession Name (Identifier 1)]])</f>
        <v/>
      </c>
      <c r="E68" s="87">
        <f>IF(Master[[#This Row],[Date Collected or Developed]]="","",Master[[#This Row],[Date Collected or Developed]])</f>
        <v>42639</v>
      </c>
      <c r="F68" s="87" t="str">
        <f>IF(Master[[#This Row],[Received Date -received by site]]="","",Master[[#This Row],[Received Date -received by site]])</f>
        <v/>
      </c>
      <c r="G68" s="89" t="str">
        <f>IF(Master[[#This Row],[Taxon -Lookup Picker in GRIN]]="","",Master[[#This Row],[Taxon -Lookup Picker in GRIN]])</f>
        <v>Cakile edentula</v>
      </c>
      <c r="H68" s="89" t="str">
        <f>IF(Master[[#This Row],[Inventory Maintenance Policy]]="","",Master[[#This Row],[Inventory Maintenance Policy]])</f>
        <v>w6_native</v>
      </c>
      <c r="I68" s="89" t="str">
        <f>IF(Master[[#This Row],[Geography (Collection) -Lookup Picker in GRIN]]="",#REF!,Master[[#This Row],[Geography (Collection) -Lookup Picker in GRIN]])</f>
        <v>United States, New York, Suffolk</v>
      </c>
      <c r="J68" s="89" t="str">
        <f>IF(Master[[#This Row],[Collector Verbatim Locality]]="","",Master[[#This Row],[Collector Verbatim Locality]])</f>
        <v>Nickerson Beach//From Meadowbrook State Parkway S, take exit M10 for Loop Parkway. Exit towards Long Beach, merge onto Lido Blvd, and turn left onto Donna Ln. The Beach is on your left and the population spreads along the dune edge closest towards the beach.</v>
      </c>
      <c r="K68" s="91">
        <f>IF(Master[[#This Row],[Latitude -decimal degrees]]="","",Master[[#This Row],[Latitude -decimal degrees]])</f>
        <v>40.592970000000001</v>
      </c>
      <c r="L68" s="91">
        <f>IF(Master[[#This Row],[Longitude -decimal degrees]]="","",Master[[#This Row],[Longitude -decimal degrees]])</f>
        <v>-73.599329999999995</v>
      </c>
      <c r="M68" s="89" t="str">
        <f>IF(Master[[#This Row],[Cooperator (Donor) 1 -full record]]="","",Master[[#This Row],[Cooperator (Donor) 1 -full record]])</f>
        <v>Bureau of Land Management, SOS project</v>
      </c>
    </row>
    <row r="69" spans="1:13" ht="232" x14ac:dyDescent="0.35">
      <c r="A69" s="89">
        <f t="shared" si="2"/>
        <v>67</v>
      </c>
      <c r="B69" s="89" t="str">
        <f>Master[[#This Row],[Accession Prefix (NPGS)]]&amp;" "&amp;Master[[#This Row],[Accession Number -Assigned]]</f>
        <v xml:space="preserve">W6 </v>
      </c>
      <c r="C69" s="89" t="str">
        <f>Master[[#This Row],[Inventory Prefix]]&amp;" "&amp;Master[[#This Row],[Inventory Number]]&amp;" "&amp;Master[[#This Row],[Inventory Suffix]]&amp;" "&amp;Master[[#This Row],[Inventory Type - Lookup Picker]]</f>
        <v>W6   SD</v>
      </c>
      <c r="D69" s="89" t="str">
        <f>IF(Master[[#This Row],[Accession Name (Identifier 1)]]="","",Master[[#This Row],[Accession Name (Identifier 1)]])</f>
        <v/>
      </c>
      <c r="E69" s="87">
        <f>IF(Master[[#This Row],[Date Collected or Developed]]="","",Master[[#This Row],[Date Collected or Developed]])</f>
        <v>42640</v>
      </c>
      <c r="F69" s="87" t="str">
        <f>IF(Master[[#This Row],[Received Date -received by site]]="","",Master[[#This Row],[Received Date -received by site]])</f>
        <v/>
      </c>
      <c r="G69" s="89" t="str">
        <f>IF(Master[[#This Row],[Taxon -Lookup Picker in GRIN]]="","",Master[[#This Row],[Taxon -Lookup Picker in GRIN]])</f>
        <v>Pityopsis falcata</v>
      </c>
      <c r="H69" s="89" t="str">
        <f>IF(Master[[#This Row],[Inventory Maintenance Policy]]="","",Master[[#This Row],[Inventory Maintenance Policy]])</f>
        <v>w6_native</v>
      </c>
      <c r="I69" s="89" t="str">
        <f>IF(Master[[#This Row],[Geography (Collection) -Lookup Picker in GRIN]]="",#REF!,Master[[#This Row],[Geography (Collection) -Lookup Picker in GRIN]])</f>
        <v>United States, New York, Suffolk</v>
      </c>
      <c r="J69" s="89" t="str">
        <f>IF(Master[[#This Row],[Collector Verbatim Locality]]="","",Master[[#This Row],[Collector Verbatim Locality]])</f>
        <v>Robert Cushman Murphey Park//From NY-24 N, turn left onto River Rd. Drive ~1.3 miles to a parking lot on your left. Walk the full loop trail that starts in the parking lot.</v>
      </c>
      <c r="K69" s="91">
        <f>IF(Master[[#This Row],[Latitude -decimal degrees]]="","",Master[[#This Row],[Latitude -decimal degrees]])</f>
        <v>40.904269999999997</v>
      </c>
      <c r="L69" s="91">
        <f>IF(Master[[#This Row],[Longitude -decimal degrees]]="","",Master[[#This Row],[Longitude -decimal degrees]])</f>
        <v>-72.766829999999999</v>
      </c>
      <c r="M69" s="89" t="str">
        <f>IF(Master[[#This Row],[Cooperator (Donor) 1 -full record]]="","",Master[[#This Row],[Cooperator (Donor) 1 -full record]])</f>
        <v>Bureau of Land Management, SOS project</v>
      </c>
    </row>
    <row r="70" spans="1:13" ht="409.5" x14ac:dyDescent="0.35">
      <c r="A70" s="89">
        <f t="shared" si="2"/>
        <v>68</v>
      </c>
      <c r="B70" s="89" t="str">
        <f>Master[[#This Row],[Accession Prefix (NPGS)]]&amp;" "&amp;Master[[#This Row],[Accession Number -Assigned]]</f>
        <v xml:space="preserve">W6 </v>
      </c>
      <c r="C70" s="89" t="str">
        <f>Master[[#This Row],[Inventory Prefix]]&amp;" "&amp;Master[[#This Row],[Inventory Number]]&amp;" "&amp;Master[[#This Row],[Inventory Suffix]]&amp;" "&amp;Master[[#This Row],[Inventory Type - Lookup Picker]]</f>
        <v>W6   SD</v>
      </c>
      <c r="D70" s="89" t="str">
        <f>IF(Master[[#This Row],[Accession Name (Identifier 1)]]="","",Master[[#This Row],[Accession Name (Identifier 1)]])</f>
        <v/>
      </c>
      <c r="E70" s="87">
        <f>IF(Master[[#This Row],[Date Collected or Developed]]="","",Master[[#This Row],[Date Collected or Developed]])</f>
        <v>42641</v>
      </c>
      <c r="F70" s="87" t="str">
        <f>IF(Master[[#This Row],[Received Date -received by site]]="","",Master[[#This Row],[Received Date -received by site]])</f>
        <v/>
      </c>
      <c r="G70" s="89" t="str">
        <f>IF(Master[[#This Row],[Taxon -Lookup Picker in GRIN]]="","",Master[[#This Row],[Taxon -Lookup Picker in GRIN]])</f>
        <v>Typha latifolia</v>
      </c>
      <c r="H70" s="89" t="str">
        <f>IF(Master[[#This Row],[Inventory Maintenance Policy]]="","",Master[[#This Row],[Inventory Maintenance Policy]])</f>
        <v>w6_native</v>
      </c>
      <c r="I70" s="89" t="str">
        <f>IF(Master[[#This Row],[Geography (Collection) -Lookup Picker in GRIN]]="",#REF!,Master[[#This Row],[Geography (Collection) -Lookup Picker in GRIN]])</f>
        <v>United States, New York, Suffolk</v>
      </c>
      <c r="J70" s="89" t="str">
        <f>IF(Master[[#This Row],[Collector Verbatim Locality]]="","",Master[[#This Row],[Collector Verbatim Locality]])</f>
        <v>Wertheim National Wildlife Refuge//From Montauk Hwy (NY 80 E), turn right onto Smith Rd. Drive past the main entrance on your right to the maintenance entrance (the next right). Unlock the gate and drive on the main road until you reach the salt marsh. Population is throughout the salt marsh and surrounds the large pond on the left.</v>
      </c>
      <c r="K70" s="91">
        <f>IF(Master[[#This Row],[Latitude -decimal degrees]]="","",Master[[#This Row],[Latitude -decimal degrees]])</f>
        <v>40.771720000000002</v>
      </c>
      <c r="L70" s="91">
        <f>IF(Master[[#This Row],[Longitude -decimal degrees]]="","",Master[[#This Row],[Longitude -decimal degrees]])</f>
        <v>-72.885019999999997</v>
      </c>
      <c r="M70" s="89" t="str">
        <f>IF(Master[[#This Row],[Cooperator (Donor) 1 -full record]]="","",Master[[#This Row],[Cooperator (Donor) 1 -full record]])</f>
        <v>Bureau of Land Management, SOS project</v>
      </c>
    </row>
    <row r="71" spans="1:13" ht="409.5" x14ac:dyDescent="0.35">
      <c r="A71" s="89">
        <f t="shared" si="2"/>
        <v>69</v>
      </c>
      <c r="B71" s="89" t="str">
        <f>Master[[#This Row],[Accession Prefix (NPGS)]]&amp;" "&amp;Master[[#This Row],[Accession Number -Assigned]]</f>
        <v xml:space="preserve">W6 </v>
      </c>
      <c r="C71" s="89" t="str">
        <f>Master[[#This Row],[Inventory Prefix]]&amp;" "&amp;Master[[#This Row],[Inventory Number]]&amp;" "&amp;Master[[#This Row],[Inventory Suffix]]&amp;" "&amp;Master[[#This Row],[Inventory Type - Lookup Picker]]</f>
        <v>W6   SD</v>
      </c>
      <c r="D71" s="89" t="str">
        <f>IF(Master[[#This Row],[Accession Name (Identifier 1)]]="","",Master[[#This Row],[Accession Name (Identifier 1)]])</f>
        <v/>
      </c>
      <c r="E71" s="87">
        <f>IF(Master[[#This Row],[Date Collected or Developed]]="","",Master[[#This Row],[Date Collected or Developed]])</f>
        <v>42641</v>
      </c>
      <c r="F71" s="87" t="str">
        <f>IF(Master[[#This Row],[Received Date -received by site]]="","",Master[[#This Row],[Received Date -received by site]])</f>
        <v/>
      </c>
      <c r="G71" s="89" t="str">
        <f>IF(Master[[#This Row],[Taxon -Lookup Picker in GRIN]]="","",Master[[#This Row],[Taxon -Lookup Picker in GRIN]])</f>
        <v>Scirpus cyperinus</v>
      </c>
      <c r="H71" s="89" t="str">
        <f>IF(Master[[#This Row],[Inventory Maintenance Policy]]="","",Master[[#This Row],[Inventory Maintenance Policy]])</f>
        <v>w6_native</v>
      </c>
      <c r="I71" s="89" t="str">
        <f>IF(Master[[#This Row],[Geography (Collection) -Lookup Picker in GRIN]]="",#REF!,Master[[#This Row],[Geography (Collection) -Lookup Picker in GRIN]])</f>
        <v>United States, New York, Suffolk</v>
      </c>
      <c r="J71" s="89" t="str">
        <f>IF(Master[[#This Row],[Collector Verbatim Locality]]="","",Master[[#This Row],[Collector Verbatim Locality]])</f>
        <v>Wertheim National Wildlife Refuge//From Montauk Hwy (NY 80 E), turn right onto Smith Rd. Drive past the main entrance on your right to the maintenance entrance (the next right). Unlock the gate and drive on the main road until you reach the salt marsh. The population is intermingled with Phragmites surrounding the large pond on the left and on the edges of the main road through the salt marsh.</v>
      </c>
      <c r="K71" s="91">
        <f>IF(Master[[#This Row],[Latitude -decimal degrees]]="","",Master[[#This Row],[Latitude -decimal degrees]])</f>
        <v>40.771720000000002</v>
      </c>
      <c r="L71" s="91">
        <f>IF(Master[[#This Row],[Longitude -decimal degrees]]="","",Master[[#This Row],[Longitude -decimal degrees]])</f>
        <v>-72.885019999999997</v>
      </c>
      <c r="M71" s="89" t="str">
        <f>IF(Master[[#This Row],[Cooperator (Donor) 1 -full record]]="","",Master[[#This Row],[Cooperator (Donor) 1 -full record]])</f>
        <v>Bureau of Land Management, SOS project</v>
      </c>
    </row>
    <row r="72" spans="1:13" ht="409.5" x14ac:dyDescent="0.35">
      <c r="A72" s="89">
        <f t="shared" si="2"/>
        <v>70</v>
      </c>
      <c r="B72" s="89" t="str">
        <f>Master[[#This Row],[Accession Prefix (NPGS)]]&amp;" "&amp;Master[[#This Row],[Accession Number -Assigned]]</f>
        <v xml:space="preserve">W6 </v>
      </c>
      <c r="C72" s="89" t="str">
        <f>Master[[#This Row],[Inventory Prefix]]&amp;" "&amp;Master[[#This Row],[Inventory Number]]&amp;" "&amp;Master[[#This Row],[Inventory Suffix]]&amp;" "&amp;Master[[#This Row],[Inventory Type - Lookup Picker]]</f>
        <v>W6   SD</v>
      </c>
      <c r="D72" s="89" t="str">
        <f>IF(Master[[#This Row],[Accession Name (Identifier 1)]]="","",Master[[#This Row],[Accession Name (Identifier 1)]])</f>
        <v/>
      </c>
      <c r="E72" s="87">
        <f>IF(Master[[#This Row],[Date Collected or Developed]]="","",Master[[#This Row],[Date Collected or Developed]])</f>
        <v>42662</v>
      </c>
      <c r="F72" s="87" t="str">
        <f>IF(Master[[#This Row],[Received Date -received by site]]="","",Master[[#This Row],[Received Date -received by site]])</f>
        <v/>
      </c>
      <c r="G72" s="89" t="str">
        <f>IF(Master[[#This Row],[Taxon -Lookup Picker in GRIN]]="","",Master[[#This Row],[Taxon -Lookup Picker in GRIN]])</f>
        <v>Spartina x caespitosa</v>
      </c>
      <c r="H72" s="89" t="str">
        <f>IF(Master[[#This Row],[Inventory Maintenance Policy]]="","",Master[[#This Row],[Inventory Maintenance Policy]])</f>
        <v>w6_native</v>
      </c>
      <c r="I72" s="89" t="str">
        <f>IF(Master[[#This Row],[Geography (Collection) -Lookup Picker in GRIN]]="",#REF!,Master[[#This Row],[Geography (Collection) -Lookup Picker in GRIN]])</f>
        <v>United States, New York, Suffolk</v>
      </c>
      <c r="J72" s="89" t="str">
        <f>IF(Master[[#This Row],[Collector Verbatim Locality]]="","",Master[[#This Row],[Collector Verbatim Locality]])</f>
        <v>Cupsogue Beach County Park//From Westhampton Beach, take Jessup Ln across the bridge to the island, then turn right onto Dune Rd. Drive west on Dune Rd until you reach Cupsogue Beach County Park. Park in the first lot and walk West into the park. The population boarders the salt marsh on the north shore.</v>
      </c>
      <c r="K72" s="91">
        <f>IF(Master[[#This Row],[Latitude -decimal degrees]]="","",Master[[#This Row],[Latitude -decimal degrees]])</f>
        <v>40.772190000000002</v>
      </c>
      <c r="L72" s="91">
        <f>IF(Master[[#This Row],[Longitude -decimal degrees]]="","",Master[[#This Row],[Longitude -decimal degrees]])</f>
        <v>-72.738860000000003</v>
      </c>
      <c r="M72" s="89" t="str">
        <f>IF(Master[[#This Row],[Cooperator (Donor) 1 -full record]]="","",Master[[#This Row],[Cooperator (Donor) 1 -full record]])</f>
        <v>Bureau of Land Management, SOS project</v>
      </c>
    </row>
    <row r="73" spans="1:13" ht="246.5" x14ac:dyDescent="0.35">
      <c r="A73" s="89">
        <f t="shared" si="2"/>
        <v>71</v>
      </c>
      <c r="B73" s="89" t="str">
        <f>Master[[#This Row],[Accession Prefix (NPGS)]]&amp;" "&amp;Master[[#This Row],[Accession Number -Assigned]]</f>
        <v xml:space="preserve">W6 </v>
      </c>
      <c r="C73" s="89" t="str">
        <f>Master[[#This Row],[Inventory Prefix]]&amp;" "&amp;Master[[#This Row],[Inventory Number]]&amp;" "&amp;Master[[#This Row],[Inventory Suffix]]&amp;" "&amp;Master[[#This Row],[Inventory Type - Lookup Picker]]</f>
        <v>W6   SD</v>
      </c>
      <c r="D73" s="89" t="str">
        <f>IF(Master[[#This Row],[Accession Name (Identifier 1)]]="","",Master[[#This Row],[Accession Name (Identifier 1)]])</f>
        <v/>
      </c>
      <c r="E73" s="87">
        <f>IF(Master[[#This Row],[Date Collected or Developed]]="","",Master[[#This Row],[Date Collected or Developed]])</f>
        <v>42663</v>
      </c>
      <c r="F73" s="87" t="str">
        <f>IF(Master[[#This Row],[Received Date -received by site]]="","",Master[[#This Row],[Received Date -received by site]])</f>
        <v/>
      </c>
      <c r="G73" s="89" t="str">
        <f>IF(Master[[#This Row],[Taxon -Lookup Picker in GRIN]]="","",Master[[#This Row],[Taxon -Lookup Picker in GRIN]])</f>
        <v>Spartina x caespitosa</v>
      </c>
      <c r="H73" s="89" t="str">
        <f>IF(Master[[#This Row],[Inventory Maintenance Policy]]="","",Master[[#This Row],[Inventory Maintenance Policy]])</f>
        <v>w6_native</v>
      </c>
      <c r="I73" s="89" t="str">
        <f>IF(Master[[#This Row],[Geography (Collection) -Lookup Picker in GRIN]]="",#REF!,Master[[#This Row],[Geography (Collection) -Lookup Picker in GRIN]])</f>
        <v>United States, New York, Suffolk</v>
      </c>
      <c r="J73" s="89" t="str">
        <f>IF(Master[[#This Row],[Collector Verbatim Locality]]="","",Master[[#This Row],[Collector Verbatim Locality]])</f>
        <v>Shinnecock County Park West//Drive south over the Ponquogue Bridge and take a right on Dune Rd. Park on Road L or K. The population is on the salt marsh edge on the north side of Dune Rd.</v>
      </c>
      <c r="K73" s="91">
        <f>IF(Master[[#This Row],[Latitude -decimal degrees]]="","",Master[[#This Row],[Latitude -decimal degrees]])</f>
        <v>40.851019999999998</v>
      </c>
      <c r="L73" s="91">
        <f>IF(Master[[#This Row],[Longitude -decimal degrees]]="","",Master[[#This Row],[Longitude -decimal degrees]])</f>
        <v>-72.509379999999993</v>
      </c>
      <c r="M73" s="89" t="str">
        <f>IF(Master[[#This Row],[Cooperator (Donor) 1 -full record]]="","",Master[[#This Row],[Cooperator (Donor) 1 -full record]])</f>
        <v>Bureau of Land Management, SOS project</v>
      </c>
    </row>
    <row r="74" spans="1:13" ht="409.5" x14ac:dyDescent="0.35">
      <c r="A74" s="89">
        <f t="shared" si="2"/>
        <v>72</v>
      </c>
      <c r="B74" s="89" t="str">
        <f>Master[[#This Row],[Accession Prefix (NPGS)]]&amp;" "&amp;Master[[#This Row],[Accession Number -Assigned]]</f>
        <v xml:space="preserve">W6 </v>
      </c>
      <c r="C74" s="89" t="str">
        <f>Master[[#This Row],[Inventory Prefix]]&amp;" "&amp;Master[[#This Row],[Inventory Number]]&amp;" "&amp;Master[[#This Row],[Inventory Suffix]]&amp;" "&amp;Master[[#This Row],[Inventory Type - Lookup Picker]]</f>
        <v>W6   SD</v>
      </c>
      <c r="D74" s="89" t="str">
        <f>IF(Master[[#This Row],[Accession Name (Identifier 1)]]="","",Master[[#This Row],[Accession Name (Identifier 1)]])</f>
        <v/>
      </c>
      <c r="E74" s="87">
        <f>IF(Master[[#This Row],[Date Collected or Developed]]="","",Master[[#This Row],[Date Collected or Developed]])</f>
        <v>42567</v>
      </c>
      <c r="F74" s="87" t="str">
        <f>IF(Master[[#This Row],[Received Date -received by site]]="","",Master[[#This Row],[Received Date -received by site]])</f>
        <v/>
      </c>
      <c r="G74" s="89" t="str">
        <f>IF(Master[[#This Row],[Taxon -Lookup Picker in GRIN]]="","",Master[[#This Row],[Taxon -Lookup Picker in GRIN]])</f>
        <v>Juncus effusus</v>
      </c>
      <c r="H74" s="89" t="str">
        <f>IF(Master[[#This Row],[Inventory Maintenance Policy]]="","",Master[[#This Row],[Inventory Maintenance Policy]])</f>
        <v>w6_native</v>
      </c>
      <c r="I74" s="89" t="str">
        <f>IF(Master[[#This Row],[Geography (Collection) -Lookup Picker in GRIN]]="",#REF!,Master[[#This Row],[Geography (Collection) -Lookup Picker in GRIN]])</f>
        <v>United States, Delaware, New Castle</v>
      </c>
      <c r="J74" s="89" t="str">
        <f>IF(Master[[#This Row],[Collector Verbatim Locality]]="","",Master[[#This Row],[Collector Verbatim Locality]])</f>
        <v>Lums Pond State Park/Little Jersey Trail/From 301 South, turn left onto Howell School Road, then turn right ontp Buck Jersey Road. Turn right onto road with sign for Lums Pond State Park. Park in the nature center/ visitors center parking lot (before toll booth). Follow road past toll booth until you reach a power-cut line. The population is located on both sides of the power cut line, but primarily to the left.</v>
      </c>
      <c r="K74" s="91">
        <f>IF(Master[[#This Row],[Latitude -decimal degrees]]="","",Master[[#This Row],[Latitude -decimal degrees]])</f>
        <v>39.565190000000001</v>
      </c>
      <c r="L74" s="91">
        <f>IF(Master[[#This Row],[Longitude -decimal degrees]]="","",Master[[#This Row],[Longitude -decimal degrees]])</f>
        <v>-75.730609999999999</v>
      </c>
      <c r="M74" s="89" t="str">
        <f>IF(Master[[#This Row],[Cooperator (Donor) 1 -full record]]="","",Master[[#This Row],[Cooperator (Donor) 1 -full record]])</f>
        <v>Bureau of Land Management, SOS project</v>
      </c>
    </row>
    <row r="75" spans="1:13" ht="275.5" x14ac:dyDescent="0.35">
      <c r="A75" s="89">
        <f t="shared" si="2"/>
        <v>73</v>
      </c>
      <c r="B75" s="89" t="str">
        <f>Master[[#This Row],[Accession Prefix (NPGS)]]&amp;" "&amp;Master[[#This Row],[Accession Number -Assigned]]</f>
        <v xml:space="preserve">W6 </v>
      </c>
      <c r="C75" s="89" t="str">
        <f>Master[[#This Row],[Inventory Prefix]]&amp;" "&amp;Master[[#This Row],[Inventory Number]]&amp;" "&amp;Master[[#This Row],[Inventory Suffix]]&amp;" "&amp;Master[[#This Row],[Inventory Type - Lookup Picker]]</f>
        <v>W6   SD</v>
      </c>
      <c r="D75" s="89" t="str">
        <f>IF(Master[[#This Row],[Accession Name (Identifier 1)]]="","",Master[[#This Row],[Accession Name (Identifier 1)]])</f>
        <v/>
      </c>
      <c r="E75" s="87">
        <f>IF(Master[[#This Row],[Date Collected or Developed]]="","",Master[[#This Row],[Date Collected or Developed]])</f>
        <v>42585</v>
      </c>
      <c r="F75" s="87" t="str">
        <f>IF(Master[[#This Row],[Received Date -received by site]]="","",Master[[#This Row],[Received Date -received by site]])</f>
        <v/>
      </c>
      <c r="G75" s="89" t="str">
        <f>IF(Master[[#This Row],[Taxon -Lookup Picker in GRIN]]="","",Master[[#This Row],[Taxon -Lookup Picker in GRIN]])</f>
        <v>Schoenoplectus americanus</v>
      </c>
      <c r="H75" s="89" t="str">
        <f>IF(Master[[#This Row],[Inventory Maintenance Policy]]="","",Master[[#This Row],[Inventory Maintenance Policy]])</f>
        <v>w6_native</v>
      </c>
      <c r="I75" s="89" t="str">
        <f>IF(Master[[#This Row],[Geography (Collection) -Lookup Picker in GRIN]]="",#REF!,Master[[#This Row],[Geography (Collection) -Lookup Picker in GRIN]])</f>
        <v>United States, Delaware, New Castle</v>
      </c>
      <c r="J75" s="89" t="str">
        <f>IF(Master[[#This Row],[Collector Verbatim Locality]]="","",Master[[#This Row],[Collector Verbatim Locality]])</f>
        <v>Pea Patch Island/Fort DE State Park/Park in parking lot at 45 Clinton Street. Take ferry to Pea Patch Island. Walk to end of dock. Population extends to the left and right of the dock throughout the salt marsh.</v>
      </c>
      <c r="K75" s="91">
        <f>IF(Master[[#This Row],[Latitude -decimal degrees]]="","",Master[[#This Row],[Latitude -decimal degrees]])</f>
        <v>39.586129999999997</v>
      </c>
      <c r="L75" s="91">
        <f>IF(Master[[#This Row],[Longitude -decimal degrees]]="","",Master[[#This Row],[Longitude -decimal degrees]])</f>
        <v>-75.571470000000005</v>
      </c>
      <c r="M75" s="89" t="str">
        <f>IF(Master[[#This Row],[Cooperator (Donor) 1 -full record]]="","",Master[[#This Row],[Cooperator (Donor) 1 -full record]])</f>
        <v>Bureau of Land Management, SOS project</v>
      </c>
    </row>
    <row r="76" spans="1:13" ht="409.5" x14ac:dyDescent="0.35">
      <c r="A76" s="89">
        <f t="shared" si="2"/>
        <v>74</v>
      </c>
      <c r="B76" s="89" t="str">
        <f>Master[[#This Row],[Accession Prefix (NPGS)]]&amp;" "&amp;Master[[#This Row],[Accession Number -Assigned]]</f>
        <v xml:space="preserve">W6 </v>
      </c>
      <c r="C76" s="89" t="str">
        <f>Master[[#This Row],[Inventory Prefix]]&amp;" "&amp;Master[[#This Row],[Inventory Number]]&amp;" "&amp;Master[[#This Row],[Inventory Suffix]]&amp;" "&amp;Master[[#This Row],[Inventory Type - Lookup Picker]]</f>
        <v>W6   SD</v>
      </c>
      <c r="D76" s="89" t="str">
        <f>IF(Master[[#This Row],[Accession Name (Identifier 1)]]="","",Master[[#This Row],[Accession Name (Identifier 1)]])</f>
        <v/>
      </c>
      <c r="E76" s="87">
        <f>IF(Master[[#This Row],[Date Collected or Developed]]="","",Master[[#This Row],[Date Collected or Developed]])</f>
        <v>42593</v>
      </c>
      <c r="F76" s="87" t="str">
        <f>IF(Master[[#This Row],[Received Date -received by site]]="","",Master[[#This Row],[Received Date -received by site]])</f>
        <v/>
      </c>
      <c r="G76" s="89" t="str">
        <f>IF(Master[[#This Row],[Taxon -Lookup Picker in GRIN]]="","",Master[[#This Row],[Taxon -Lookup Picker in GRIN]])</f>
        <v>Scirpus atrovirens</v>
      </c>
      <c r="H76" s="89" t="str">
        <f>IF(Master[[#This Row],[Inventory Maintenance Policy]]="","",Master[[#This Row],[Inventory Maintenance Policy]])</f>
        <v>w6_native</v>
      </c>
      <c r="I76" s="89" t="str">
        <f>IF(Master[[#This Row],[Geography (Collection) -Lookup Picker in GRIN]]="",#REF!,Master[[#This Row],[Geography (Collection) -Lookup Picker in GRIN]])</f>
        <v>United States, Delaware, New Castle</v>
      </c>
      <c r="J76" s="89" t="str">
        <f>IF(Master[[#This Row],[Collector Verbatim Locality]]="","",Master[[#This Row],[Collector Verbatim Locality]])</f>
        <v>White Clay Creek State park/Paved road by house/From University of DE, travel north on S Maine ST. Continue onto New London Road (896N), then turn right onto Wedgwood road. Continue until parking lot at end of road. Follow Mill Pace Road trail onto Creekside Road Trail. Trail will intersect with paved road. Walk up paved road until you reach residential house with parking lot designated for hunters. Fields behind house contains the population.</v>
      </c>
      <c r="K76" s="91">
        <f>IF(Master[[#This Row],[Latitude -decimal degrees]]="","",Master[[#This Row],[Latitude -decimal degrees]])</f>
        <v>39.71808</v>
      </c>
      <c r="L76" s="91">
        <f>IF(Master[[#This Row],[Longitude -decimal degrees]]="","",Master[[#This Row],[Longitude -decimal degrees]])</f>
        <v>-75.773049999999998</v>
      </c>
      <c r="M76" s="89" t="str">
        <f>IF(Master[[#This Row],[Cooperator (Donor) 1 -full record]]="","",Master[[#This Row],[Cooperator (Donor) 1 -full record]])</f>
        <v>Bureau of Land Management, SOS project</v>
      </c>
    </row>
    <row r="77" spans="1:13" ht="290" x14ac:dyDescent="0.35">
      <c r="A77" s="89">
        <f t="shared" si="2"/>
        <v>75</v>
      </c>
      <c r="B77" s="89" t="str">
        <f>Master[[#This Row],[Accession Prefix (NPGS)]]&amp;" "&amp;Master[[#This Row],[Accession Number -Assigned]]</f>
        <v xml:space="preserve">W6 </v>
      </c>
      <c r="C77" s="89" t="str">
        <f>Master[[#This Row],[Inventory Prefix]]&amp;" "&amp;Master[[#This Row],[Inventory Number]]&amp;" "&amp;Master[[#This Row],[Inventory Suffix]]&amp;" "&amp;Master[[#This Row],[Inventory Type - Lookup Picker]]</f>
        <v>W6   SD</v>
      </c>
      <c r="D77" s="89" t="str">
        <f>IF(Master[[#This Row],[Accession Name (Identifier 1)]]="","",Master[[#This Row],[Accession Name (Identifier 1)]])</f>
        <v/>
      </c>
      <c r="E77" s="87">
        <f>IF(Master[[#This Row],[Date Collected or Developed]]="","",Master[[#This Row],[Date Collected or Developed]])</f>
        <v>42599</v>
      </c>
      <c r="F77" s="87" t="str">
        <f>IF(Master[[#This Row],[Received Date -received by site]]="","",Master[[#This Row],[Received Date -received by site]])</f>
        <v/>
      </c>
      <c r="G77" s="89" t="str">
        <f>IF(Master[[#This Row],[Taxon -Lookup Picker in GRIN]]="","",Master[[#This Row],[Taxon -Lookup Picker in GRIN]])</f>
        <v>Cyperus grayi</v>
      </c>
      <c r="H77" s="89" t="str">
        <f>IF(Master[[#This Row],[Inventory Maintenance Policy]]="","",Master[[#This Row],[Inventory Maintenance Policy]])</f>
        <v>w6_native</v>
      </c>
      <c r="I77" s="89" t="str">
        <f>IF(Master[[#This Row],[Geography (Collection) -Lookup Picker in GRIN]]="",#REF!,Master[[#This Row],[Geography (Collection) -Lookup Picker in GRIN]])</f>
        <v>United States, Delaware, Sussex</v>
      </c>
      <c r="J77" s="89" t="str">
        <f>IF(Master[[#This Row],[Collector Verbatim Locality]]="","",Master[[#This Row],[Collector Verbatim Locality]])</f>
        <v>Fenwick Island State Park/Behind first dune/Drive south on DE-1 S down Fenwick Island. Continue south following signs for Fenwick Island State Park. Turn east into Fenwick Island State Park.</v>
      </c>
      <c r="K77" s="91">
        <f>IF(Master[[#This Row],[Latitude -decimal degrees]]="","",Master[[#This Row],[Latitude -decimal degrees]])</f>
        <v>38.473410000000001</v>
      </c>
      <c r="L77" s="91">
        <f>IF(Master[[#This Row],[Longitude -decimal degrees]]="","",Master[[#This Row],[Longitude -decimal degrees]])</f>
        <v>-75.050470000000004</v>
      </c>
      <c r="M77" s="89" t="str">
        <f>IF(Master[[#This Row],[Cooperator (Donor) 1 -full record]]="","",Master[[#This Row],[Cooperator (Donor) 1 -full record]])</f>
        <v>Bureau of Land Management, SOS project</v>
      </c>
    </row>
    <row r="78" spans="1:13" ht="409.5" x14ac:dyDescent="0.35">
      <c r="A78" s="89">
        <f t="shared" si="2"/>
        <v>76</v>
      </c>
      <c r="B78" s="89" t="str">
        <f>Master[[#This Row],[Accession Prefix (NPGS)]]&amp;" "&amp;Master[[#This Row],[Accession Number -Assigned]]</f>
        <v xml:space="preserve">W6 </v>
      </c>
      <c r="C78" s="89" t="str">
        <f>Master[[#This Row],[Inventory Prefix]]&amp;" "&amp;Master[[#This Row],[Inventory Number]]&amp;" "&amp;Master[[#This Row],[Inventory Suffix]]&amp;" "&amp;Master[[#This Row],[Inventory Type - Lookup Picker]]</f>
        <v>W6   SD</v>
      </c>
      <c r="D78" s="89" t="str">
        <f>IF(Master[[#This Row],[Accession Name (Identifier 1)]]="","",Master[[#This Row],[Accession Name (Identifier 1)]])</f>
        <v/>
      </c>
      <c r="E78" s="87">
        <f>IF(Master[[#This Row],[Date Collected or Developed]]="","",Master[[#This Row],[Date Collected or Developed]])</f>
        <v>42600</v>
      </c>
      <c r="F78" s="87" t="str">
        <f>IF(Master[[#This Row],[Received Date -received by site]]="","",Master[[#This Row],[Received Date -received by site]])</f>
        <v/>
      </c>
      <c r="G78" s="89" t="str">
        <f>IF(Master[[#This Row],[Taxon -Lookup Picker in GRIN]]="","",Master[[#This Row],[Taxon -Lookup Picker in GRIN]])</f>
        <v>Typha latifolia</v>
      </c>
      <c r="H78" s="89" t="str">
        <f>IF(Master[[#This Row],[Inventory Maintenance Policy]]="","",Master[[#This Row],[Inventory Maintenance Policy]])</f>
        <v>w6_native</v>
      </c>
      <c r="I78" s="89" t="str">
        <f>IF(Master[[#This Row],[Geography (Collection) -Lookup Picker in GRIN]]="",#REF!,Master[[#This Row],[Geography (Collection) -Lookup Picker in GRIN]])</f>
        <v>United States, Delaware, Kent</v>
      </c>
      <c r="J78" s="89" t="str">
        <f>IF(Master[[#This Row],[Collector Verbatim Locality]]="","",Master[[#This Row],[Collector Verbatim Locality]])</f>
        <v>Tidbury Park/marsh/Moving south on DE-1, passed Dover, then turn off onto the Puncheon Run Connector. Turn right onto US-13 N, then turn right onto S State ST. Then turn left into Tidbury Park. From parking lot, follow west trail until you reach the marsh. Follow the trail along the marsh, over a steep dirt bike hill, until you reach an opening to the marsh on the right.</v>
      </c>
      <c r="K78" s="91">
        <f>IF(Master[[#This Row],[Latitude -decimal degrees]]="","",Master[[#This Row],[Latitude -decimal degrees]])</f>
        <v>39.111469999999997</v>
      </c>
      <c r="L78" s="91">
        <f>IF(Master[[#This Row],[Longitude -decimal degrees]]="","",Master[[#This Row],[Longitude -decimal degrees]])</f>
        <v>-75.508380000000002</v>
      </c>
      <c r="M78" s="89" t="str">
        <f>IF(Master[[#This Row],[Cooperator (Donor) 1 -full record]]="","",Master[[#This Row],[Cooperator (Donor) 1 -full record]])</f>
        <v>Bureau of Land Management, SOS project</v>
      </c>
    </row>
    <row r="79" spans="1:13" ht="333.5" x14ac:dyDescent="0.35">
      <c r="A79" s="89">
        <f t="shared" si="2"/>
        <v>77</v>
      </c>
      <c r="B79" s="89" t="str">
        <f>Master[[#This Row],[Accession Prefix (NPGS)]]&amp;" "&amp;Master[[#This Row],[Accession Number -Assigned]]</f>
        <v xml:space="preserve">W6 </v>
      </c>
      <c r="C79" s="89" t="str">
        <f>Master[[#This Row],[Inventory Prefix]]&amp;" "&amp;Master[[#This Row],[Inventory Number]]&amp;" "&amp;Master[[#This Row],[Inventory Suffix]]&amp;" "&amp;Master[[#This Row],[Inventory Type - Lookup Picker]]</f>
        <v>W6   SD</v>
      </c>
      <c r="D79" s="89" t="str">
        <f>IF(Master[[#This Row],[Accession Name (Identifier 1)]]="","",Master[[#This Row],[Accession Name (Identifier 1)]])</f>
        <v/>
      </c>
      <c r="E79" s="87">
        <f>IF(Master[[#This Row],[Date Collected or Developed]]="","",Master[[#This Row],[Date Collected or Developed]])</f>
        <v>42637</v>
      </c>
      <c r="F79" s="87" t="str">
        <f>IF(Master[[#This Row],[Received Date -received by site]]="","",Master[[#This Row],[Received Date -received by site]])</f>
        <v/>
      </c>
      <c r="G79" s="89" t="str">
        <f>IF(Master[[#This Row],[Taxon -Lookup Picker in GRIN]]="","",Master[[#This Row],[Taxon -Lookup Picker in GRIN]])</f>
        <v>Scirpus atrovirens</v>
      </c>
      <c r="H79" s="89" t="str">
        <f>IF(Master[[#This Row],[Inventory Maintenance Policy]]="","",Master[[#This Row],[Inventory Maintenance Policy]])</f>
        <v>w6_native</v>
      </c>
      <c r="I79" s="89" t="str">
        <f>IF(Master[[#This Row],[Geography (Collection) -Lookup Picker in GRIN]]="",#REF!,Master[[#This Row],[Geography (Collection) -Lookup Picker in GRIN]])</f>
        <v>United States, Delaware, New Castle</v>
      </c>
      <c r="J79" s="89" t="str">
        <f>IF(Master[[#This Row],[Collector Verbatim Locality]]="","",Master[[#This Row],[Collector Verbatim Locality]])</f>
        <v>Bechtel Park/Behind Tennis Courts/From I-95, drive west on Naamans Rd (92) until you reach Betchtel Park (entrance on right). Enter park, driving along looped road until you are behind the Tennis Courts. Population is along the road on the forests edge.</v>
      </c>
      <c r="K79" s="91">
        <f>IF(Master[[#This Row],[Latitude -decimal degrees]]="","",Master[[#This Row],[Latitude -decimal degrees]])</f>
        <v>39.822580000000002</v>
      </c>
      <c r="L79" s="91">
        <f>IF(Master[[#This Row],[Longitude -decimal degrees]]="","",Master[[#This Row],[Longitude -decimal degrees]])</f>
        <v>-75.475129999999993</v>
      </c>
      <c r="M79" s="89" t="str">
        <f>IF(Master[[#This Row],[Cooperator (Donor) 1 -full record]]="","",Master[[#This Row],[Cooperator (Donor) 1 -full record]])</f>
        <v>Bureau of Land Management, SOS project</v>
      </c>
    </row>
    <row r="80" spans="1:13" ht="409.5" x14ac:dyDescent="0.35">
      <c r="A80" s="89">
        <f t="shared" si="2"/>
        <v>78</v>
      </c>
      <c r="B80" s="89" t="str">
        <f>Master[[#This Row],[Accession Prefix (NPGS)]]&amp;" "&amp;Master[[#This Row],[Accession Number -Assigned]]</f>
        <v xml:space="preserve">W6 </v>
      </c>
      <c r="C80" s="89" t="str">
        <f>Master[[#This Row],[Inventory Prefix]]&amp;" "&amp;Master[[#This Row],[Inventory Number]]&amp;" "&amp;Master[[#This Row],[Inventory Suffix]]&amp;" "&amp;Master[[#This Row],[Inventory Type - Lookup Picker]]</f>
        <v>W6   SD</v>
      </c>
      <c r="D80" s="89" t="str">
        <f>IF(Master[[#This Row],[Accession Name (Identifier 1)]]="","",Master[[#This Row],[Accession Name (Identifier 1)]])</f>
        <v/>
      </c>
      <c r="E80" s="87">
        <f>IF(Master[[#This Row],[Date Collected or Developed]]="","",Master[[#This Row],[Date Collected or Developed]])</f>
        <v>42634</v>
      </c>
      <c r="F80" s="87" t="str">
        <f>IF(Master[[#This Row],[Received Date -received by site]]="","",Master[[#This Row],[Received Date -received by site]])</f>
        <v/>
      </c>
      <c r="G80" s="89" t="str">
        <f>IF(Master[[#This Row],[Taxon -Lookup Picker in GRIN]]="","",Master[[#This Row],[Taxon -Lookup Picker in GRIN]])</f>
        <v>Scirpus cyperinus</v>
      </c>
      <c r="H80" s="89" t="str">
        <f>IF(Master[[#This Row],[Inventory Maintenance Policy]]="","",Master[[#This Row],[Inventory Maintenance Policy]])</f>
        <v>w6_native</v>
      </c>
      <c r="I80" s="89" t="str">
        <f>IF(Master[[#This Row],[Geography (Collection) -Lookup Picker in GRIN]]="",#REF!,Master[[#This Row],[Geography (Collection) -Lookup Picker in GRIN]])</f>
        <v>United States, Delaware, New Castle</v>
      </c>
      <c r="J80" s="89" t="str">
        <f>IF(Master[[#This Row],[Collector Verbatim Locality]]="","",Master[[#This Row],[Collector Verbatim Locality]])</f>
        <v>Lums Pond State Park/Little Jersey Trail/From 301 south (moving south) turn left (east) onto Buck Jersey Road, then turn right (south) onto Lums Pond State Park (look for sign). Park in Nature Center parking lot, walk south on road past park entrance toll booth until you reach power-cut line. Population extends along power-cut line toward the left for about a mile.</v>
      </c>
      <c r="K80" s="91">
        <f>IF(Master[[#This Row],[Latitude -decimal degrees]]="","",Master[[#This Row],[Latitude -decimal degrees]])</f>
        <v>39.565939999999998</v>
      </c>
      <c r="L80" s="91">
        <f>IF(Master[[#This Row],[Longitude -decimal degrees]]="","",Master[[#This Row],[Longitude -decimal degrees]])</f>
        <v>-75.729500000000002</v>
      </c>
      <c r="M80" s="89" t="str">
        <f>IF(Master[[#This Row],[Cooperator (Donor) 1 -full record]]="","",Master[[#This Row],[Cooperator (Donor) 1 -full record]])</f>
        <v>Bureau of Land Management, SOS project</v>
      </c>
    </row>
    <row r="81" spans="1:13" ht="409.5" x14ac:dyDescent="0.35">
      <c r="A81" s="89">
        <f t="shared" si="2"/>
        <v>79</v>
      </c>
      <c r="B81" s="89" t="str">
        <f>Master[[#This Row],[Accession Prefix (NPGS)]]&amp;" "&amp;Master[[#This Row],[Accession Number -Assigned]]</f>
        <v xml:space="preserve">W6 </v>
      </c>
      <c r="C81" s="89" t="str">
        <f>Master[[#This Row],[Inventory Prefix]]&amp;" "&amp;Master[[#This Row],[Inventory Number]]&amp;" "&amp;Master[[#This Row],[Inventory Suffix]]&amp;" "&amp;Master[[#This Row],[Inventory Type - Lookup Picker]]</f>
        <v>W6   SD</v>
      </c>
      <c r="D81" s="89" t="str">
        <f>IF(Master[[#This Row],[Accession Name (Identifier 1)]]="","",Master[[#This Row],[Accession Name (Identifier 1)]])</f>
        <v/>
      </c>
      <c r="E81" s="87">
        <f>IF(Master[[#This Row],[Date Collected or Developed]]="","",Master[[#This Row],[Date Collected or Developed]])</f>
        <v>42634</v>
      </c>
      <c r="F81" s="87" t="str">
        <f>IF(Master[[#This Row],[Received Date -received by site]]="","",Master[[#This Row],[Received Date -received by site]])</f>
        <v/>
      </c>
      <c r="G81" s="89" t="str">
        <f>IF(Master[[#This Row],[Taxon -Lookup Picker in GRIN]]="","",Master[[#This Row],[Taxon -Lookup Picker in GRIN]])</f>
        <v>Chasmanthium laxum</v>
      </c>
      <c r="H81" s="89" t="str">
        <f>IF(Master[[#This Row],[Inventory Maintenance Policy]]="","",Master[[#This Row],[Inventory Maintenance Policy]])</f>
        <v>w6_native</v>
      </c>
      <c r="I81" s="89" t="str">
        <f>IF(Master[[#This Row],[Geography (Collection) -Lookup Picker in GRIN]]="",#REF!,Master[[#This Row],[Geography (Collection) -Lookup Picker in GRIN]])</f>
        <v>United States, Delaware, New Castle</v>
      </c>
      <c r="J81" s="89" t="str">
        <f>IF(Master[[#This Row],[Collector Verbatim Locality]]="","",Master[[#This Row],[Collector Verbatim Locality]])</f>
        <v>Lums Pond State Park/Little Jersey Trail/From 301 south (moving south) turn left (east) onto Buck Jersey Road, then turn right (south) onto Lums Pond State Park (look for sign). Park in Nature Center parking lot, walk south on road past park entrance toll booth until you reach power-cut line. Population extends along power-cut line toward the left for about a mile.</v>
      </c>
      <c r="K81" s="91">
        <f>IF(Master[[#This Row],[Latitude -decimal degrees]]="","",Master[[#This Row],[Latitude -decimal degrees]])</f>
        <v>39.569409999999998</v>
      </c>
      <c r="L81" s="91">
        <f>IF(Master[[#This Row],[Longitude -decimal degrees]]="","",Master[[#This Row],[Longitude -decimal degrees]])</f>
        <v>-75.725129999999993</v>
      </c>
      <c r="M81" s="89" t="str">
        <f>IF(Master[[#This Row],[Cooperator (Donor) 1 -full record]]="","",Master[[#This Row],[Cooperator (Donor) 1 -full record]])</f>
        <v>Bureau of Land Management, SOS project</v>
      </c>
    </row>
    <row r="82" spans="1:13" ht="409.5" x14ac:dyDescent="0.35">
      <c r="A82" s="89">
        <f t="shared" si="2"/>
        <v>80</v>
      </c>
      <c r="B82" s="89" t="str">
        <f>Master[[#This Row],[Accession Prefix (NPGS)]]&amp;" "&amp;Master[[#This Row],[Accession Number -Assigned]]</f>
        <v xml:space="preserve">W6 </v>
      </c>
      <c r="C82" s="89" t="str">
        <f>Master[[#This Row],[Inventory Prefix]]&amp;" "&amp;Master[[#This Row],[Inventory Number]]&amp;" "&amp;Master[[#This Row],[Inventory Suffix]]&amp;" "&amp;Master[[#This Row],[Inventory Type - Lookup Picker]]</f>
        <v>W6   SD</v>
      </c>
      <c r="D82" s="89" t="str">
        <f>IF(Master[[#This Row],[Accession Name (Identifier 1)]]="","",Master[[#This Row],[Accession Name (Identifier 1)]])</f>
        <v/>
      </c>
      <c r="E82" s="87">
        <f>IF(Master[[#This Row],[Date Collected or Developed]]="","",Master[[#This Row],[Date Collected or Developed]])</f>
        <v>42641</v>
      </c>
      <c r="F82" s="87" t="str">
        <f>IF(Master[[#This Row],[Received Date -received by site]]="","",Master[[#This Row],[Received Date -received by site]])</f>
        <v/>
      </c>
      <c r="G82" s="89" t="str">
        <f>IF(Master[[#This Row],[Taxon -Lookup Picker in GRIN]]="","",Master[[#This Row],[Taxon -Lookup Picker in GRIN]])</f>
        <v>Panicum anceps</v>
      </c>
      <c r="H82" s="89" t="str">
        <f>IF(Master[[#This Row],[Inventory Maintenance Policy]]="","",Master[[#This Row],[Inventory Maintenance Policy]])</f>
        <v>w6_native</v>
      </c>
      <c r="I82" s="89" t="str">
        <f>IF(Master[[#This Row],[Geography (Collection) -Lookup Picker in GRIN]]="",#REF!,Master[[#This Row],[Geography (Collection) -Lookup Picker in GRIN]])</f>
        <v>United States, Delaware, New Castle</v>
      </c>
      <c r="J82" s="89" t="str">
        <f>IF(Master[[#This Row],[Collector Verbatim Locality]]="","",Master[[#This Row],[Collector Verbatim Locality]])</f>
        <v>White Clay Creek State Park/Farm house at end of Creekside trail/From University of DE, travel north on South Main Street, continue onto New London Road (896N). Turn right onto Wedgewood Road. Continue until you reach parking lot. Walk down north park road and turn off onto Creekside trail. Follow trail until you reach clearing and farm house. Population located in field adjacent to the white farm house.</v>
      </c>
      <c r="K82" s="91">
        <f>IF(Master[[#This Row],[Latitude -decimal degrees]]="","",Master[[#This Row],[Latitude -decimal degrees]])</f>
        <v>39.71808</v>
      </c>
      <c r="L82" s="91">
        <f>IF(Master[[#This Row],[Longitude -decimal degrees]]="","",Master[[#This Row],[Longitude -decimal degrees]])</f>
        <v>-75.773049999999998</v>
      </c>
      <c r="M82" s="89" t="str">
        <f>IF(Master[[#This Row],[Cooperator (Donor) 1 -full record]]="","",Master[[#This Row],[Cooperator (Donor) 1 -full record]])</f>
        <v>Bureau of Land Management, SOS project</v>
      </c>
    </row>
    <row r="83" spans="1:13" ht="409.5" x14ac:dyDescent="0.35">
      <c r="A83" s="89">
        <f t="shared" si="2"/>
        <v>81</v>
      </c>
      <c r="B83" s="89" t="str">
        <f>Master[[#This Row],[Accession Prefix (NPGS)]]&amp;" "&amp;Master[[#This Row],[Accession Number -Assigned]]</f>
        <v xml:space="preserve">W6 </v>
      </c>
      <c r="C83" s="89" t="str">
        <f>Master[[#This Row],[Inventory Prefix]]&amp;" "&amp;Master[[#This Row],[Inventory Number]]&amp;" "&amp;Master[[#This Row],[Inventory Suffix]]&amp;" "&amp;Master[[#This Row],[Inventory Type - Lookup Picker]]</f>
        <v>W6   SD</v>
      </c>
      <c r="D83" s="89" t="str">
        <f>IF(Master[[#This Row],[Accession Name (Identifier 1)]]="","",Master[[#This Row],[Accession Name (Identifier 1)]])</f>
        <v/>
      </c>
      <c r="E83" s="87">
        <f>IF(Master[[#This Row],[Date Collected or Developed]]="","",Master[[#This Row],[Date Collected or Developed]])</f>
        <v>42641</v>
      </c>
      <c r="F83" s="87" t="str">
        <f>IF(Master[[#This Row],[Received Date -received by site]]="","",Master[[#This Row],[Received Date -received by site]])</f>
        <v/>
      </c>
      <c r="G83" s="89" t="str">
        <f>IF(Master[[#This Row],[Taxon -Lookup Picker in GRIN]]="","",Master[[#This Row],[Taxon -Lookup Picker in GRIN]])</f>
        <v>Tridens flavus</v>
      </c>
      <c r="H83" s="89" t="str">
        <f>IF(Master[[#This Row],[Inventory Maintenance Policy]]="","",Master[[#This Row],[Inventory Maintenance Policy]])</f>
        <v>w6_native</v>
      </c>
      <c r="I83" s="89" t="str">
        <f>IF(Master[[#This Row],[Geography (Collection) -Lookup Picker in GRIN]]="",#REF!,Master[[#This Row],[Geography (Collection) -Lookup Picker in GRIN]])</f>
        <v>United States, Delaware, New Castle</v>
      </c>
      <c r="J83" s="89" t="str">
        <f>IF(Master[[#This Row],[Collector Verbatim Locality]]="","",Master[[#This Row],[Collector Verbatim Locality]])</f>
        <v>White Clay Creek State Park/Farm House at end of Creekside Trail/From University of Delaware, travel south on Main Street and continue onto New London Road (896N). Turn right onto Wedgewood Road and continue until you reach parking lot at the end of the road. On foot, follow Mill Road and turn onto Creekside Trail. Follow Creekside trail until you reach clearing/ farm house. Population located in field adjacent to white farm house.</v>
      </c>
      <c r="K83" s="91">
        <f>IF(Master[[#This Row],[Latitude -decimal degrees]]="","",Master[[#This Row],[Latitude -decimal degrees]])</f>
        <v>39.71808</v>
      </c>
      <c r="L83" s="91">
        <f>IF(Master[[#This Row],[Longitude -decimal degrees]]="","",Master[[#This Row],[Longitude -decimal degrees]])</f>
        <v>-75.773049999999998</v>
      </c>
      <c r="M83" s="89" t="str">
        <f>IF(Master[[#This Row],[Cooperator (Donor) 1 -full record]]="","",Master[[#This Row],[Cooperator (Donor) 1 -full record]])</f>
        <v>Bureau of Land Management, SOS project</v>
      </c>
    </row>
    <row r="84" spans="1:13" ht="409.5" x14ac:dyDescent="0.35">
      <c r="A84" s="89">
        <f t="shared" si="2"/>
        <v>82</v>
      </c>
      <c r="B84" s="89" t="str">
        <f>Master[[#This Row],[Accession Prefix (NPGS)]]&amp;" "&amp;Master[[#This Row],[Accession Number -Assigned]]</f>
        <v xml:space="preserve">W6 </v>
      </c>
      <c r="C84" s="89" t="str">
        <f>Master[[#This Row],[Inventory Prefix]]&amp;" "&amp;Master[[#This Row],[Inventory Number]]&amp;" "&amp;Master[[#This Row],[Inventory Suffix]]&amp;" "&amp;Master[[#This Row],[Inventory Type - Lookup Picker]]</f>
        <v>W6   SD</v>
      </c>
      <c r="D84" s="89" t="str">
        <f>IF(Master[[#This Row],[Accession Name (Identifier 1)]]="","",Master[[#This Row],[Accession Name (Identifier 1)]])</f>
        <v/>
      </c>
      <c r="E84" s="87">
        <f>IF(Master[[#This Row],[Date Collected or Developed]]="","",Master[[#This Row],[Date Collected or Developed]])</f>
        <v>42645</v>
      </c>
      <c r="F84" s="87" t="str">
        <f>IF(Master[[#This Row],[Received Date -received by site]]="","",Master[[#This Row],[Received Date -received by site]])</f>
        <v/>
      </c>
      <c r="G84" s="89" t="str">
        <f>IF(Master[[#This Row],[Taxon -Lookup Picker in GRIN]]="","",Master[[#This Row],[Taxon -Lookup Picker in GRIN]])</f>
        <v>Rhus copallinum</v>
      </c>
      <c r="H84" s="89" t="str">
        <f>IF(Master[[#This Row],[Inventory Maintenance Policy]]="","",Master[[#This Row],[Inventory Maintenance Policy]])</f>
        <v>w6_native</v>
      </c>
      <c r="I84" s="89" t="str">
        <f>IF(Master[[#This Row],[Geography (Collection) -Lookup Picker in GRIN]]="",#REF!,Master[[#This Row],[Geography (Collection) -Lookup Picker in GRIN]])</f>
        <v>United States, Delaware, New Castle</v>
      </c>
      <c r="J84" s="89" t="str">
        <f>IF(Master[[#This Row],[Collector Verbatim Locality]]="","",Master[[#This Row],[Collector Verbatim Locality]])</f>
        <v>Cedar Swamp Wildlife Management Area/Reichart tract/ Thorough Neck Road/From Odessa, travel south on route 9 until you reach Thorough Neck Road. Turn onto Thurough Neck Road into Cedar Swamp. Population is located on both sides of Thorough Neck Road starting passed the House and continuing until the end of the road.</v>
      </c>
      <c r="K84" s="91">
        <f>IF(Master[[#This Row],[Latitude -decimal degrees]]="","",Master[[#This Row],[Latitude -decimal degrees]])</f>
        <v>39.371879999999997</v>
      </c>
      <c r="L84" s="91">
        <f>IF(Master[[#This Row],[Longitude -decimal degrees]]="","",Master[[#This Row],[Longitude -decimal degrees]])</f>
        <v>-75.553250000000006</v>
      </c>
      <c r="M84" s="89" t="str">
        <f>IF(Master[[#This Row],[Cooperator (Donor) 1 -full record]]="","",Master[[#This Row],[Cooperator (Donor) 1 -full record]])</f>
        <v>Bureau of Land Management, SOS project</v>
      </c>
    </row>
    <row r="85" spans="1:13" ht="409.5" x14ac:dyDescent="0.35">
      <c r="A85" s="89">
        <f t="shared" si="2"/>
        <v>83</v>
      </c>
      <c r="B85" s="89" t="str">
        <f>Master[[#This Row],[Accession Prefix (NPGS)]]&amp;" "&amp;Master[[#This Row],[Accession Number -Assigned]]</f>
        <v xml:space="preserve">W6 </v>
      </c>
      <c r="C85" s="89" t="str">
        <f>Master[[#This Row],[Inventory Prefix]]&amp;" "&amp;Master[[#This Row],[Inventory Number]]&amp;" "&amp;Master[[#This Row],[Inventory Suffix]]&amp;" "&amp;Master[[#This Row],[Inventory Type - Lookup Picker]]</f>
        <v>W6   SD</v>
      </c>
      <c r="D85" s="89" t="str">
        <f>IF(Master[[#This Row],[Accession Name (Identifier 1)]]="","",Master[[#This Row],[Accession Name (Identifier 1)]])</f>
        <v/>
      </c>
      <c r="E85" s="87">
        <f>IF(Master[[#This Row],[Date Collected or Developed]]="","",Master[[#This Row],[Date Collected or Developed]])</f>
        <v>42659</v>
      </c>
      <c r="F85" s="87" t="str">
        <f>IF(Master[[#This Row],[Received Date -received by site]]="","",Master[[#This Row],[Received Date -received by site]])</f>
        <v/>
      </c>
      <c r="G85" s="89" t="str">
        <f>IF(Master[[#This Row],[Taxon -Lookup Picker in GRIN]]="","",Master[[#This Row],[Taxon -Lookup Picker in GRIN]])</f>
        <v>Zizania aquatica</v>
      </c>
      <c r="H85" s="89" t="str">
        <f>IF(Master[[#This Row],[Inventory Maintenance Policy]]="","",Master[[#This Row],[Inventory Maintenance Policy]])</f>
        <v>w6_native</v>
      </c>
      <c r="I85" s="89" t="str">
        <f>IF(Master[[#This Row],[Geography (Collection) -Lookup Picker in GRIN]]="",#REF!,Master[[#This Row],[Geography (Collection) -Lookup Picker in GRIN]])</f>
        <v>United States, Delaware, New Castle</v>
      </c>
      <c r="J85" s="89" t="str">
        <f>IF(Master[[#This Row],[Collector Verbatim Locality]]="","",Master[[#This Row],[Collector Verbatim Locality]])</f>
        <v>Russel Peterson Urban Wildlife Refuge/Board Walk and marsh/From DE Memorial Bridge, continue on 295 S and take the I-95 exit toward Wilmington. Take exit 6 for DE-4/ Maryland Ave. Turn left onto DE-4 w/ Maryland Ave then again onto Beech St. Follow signs for Russel Peterson Urban Wildlife Refuge. From Parking lot, walk over bridge to the education center and walk down to the second floor. Walk onto marsh boardwalk. Population located throughout marsh and along boardwalk.</v>
      </c>
      <c r="K85" s="91">
        <f>IF(Master[[#This Row],[Latitude -decimal degrees]]="","",Master[[#This Row],[Latitude -decimal degrees]])</f>
        <v>39.721609999999998</v>
      </c>
      <c r="L85" s="91">
        <f>IF(Master[[#This Row],[Longitude -decimal degrees]]="","",Master[[#This Row],[Longitude -decimal degrees]])</f>
        <v>-75.561049999999994</v>
      </c>
      <c r="M85" s="89" t="str">
        <f>IF(Master[[#This Row],[Cooperator (Donor) 1 -full record]]="","",Master[[#This Row],[Cooperator (Donor) 1 -full record]])</f>
        <v>Bureau of Land Management, SOS project</v>
      </c>
    </row>
    <row r="86" spans="1:13" ht="409.5" x14ac:dyDescent="0.35">
      <c r="A86" s="89">
        <f t="shared" si="2"/>
        <v>84</v>
      </c>
      <c r="B86" s="89" t="str">
        <f>Master[[#This Row],[Accession Prefix (NPGS)]]&amp;" "&amp;Master[[#This Row],[Accession Number -Assigned]]</f>
        <v xml:space="preserve">W6 </v>
      </c>
      <c r="C86" s="89" t="str">
        <f>Master[[#This Row],[Inventory Prefix]]&amp;" "&amp;Master[[#This Row],[Inventory Number]]&amp;" "&amp;Master[[#This Row],[Inventory Suffix]]&amp;" "&amp;Master[[#This Row],[Inventory Type - Lookup Picker]]</f>
        <v>W6   SD</v>
      </c>
      <c r="D86" s="89" t="str">
        <f>IF(Master[[#This Row],[Accession Name (Identifier 1)]]="","",Master[[#This Row],[Accession Name (Identifier 1)]])</f>
        <v/>
      </c>
      <c r="E86" s="87">
        <f>IF(Master[[#This Row],[Date Collected or Developed]]="","",Master[[#This Row],[Date Collected or Developed]])</f>
        <v>42659</v>
      </c>
      <c r="F86" s="87" t="str">
        <f>IF(Master[[#This Row],[Received Date -received by site]]="","",Master[[#This Row],[Received Date -received by site]])</f>
        <v/>
      </c>
      <c r="G86" s="89" t="str">
        <f>IF(Master[[#This Row],[Taxon -Lookup Picker in GRIN]]="","",Master[[#This Row],[Taxon -Lookup Picker in GRIN]])</f>
        <v>Andropogon gerardii</v>
      </c>
      <c r="H86" s="89" t="str">
        <f>IF(Master[[#This Row],[Inventory Maintenance Policy]]="","",Master[[#This Row],[Inventory Maintenance Policy]])</f>
        <v>w6_native</v>
      </c>
      <c r="I86" s="89" t="str">
        <f>IF(Master[[#This Row],[Geography (Collection) -Lookup Picker in GRIN]]="",#REF!,Master[[#This Row],[Geography (Collection) -Lookup Picker in GRIN]])</f>
        <v>United States, Delaware, Sussex</v>
      </c>
      <c r="J86" s="89" t="str">
        <f>IF(Master[[#This Row],[Collector Verbatim Locality]]="","",Master[[#This Row],[Collector Verbatim Locality]])</f>
        <v>Assawoman Bay Wildlife Management Area/Deer stand 13 near entrance/Follow State road 20, continue then turn left (North-east) onto Daisy RD. Then turn left onto Bayard RD, onto Doublebridge RD. Then follow Camp Barnes RD into Assawoman Bay WMA. Before turning onto Mullberry landing/ main entrance, turn off behind the large map/ billboard of the property. Population is located in the field adjacent to map of the site.</v>
      </c>
      <c r="K86" s="91">
        <f>IF(Master[[#This Row],[Latitude -decimal degrees]]="","",Master[[#This Row],[Latitude -decimal degrees]])</f>
        <v>38.4955</v>
      </c>
      <c r="L86" s="91">
        <f>IF(Master[[#This Row],[Longitude -decimal degrees]]="","",Master[[#This Row],[Longitude -decimal degrees]])</f>
        <v>-75.100110000000001</v>
      </c>
      <c r="M86" s="89" t="str">
        <f>IF(Master[[#This Row],[Cooperator (Donor) 1 -full record]]="","",Master[[#This Row],[Cooperator (Donor) 1 -full record]])</f>
        <v>Bureau of Land Management, SOS project</v>
      </c>
    </row>
    <row r="87" spans="1:13" ht="409.5" x14ac:dyDescent="0.35">
      <c r="A87" s="89">
        <f t="shared" si="2"/>
        <v>85</v>
      </c>
      <c r="B87" s="89" t="str">
        <f>Master[[#This Row],[Accession Prefix (NPGS)]]&amp;" "&amp;Master[[#This Row],[Accession Number -Assigned]]</f>
        <v xml:space="preserve">W6 </v>
      </c>
      <c r="C87" s="89" t="str">
        <f>Master[[#This Row],[Inventory Prefix]]&amp;" "&amp;Master[[#This Row],[Inventory Number]]&amp;" "&amp;Master[[#This Row],[Inventory Suffix]]&amp;" "&amp;Master[[#This Row],[Inventory Type - Lookup Picker]]</f>
        <v>W6   SD</v>
      </c>
      <c r="D87" s="89" t="str">
        <f>IF(Master[[#This Row],[Accession Name (Identifier 1)]]="","",Master[[#This Row],[Accession Name (Identifier 1)]])</f>
        <v/>
      </c>
      <c r="E87" s="87">
        <f>IF(Master[[#This Row],[Date Collected or Developed]]="","",Master[[#This Row],[Date Collected or Developed]])</f>
        <v>42659</v>
      </c>
      <c r="F87" s="87" t="str">
        <f>IF(Master[[#This Row],[Received Date -received by site]]="","",Master[[#This Row],[Received Date -received by site]])</f>
        <v/>
      </c>
      <c r="G87" s="89" t="str">
        <f>IF(Master[[#This Row],[Taxon -Lookup Picker in GRIN]]="","",Master[[#This Row],[Taxon -Lookup Picker in GRIN]])</f>
        <v>Symphyotrichum subulatum</v>
      </c>
      <c r="H87" s="89" t="str">
        <f>IF(Master[[#This Row],[Inventory Maintenance Policy]]="","",Master[[#This Row],[Inventory Maintenance Policy]])</f>
        <v>w6_native</v>
      </c>
      <c r="I87" s="89" t="str">
        <f>IF(Master[[#This Row],[Geography (Collection) -Lookup Picker in GRIN]]="",#REF!,Master[[#This Row],[Geography (Collection) -Lookup Picker in GRIN]])</f>
        <v>United States, Delaware, Sussex</v>
      </c>
      <c r="J87" s="89" t="str">
        <f>IF(Master[[#This Row],[Collector Verbatim Locality]]="","",Master[[#This Row],[Collector Verbatim Locality]])</f>
        <v>Assawoman Bay Wildlife Management Area/Strawberry Landing/Follow State RD 20. Continue then turn left (North-east) onto Daisy RD. Turn left onto Bayard RD, then turn onto Doublebridges RD. Follow Camp Bayard RD into Assawoman WMA. Drive down Strawberry landing (follow signs) From parking lot, walk toward dock and follow trail on right into the marsh. Population located throughout marsh.</v>
      </c>
      <c r="K87" s="91">
        <f>IF(Master[[#This Row],[Latitude -decimal degrees]]="","",Master[[#This Row],[Latitude -decimal degrees]])</f>
        <v>38.499409999999997</v>
      </c>
      <c r="L87" s="91">
        <f>IF(Master[[#This Row],[Longitude -decimal degrees]]="","",Master[[#This Row],[Longitude -decimal degrees]])</f>
        <v>-75.069130000000001</v>
      </c>
      <c r="M87" s="89" t="str">
        <f>IF(Master[[#This Row],[Cooperator (Donor) 1 -full record]]="","",Master[[#This Row],[Cooperator (Donor) 1 -full record]])</f>
        <v>Bureau of Land Management, SOS project</v>
      </c>
    </row>
    <row r="88" spans="1:13" ht="377" x14ac:dyDescent="0.35">
      <c r="A88" s="89">
        <f t="shared" si="2"/>
        <v>86</v>
      </c>
      <c r="B88" s="89" t="str">
        <f>Master[[#This Row],[Accession Prefix (NPGS)]]&amp;" "&amp;Master[[#This Row],[Accession Number -Assigned]]</f>
        <v xml:space="preserve">W6 </v>
      </c>
      <c r="C88" s="89" t="str">
        <f>Master[[#This Row],[Inventory Prefix]]&amp;" "&amp;Master[[#This Row],[Inventory Number]]&amp;" "&amp;Master[[#This Row],[Inventory Suffix]]&amp;" "&amp;Master[[#This Row],[Inventory Type - Lookup Picker]]</f>
        <v>W6   SD</v>
      </c>
      <c r="D88" s="89" t="str">
        <f>IF(Master[[#This Row],[Accession Name (Identifier 1)]]="","",Master[[#This Row],[Accession Name (Identifier 1)]])</f>
        <v/>
      </c>
      <c r="E88" s="87">
        <f>IF(Master[[#This Row],[Date Collected or Developed]]="","",Master[[#This Row],[Date Collected or Developed]])</f>
        <v>42692</v>
      </c>
      <c r="F88" s="87" t="str">
        <f>IF(Master[[#This Row],[Received Date -received by site]]="","",Master[[#This Row],[Received Date -received by site]])</f>
        <v/>
      </c>
      <c r="G88" s="89" t="str">
        <f>IF(Master[[#This Row],[Taxon -Lookup Picker in GRIN]]="","",Master[[#This Row],[Taxon -Lookup Picker in GRIN]])</f>
        <v>Symphyotrichum subulatum</v>
      </c>
      <c r="H88" s="89" t="str">
        <f>IF(Master[[#This Row],[Inventory Maintenance Policy]]="","",Master[[#This Row],[Inventory Maintenance Policy]])</f>
        <v>w6_native</v>
      </c>
      <c r="I88" s="89" t="str">
        <f>IF(Master[[#This Row],[Geography (Collection) -Lookup Picker in GRIN]]="",#REF!,Master[[#This Row],[Geography (Collection) -Lookup Picker in GRIN]])</f>
        <v>United States, Delaware, Kent</v>
      </c>
      <c r="J88" s="89" t="str">
        <f>IF(Master[[#This Row],[Collector Verbatim Locality]]="","",Master[[#This Row],[Collector Verbatim Locality]])</f>
        <v>Little Creek Wildlife Management Area/Port Mahon Road/Traveling north on Roue 9 From Dover, turn east (left) onto Port Mahon Road. Follow road for about two miles until in Little Creek Property. The population is located on both sides of road in marsh for about 0.5 miles.</v>
      </c>
      <c r="K88" s="91">
        <f>IF(Master[[#This Row],[Latitude -decimal degrees]]="","",Master[[#This Row],[Latitude -decimal degrees]])</f>
        <v>39.172080000000001</v>
      </c>
      <c r="L88" s="91">
        <f>IF(Master[[#This Row],[Longitude -decimal degrees]]="","",Master[[#This Row],[Longitude -decimal degrees]])</f>
        <v>-75.423580000000001</v>
      </c>
      <c r="M88" s="89" t="str">
        <f>IF(Master[[#This Row],[Cooperator (Donor) 1 -full record]]="","",Master[[#This Row],[Cooperator (Donor) 1 -full record]])</f>
        <v>Bureau of Land Management, SOS project</v>
      </c>
    </row>
    <row r="89" spans="1:13" ht="409.5" x14ac:dyDescent="0.35">
      <c r="A89" s="89">
        <f t="shared" si="2"/>
        <v>87</v>
      </c>
      <c r="B89" s="89" t="str">
        <f>Master[[#This Row],[Accession Prefix (NPGS)]]&amp;" "&amp;Master[[#This Row],[Accession Number -Assigned]]</f>
        <v xml:space="preserve">W6 </v>
      </c>
      <c r="C89" s="89" t="str">
        <f>Master[[#This Row],[Inventory Prefix]]&amp;" "&amp;Master[[#This Row],[Inventory Number]]&amp;" "&amp;Master[[#This Row],[Inventory Suffix]]&amp;" "&amp;Master[[#This Row],[Inventory Type - Lookup Picker]]</f>
        <v>W6   SD</v>
      </c>
      <c r="D89" s="89" t="str">
        <f>IF(Master[[#This Row],[Accession Name (Identifier 1)]]="","",Master[[#This Row],[Accession Name (Identifier 1)]])</f>
        <v/>
      </c>
      <c r="E89" s="87">
        <f>IF(Master[[#This Row],[Date Collected or Developed]]="","",Master[[#This Row],[Date Collected or Developed]])</f>
        <v>42665</v>
      </c>
      <c r="F89" s="87" t="str">
        <f>IF(Master[[#This Row],[Received Date -received by site]]="","",Master[[#This Row],[Received Date -received by site]])</f>
        <v/>
      </c>
      <c r="G89" s="89" t="str">
        <f>IF(Master[[#This Row],[Taxon -Lookup Picker in GRIN]]="","",Master[[#This Row],[Taxon -Lookup Picker in GRIN]])</f>
        <v>Tridens flavus</v>
      </c>
      <c r="H89" s="89" t="str">
        <f>IF(Master[[#This Row],[Inventory Maintenance Policy]]="","",Master[[#This Row],[Inventory Maintenance Policy]])</f>
        <v>w6_native</v>
      </c>
      <c r="I89" s="89" t="str">
        <f>IF(Master[[#This Row],[Geography (Collection) -Lookup Picker in GRIN]]="",#REF!,Master[[#This Row],[Geography (Collection) -Lookup Picker in GRIN]])</f>
        <v>United States, Delaware, New Castle</v>
      </c>
      <c r="J89" s="89" t="str">
        <f>IF(Master[[#This Row],[Collector Verbatim Locality]]="","",Master[[#This Row],[Collector Verbatim Locality]])</f>
        <v>Coverdale Farm Preserve/Field near Way Road in front of preserve/From Greenville Place neighborhood on Kennett Pike Road (52 North), go north for about 2.3 miles. Then turn left onto Old Kennett Road and continue for about one mile. Turn left onto Way Road and in half of a mile, turn right into preserve. Population is in field on southeast part of the preserve, next to Way Road.</v>
      </c>
      <c r="K89" s="91">
        <f>IF(Master[[#This Row],[Latitude -decimal degrees]]="","",Master[[#This Row],[Latitude -decimal degrees]])</f>
        <v>39.808610000000002</v>
      </c>
      <c r="L89" s="91">
        <f>IF(Master[[#This Row],[Longitude -decimal degrees]]="","",Master[[#This Row],[Longitude -decimal degrees]])</f>
        <v>-75.633129999999994</v>
      </c>
      <c r="M89" s="89" t="str">
        <f>IF(Master[[#This Row],[Cooperator (Donor) 1 -full record]]="","",Master[[#This Row],[Cooperator (Donor) 1 -full record]])</f>
        <v>Bureau of Land Management, SOS project</v>
      </c>
    </row>
    <row r="90" spans="1:13" ht="409.5" x14ac:dyDescent="0.35">
      <c r="A90" s="89">
        <f t="shared" si="2"/>
        <v>88</v>
      </c>
      <c r="B90" s="89" t="str">
        <f>Master[[#This Row],[Accession Prefix (NPGS)]]&amp;" "&amp;Master[[#This Row],[Accession Number -Assigned]]</f>
        <v xml:space="preserve">W6 </v>
      </c>
      <c r="C90" s="89" t="str">
        <f>Master[[#This Row],[Inventory Prefix]]&amp;" "&amp;Master[[#This Row],[Inventory Number]]&amp;" "&amp;Master[[#This Row],[Inventory Suffix]]&amp;" "&amp;Master[[#This Row],[Inventory Type - Lookup Picker]]</f>
        <v>W6   SD</v>
      </c>
      <c r="D90" s="89" t="str">
        <f>IF(Master[[#This Row],[Accession Name (Identifier 1)]]="","",Master[[#This Row],[Accession Name (Identifier 1)]])</f>
        <v/>
      </c>
      <c r="E90" s="87">
        <f>IF(Master[[#This Row],[Date Collected or Developed]]="","",Master[[#This Row],[Date Collected or Developed]])</f>
        <v>42665</v>
      </c>
      <c r="F90" s="87" t="str">
        <f>IF(Master[[#This Row],[Received Date -received by site]]="","",Master[[#This Row],[Received Date -received by site]])</f>
        <v/>
      </c>
      <c r="G90" s="89" t="str">
        <f>IF(Master[[#This Row],[Taxon -Lookup Picker in GRIN]]="","",Master[[#This Row],[Taxon -Lookup Picker in GRIN]])</f>
        <v>Sorghastrum nutans</v>
      </c>
      <c r="H90" s="89" t="str">
        <f>IF(Master[[#This Row],[Inventory Maintenance Policy]]="","",Master[[#This Row],[Inventory Maintenance Policy]])</f>
        <v>w6_native</v>
      </c>
      <c r="I90" s="89" t="str">
        <f>IF(Master[[#This Row],[Geography (Collection) -Lookup Picker in GRIN]]="",#REF!,Master[[#This Row],[Geography (Collection) -Lookup Picker in GRIN]])</f>
        <v>United States, Delaware, New Castle</v>
      </c>
      <c r="J90" s="89" t="str">
        <f>IF(Master[[#This Row],[Collector Verbatim Locality]]="","",Master[[#This Row],[Collector Verbatim Locality]])</f>
        <v>Ahsland Nature Center/Field by nature center/From the intersection of limestone RD and NEw Port Gap Highway, go on New Port Gap Pike for about 2.6 miles, then turn right onto Loveville RD. Go about 1 mile, turn right on to Willmington RD, then in .5 miles turn right onto Drackenville RD. then in 1 mile turn left onto Barely Mill RD and into the Nature Center parking lot. from the parking lot, follow the stairs leading to the Nature Center. Continue on path past nature center until you reach the open fields. Population is located throughout those fields.</v>
      </c>
      <c r="K90" s="91">
        <f>IF(Master[[#This Row],[Latitude -decimal degrees]]="","",Master[[#This Row],[Latitude -decimal degrees]])</f>
        <v>39.797629999999998</v>
      </c>
      <c r="L90" s="91">
        <f>IF(Master[[#This Row],[Longitude -decimal degrees]]="","",Master[[#This Row],[Longitude -decimal degrees]])</f>
        <v>-75.66225</v>
      </c>
      <c r="M90" s="89" t="str">
        <f>IF(Master[[#This Row],[Cooperator (Donor) 1 -full record]]="","",Master[[#This Row],[Cooperator (Donor) 1 -full record]])</f>
        <v>Bureau of Land Management, SOS project</v>
      </c>
    </row>
    <row r="91" spans="1:13" ht="409.5" x14ac:dyDescent="0.35">
      <c r="A91" s="89">
        <f t="shared" si="2"/>
        <v>89</v>
      </c>
      <c r="B91" s="89" t="str">
        <f>Master[[#This Row],[Accession Prefix (NPGS)]]&amp;" "&amp;Master[[#This Row],[Accession Number -Assigned]]</f>
        <v xml:space="preserve">W6 </v>
      </c>
      <c r="C91" s="89" t="str">
        <f>Master[[#This Row],[Inventory Prefix]]&amp;" "&amp;Master[[#This Row],[Inventory Number]]&amp;" "&amp;Master[[#This Row],[Inventory Suffix]]&amp;" "&amp;Master[[#This Row],[Inventory Type - Lookup Picker]]</f>
        <v>W6   SD</v>
      </c>
      <c r="D91" s="89" t="str">
        <f>IF(Master[[#This Row],[Accession Name (Identifier 1)]]="","",Master[[#This Row],[Accession Name (Identifier 1)]])</f>
        <v/>
      </c>
      <c r="E91" s="87">
        <f>IF(Master[[#This Row],[Date Collected or Developed]]="","",Master[[#This Row],[Date Collected or Developed]])</f>
        <v>42667</v>
      </c>
      <c r="F91" s="87" t="str">
        <f>IF(Master[[#This Row],[Received Date -received by site]]="","",Master[[#This Row],[Received Date -received by site]])</f>
        <v/>
      </c>
      <c r="G91" s="89" t="str">
        <f>IF(Master[[#This Row],[Taxon -Lookup Picker in GRIN]]="","",Master[[#This Row],[Taxon -Lookup Picker in GRIN]])</f>
        <v>Eupatorium hyssopifolium</v>
      </c>
      <c r="H91" s="89" t="str">
        <f>IF(Master[[#This Row],[Inventory Maintenance Policy]]="","",Master[[#This Row],[Inventory Maintenance Policy]])</f>
        <v>w6_native</v>
      </c>
      <c r="I91" s="89" t="str">
        <f>IF(Master[[#This Row],[Geography (Collection) -Lookup Picker in GRIN]]="",#REF!,Master[[#This Row],[Geography (Collection) -Lookup Picker in GRIN]])</f>
        <v>United States, Delaware, Sussex</v>
      </c>
      <c r="J91" s="89" t="str">
        <f>IF(Master[[#This Row],[Collector Verbatim Locality]]="","",Master[[#This Row],[Collector Verbatim Locality]])</f>
        <v>Delaware Seashore State park Fresh Ponds/parking lot/From the intersection of Hudson Rd and Central Ave, go north on central ave for about 1 mile, then turn right onto Hickman RD. Continue on Hickman RD for .5 miles until it ends at a parking lot for the State park. From the parking lot, the population is located in the field on both sides of the parking lot.</v>
      </c>
      <c r="K91" s="91">
        <f>IF(Master[[#This Row],[Latitude -decimal degrees]]="","",Master[[#This Row],[Latitude -decimal degrees]])</f>
        <v>38.56391</v>
      </c>
      <c r="L91" s="91">
        <f>IF(Master[[#This Row],[Longitude -decimal degrees]]="","",Master[[#This Row],[Longitude -decimal degrees]])</f>
        <v>-75.072800000000001</v>
      </c>
      <c r="M91" s="89" t="str">
        <f>IF(Master[[#This Row],[Cooperator (Donor) 1 -full record]]="","",Master[[#This Row],[Cooperator (Donor) 1 -full record]])</f>
        <v>Bureau of Land Management, SOS project</v>
      </c>
    </row>
    <row r="92" spans="1:13" ht="409.5" x14ac:dyDescent="0.35">
      <c r="A92" s="89">
        <f t="shared" si="2"/>
        <v>90</v>
      </c>
      <c r="B92" s="89" t="str">
        <f>Master[[#This Row],[Accession Prefix (NPGS)]]&amp;" "&amp;Master[[#This Row],[Accession Number -Assigned]]</f>
        <v xml:space="preserve">W6 </v>
      </c>
      <c r="C92" s="89" t="str">
        <f>Master[[#This Row],[Inventory Prefix]]&amp;" "&amp;Master[[#This Row],[Inventory Number]]&amp;" "&amp;Master[[#This Row],[Inventory Suffix]]&amp;" "&amp;Master[[#This Row],[Inventory Type - Lookup Picker]]</f>
        <v>W6   SD</v>
      </c>
      <c r="D92" s="89" t="str">
        <f>IF(Master[[#This Row],[Accession Name (Identifier 1)]]="","",Master[[#This Row],[Accession Name (Identifier 1)]])</f>
        <v/>
      </c>
      <c r="E92" s="87">
        <f>IF(Master[[#This Row],[Date Collected or Developed]]="","",Master[[#This Row],[Date Collected or Developed]])</f>
        <v>42668</v>
      </c>
      <c r="F92" s="87" t="str">
        <f>IF(Master[[#This Row],[Received Date -received by site]]="","",Master[[#This Row],[Received Date -received by site]])</f>
        <v/>
      </c>
      <c r="G92" s="89" t="str">
        <f>IF(Master[[#This Row],[Taxon -Lookup Picker in GRIN]]="","",Master[[#This Row],[Taxon -Lookup Picker in GRIN]])</f>
        <v>Cephalanthus occidentalis</v>
      </c>
      <c r="H92" s="89" t="str">
        <f>IF(Master[[#This Row],[Inventory Maintenance Policy]]="","",Master[[#This Row],[Inventory Maintenance Policy]])</f>
        <v>w6_native</v>
      </c>
      <c r="I92" s="89" t="str">
        <f>IF(Master[[#This Row],[Geography (Collection) -Lookup Picker in GRIN]]="",#REF!,Master[[#This Row],[Geography (Collection) -Lookup Picker in GRIN]])</f>
        <v>United States, Delaware, Kent</v>
      </c>
      <c r="J92" s="89" t="str">
        <f>IF(Master[[#This Row],[Collector Verbatim Locality]]="","",Master[[#This Row],[Collector Verbatim Locality]])</f>
        <v>Bombay Hook WMA/Fennis Pool/From Leipsic, travel north on route 9 then turn right (east) onto Whitehall Neck RD. Travel straight until the end of the road into Bombay Hook WMA entrance. Travel down road passed Main Office until end of road, then turn left. Follow signs for Finis Pool. Population located within and around the boarder of Finis Pool</v>
      </c>
      <c r="K92" s="91">
        <f>IF(Master[[#This Row],[Latitude -decimal degrees]]="","",Master[[#This Row],[Latitude -decimal degrees]])</f>
        <v>39.274299999999997</v>
      </c>
      <c r="L92" s="91">
        <f>IF(Master[[#This Row],[Longitude -decimal degrees]]="","",Master[[#This Row],[Longitude -decimal degrees]])</f>
        <v>-75.490769999999998</v>
      </c>
      <c r="M92" s="89" t="str">
        <f>IF(Master[[#This Row],[Cooperator (Donor) 1 -full record]]="","",Master[[#This Row],[Cooperator (Donor) 1 -full record]])</f>
        <v>Bureau of Land Management, SOS project</v>
      </c>
    </row>
    <row r="93" spans="1:13" ht="406" x14ac:dyDescent="0.35">
      <c r="A93" s="89">
        <f t="shared" si="2"/>
        <v>91</v>
      </c>
      <c r="B93" s="89" t="str">
        <f>Master[[#This Row],[Accession Prefix (NPGS)]]&amp;" "&amp;Master[[#This Row],[Accession Number -Assigned]]</f>
        <v xml:space="preserve">W6 </v>
      </c>
      <c r="C93" s="89" t="str">
        <f>Master[[#This Row],[Inventory Prefix]]&amp;" "&amp;Master[[#This Row],[Inventory Number]]&amp;" "&amp;Master[[#This Row],[Inventory Suffix]]&amp;" "&amp;Master[[#This Row],[Inventory Type - Lookup Picker]]</f>
        <v>W6   SD</v>
      </c>
      <c r="D93" s="89" t="str">
        <f>IF(Master[[#This Row],[Accession Name (Identifier 1)]]="","",Master[[#This Row],[Accession Name (Identifier 1)]])</f>
        <v/>
      </c>
      <c r="E93" s="87">
        <f>IF(Master[[#This Row],[Date Collected or Developed]]="","",Master[[#This Row],[Date Collected or Developed]])</f>
        <v>42557</v>
      </c>
      <c r="F93" s="87" t="str">
        <f>IF(Master[[#This Row],[Received Date -received by site]]="","",Master[[#This Row],[Received Date -received by site]])</f>
        <v/>
      </c>
      <c r="G93" s="89" t="str">
        <f>IF(Master[[#This Row],[Taxon -Lookup Picker in GRIN]]="","",Master[[#This Row],[Taxon -Lookup Picker in GRIN]])</f>
        <v>Hudsonia ericoides</v>
      </c>
      <c r="H93" s="89" t="str">
        <f>IF(Master[[#This Row],[Inventory Maintenance Policy]]="","",Master[[#This Row],[Inventory Maintenance Policy]])</f>
        <v>w6_native</v>
      </c>
      <c r="I93" s="89" t="str">
        <f>IF(Master[[#This Row],[Geography (Collection) -Lookup Picker in GRIN]]="",#REF!,Master[[#This Row],[Geography (Collection) -Lookup Picker in GRIN]])</f>
        <v>United States, New York, Suffolk</v>
      </c>
      <c r="J93" s="89" t="str">
        <f>IF(Master[[#This Row],[Collector Verbatim Locality]]="","",Master[[#This Row],[Collector Verbatim Locality]])</f>
        <v>Peconic Bog County Park/Power line ROW/I-495 East to Exit 71 for Rt 24/Nugent Drive. Go east on Rt. 24 to Pinehurst Blvd. Take a left onto Pinehurst and follow to S. River Road. Take a right onto S River Rd and continue to end of Street where trail begins. Hike on trail, take first right and follow to Powerline cut</v>
      </c>
      <c r="K93" s="91">
        <f>IF(Master[[#This Row],[Latitude -decimal degrees]]="","",Master[[#This Row],[Latitude -decimal degrees]])</f>
        <v>40.910829999999997</v>
      </c>
      <c r="L93" s="91">
        <f>IF(Master[[#This Row],[Longitude -decimal degrees]]="","",Master[[#This Row],[Longitude -decimal degrees]])</f>
        <v>-72.697109999999995</v>
      </c>
      <c r="M93" s="89" t="str">
        <f>IF(Master[[#This Row],[Cooperator (Donor) 1 -full record]]="","",Master[[#This Row],[Cooperator (Donor) 1 -full record]])</f>
        <v>Bureau of Land Management, SOS project</v>
      </c>
    </row>
    <row r="94" spans="1:13" ht="87" x14ac:dyDescent="0.35">
      <c r="A94" s="89">
        <f t="shared" si="2"/>
        <v>92</v>
      </c>
      <c r="B94" s="89" t="str">
        <f>Master[[#This Row],[Accession Prefix (NPGS)]]&amp;" "&amp;Master[[#This Row],[Accession Number -Assigned]]</f>
        <v xml:space="preserve">W6 </v>
      </c>
      <c r="C94" s="89" t="str">
        <f>Master[[#This Row],[Inventory Prefix]]&amp;" "&amp;Master[[#This Row],[Inventory Number]]&amp;" "&amp;Master[[#This Row],[Inventory Suffix]]&amp;" "&amp;Master[[#This Row],[Inventory Type - Lookup Picker]]</f>
        <v>W6   SD</v>
      </c>
      <c r="D94" s="89" t="str">
        <f>IF(Master[[#This Row],[Accession Name (Identifier 1)]]="","",Master[[#This Row],[Accession Name (Identifier 1)]])</f>
        <v/>
      </c>
      <c r="E94" s="87">
        <f>IF(Master[[#This Row],[Date Collected or Developed]]="","",Master[[#This Row],[Date Collected or Developed]])</f>
        <v>42608</v>
      </c>
      <c r="F94" s="87" t="str">
        <f>IF(Master[[#This Row],[Received Date -received by site]]="","",Master[[#This Row],[Received Date -received by site]])</f>
        <v/>
      </c>
      <c r="G94" s="89" t="str">
        <f>IF(Master[[#This Row],[Taxon -Lookup Picker in GRIN]]="","",Master[[#This Row],[Taxon -Lookup Picker in GRIN]])</f>
        <v>Rhus glabra</v>
      </c>
      <c r="H94" s="89" t="str">
        <f>IF(Master[[#This Row],[Inventory Maintenance Policy]]="","",Master[[#This Row],[Inventory Maintenance Policy]])</f>
        <v>w6_native</v>
      </c>
      <c r="I94" s="89" t="str">
        <f>IF(Master[[#This Row],[Geography (Collection) -Lookup Picker in GRIN]]="",#REF!,Master[[#This Row],[Geography (Collection) -Lookup Picker in GRIN]])</f>
        <v>United States, New York, Nassau</v>
      </c>
      <c r="J94" s="89" t="str">
        <f>IF(Master[[#This Row],[Collector Verbatim Locality]]="","",Master[[#This Row],[Collector Verbatim Locality]])</f>
        <v>//</v>
      </c>
      <c r="K94" s="91">
        <f>IF(Master[[#This Row],[Latitude -decimal degrees]]="","",Master[[#This Row],[Latitude -decimal degrees]])</f>
        <v>40.593800000000002</v>
      </c>
      <c r="L94" s="91">
        <f>IF(Master[[#This Row],[Longitude -decimal degrees]]="","",Master[[#This Row],[Longitude -decimal degrees]])</f>
        <v>-73.523020000000002</v>
      </c>
      <c r="M94" s="89" t="str">
        <f>IF(Master[[#This Row],[Cooperator (Donor) 1 -full record]]="","",Master[[#This Row],[Cooperator (Donor) 1 -full record]])</f>
        <v>Bureau of Land Management, SOS project</v>
      </c>
    </row>
    <row r="95" spans="1:13" ht="333.5" x14ac:dyDescent="0.35">
      <c r="A95" s="89">
        <f t="shared" si="2"/>
        <v>93</v>
      </c>
      <c r="B95" s="89" t="str">
        <f>Master[[#This Row],[Accession Prefix (NPGS)]]&amp;" "&amp;Master[[#This Row],[Accession Number -Assigned]]</f>
        <v xml:space="preserve">W6 </v>
      </c>
      <c r="C95" s="89" t="str">
        <f>Master[[#This Row],[Inventory Prefix]]&amp;" "&amp;Master[[#This Row],[Inventory Number]]&amp;" "&amp;Master[[#This Row],[Inventory Suffix]]&amp;" "&amp;Master[[#This Row],[Inventory Type - Lookup Picker]]</f>
        <v>W6   SD</v>
      </c>
      <c r="D95" s="89" t="str">
        <f>IF(Master[[#This Row],[Accession Name (Identifier 1)]]="","",Master[[#This Row],[Accession Name (Identifier 1)]])</f>
        <v/>
      </c>
      <c r="E95" s="87">
        <f>IF(Master[[#This Row],[Date Collected or Developed]]="","",Master[[#This Row],[Date Collected or Developed]])</f>
        <v>42634</v>
      </c>
      <c r="F95" s="87" t="str">
        <f>IF(Master[[#This Row],[Received Date -received by site]]="","",Master[[#This Row],[Received Date -received by site]])</f>
        <v/>
      </c>
      <c r="G95" s="89" t="str">
        <f>IF(Master[[#This Row],[Taxon -Lookup Picker in GRIN]]="","",Master[[#This Row],[Taxon -Lookup Picker in GRIN]])</f>
        <v>Cladium mariscoides</v>
      </c>
      <c r="H95" s="89" t="str">
        <f>IF(Master[[#This Row],[Inventory Maintenance Policy]]="","",Master[[#This Row],[Inventory Maintenance Policy]])</f>
        <v>w6_native</v>
      </c>
      <c r="I95" s="89" t="str">
        <f>IF(Master[[#This Row],[Geography (Collection) -Lookup Picker in GRIN]]="",#REF!,Master[[#This Row],[Geography (Collection) -Lookup Picker in GRIN]])</f>
        <v>United States, New Jersey, Cumberland</v>
      </c>
      <c r="J95" s="89" t="str">
        <f>IF(Master[[#This Row],[Collector Verbatim Locality]]="","",Master[[#This Row],[Collector Verbatim Locality]])</f>
        <v>Peaslee WMA/1st ave/Route 49 pond/Garden State Parkway to Exit 20. Take Route 50W to Tuckahoe. In Tuckahoe, Turn left onto Route 49 and continue 6.5 miles to 1st Ave. Turn Right on 1st ave and population is in the swamp on the west side of the road.</v>
      </c>
      <c r="K95" s="91">
        <f>IF(Master[[#This Row],[Latitude -decimal degrees]]="","",Master[[#This Row],[Latitude -decimal degrees]])</f>
        <v>39.326770000000003</v>
      </c>
      <c r="L95" s="91">
        <f>IF(Master[[#This Row],[Longitude -decimal degrees]]="","",Master[[#This Row],[Longitude -decimal degrees]])</f>
        <v>-74.861469999999997</v>
      </c>
      <c r="M95" s="89" t="str">
        <f>IF(Master[[#This Row],[Cooperator (Donor) 1 -full record]]="","",Master[[#This Row],[Cooperator (Donor) 1 -full record]])</f>
        <v>Bureau of Land Management, SOS project</v>
      </c>
    </row>
    <row r="96" spans="1:13" ht="409.5" x14ac:dyDescent="0.35">
      <c r="A96" s="89">
        <f t="shared" si="2"/>
        <v>94</v>
      </c>
      <c r="B96" s="89" t="str">
        <f>Master[[#This Row],[Accession Prefix (NPGS)]]&amp;" "&amp;Master[[#This Row],[Accession Number -Assigned]]</f>
        <v xml:space="preserve">W6 </v>
      </c>
      <c r="C96" s="89" t="str">
        <f>Master[[#This Row],[Inventory Prefix]]&amp;" "&amp;Master[[#This Row],[Inventory Number]]&amp;" "&amp;Master[[#This Row],[Inventory Suffix]]&amp;" "&amp;Master[[#This Row],[Inventory Type - Lookup Picker]]</f>
        <v>W6   SD</v>
      </c>
      <c r="D96" s="89" t="str">
        <f>IF(Master[[#This Row],[Accession Name (Identifier 1)]]="","",Master[[#This Row],[Accession Name (Identifier 1)]])</f>
        <v/>
      </c>
      <c r="E96" s="87">
        <f>IF(Master[[#This Row],[Date Collected or Developed]]="","",Master[[#This Row],[Date Collected or Developed]])</f>
        <v>42639</v>
      </c>
      <c r="F96" s="87" t="str">
        <f>IF(Master[[#This Row],[Received Date -received by site]]="","",Master[[#This Row],[Received Date -received by site]])</f>
        <v/>
      </c>
      <c r="G96" s="89" t="str">
        <f>IF(Master[[#This Row],[Taxon -Lookup Picker in GRIN]]="","",Master[[#This Row],[Taxon -Lookup Picker in GRIN]])</f>
        <v>Cyperus grayi</v>
      </c>
      <c r="H96" s="89" t="str">
        <f>IF(Master[[#This Row],[Inventory Maintenance Policy]]="","",Master[[#This Row],[Inventory Maintenance Policy]])</f>
        <v>w6_native</v>
      </c>
      <c r="I96" s="89" t="str">
        <f>IF(Master[[#This Row],[Geography (Collection) -Lookup Picker in GRIN]]="",#REF!,Master[[#This Row],[Geography (Collection) -Lookup Picker in GRIN]])</f>
        <v>United States, New York, Nassau</v>
      </c>
      <c r="J96" s="89" t="str">
        <f>IF(Master[[#This Row],[Collector Verbatim Locality]]="","",Master[[#This Row],[Collector Verbatim Locality]])</f>
        <v>Nickerson Beach//I-495 East to exit 38 for Northern State Parkway E toward Hauppauge.Merge onto Northern State Pkwy. Use the right 2 lanes to take exit 31A for Meadowbrook State Pkwy toward Jones Beach, Continue onto Meadowbrook State Pkwy S. Take exit M10 for Loop Parkway. Continue onto Loop Parkway. Use the right 2 lanes to take the exit toward Long Beach. Nickerson Beach is on the south side of the road.</v>
      </c>
      <c r="K96" s="91">
        <f>IF(Master[[#This Row],[Latitude -decimal degrees]]="","",Master[[#This Row],[Latitude -decimal degrees]])</f>
        <v>40.592970000000001</v>
      </c>
      <c r="L96" s="91">
        <f>IF(Master[[#This Row],[Longitude -decimal degrees]]="","",Master[[#This Row],[Longitude -decimal degrees]])</f>
        <v>-73.599329999999995</v>
      </c>
      <c r="M96" s="89" t="str">
        <f>IF(Master[[#This Row],[Cooperator (Donor) 1 -full record]]="","",Master[[#This Row],[Cooperator (Donor) 1 -full record]])</f>
        <v>Bureau of Land Management, SOS project</v>
      </c>
    </row>
    <row r="97" spans="1:13" ht="409.5" x14ac:dyDescent="0.35">
      <c r="A97" s="89">
        <f t="shared" si="2"/>
        <v>95</v>
      </c>
      <c r="B97" s="89" t="str">
        <f>Master[[#This Row],[Accession Prefix (NPGS)]]&amp;" "&amp;Master[[#This Row],[Accession Number -Assigned]]</f>
        <v xml:space="preserve">W6 </v>
      </c>
      <c r="C97" s="89" t="str">
        <f>Master[[#This Row],[Inventory Prefix]]&amp;" "&amp;Master[[#This Row],[Inventory Number]]&amp;" "&amp;Master[[#This Row],[Inventory Suffix]]&amp;" "&amp;Master[[#This Row],[Inventory Type - Lookup Picker]]</f>
        <v>W6   SD</v>
      </c>
      <c r="D97" s="89" t="str">
        <f>IF(Master[[#This Row],[Accession Name (Identifier 1)]]="","",Master[[#This Row],[Accession Name (Identifier 1)]])</f>
        <v/>
      </c>
      <c r="E97" s="87">
        <f>IF(Master[[#This Row],[Date Collected or Developed]]="","",Master[[#This Row],[Date Collected or Developed]])</f>
        <v>42668</v>
      </c>
      <c r="F97" s="87" t="str">
        <f>IF(Master[[#This Row],[Received Date -received by site]]="","",Master[[#This Row],[Received Date -received by site]])</f>
        <v/>
      </c>
      <c r="G97" s="89" t="str">
        <f>IF(Master[[#This Row],[Taxon -Lookup Picker in GRIN]]="","",Master[[#This Row],[Taxon -Lookup Picker in GRIN]])</f>
        <v>Symphyotrichum tenuifolium</v>
      </c>
      <c r="H97" s="89" t="str">
        <f>IF(Master[[#This Row],[Inventory Maintenance Policy]]="","",Master[[#This Row],[Inventory Maintenance Policy]])</f>
        <v>w6_native</v>
      </c>
      <c r="I97" s="89" t="str">
        <f>IF(Master[[#This Row],[Geography (Collection) -Lookup Picker in GRIN]]="",#REF!,Master[[#This Row],[Geography (Collection) -Lookup Picker in GRIN]])</f>
        <v>United States, New York, Suffolk</v>
      </c>
      <c r="J97" s="89" t="str">
        <f>IF(Master[[#This Row],[Collector Verbatim Locality]]="","",Master[[#This Row],[Collector Verbatim Locality]])</f>
        <v>Hubbard County Park/White Column Entrance/Take I-495 East to exit 71 for NY-24 toward Hampton Bays/Calverton. Turn right onto NY-24 S/Edwards Ave S. Continue to follow NY-24 S. Keep right to continue on Nugent Dr. At the traffic circle, take the 3rd exit onto Flanders Rd. Continue about 5 miles to the white column entrance to Hubbard County Park on the Left side of the road.</v>
      </c>
      <c r="K97" s="91">
        <f>IF(Master[[#This Row],[Latitude -decimal degrees]]="","",Master[[#This Row],[Latitude -decimal degrees]])</f>
        <v>40.904629999999997</v>
      </c>
      <c r="L97" s="91">
        <f>IF(Master[[#This Row],[Longitude -decimal degrees]]="","",Master[[#This Row],[Longitude -decimal degrees]])</f>
        <v>-72.589020000000005</v>
      </c>
      <c r="M97" s="89" t="str">
        <f>IF(Master[[#This Row],[Cooperator (Donor) 1 -full record]]="","",Master[[#This Row],[Cooperator (Donor) 1 -full record]])</f>
        <v>Bureau of Land Management, SOS project</v>
      </c>
    </row>
    <row r="98" spans="1:13" ht="377" x14ac:dyDescent="0.35">
      <c r="A98" s="89">
        <f t="shared" ref="A98:A129" si="3">ROW()-2</f>
        <v>96</v>
      </c>
      <c r="B98" s="89" t="str">
        <f>Master[[#This Row],[Accession Prefix (NPGS)]]&amp;" "&amp;Master[[#This Row],[Accession Number -Assigned]]</f>
        <v xml:space="preserve">W6 </v>
      </c>
      <c r="C98" s="89" t="str">
        <f>Master[[#This Row],[Inventory Prefix]]&amp;" "&amp;Master[[#This Row],[Inventory Number]]&amp;" "&amp;Master[[#This Row],[Inventory Suffix]]&amp;" "&amp;Master[[#This Row],[Inventory Type - Lookup Picker]]</f>
        <v>W6   SD</v>
      </c>
      <c r="D98" s="89" t="str">
        <f>IF(Master[[#This Row],[Accession Name (Identifier 1)]]="","",Master[[#This Row],[Accession Name (Identifier 1)]])</f>
        <v/>
      </c>
      <c r="E98" s="87">
        <f>IF(Master[[#This Row],[Date Collected or Developed]]="","",Master[[#This Row],[Date Collected or Developed]])</f>
        <v>42674</v>
      </c>
      <c r="F98" s="87" t="str">
        <f>IF(Master[[#This Row],[Received Date -received by site]]="","",Master[[#This Row],[Received Date -received by site]])</f>
        <v/>
      </c>
      <c r="G98" s="89" t="str">
        <f>IF(Master[[#This Row],[Taxon -Lookup Picker in GRIN]]="","",Master[[#This Row],[Taxon -Lookup Picker in GRIN]])</f>
        <v>Spartina x caespitosa</v>
      </c>
      <c r="H98" s="89" t="str">
        <f>IF(Master[[#This Row],[Inventory Maintenance Policy]]="","",Master[[#This Row],[Inventory Maintenance Policy]])</f>
        <v>w6_native</v>
      </c>
      <c r="I98" s="89" t="str">
        <f>IF(Master[[#This Row],[Geography (Collection) -Lookup Picker in GRIN]]="",#REF!,Master[[#This Row],[Geography (Collection) -Lookup Picker in GRIN]])</f>
        <v>United States, New York, Suffolk</v>
      </c>
      <c r="J98" s="89" t="str">
        <f>IF(Master[[#This Row],[Collector Verbatim Locality]]="","",Master[[#This Row],[Collector Verbatim Locality]])</f>
        <v>Jones Beach State Park//From Southern State Parkway, take exit 22S toward Jones Beach/NY M S. Merge onto Meadowbrook State Parkway S. Continue onto Ocean Parkway E, then park in Lot 4. Population is along the shore of Zach's Bay ( in sight of the Nikon Theater).</v>
      </c>
      <c r="K98" s="91">
        <f>IF(Master[[#This Row],[Latitude -decimal degrees]]="","",Master[[#This Row],[Latitude -decimal degrees]])</f>
        <v>40.600580000000001</v>
      </c>
      <c r="L98" s="91">
        <f>IF(Master[[#This Row],[Longitude -decimal degrees]]="","",Master[[#This Row],[Longitude -decimal degrees]])</f>
        <v>-73.481080000000006</v>
      </c>
      <c r="M98" s="89" t="str">
        <f>IF(Master[[#This Row],[Cooperator (Donor) 1 -full record]]="","",Master[[#This Row],[Cooperator (Donor) 1 -full record]])</f>
        <v>Bureau of Land Management, SOS project</v>
      </c>
    </row>
    <row r="99" spans="1:13" ht="409.5" x14ac:dyDescent="0.35">
      <c r="A99" s="89">
        <f t="shared" si="3"/>
        <v>97</v>
      </c>
      <c r="B99" s="89" t="str">
        <f>Master[[#This Row],[Accession Prefix (NPGS)]]&amp;" "&amp;Master[[#This Row],[Accession Number -Assigned]]</f>
        <v xml:space="preserve">W6 </v>
      </c>
      <c r="C99" s="89" t="str">
        <f>Master[[#This Row],[Inventory Prefix]]&amp;" "&amp;Master[[#This Row],[Inventory Number]]&amp;" "&amp;Master[[#This Row],[Inventory Suffix]]&amp;" "&amp;Master[[#This Row],[Inventory Type - Lookup Picker]]</f>
        <v>W6   SD</v>
      </c>
      <c r="D99" s="89" t="str">
        <f>IF(Master[[#This Row],[Accession Name (Identifier 1)]]="","",Master[[#This Row],[Accession Name (Identifier 1)]])</f>
        <v/>
      </c>
      <c r="E99" s="87">
        <f>IF(Master[[#This Row],[Date Collected or Developed]]="","",Master[[#This Row],[Date Collected or Developed]])</f>
        <v>42677</v>
      </c>
      <c r="F99" s="87" t="str">
        <f>IF(Master[[#This Row],[Received Date -received by site]]="","",Master[[#This Row],[Received Date -received by site]])</f>
        <v/>
      </c>
      <c r="G99" s="89" t="str">
        <f>IF(Master[[#This Row],[Taxon -Lookup Picker in GRIN]]="","",Master[[#This Row],[Taxon -Lookup Picker in GRIN]])</f>
        <v>Salicornia depressa</v>
      </c>
      <c r="H99" s="89" t="str">
        <f>IF(Master[[#This Row],[Inventory Maintenance Policy]]="","",Master[[#This Row],[Inventory Maintenance Policy]])</f>
        <v>w6_native</v>
      </c>
      <c r="I99" s="89" t="str">
        <f>IF(Master[[#This Row],[Geography (Collection) -Lookup Picker in GRIN]]="",#REF!,Master[[#This Row],[Geography (Collection) -Lookup Picker in GRIN]])</f>
        <v>United States, New York, Suffolk</v>
      </c>
      <c r="J99" s="89" t="str">
        <f>IF(Master[[#This Row],[Collector Verbatim Locality]]="","",Master[[#This Row],[Collector Verbatim Locality]])</f>
        <v>Accabonauc Harbor/Gerard Drive/From NY27-E turn left onto Main st. Continue on N Main St which becomes Springs Fireplace Rd. Turn right on Old Fireplace Road which becomes Gerard Dr. Take Gerard Drive to end of peninsula on Accabonac Harbor (where the road ends). Population is in dune at the end of the peninsula and on the edges of the marsh along the west side of the peninsula. There are private houses on the road, but the marsh land is owned by East Hampton Town Parks.</v>
      </c>
      <c r="K99" s="91">
        <f>IF(Master[[#This Row],[Latitude -decimal degrees]]="","",Master[[#This Row],[Latitude -decimal degrees]])</f>
        <v>41.029609999999998</v>
      </c>
      <c r="L99" s="91">
        <f>IF(Master[[#This Row],[Longitude -decimal degrees]]="","",Master[[#This Row],[Longitude -decimal degrees]])</f>
        <v>-72.138270000000006</v>
      </c>
      <c r="M99" s="89" t="str">
        <f>IF(Master[[#This Row],[Cooperator (Donor) 1 -full record]]="","",Master[[#This Row],[Cooperator (Donor) 1 -full record]])</f>
        <v>Bureau of Land Management, SOS project</v>
      </c>
    </row>
    <row r="100" spans="1:13" ht="377" x14ac:dyDescent="0.35">
      <c r="A100" s="89">
        <f t="shared" si="3"/>
        <v>98</v>
      </c>
      <c r="B100" s="89" t="str">
        <f>Master[[#This Row],[Accession Prefix (NPGS)]]&amp;" "&amp;Master[[#This Row],[Accession Number -Assigned]]</f>
        <v xml:space="preserve">W6 </v>
      </c>
      <c r="C100" s="89" t="str">
        <f>Master[[#This Row],[Inventory Prefix]]&amp;" "&amp;Master[[#This Row],[Inventory Number]]&amp;" "&amp;Master[[#This Row],[Inventory Suffix]]&amp;" "&amp;Master[[#This Row],[Inventory Type - Lookup Picker]]</f>
        <v>W6   SD</v>
      </c>
      <c r="D100" s="89" t="str">
        <f>IF(Master[[#This Row],[Accession Name (Identifier 1)]]="","",Master[[#This Row],[Accession Name (Identifier 1)]])</f>
        <v/>
      </c>
      <c r="E100" s="87">
        <f>IF(Master[[#This Row],[Date Collected or Developed]]="","",Master[[#This Row],[Date Collected or Developed]])</f>
        <v>42677</v>
      </c>
      <c r="F100" s="87" t="str">
        <f>IF(Master[[#This Row],[Received Date -received by site]]="","",Master[[#This Row],[Received Date -received by site]])</f>
        <v/>
      </c>
      <c r="G100" s="89" t="str">
        <f>IF(Master[[#This Row],[Taxon -Lookup Picker in GRIN]]="","",Master[[#This Row],[Taxon -Lookup Picker in GRIN]])</f>
        <v>Salicornia depressa</v>
      </c>
      <c r="H100" s="89" t="str">
        <f>IF(Master[[#This Row],[Inventory Maintenance Policy]]="","",Master[[#This Row],[Inventory Maintenance Policy]])</f>
        <v>w6_native</v>
      </c>
      <c r="I100" s="89" t="str">
        <f>IF(Master[[#This Row],[Geography (Collection) -Lookup Picker in GRIN]]="",#REF!,Master[[#This Row],[Geography (Collection) -Lookup Picker in GRIN]])</f>
        <v>United States, New York, Nassau</v>
      </c>
      <c r="J100" s="89" t="str">
        <f>IF(Master[[#This Row],[Collector Verbatim Locality]]="","",Master[[#This Row],[Collector Verbatim Locality]])</f>
        <v>Cow Meadow Park//From S Main St in Merrick, turn left onto Mill Rd. Turn left onto S Main St and the destination is at the end of the road on your left. Walk down the nature path until you reach the salt marsh entrance (next to the wooden view tower). The population is in the salt marsh.</v>
      </c>
      <c r="K100" s="91">
        <f>IF(Master[[#This Row],[Latitude -decimal degrees]]="","",Master[[#This Row],[Latitude -decimal degrees]])</f>
        <v>40.633519999999997</v>
      </c>
      <c r="L100" s="91">
        <f>IF(Master[[#This Row],[Longitude -decimal degrees]]="","",Master[[#This Row],[Longitude -decimal degrees]])</f>
        <v>-73.572360000000003</v>
      </c>
      <c r="M100" s="89" t="str">
        <f>IF(Master[[#This Row],[Cooperator (Donor) 1 -full record]]="","",Master[[#This Row],[Cooperator (Donor) 1 -full record]])</f>
        <v>Bureau of Land Management, SOS project</v>
      </c>
    </row>
    <row r="101" spans="1:13" ht="377" x14ac:dyDescent="0.35">
      <c r="A101" s="89">
        <f t="shared" si="3"/>
        <v>99</v>
      </c>
      <c r="B101" s="89" t="str">
        <f>Master[[#This Row],[Accession Prefix (NPGS)]]&amp;" "&amp;Master[[#This Row],[Accession Number -Assigned]]</f>
        <v xml:space="preserve">W6 </v>
      </c>
      <c r="C101" s="89" t="str">
        <f>Master[[#This Row],[Inventory Prefix]]&amp;" "&amp;Master[[#This Row],[Inventory Number]]&amp;" "&amp;Master[[#This Row],[Inventory Suffix]]&amp;" "&amp;Master[[#This Row],[Inventory Type - Lookup Picker]]</f>
        <v>W6   SD</v>
      </c>
      <c r="D101" s="89" t="str">
        <f>IF(Master[[#This Row],[Accession Name (Identifier 1)]]="","",Master[[#This Row],[Accession Name (Identifier 1)]])</f>
        <v/>
      </c>
      <c r="E101" s="87">
        <f>IF(Master[[#This Row],[Date Collected or Developed]]="","",Master[[#This Row],[Date Collected or Developed]])</f>
        <v>42682</v>
      </c>
      <c r="F101" s="87" t="str">
        <f>IF(Master[[#This Row],[Received Date -received by site]]="","",Master[[#This Row],[Received Date -received by site]])</f>
        <v/>
      </c>
      <c r="G101" s="89" t="str">
        <f>IF(Master[[#This Row],[Taxon -Lookup Picker in GRIN]]="","",Master[[#This Row],[Taxon -Lookup Picker in GRIN]])</f>
        <v>Baccharis halimifolia</v>
      </c>
      <c r="H101" s="89" t="str">
        <f>IF(Master[[#This Row],[Inventory Maintenance Policy]]="","",Master[[#This Row],[Inventory Maintenance Policy]])</f>
        <v>w6_native</v>
      </c>
      <c r="I101" s="89" t="str">
        <f>IF(Master[[#This Row],[Geography (Collection) -Lookup Picker in GRIN]]="",#REF!,Master[[#This Row],[Geography (Collection) -Lookup Picker in GRIN]])</f>
        <v>United States, New York, Nassau</v>
      </c>
      <c r="J101" s="89" t="str">
        <f>IF(Master[[#This Row],[Collector Verbatim Locality]]="","",Master[[#This Row],[Collector Verbatim Locality]])</f>
        <v>Seatuck National Wildlife Refuge//From Sunrise Highway North Service Rd, turn right onto Islip Blvs, then left onto Main St, then right onto St. MarkÃ¢âú¬âü¢s Lane. Drive to the end of St. MarkÃ¢âú¬âü¢s Lane and into the park. The population is along the salt marsh edge, off the main path.</v>
      </c>
      <c r="K101" s="91">
        <f>IF(Master[[#This Row],[Latitude -decimal degrees]]="","",Master[[#This Row],[Latitude -decimal degrees]])</f>
        <v>40.71566</v>
      </c>
      <c r="L101" s="91">
        <f>IF(Master[[#This Row],[Longitude -decimal degrees]]="","",Master[[#This Row],[Longitude -decimal degrees]])</f>
        <v>-73.205020000000005</v>
      </c>
      <c r="M101" s="89" t="str">
        <f>IF(Master[[#This Row],[Cooperator (Donor) 1 -full record]]="","",Master[[#This Row],[Cooperator (Donor) 1 -full record]])</f>
        <v>Bureau of Land Management, SOS project</v>
      </c>
    </row>
    <row r="102" spans="1:13" ht="377" x14ac:dyDescent="0.35">
      <c r="A102" s="89">
        <f t="shared" si="3"/>
        <v>100</v>
      </c>
      <c r="B102" s="89" t="str">
        <f>Master[[#This Row],[Accession Prefix (NPGS)]]&amp;" "&amp;Master[[#This Row],[Accession Number -Assigned]]</f>
        <v xml:space="preserve">W6 </v>
      </c>
      <c r="C102" s="89" t="str">
        <f>Master[[#This Row],[Inventory Prefix]]&amp;" "&amp;Master[[#This Row],[Inventory Number]]&amp;" "&amp;Master[[#This Row],[Inventory Suffix]]&amp;" "&amp;Master[[#This Row],[Inventory Type - Lookup Picker]]</f>
        <v>W6   SD</v>
      </c>
      <c r="D102" s="89" t="str">
        <f>IF(Master[[#This Row],[Accession Name (Identifier 1)]]="","",Master[[#This Row],[Accession Name (Identifier 1)]])</f>
        <v/>
      </c>
      <c r="E102" s="87">
        <f>IF(Master[[#This Row],[Date Collected or Developed]]="","",Master[[#This Row],[Date Collected or Developed]])</f>
        <v>42682</v>
      </c>
      <c r="F102" s="87" t="str">
        <f>IF(Master[[#This Row],[Received Date -received by site]]="","",Master[[#This Row],[Received Date -received by site]])</f>
        <v/>
      </c>
      <c r="G102" s="89" t="str">
        <f>IF(Master[[#This Row],[Taxon -Lookup Picker in GRIN]]="","",Master[[#This Row],[Taxon -Lookup Picker in GRIN]])</f>
        <v>Euthamia graminifolia</v>
      </c>
      <c r="H102" s="89" t="str">
        <f>IF(Master[[#This Row],[Inventory Maintenance Policy]]="","",Master[[#This Row],[Inventory Maintenance Policy]])</f>
        <v>w6_native</v>
      </c>
      <c r="I102" s="89" t="str">
        <f>IF(Master[[#This Row],[Geography (Collection) -Lookup Picker in GRIN]]="",#REF!,Master[[#This Row],[Geography (Collection) -Lookup Picker in GRIN]])</f>
        <v>United States, New York, Suffolk</v>
      </c>
      <c r="J102" s="89" t="str">
        <f>IF(Master[[#This Row],[Collector Verbatim Locality]]="","",Master[[#This Row],[Collector Verbatim Locality]])</f>
        <v>Seatuck National Wildlife Refuge//From Sunrise Highway North Service Rd, turn right onto Islip Blvs, then left onto Main St, then right onto St. Markâ€™s Lane. Drive to the end of St. Markâ€™s Lane and into the park. The population is on the edges of the main trail and along the salt marsh edges.</v>
      </c>
      <c r="K102" s="91">
        <f>IF(Master[[#This Row],[Latitude -decimal degrees]]="","",Master[[#This Row],[Latitude -decimal degrees]])</f>
        <v>40.71566</v>
      </c>
      <c r="L102" s="91">
        <f>IF(Master[[#This Row],[Longitude -decimal degrees]]="","",Master[[#This Row],[Longitude -decimal degrees]])</f>
        <v>-73.205020000000005</v>
      </c>
      <c r="M102" s="89" t="str">
        <f>IF(Master[[#This Row],[Cooperator (Donor) 1 -full record]]="","",Master[[#This Row],[Cooperator (Donor) 1 -full record]])</f>
        <v>Bureau of Land Management, SOS project</v>
      </c>
    </row>
    <row r="103" spans="1:13" ht="348" x14ac:dyDescent="0.35">
      <c r="A103" s="89">
        <f t="shared" si="3"/>
        <v>101</v>
      </c>
      <c r="B103" s="89" t="str">
        <f>Master[[#This Row],[Accession Prefix (NPGS)]]&amp;" "&amp;Master[[#This Row],[Accession Number -Assigned]]</f>
        <v xml:space="preserve">W6 </v>
      </c>
      <c r="C103" s="89" t="str">
        <f>Master[[#This Row],[Inventory Prefix]]&amp;" "&amp;Master[[#This Row],[Inventory Number]]&amp;" "&amp;Master[[#This Row],[Inventory Suffix]]&amp;" "&amp;Master[[#This Row],[Inventory Type - Lookup Picker]]</f>
        <v>W6   SD</v>
      </c>
      <c r="D103" s="89" t="str">
        <f>IF(Master[[#This Row],[Accession Name (Identifier 1)]]="","",Master[[#This Row],[Accession Name (Identifier 1)]])</f>
        <v/>
      </c>
      <c r="E103" s="87">
        <f>IF(Master[[#This Row],[Date Collected or Developed]]="","",Master[[#This Row],[Date Collected or Developed]])</f>
        <v>42682</v>
      </c>
      <c r="F103" s="87" t="str">
        <f>IF(Master[[#This Row],[Received Date -received by site]]="","",Master[[#This Row],[Received Date -received by site]])</f>
        <v/>
      </c>
      <c r="G103" s="89" t="str">
        <f>IF(Master[[#This Row],[Taxon -Lookup Picker in GRIN]]="","",Master[[#This Row],[Taxon -Lookup Picker in GRIN]])</f>
        <v>Solidago sempervirens</v>
      </c>
      <c r="H103" s="89" t="str">
        <f>IF(Master[[#This Row],[Inventory Maintenance Policy]]="","",Master[[#This Row],[Inventory Maintenance Policy]])</f>
        <v>w6_native</v>
      </c>
      <c r="I103" s="89" t="str">
        <f>IF(Master[[#This Row],[Geography (Collection) -Lookup Picker in GRIN]]="",#REF!,Master[[#This Row],[Geography (Collection) -Lookup Picker in GRIN]])</f>
        <v>United States, New York, Nassau</v>
      </c>
      <c r="J103" s="89" t="str">
        <f>IF(Master[[#This Row],[Collector Verbatim Locality]]="","",Master[[#This Row],[Collector Verbatim Locality]])</f>
        <v>Nickerson Beach County Park//From Meadowbrook State Parkway S, take exit M10 for Loop Parkway. Exit towards Long Beach, merge onto Lido Blvd, and turn left onto Donna Ln. The Beach is on your left and the population is spread throughout the dunes and beach.</v>
      </c>
      <c r="K103" s="91">
        <f>IF(Master[[#This Row],[Latitude -decimal degrees]]="","",Master[[#This Row],[Latitude -decimal degrees]])</f>
        <v>40.587629999999997</v>
      </c>
      <c r="L103" s="91">
        <f>IF(Master[[#This Row],[Longitude -decimal degrees]]="","",Master[[#This Row],[Longitude -decimal degrees]])</f>
        <v>-73.60069</v>
      </c>
      <c r="M103" s="89" t="str">
        <f>IF(Master[[#This Row],[Cooperator (Donor) 1 -full record]]="","",Master[[#This Row],[Cooperator (Donor) 1 -full record]])</f>
        <v>Bureau of Land Management, SOS project</v>
      </c>
    </row>
    <row r="104" spans="1:13" ht="391.5" x14ac:dyDescent="0.35">
      <c r="A104" s="89">
        <f t="shared" si="3"/>
        <v>102</v>
      </c>
      <c r="B104" s="89" t="str">
        <f>Master[[#This Row],[Accession Prefix (NPGS)]]&amp;" "&amp;Master[[#This Row],[Accession Number -Assigned]]</f>
        <v xml:space="preserve">W6 </v>
      </c>
      <c r="C104" s="89" t="str">
        <f>Master[[#This Row],[Inventory Prefix]]&amp;" "&amp;Master[[#This Row],[Inventory Number]]&amp;" "&amp;Master[[#This Row],[Inventory Suffix]]&amp;" "&amp;Master[[#This Row],[Inventory Type - Lookup Picker]]</f>
        <v>W6   SD</v>
      </c>
      <c r="D104" s="89" t="str">
        <f>IF(Master[[#This Row],[Accession Name (Identifier 1)]]="","",Master[[#This Row],[Accession Name (Identifier 1)]])</f>
        <v/>
      </c>
      <c r="E104" s="87">
        <f>IF(Master[[#This Row],[Date Collected or Developed]]="","",Master[[#This Row],[Date Collected or Developed]])</f>
        <v>42684</v>
      </c>
      <c r="F104" s="87" t="str">
        <f>IF(Master[[#This Row],[Received Date -received by site]]="","",Master[[#This Row],[Received Date -received by site]])</f>
        <v/>
      </c>
      <c r="G104" s="89" t="str">
        <f>IF(Master[[#This Row],[Taxon -Lookup Picker in GRIN]]="","",Master[[#This Row],[Taxon -Lookup Picker in GRIN]])</f>
        <v>Baccharis halimifolia</v>
      </c>
      <c r="H104" s="89" t="str">
        <f>IF(Master[[#This Row],[Inventory Maintenance Policy]]="","",Master[[#This Row],[Inventory Maintenance Policy]])</f>
        <v>w6_native</v>
      </c>
      <c r="I104" s="89" t="str">
        <f>IF(Master[[#This Row],[Geography (Collection) -Lookup Picker in GRIN]]="",#REF!,Master[[#This Row],[Geography (Collection) -Lookup Picker in GRIN]])</f>
        <v>United States, New York, Suffolk</v>
      </c>
      <c r="J104" s="89" t="str">
        <f>IF(Master[[#This Row],[Collector Verbatim Locality]]="","",Master[[#This Row],[Collector Verbatim Locality]])</f>
        <v>Scallop Pond Preserve//From NY 27 E, turn left onto Sandy Hollow Rd, left onto N Sea Rd, left onto Millstone Brook Rd, right onto Scott Rd. Take the first left onto an unmarked dirt road after passing Harris Rd and Jennings Lane on your right. The population is along the edges of the road and salt marshes.</v>
      </c>
      <c r="K104" s="91">
        <f>IF(Master[[#This Row],[Latitude -decimal degrees]]="","",Master[[#This Row],[Latitude -decimal degrees]])</f>
        <v>40.936750000000004</v>
      </c>
      <c r="L104" s="91">
        <f>IF(Master[[#This Row],[Longitude -decimal degrees]]="","",Master[[#This Row],[Longitude -decimal degrees]])</f>
        <v>-72.428160000000005</v>
      </c>
      <c r="M104" s="89" t="str">
        <f>IF(Master[[#This Row],[Cooperator (Donor) 1 -full record]]="","",Master[[#This Row],[Cooperator (Donor) 1 -full record]])</f>
        <v>Bureau of Land Management, SOS project</v>
      </c>
    </row>
    <row r="105" spans="1:13" ht="406" x14ac:dyDescent="0.35">
      <c r="A105" s="89">
        <f t="shared" si="3"/>
        <v>103</v>
      </c>
      <c r="B105" s="89" t="str">
        <f>Master[[#This Row],[Accession Prefix (NPGS)]]&amp;" "&amp;Master[[#This Row],[Accession Number -Assigned]]</f>
        <v xml:space="preserve">W6 </v>
      </c>
      <c r="C105" s="89" t="str">
        <f>Master[[#This Row],[Inventory Prefix]]&amp;" "&amp;Master[[#This Row],[Inventory Number]]&amp;" "&amp;Master[[#This Row],[Inventory Suffix]]&amp;" "&amp;Master[[#This Row],[Inventory Type - Lookup Picker]]</f>
        <v>W6   SD</v>
      </c>
      <c r="D105" s="89" t="str">
        <f>IF(Master[[#This Row],[Accession Name (Identifier 1)]]="","",Master[[#This Row],[Accession Name (Identifier 1)]])</f>
        <v/>
      </c>
      <c r="E105" s="87">
        <f>IF(Master[[#This Row],[Date Collected or Developed]]="","",Master[[#This Row],[Date Collected or Developed]])</f>
        <v>42684</v>
      </c>
      <c r="F105" s="87" t="str">
        <f>IF(Master[[#This Row],[Received Date -received by site]]="","",Master[[#This Row],[Received Date -received by site]])</f>
        <v/>
      </c>
      <c r="G105" s="89" t="str">
        <f>IF(Master[[#This Row],[Taxon -Lookup Picker in GRIN]]="","",Master[[#This Row],[Taxon -Lookup Picker in GRIN]])</f>
        <v>Solidago sempervirens</v>
      </c>
      <c r="H105" s="89" t="str">
        <f>IF(Master[[#This Row],[Inventory Maintenance Policy]]="","",Master[[#This Row],[Inventory Maintenance Policy]])</f>
        <v>w6_native</v>
      </c>
      <c r="I105" s="89" t="str">
        <f>IF(Master[[#This Row],[Geography (Collection) -Lookup Picker in GRIN]]="",#REF!,Master[[#This Row],[Geography (Collection) -Lookup Picker in GRIN]])</f>
        <v>United States, New York, Suffolk</v>
      </c>
      <c r="J105" s="89" t="str">
        <f>IF(Master[[#This Row],[Collector Verbatim Locality]]="","",Master[[#This Row],[Collector Verbatim Locality]])</f>
        <v>Scallop Pond Preserve//From NY 27 E, turn left onto Sandy Hollow Rd, left onto N Sea Rd, left onto Millstone Brook Rd, right onto Scott Rd. Take the first left onto an unmarked dirt road after passing Harris Rd and Jennings Lane on your right. The population is along the road edges and beach at the end of the road.</v>
      </c>
      <c r="K105" s="91">
        <f>IF(Master[[#This Row],[Latitude -decimal degrees]]="","",Master[[#This Row],[Latitude -decimal degrees]])</f>
        <v>40.936750000000004</v>
      </c>
      <c r="L105" s="91">
        <f>IF(Master[[#This Row],[Longitude -decimal degrees]]="","",Master[[#This Row],[Longitude -decimal degrees]])</f>
        <v>-72.428160000000005</v>
      </c>
      <c r="M105" s="89" t="str">
        <f>IF(Master[[#This Row],[Cooperator (Donor) 1 -full record]]="","",Master[[#This Row],[Cooperator (Donor) 1 -full record]])</f>
        <v>Bureau of Land Management, SOS project</v>
      </c>
    </row>
    <row r="106" spans="1:13" ht="409.5" x14ac:dyDescent="0.35">
      <c r="A106" s="89">
        <f t="shared" si="3"/>
        <v>104</v>
      </c>
      <c r="B106" s="89" t="str">
        <f>Master[[#This Row],[Accession Prefix (NPGS)]]&amp;" "&amp;Master[[#This Row],[Accession Number -Assigned]]</f>
        <v xml:space="preserve">W6 </v>
      </c>
      <c r="C106" s="89" t="str">
        <f>Master[[#This Row],[Inventory Prefix]]&amp;" "&amp;Master[[#This Row],[Inventory Number]]&amp;" "&amp;Master[[#This Row],[Inventory Suffix]]&amp;" "&amp;Master[[#This Row],[Inventory Type - Lookup Picker]]</f>
        <v>W6   SD</v>
      </c>
      <c r="D106" s="89" t="str">
        <f>IF(Master[[#This Row],[Accession Name (Identifier 1)]]="","",Master[[#This Row],[Accession Name (Identifier 1)]])</f>
        <v/>
      </c>
      <c r="E106" s="87">
        <f>IF(Master[[#This Row],[Date Collected or Developed]]="","",Master[[#This Row],[Date Collected or Developed]])</f>
        <v>42678</v>
      </c>
      <c r="F106" s="87" t="str">
        <f>IF(Master[[#This Row],[Received Date -received by site]]="","",Master[[#This Row],[Received Date -received by site]])</f>
        <v/>
      </c>
      <c r="G106" s="89" t="str">
        <f>IF(Master[[#This Row],[Taxon -Lookup Picker in GRIN]]="","",Master[[#This Row],[Taxon -Lookup Picker in GRIN]])</f>
        <v>Salicornia depressa</v>
      </c>
      <c r="H106" s="89" t="str">
        <f>IF(Master[[#This Row],[Inventory Maintenance Policy]]="","",Master[[#This Row],[Inventory Maintenance Policy]])</f>
        <v>w6_native</v>
      </c>
      <c r="I106" s="89" t="str">
        <f>IF(Master[[#This Row],[Geography (Collection) -Lookup Picker in GRIN]]="",#REF!,Master[[#This Row],[Geography (Collection) -Lookup Picker in GRIN]])</f>
        <v>United States, Delaware, Sussex</v>
      </c>
      <c r="J106" s="89" t="str">
        <f>IF(Master[[#This Row],[Collector Verbatim Locality]]="","",Master[[#This Row],[Collector Verbatim Locality]])</f>
        <v>Delaware Seashore State park/Campground Marsh/Follow route 1 south along the coastal highway toward Fenwick Island. Pass over bridge, then immediately turn right (west) into the DE Seashore Camp Ground. Park in the camp store parking lot. Population located in marsh behind camp store/ campground (facing south)</v>
      </c>
      <c r="K106" s="91">
        <f>IF(Master[[#This Row],[Latitude -decimal degrees]]="","",Master[[#This Row],[Latitude -decimal degrees]])</f>
        <v>38.60436</v>
      </c>
      <c r="L106" s="91">
        <f>IF(Master[[#This Row],[Longitude -decimal degrees]]="","",Master[[#This Row],[Longitude -decimal degrees]])</f>
        <v>-75.065380000000005</v>
      </c>
      <c r="M106" s="89" t="str">
        <f>IF(Master[[#This Row],[Cooperator (Donor) 1 -full record]]="","",Master[[#This Row],[Cooperator (Donor) 1 -full record]])</f>
        <v>Bureau of Land Management, SOS project</v>
      </c>
    </row>
    <row r="107" spans="1:13" ht="409.5" x14ac:dyDescent="0.35">
      <c r="A107" s="89">
        <f t="shared" si="3"/>
        <v>105</v>
      </c>
      <c r="B107" s="89" t="str">
        <f>Master[[#This Row],[Accession Prefix (NPGS)]]&amp;" "&amp;Master[[#This Row],[Accession Number -Assigned]]</f>
        <v xml:space="preserve">W6 </v>
      </c>
      <c r="C107" s="89" t="str">
        <f>Master[[#This Row],[Inventory Prefix]]&amp;" "&amp;Master[[#This Row],[Inventory Number]]&amp;" "&amp;Master[[#This Row],[Inventory Suffix]]&amp;" "&amp;Master[[#This Row],[Inventory Type - Lookup Picker]]</f>
        <v>W6   SD</v>
      </c>
      <c r="D107" s="89" t="str">
        <f>IF(Master[[#This Row],[Accession Name (Identifier 1)]]="","",Master[[#This Row],[Accession Name (Identifier 1)]])</f>
        <v/>
      </c>
      <c r="E107" s="87">
        <f>IF(Master[[#This Row],[Date Collected or Developed]]="","",Master[[#This Row],[Date Collected or Developed]])</f>
        <v>42679</v>
      </c>
      <c r="F107" s="87" t="str">
        <f>IF(Master[[#This Row],[Received Date -received by site]]="","",Master[[#This Row],[Received Date -received by site]])</f>
        <v/>
      </c>
      <c r="G107" s="89" t="str">
        <f>IF(Master[[#This Row],[Taxon -Lookup Picker in GRIN]]="","",Master[[#This Row],[Taxon -Lookup Picker in GRIN]])</f>
        <v>Salicornia depressa</v>
      </c>
      <c r="H107" s="89" t="str">
        <f>IF(Master[[#This Row],[Inventory Maintenance Policy]]="","",Master[[#This Row],[Inventory Maintenance Policy]])</f>
        <v>w6_native</v>
      </c>
      <c r="I107" s="89" t="str">
        <f>IF(Master[[#This Row],[Geography (Collection) -Lookup Picker in GRIN]]="",#REF!,Master[[#This Row],[Geography (Collection) -Lookup Picker in GRIN]])</f>
        <v>United States, Delaware, Sussex</v>
      </c>
      <c r="J107" s="89" t="str">
        <f>IF(Master[[#This Row],[Collector Verbatim Locality]]="","",Master[[#This Row],[Collector Verbatim Locality]])</f>
        <v>Cape Henlopen State Park/Gordon's Path/At intersection of Route 9 and Cape Henlopen Drive, turn right (east) onto Cape Henlopen Drive. Continue straight until you enter the Cape Henlopen State Park entrance. Continue onto Engineer Road (following signs for Biden Environmental Center). Continue onto Dune Road for about 1.5 miles. Enter parking lot on the right. Park and follow the boardwalk trail. Population is immediately past the boardwalk, and in the marsh area about 0.75 miles from the parking lot. Population is mostly on the right hand side coming from the boardwalk.</v>
      </c>
      <c r="K107" s="91">
        <f>IF(Master[[#This Row],[Latitude -decimal degrees]]="","",Master[[#This Row],[Latitude -decimal degrees]])</f>
        <v>38.756360000000001</v>
      </c>
      <c r="L107" s="91">
        <f>IF(Master[[#This Row],[Longitude -decimal degrees]]="","",Master[[#This Row],[Longitude -decimal degrees]])</f>
        <v>-75.091579999999993</v>
      </c>
      <c r="M107" s="89" t="str">
        <f>IF(Master[[#This Row],[Cooperator (Donor) 1 -full record]]="","",Master[[#This Row],[Cooperator (Donor) 1 -full record]])</f>
        <v>Bureau of Land Management, SOS project</v>
      </c>
    </row>
    <row r="108" spans="1:13" ht="304.5" x14ac:dyDescent="0.35">
      <c r="A108" s="89">
        <f t="shared" si="3"/>
        <v>106</v>
      </c>
      <c r="B108" s="89" t="str">
        <f>Master[[#This Row],[Accession Prefix (NPGS)]]&amp;" "&amp;Master[[#This Row],[Accession Number -Assigned]]</f>
        <v xml:space="preserve">W6 </v>
      </c>
      <c r="C108" s="89" t="str">
        <f>Master[[#This Row],[Inventory Prefix]]&amp;" "&amp;Master[[#This Row],[Inventory Number]]&amp;" "&amp;Master[[#This Row],[Inventory Suffix]]&amp;" "&amp;Master[[#This Row],[Inventory Type - Lookup Picker]]</f>
        <v>W6   SD</v>
      </c>
      <c r="D108" s="89" t="str">
        <f>IF(Master[[#This Row],[Accession Name (Identifier 1)]]="","",Master[[#This Row],[Accession Name (Identifier 1)]])</f>
        <v/>
      </c>
      <c r="E108" s="87">
        <f>IF(Master[[#This Row],[Date Collected or Developed]]="","",Master[[#This Row],[Date Collected or Developed]])</f>
        <v>42682</v>
      </c>
      <c r="F108" s="87" t="str">
        <f>IF(Master[[#This Row],[Received Date -received by site]]="","",Master[[#This Row],[Received Date -received by site]])</f>
        <v/>
      </c>
      <c r="G108" s="89" t="str">
        <f>IF(Master[[#This Row],[Taxon -Lookup Picker in GRIN]]="","",Master[[#This Row],[Taxon -Lookup Picker in GRIN]])</f>
        <v>Mikania scandens</v>
      </c>
      <c r="H108" s="89" t="str">
        <f>IF(Master[[#This Row],[Inventory Maintenance Policy]]="","",Master[[#This Row],[Inventory Maintenance Policy]])</f>
        <v>w6_native</v>
      </c>
      <c r="I108" s="89" t="str">
        <f>IF(Master[[#This Row],[Geography (Collection) -Lookup Picker in GRIN]]="",#REF!,Master[[#This Row],[Geography (Collection) -Lookup Picker in GRIN]])</f>
        <v>United States, New Jersey, Morris</v>
      </c>
      <c r="J108" s="89" t="str">
        <f>IF(Master[[#This Row],[Collector Verbatim Locality]]="","",Master[[#This Row],[Collector Verbatim Locality]])</f>
        <v>Great Swamp NWR/Blue Trail/From Green Village, drive west on Greenvillage Rd for .5 miles. Turn left on Meyersville Rd. After 1000 ft, turn right on Woodland Rd and follow it until it dead-ends in Great Swamp NWR.</v>
      </c>
      <c r="K108" s="91">
        <f>IF(Master[[#This Row],[Latitude -decimal degrees]]="","",Master[[#This Row],[Latitude -decimal degrees]])</f>
        <v>40.72063</v>
      </c>
      <c r="L108" s="91">
        <f>IF(Master[[#This Row],[Longitude -decimal degrees]]="","",Master[[#This Row],[Longitude -decimal degrees]])</f>
        <v>-74.486770000000007</v>
      </c>
      <c r="M108" s="89" t="str">
        <f>IF(Master[[#This Row],[Cooperator (Donor) 1 -full record]]="","",Master[[#This Row],[Cooperator (Donor) 1 -full record]])</f>
        <v>Bureau of Land Management, SOS project</v>
      </c>
    </row>
    <row r="109" spans="1:13" ht="217.5" x14ac:dyDescent="0.35">
      <c r="A109" s="89">
        <f t="shared" si="3"/>
        <v>107</v>
      </c>
      <c r="B109" s="89" t="str">
        <f>Master[[#This Row],[Accession Prefix (NPGS)]]&amp;" "&amp;Master[[#This Row],[Accession Number -Assigned]]</f>
        <v xml:space="preserve">W6 </v>
      </c>
      <c r="C109" s="89" t="str">
        <f>Master[[#This Row],[Inventory Prefix]]&amp;" "&amp;Master[[#This Row],[Inventory Number]]&amp;" "&amp;Master[[#This Row],[Inventory Suffix]]&amp;" "&amp;Master[[#This Row],[Inventory Type - Lookup Picker]]</f>
        <v>W6   SD</v>
      </c>
      <c r="D109" s="89" t="str">
        <f>IF(Master[[#This Row],[Accession Name (Identifier 1)]]="","",Master[[#This Row],[Accession Name (Identifier 1)]])</f>
        <v/>
      </c>
      <c r="E109" s="87">
        <f>IF(Master[[#This Row],[Date Collected or Developed]]="","",Master[[#This Row],[Date Collected or Developed]])</f>
        <v>42683</v>
      </c>
      <c r="F109" s="87" t="str">
        <f>IF(Master[[#This Row],[Received Date -received by site]]="","",Master[[#This Row],[Received Date -received by site]])</f>
        <v/>
      </c>
      <c r="G109" s="89" t="str">
        <f>IF(Master[[#This Row],[Taxon -Lookup Picker in GRIN]]="","",Master[[#This Row],[Taxon -Lookup Picker in GRIN]])</f>
        <v>Solidago canadensis</v>
      </c>
      <c r="H109" s="89" t="str">
        <f>IF(Master[[#This Row],[Inventory Maintenance Policy]]="","",Master[[#This Row],[Inventory Maintenance Policy]])</f>
        <v>w6_native</v>
      </c>
      <c r="I109" s="89" t="str">
        <f>IF(Master[[#This Row],[Geography (Collection) -Lookup Picker in GRIN]]="",#REF!,Master[[#This Row],[Geography (Collection) -Lookup Picker in GRIN]])</f>
        <v>United States, New Jersey, Morris</v>
      </c>
      <c r="J109" s="89" t="str">
        <f>IF(Master[[#This Row],[Collector Verbatim Locality]]="","",Master[[#This Row],[Collector Verbatim Locality]])</f>
        <v>Black River WMA/Patriot's Path/From Chester, drive NE on North Rd for about .5 miles to Black River Recreation fields on left. Follow Patriots Path to population.</v>
      </c>
      <c r="K109" s="91">
        <f>IF(Master[[#This Row],[Latitude -decimal degrees]]="","",Master[[#This Row],[Latitude -decimal degrees]])</f>
        <v>40.801969999999997</v>
      </c>
      <c r="L109" s="91">
        <f>IF(Master[[#This Row],[Longitude -decimal degrees]]="","",Master[[#This Row],[Longitude -decimal degrees]])</f>
        <v>-74.671499999999995</v>
      </c>
      <c r="M109" s="89" t="str">
        <f>IF(Master[[#This Row],[Cooperator (Donor) 1 -full record]]="","",Master[[#This Row],[Cooperator (Donor) 1 -full record]])</f>
        <v>Bureau of Land Management, SOS project</v>
      </c>
    </row>
    <row r="110" spans="1:13" ht="217.5" x14ac:dyDescent="0.35">
      <c r="A110" s="89">
        <f t="shared" si="3"/>
        <v>108</v>
      </c>
      <c r="B110" s="89" t="str">
        <f>Master[[#This Row],[Accession Prefix (NPGS)]]&amp;" "&amp;Master[[#This Row],[Accession Number -Assigned]]</f>
        <v xml:space="preserve">W6 </v>
      </c>
      <c r="C110" s="89" t="str">
        <f>Master[[#This Row],[Inventory Prefix]]&amp;" "&amp;Master[[#This Row],[Inventory Number]]&amp;" "&amp;Master[[#This Row],[Inventory Suffix]]&amp;" "&amp;Master[[#This Row],[Inventory Type - Lookup Picker]]</f>
        <v>W6   SD</v>
      </c>
      <c r="D110" s="89" t="str">
        <f>IF(Master[[#This Row],[Accession Name (Identifier 1)]]="","",Master[[#This Row],[Accession Name (Identifier 1)]])</f>
        <v/>
      </c>
      <c r="E110" s="87">
        <f>IF(Master[[#This Row],[Date Collected or Developed]]="","",Master[[#This Row],[Date Collected or Developed]])</f>
        <v>42683</v>
      </c>
      <c r="F110" s="87" t="str">
        <f>IF(Master[[#This Row],[Received Date -received by site]]="","",Master[[#This Row],[Received Date -received by site]])</f>
        <v/>
      </c>
      <c r="G110" s="89" t="str">
        <f>IF(Master[[#This Row],[Taxon -Lookup Picker in GRIN]]="","",Master[[#This Row],[Taxon -Lookup Picker in GRIN]])</f>
        <v>Euthamia graminifolia</v>
      </c>
      <c r="H110" s="89" t="str">
        <f>IF(Master[[#This Row],[Inventory Maintenance Policy]]="","",Master[[#This Row],[Inventory Maintenance Policy]])</f>
        <v>w6_native</v>
      </c>
      <c r="I110" s="89" t="str">
        <f>IF(Master[[#This Row],[Geography (Collection) -Lookup Picker in GRIN]]="",#REF!,Master[[#This Row],[Geography (Collection) -Lookup Picker in GRIN]])</f>
        <v>United States, New Jersey, Morris</v>
      </c>
      <c r="J110" s="89" t="str">
        <f>IF(Master[[#This Row],[Collector Verbatim Locality]]="","",Master[[#This Row],[Collector Verbatim Locality]])</f>
        <v>Black River WMA/Patriot's Path/From Chester, drive NE on North Rd for about .5 miles to Black River Recreation Fields on Left. Follow Patriots Path to population.</v>
      </c>
      <c r="K110" s="91">
        <f>IF(Master[[#This Row],[Latitude -decimal degrees]]="","",Master[[#This Row],[Latitude -decimal degrees]])</f>
        <v>40.801969999999997</v>
      </c>
      <c r="L110" s="91">
        <f>IF(Master[[#This Row],[Longitude -decimal degrees]]="","",Master[[#This Row],[Longitude -decimal degrees]])</f>
        <v>-74.671499999999995</v>
      </c>
      <c r="M110" s="89" t="str">
        <f>IF(Master[[#This Row],[Cooperator (Donor) 1 -full record]]="","",Master[[#This Row],[Cooperator (Donor) 1 -full record]])</f>
        <v>Bureau of Land Management, SOS project</v>
      </c>
    </row>
    <row r="111" spans="1:13" ht="203" x14ac:dyDescent="0.35">
      <c r="A111" s="89">
        <f t="shared" si="3"/>
        <v>109</v>
      </c>
      <c r="B111" s="89" t="str">
        <f>Master[[#This Row],[Accession Prefix (NPGS)]]&amp;" "&amp;Master[[#This Row],[Accession Number -Assigned]]</f>
        <v xml:space="preserve">W6 </v>
      </c>
      <c r="C111" s="89" t="str">
        <f>Master[[#This Row],[Inventory Prefix]]&amp;" "&amp;Master[[#This Row],[Inventory Number]]&amp;" "&amp;Master[[#This Row],[Inventory Suffix]]&amp;" "&amp;Master[[#This Row],[Inventory Type - Lookup Picker]]</f>
        <v>W6   SD</v>
      </c>
      <c r="D111" s="89" t="str">
        <f>IF(Master[[#This Row],[Accession Name (Identifier 1)]]="","",Master[[#This Row],[Accession Name (Identifier 1)]])</f>
        <v/>
      </c>
      <c r="E111" s="87">
        <f>IF(Master[[#This Row],[Date Collected or Developed]]="","",Master[[#This Row],[Date Collected or Developed]])</f>
        <v>42683</v>
      </c>
      <c r="F111" s="87" t="str">
        <f>IF(Master[[#This Row],[Received Date -received by site]]="","",Master[[#This Row],[Received Date -received by site]])</f>
        <v/>
      </c>
      <c r="G111" s="89" t="str">
        <f>IF(Master[[#This Row],[Taxon -Lookup Picker in GRIN]]="","",Master[[#This Row],[Taxon -Lookup Picker in GRIN]])</f>
        <v>Apocynum cannabinum</v>
      </c>
      <c r="H111" s="89" t="str">
        <f>IF(Master[[#This Row],[Inventory Maintenance Policy]]="","",Master[[#This Row],[Inventory Maintenance Policy]])</f>
        <v>w6_native</v>
      </c>
      <c r="I111" s="89" t="str">
        <f>IF(Master[[#This Row],[Geography (Collection) -Lookup Picker in GRIN]]="",#REF!,Master[[#This Row],[Geography (Collection) -Lookup Picker in GRIN]])</f>
        <v>United States, New Jersey, Morris</v>
      </c>
      <c r="J111" s="89" t="str">
        <f>IF(Master[[#This Row],[Collector Verbatim Locality]]="","",Master[[#This Row],[Collector Verbatim Locality]])</f>
        <v>Black River WMA//From Chester, drive NE on North Rd for about .5 miles to Black River Recreation Fields on Left. Follow Patriots Path to population.</v>
      </c>
      <c r="K111" s="91">
        <f>IF(Master[[#This Row],[Latitude -decimal degrees]]="","",Master[[#This Row],[Latitude -decimal degrees]])</f>
        <v>40.801969999999997</v>
      </c>
      <c r="L111" s="91">
        <f>IF(Master[[#This Row],[Longitude -decimal degrees]]="","",Master[[#This Row],[Longitude -decimal degrees]])</f>
        <v>-74.671499999999995</v>
      </c>
      <c r="M111" s="89" t="str">
        <f>IF(Master[[#This Row],[Cooperator (Donor) 1 -full record]]="","",Master[[#This Row],[Cooperator (Donor) 1 -full record]])</f>
        <v>Bureau of Land Management, SOS project</v>
      </c>
    </row>
    <row r="112" spans="1:13" ht="203" x14ac:dyDescent="0.35">
      <c r="A112" s="89">
        <f t="shared" si="3"/>
        <v>110</v>
      </c>
      <c r="B112" s="89" t="str">
        <f>Master[[#This Row],[Accession Prefix (NPGS)]]&amp;" "&amp;Master[[#This Row],[Accession Number -Assigned]]</f>
        <v xml:space="preserve">W6 </v>
      </c>
      <c r="C112" s="89" t="str">
        <f>Master[[#This Row],[Inventory Prefix]]&amp;" "&amp;Master[[#This Row],[Inventory Number]]&amp;" "&amp;Master[[#This Row],[Inventory Suffix]]&amp;" "&amp;Master[[#This Row],[Inventory Type - Lookup Picker]]</f>
        <v>W6   SD</v>
      </c>
      <c r="D112" s="89" t="str">
        <f>IF(Master[[#This Row],[Accession Name (Identifier 1)]]="","",Master[[#This Row],[Accession Name (Identifier 1)]])</f>
        <v/>
      </c>
      <c r="E112" s="87">
        <f>IF(Master[[#This Row],[Date Collected or Developed]]="","",Master[[#This Row],[Date Collected or Developed]])</f>
        <v>42683</v>
      </c>
      <c r="F112" s="87" t="str">
        <f>IF(Master[[#This Row],[Received Date -received by site]]="","",Master[[#This Row],[Received Date -received by site]])</f>
        <v/>
      </c>
      <c r="G112" s="89" t="str">
        <f>IF(Master[[#This Row],[Taxon -Lookup Picker in GRIN]]="","",Master[[#This Row],[Taxon -Lookup Picker in GRIN]])</f>
        <v>Cephalanthus occidentalis</v>
      </c>
      <c r="H112" s="89" t="str">
        <f>IF(Master[[#This Row],[Inventory Maintenance Policy]]="","",Master[[#This Row],[Inventory Maintenance Policy]])</f>
        <v>w6_native</v>
      </c>
      <c r="I112" s="89" t="str">
        <f>IF(Master[[#This Row],[Geography (Collection) -Lookup Picker in GRIN]]="",#REF!,Master[[#This Row],[Geography (Collection) -Lookup Picker in GRIN]])</f>
        <v>United States, New Jersey, Morris</v>
      </c>
      <c r="J112" s="89" t="str">
        <f>IF(Master[[#This Row],[Collector Verbatim Locality]]="","",Master[[#This Row],[Collector Verbatim Locality]])</f>
        <v>Black River WMA//From Chester, drive north on Pleasant Hill Rd for about .75 miles to a parking lot for the WMA on the right. Population is to the left of the trail.</v>
      </c>
      <c r="K112" s="91">
        <f>IF(Master[[#This Row],[Latitude -decimal degrees]]="","",Master[[#This Row],[Latitude -decimal degrees]])</f>
        <v>40.804079999999999</v>
      </c>
      <c r="L112" s="91">
        <f>IF(Master[[#This Row],[Longitude -decimal degrees]]="","",Master[[#This Row],[Longitude -decimal degrees]])</f>
        <v>-74.687550000000002</v>
      </c>
      <c r="M112" s="89" t="str">
        <f>IF(Master[[#This Row],[Cooperator (Donor) 1 -full record]]="","",Master[[#This Row],[Cooperator (Donor) 1 -full record]])</f>
        <v>Bureau of Land Management, SOS project</v>
      </c>
    </row>
    <row r="113" spans="1:13" ht="333.5" x14ac:dyDescent="0.35">
      <c r="A113" s="89">
        <f t="shared" si="3"/>
        <v>111</v>
      </c>
      <c r="B113" s="89" t="str">
        <f>Master[[#This Row],[Accession Prefix (NPGS)]]&amp;" "&amp;Master[[#This Row],[Accession Number -Assigned]]</f>
        <v xml:space="preserve">W6 </v>
      </c>
      <c r="C113" s="89" t="str">
        <f>Master[[#This Row],[Inventory Prefix]]&amp;" "&amp;Master[[#This Row],[Inventory Number]]&amp;" "&amp;Master[[#This Row],[Inventory Suffix]]&amp;" "&amp;Master[[#This Row],[Inventory Type - Lookup Picker]]</f>
        <v>W6   SD</v>
      </c>
      <c r="D113" s="89" t="str">
        <f>IF(Master[[#This Row],[Accession Name (Identifier 1)]]="","",Master[[#This Row],[Accession Name (Identifier 1)]])</f>
        <v/>
      </c>
      <c r="E113" s="87">
        <f>IF(Master[[#This Row],[Date Collected or Developed]]="","",Master[[#This Row],[Date Collected or Developed]])</f>
        <v>42684</v>
      </c>
      <c r="F113" s="87" t="str">
        <f>IF(Master[[#This Row],[Received Date -received by site]]="","",Master[[#This Row],[Received Date -received by site]])</f>
        <v/>
      </c>
      <c r="G113" s="89" t="str">
        <f>IF(Master[[#This Row],[Taxon -Lookup Picker in GRIN]]="","",Master[[#This Row],[Taxon -Lookup Picker in GRIN]])</f>
        <v>Clethra alnifolia</v>
      </c>
      <c r="H113" s="89" t="str">
        <f>IF(Master[[#This Row],[Inventory Maintenance Policy]]="","",Master[[#This Row],[Inventory Maintenance Policy]])</f>
        <v>w6_native</v>
      </c>
      <c r="I113" s="89" t="str">
        <f>IF(Master[[#This Row],[Geography (Collection) -Lookup Picker in GRIN]]="",#REF!,Master[[#This Row],[Geography (Collection) -Lookup Picker in GRIN]])</f>
        <v>United States, New Jersey, Sussex</v>
      </c>
      <c r="J113" s="89" t="str">
        <f>IF(Master[[#This Row],[Collector Verbatim Locality]]="","",Master[[#This Row],[Collector Verbatim Locality]])</f>
        <v>Bear Swamp WMA/E Shore Lake Owassa Rd/From Branchville take Main St west toward Kenah Lake Rd. Turn right onto US-206 N. In 1.6 miles turn left onto Culvermere Rd. Drive to dead end of E Shore LAke Owassa Rd. Population is along edge of forest/marsh.</v>
      </c>
      <c r="K113" s="91">
        <f>IF(Master[[#This Row],[Latitude -decimal degrees]]="","",Master[[#This Row],[Latitude -decimal degrees]])</f>
        <v>41.140970000000003</v>
      </c>
      <c r="L113" s="91">
        <f>IF(Master[[#This Row],[Longitude -decimal degrees]]="","",Master[[#This Row],[Longitude -decimal degrees]])</f>
        <v>-74.818799999999996</v>
      </c>
      <c r="M113" s="89" t="str">
        <f>IF(Master[[#This Row],[Cooperator (Donor) 1 -full record]]="","",Master[[#This Row],[Cooperator (Donor) 1 -full record]])</f>
        <v>Bureau of Land Management, SOS project</v>
      </c>
    </row>
    <row r="114" spans="1:13" ht="409.5" x14ac:dyDescent="0.35">
      <c r="A114" s="89">
        <f t="shared" si="3"/>
        <v>112</v>
      </c>
      <c r="B114" s="89" t="str">
        <f>Master[[#This Row],[Accession Prefix (NPGS)]]&amp;" "&amp;Master[[#This Row],[Accession Number -Assigned]]</f>
        <v xml:space="preserve">W6 </v>
      </c>
      <c r="C114" s="89" t="str">
        <f>Master[[#This Row],[Inventory Prefix]]&amp;" "&amp;Master[[#This Row],[Inventory Number]]&amp;" "&amp;Master[[#This Row],[Inventory Suffix]]&amp;" "&amp;Master[[#This Row],[Inventory Type - Lookup Picker]]</f>
        <v>W6   SD</v>
      </c>
      <c r="D114" s="89" t="str">
        <f>IF(Master[[#This Row],[Accession Name (Identifier 1)]]="","",Master[[#This Row],[Accession Name (Identifier 1)]])</f>
        <v/>
      </c>
      <c r="E114" s="87">
        <f>IF(Master[[#This Row],[Date Collected or Developed]]="","",Master[[#This Row],[Date Collected or Developed]])</f>
        <v>42957</v>
      </c>
      <c r="F114" s="87" t="str">
        <f>IF(Master[[#This Row],[Received Date -received by site]]="","",Master[[#This Row],[Received Date -received by site]])</f>
        <v/>
      </c>
      <c r="G114" s="89" t="str">
        <f>IF(Master[[#This Row],[Taxon -Lookup Picker in GRIN]]="","",Master[[#This Row],[Taxon -Lookup Picker in GRIN]])</f>
        <v>Tephrosia virginiana</v>
      </c>
      <c r="H114" s="89" t="str">
        <f>IF(Master[[#This Row],[Inventory Maintenance Policy]]="","",Master[[#This Row],[Inventory Maintenance Policy]])</f>
        <v>w6_native</v>
      </c>
      <c r="I114" s="89" t="str">
        <f>IF(Master[[#This Row],[Geography (Collection) -Lookup Picker in GRIN]]="",#REF!,Master[[#This Row],[Geography (Collection) -Lookup Picker in GRIN]])</f>
        <v>United States, New Jersey, Cumberland</v>
      </c>
      <c r="J114" s="89" t="str">
        <f>IF(Master[[#This Row],[Collector Verbatim Locality]]="","",Master[[#This Row],[Collector Verbatim Locality]])</f>
        <v>Edward Bevan Wildlife Management Area/Battle Lane/From Millville Executive Airport, travel South-West on Dividing Creek Road for 3 miles. Turn right onto Whitehead Road. Continue down whitehead road for about 1,500 feet. Turn left onto Battle lane. Population begins on right in .5 mile.</v>
      </c>
      <c r="K114" s="91">
        <f>IF(Master[[#This Row],[Latitude -decimal degrees]]="","",Master[[#This Row],[Latitude -decimal degrees]])</f>
        <v>39.332500000000003</v>
      </c>
      <c r="L114" s="91">
        <f>IF(Master[[#This Row],[Longitude -decimal degrees]]="","",Master[[#This Row],[Longitude -decimal degrees]])</f>
        <v>-75.092299999999994</v>
      </c>
      <c r="M114" s="89" t="str">
        <f>IF(Master[[#This Row],[Cooperator (Donor) 1 -full record]]="","",Master[[#This Row],[Cooperator (Donor) 1 -full record]])</f>
        <v>Bureau of Land Management, SOS project</v>
      </c>
    </row>
    <row r="115" spans="1:13" ht="409.5" x14ac:dyDescent="0.35">
      <c r="A115" s="89">
        <f t="shared" si="3"/>
        <v>113</v>
      </c>
      <c r="B115" s="89" t="str">
        <f>Master[[#This Row],[Accession Prefix (NPGS)]]&amp;" "&amp;Master[[#This Row],[Accession Number -Assigned]]</f>
        <v xml:space="preserve">W6 </v>
      </c>
      <c r="C115" s="89" t="str">
        <f>Master[[#This Row],[Inventory Prefix]]&amp;" "&amp;Master[[#This Row],[Inventory Number]]&amp;" "&amp;Master[[#This Row],[Inventory Suffix]]&amp;" "&amp;Master[[#This Row],[Inventory Type - Lookup Picker]]</f>
        <v>W6   SD</v>
      </c>
      <c r="D115" s="89" t="str">
        <f>IF(Master[[#This Row],[Accession Name (Identifier 1)]]="","",Master[[#This Row],[Accession Name (Identifier 1)]])</f>
        <v/>
      </c>
      <c r="E115" s="87">
        <f>IF(Master[[#This Row],[Date Collected or Developed]]="","",Master[[#This Row],[Date Collected or Developed]])</f>
        <v>42990</v>
      </c>
      <c r="F115" s="87" t="str">
        <f>IF(Master[[#This Row],[Received Date -received by site]]="","",Master[[#This Row],[Received Date -received by site]])</f>
        <v/>
      </c>
      <c r="G115" s="89" t="str">
        <f>IF(Master[[#This Row],[Taxon -Lookup Picker in GRIN]]="","",Master[[#This Row],[Taxon -Lookup Picker in GRIN]])</f>
        <v>Spartina x caespitosa</v>
      </c>
      <c r="H115" s="89" t="str">
        <f>IF(Master[[#This Row],[Inventory Maintenance Policy]]="","",Master[[#This Row],[Inventory Maintenance Policy]])</f>
        <v>w6_native</v>
      </c>
      <c r="I115" s="89" t="str">
        <f>IF(Master[[#This Row],[Geography (Collection) -Lookup Picker in GRIN]]="",#REF!,Master[[#This Row],[Geography (Collection) -Lookup Picker in GRIN]])</f>
        <v>United States, New York, Suffolk</v>
      </c>
      <c r="J115" s="89" t="str">
        <f>IF(Master[[#This Row],[Collector Verbatim Locality]]="","",Master[[#This Row],[Collector Verbatim Locality]])</f>
        <v>Jones Beach SP/West End Boat Basin/From Sunrise Highway/RT-27 Eastbound in Freeport, NY, take exit for Jones Beach/Meadowbrook State Parkway South. Continue on Meadowbook Pkwy for 4.5 miles and take exit for Bay Parkway toward West End Beaches. Proceed approx 1 mile and take exit on right following sign for West End Boat Basin US Coast Guard. Make first right onto road and proceed to parking area next to bathrooms. Walk east until end of paved road and population begins in the marsh areas adjacent to the dunes.</v>
      </c>
      <c r="K115" s="91">
        <f>IF(Master[[#This Row],[Latitude -decimal degrees]]="","",Master[[#This Row],[Latitude -decimal degrees]])</f>
        <v>40.59113</v>
      </c>
      <c r="L115" s="91">
        <f>IF(Master[[#This Row],[Longitude -decimal degrees]]="","",Master[[#This Row],[Longitude -decimal degrees]])</f>
        <v>-73.548720000000003</v>
      </c>
      <c r="M115" s="89" t="str">
        <f>IF(Master[[#This Row],[Cooperator (Donor) 1 -full record]]="","",Master[[#This Row],[Cooperator (Donor) 1 -full record]])</f>
        <v>Bureau of Land Management, SOS project</v>
      </c>
    </row>
    <row r="116" spans="1:13" ht="409.5" x14ac:dyDescent="0.35">
      <c r="A116" s="89">
        <f t="shared" si="3"/>
        <v>114</v>
      </c>
      <c r="B116" s="89" t="str">
        <f>Master[[#This Row],[Accession Prefix (NPGS)]]&amp;" "&amp;Master[[#This Row],[Accession Number -Assigned]]</f>
        <v xml:space="preserve">W6 </v>
      </c>
      <c r="C116" s="89" t="str">
        <f>Master[[#This Row],[Inventory Prefix]]&amp;" "&amp;Master[[#This Row],[Inventory Number]]&amp;" "&amp;Master[[#This Row],[Inventory Suffix]]&amp;" "&amp;Master[[#This Row],[Inventory Type - Lookup Picker]]</f>
        <v>W6   SD</v>
      </c>
      <c r="D116" s="89" t="str">
        <f>IF(Master[[#This Row],[Accession Name (Identifier 1)]]="","",Master[[#This Row],[Accession Name (Identifier 1)]])</f>
        <v/>
      </c>
      <c r="E116" s="87">
        <f>IF(Master[[#This Row],[Date Collected or Developed]]="","",Master[[#This Row],[Date Collected or Developed]])</f>
        <v>43042</v>
      </c>
      <c r="F116" s="87" t="str">
        <f>IF(Master[[#This Row],[Received Date -received by site]]="","",Master[[#This Row],[Received Date -received by site]])</f>
        <v/>
      </c>
      <c r="G116" s="89" t="str">
        <f>IF(Master[[#This Row],[Taxon -Lookup Picker in GRIN]]="","",Master[[#This Row],[Taxon -Lookup Picker in GRIN]])</f>
        <v>Salicornia depressa</v>
      </c>
      <c r="H116" s="89" t="str">
        <f>IF(Master[[#This Row],[Inventory Maintenance Policy]]="","",Master[[#This Row],[Inventory Maintenance Policy]])</f>
        <v>w6_native</v>
      </c>
      <c r="I116" s="89" t="str">
        <f>IF(Master[[#This Row],[Geography (Collection) -Lookup Picker in GRIN]]="",#REF!,Master[[#This Row],[Geography (Collection) -Lookup Picker in GRIN]])</f>
        <v>United States, New York, Suffolk</v>
      </c>
      <c r="J116" s="89" t="str">
        <f>IF(Master[[#This Row],[Collector Verbatim Locality]]="","",Master[[#This Row],[Collector Verbatim Locality]])</f>
        <v>Caumsett State Park/Fisherman's Beach Marsh/From Main St/RT 25A in Cold Spring, head east on Main St approx 1.5 miles. Turn left on West Neck Rd and proceed 4.7 miles. Continue on Lloyd Harbor Road for another 3/4 miles ad turn left onto park entrance road. Proceed to visitor lot, pass guard booth and turn left into next driveway. Proceed past stables and follow signs for Fisherman's Beach. At end of acccess road follow path from west side of parking area toward Marsh/Dune.</v>
      </c>
      <c r="K116" s="91">
        <f>IF(Master[[#This Row],[Latitude -decimal degrees]]="","",Master[[#This Row],[Latitude -decimal degrees]])</f>
        <v>40.942689999999999</v>
      </c>
      <c r="L116" s="91">
        <f>IF(Master[[#This Row],[Longitude -decimal degrees]]="","",Master[[#This Row],[Longitude -decimal degrees]])</f>
        <v>-73.482910000000004</v>
      </c>
      <c r="M116" s="89" t="str">
        <f>IF(Master[[#This Row],[Cooperator (Donor) 1 -full record]]="","",Master[[#This Row],[Cooperator (Donor) 1 -full record]])</f>
        <v>Bureau of Land Management, SOS project</v>
      </c>
    </row>
    <row r="117" spans="1:13" ht="290" x14ac:dyDescent="0.35">
      <c r="A117" s="89">
        <f t="shared" si="3"/>
        <v>115</v>
      </c>
      <c r="B117" s="89" t="str">
        <f>Master[[#This Row],[Accession Prefix (NPGS)]]&amp;" "&amp;Master[[#This Row],[Accession Number -Assigned]]</f>
        <v xml:space="preserve">W6 </v>
      </c>
      <c r="C117" s="89" t="str">
        <f>Master[[#This Row],[Inventory Prefix]]&amp;" "&amp;Master[[#This Row],[Inventory Number]]&amp;" "&amp;Master[[#This Row],[Inventory Suffix]]&amp;" "&amp;Master[[#This Row],[Inventory Type - Lookup Picker]]</f>
        <v>W6   SD</v>
      </c>
      <c r="D117" s="89" t="str">
        <f>IF(Master[[#This Row],[Accession Name (Identifier 1)]]="","",Master[[#This Row],[Accession Name (Identifier 1)]])</f>
        <v/>
      </c>
      <c r="E117" s="87">
        <f>IF(Master[[#This Row],[Date Collected or Developed]]="","",Master[[#This Row],[Date Collected or Developed]])</f>
        <v>43049</v>
      </c>
      <c r="F117" s="87" t="str">
        <f>IF(Master[[#This Row],[Received Date -received by site]]="","",Master[[#This Row],[Received Date -received by site]])</f>
        <v/>
      </c>
      <c r="G117" s="89" t="str">
        <f>IF(Master[[#This Row],[Taxon -Lookup Picker in GRIN]]="","",Master[[#This Row],[Taxon -Lookup Picker in GRIN]])</f>
        <v>Verbena hastata</v>
      </c>
      <c r="H117" s="89" t="str">
        <f>IF(Master[[#This Row],[Inventory Maintenance Policy]]="","",Master[[#This Row],[Inventory Maintenance Policy]])</f>
        <v>w6_native</v>
      </c>
      <c r="I117" s="89" t="str">
        <f>IF(Master[[#This Row],[Geography (Collection) -Lookup Picker in GRIN]]="",#REF!,Master[[#This Row],[Geography (Collection) -Lookup Picker in GRIN]])</f>
        <v>United States, New Jersey, Morris</v>
      </c>
      <c r="J117" s="89" t="str">
        <f>IF(Master[[#This Row],[Collector Verbatim Locality]]="","",Master[[#This Row],[Collector Verbatim Locality]])</f>
        <v>Berkshire Valley Wildlife Management Area/Gordon Road/From Roxbury Fire Co.3 drive west for 1,500 feet to the end of Gordon road. Take trail that leads south. Population is throughout wet meadow 200 feet down trail.</v>
      </c>
      <c r="K117" s="91">
        <f>IF(Master[[#This Row],[Latitude -decimal degrees]]="","",Master[[#This Row],[Latitude -decimal degrees]])</f>
        <v>40.90652</v>
      </c>
      <c r="L117" s="91">
        <f>IF(Master[[#This Row],[Longitude -decimal degrees]]="","",Master[[#This Row],[Longitude -decimal degrees]])</f>
        <v>-74.619190000000003</v>
      </c>
      <c r="M117" s="89" t="str">
        <f>IF(Master[[#This Row],[Cooperator (Donor) 1 -full record]]="","",Master[[#This Row],[Cooperator (Donor) 1 -full record]])</f>
        <v>Bureau of Land Management, SOS project</v>
      </c>
    </row>
    <row r="118" spans="1:13" x14ac:dyDescent="0.35">
      <c r="A118" s="89">
        <f t="shared" si="3"/>
        <v>116</v>
      </c>
      <c r="B118" s="89" t="str">
        <f>Master[[#This Row],[Accession Prefix (NPGS)]]&amp;" "&amp;Master[[#This Row],[Accession Number -Assigned]]</f>
        <v xml:space="preserve"> </v>
      </c>
      <c r="C118" s="89" t="str">
        <f>Master[[#This Row],[Inventory Prefix]]&amp;" "&amp;Master[[#This Row],[Inventory Number]]&amp;" "&amp;Master[[#This Row],[Inventory Suffix]]&amp;" "&amp;Master[[#This Row],[Inventory Type - Lookup Picker]]</f>
        <v xml:space="preserve">   </v>
      </c>
      <c r="D118" s="89" t="str">
        <f>IF(Master[[#This Row],[Accession Name (Identifier 1)]]="","",Master[[#This Row],[Accession Name (Identifier 1)]])</f>
        <v/>
      </c>
      <c r="E118" s="87" t="str">
        <f>IF(Master[[#This Row],[Date Collected or Developed]]="","",Master[[#This Row],[Date Collected or Developed]])</f>
        <v/>
      </c>
      <c r="F118" s="87" t="str">
        <f>IF(Master[[#This Row],[Received Date -received by site]]="","",Master[[#This Row],[Received Date -received by site]])</f>
        <v/>
      </c>
      <c r="G118" s="89" t="str">
        <f>IF(Master[[#This Row],[Taxon -Lookup Picker in GRIN]]="","",Master[[#This Row],[Taxon -Lookup Picker in GRIN]])</f>
        <v/>
      </c>
      <c r="H118" s="89" t="str">
        <f>IF(Master[[#This Row],[Inventory Maintenance Policy]]="","",Master[[#This Row],[Inventory Maintenance Policy]])</f>
        <v/>
      </c>
      <c r="I118" s="89" t="e">
        <f>IF(Master[[#This Row],[Geography (Collection) -Lookup Picker in GRIN]]="",#REF!,Master[[#This Row],[Geography (Collection) -Lookup Picker in GRIN]])</f>
        <v>#REF!</v>
      </c>
      <c r="J118" s="89" t="str">
        <f>IF(Master[[#This Row],[Collector Verbatim Locality]]="","",Master[[#This Row],[Collector Verbatim Locality]])</f>
        <v/>
      </c>
      <c r="K118" s="91" t="str">
        <f>IF(Master[[#This Row],[Latitude -decimal degrees]]="","",Master[[#This Row],[Latitude -decimal degrees]])</f>
        <v/>
      </c>
      <c r="L118" s="91" t="str">
        <f>IF(Master[[#This Row],[Longitude -decimal degrees]]="","",Master[[#This Row],[Longitude -decimal degrees]])</f>
        <v/>
      </c>
      <c r="M118" s="89" t="str">
        <f>IF(Master[[#This Row],[Cooperator (Donor) 1 -full record]]="","",Master[[#This Row],[Cooperator (Donor) 1 -full record]])</f>
        <v/>
      </c>
    </row>
    <row r="119" spans="1:13" x14ac:dyDescent="0.35">
      <c r="A119" s="89">
        <f t="shared" si="3"/>
        <v>117</v>
      </c>
      <c r="B119" s="89" t="str">
        <f>Master[[#This Row],[Accession Prefix (NPGS)]]&amp;" "&amp;Master[[#This Row],[Accession Number -Assigned]]</f>
        <v xml:space="preserve"> </v>
      </c>
      <c r="C119" s="89" t="str">
        <f>Master[[#This Row],[Inventory Prefix]]&amp;" "&amp;Master[[#This Row],[Inventory Number]]&amp;" "&amp;Master[[#This Row],[Inventory Suffix]]&amp;" "&amp;Master[[#This Row],[Inventory Type - Lookup Picker]]</f>
        <v xml:space="preserve">   </v>
      </c>
      <c r="D119" s="89" t="str">
        <f>IF(Master[[#This Row],[Accession Name (Identifier 1)]]="","",Master[[#This Row],[Accession Name (Identifier 1)]])</f>
        <v/>
      </c>
      <c r="E119" s="87" t="str">
        <f>IF(Master[[#This Row],[Date Collected or Developed]]="","",Master[[#This Row],[Date Collected or Developed]])</f>
        <v/>
      </c>
      <c r="F119" s="87" t="str">
        <f>IF(Master[[#This Row],[Received Date -received by site]]="","",Master[[#This Row],[Received Date -received by site]])</f>
        <v/>
      </c>
      <c r="G119" s="89" t="str">
        <f>IF(Master[[#This Row],[Taxon -Lookup Picker in GRIN]]="","",Master[[#This Row],[Taxon -Lookup Picker in GRIN]])</f>
        <v/>
      </c>
      <c r="H119" s="89" t="str">
        <f>IF(Master[[#This Row],[Inventory Maintenance Policy]]="","",Master[[#This Row],[Inventory Maintenance Policy]])</f>
        <v/>
      </c>
      <c r="I119" s="89" t="e">
        <f>IF(Master[[#This Row],[Geography (Collection) -Lookup Picker in GRIN]]="",#REF!,Master[[#This Row],[Geography (Collection) -Lookup Picker in GRIN]])</f>
        <v>#REF!</v>
      </c>
      <c r="J119" s="89" t="str">
        <f>IF(Master[[#This Row],[Collector Verbatim Locality]]="","",Master[[#This Row],[Collector Verbatim Locality]])</f>
        <v/>
      </c>
      <c r="K119" s="91" t="str">
        <f>IF(Master[[#This Row],[Latitude -decimal degrees]]="","",Master[[#This Row],[Latitude -decimal degrees]])</f>
        <v/>
      </c>
      <c r="L119" s="91" t="str">
        <f>IF(Master[[#This Row],[Longitude -decimal degrees]]="","",Master[[#This Row],[Longitude -decimal degrees]])</f>
        <v/>
      </c>
      <c r="M119" s="89" t="str">
        <f>IF(Master[[#This Row],[Cooperator (Donor) 1 -full record]]="","",Master[[#This Row],[Cooperator (Donor) 1 -full record]])</f>
        <v/>
      </c>
    </row>
    <row r="120" spans="1:13" x14ac:dyDescent="0.35">
      <c r="A120" s="89">
        <f t="shared" si="3"/>
        <v>118</v>
      </c>
      <c r="B120" s="89" t="str">
        <f>Master[[#This Row],[Accession Prefix (NPGS)]]&amp;" "&amp;Master[[#This Row],[Accession Number -Assigned]]</f>
        <v xml:space="preserve"> </v>
      </c>
      <c r="C120" s="89" t="str">
        <f>Master[[#This Row],[Inventory Prefix]]&amp;" "&amp;Master[[#This Row],[Inventory Number]]&amp;" "&amp;Master[[#This Row],[Inventory Suffix]]&amp;" "&amp;Master[[#This Row],[Inventory Type - Lookup Picker]]</f>
        <v xml:space="preserve">   </v>
      </c>
      <c r="D120" s="89" t="str">
        <f>IF(Master[[#This Row],[Accession Name (Identifier 1)]]="","",Master[[#This Row],[Accession Name (Identifier 1)]])</f>
        <v/>
      </c>
      <c r="E120" s="87" t="str">
        <f>IF(Master[[#This Row],[Date Collected or Developed]]="","",Master[[#This Row],[Date Collected or Developed]])</f>
        <v/>
      </c>
      <c r="F120" s="87" t="str">
        <f>IF(Master[[#This Row],[Received Date -received by site]]="","",Master[[#This Row],[Received Date -received by site]])</f>
        <v/>
      </c>
      <c r="G120" s="89" t="str">
        <f>IF(Master[[#This Row],[Taxon -Lookup Picker in GRIN]]="","",Master[[#This Row],[Taxon -Lookup Picker in GRIN]])</f>
        <v/>
      </c>
      <c r="H120" s="89" t="str">
        <f>IF(Master[[#This Row],[Inventory Maintenance Policy]]="","",Master[[#This Row],[Inventory Maintenance Policy]])</f>
        <v/>
      </c>
      <c r="I120" s="89" t="e">
        <f>IF(Master[[#This Row],[Geography (Collection) -Lookup Picker in GRIN]]="",#REF!,Master[[#This Row],[Geography (Collection) -Lookup Picker in GRIN]])</f>
        <v>#REF!</v>
      </c>
      <c r="J120" s="89" t="str">
        <f>IF(Master[[#This Row],[Collector Verbatim Locality]]="","",Master[[#This Row],[Collector Verbatim Locality]])</f>
        <v/>
      </c>
      <c r="K120" s="91" t="str">
        <f>IF(Master[[#This Row],[Latitude -decimal degrees]]="","",Master[[#This Row],[Latitude -decimal degrees]])</f>
        <v/>
      </c>
      <c r="L120" s="91" t="str">
        <f>IF(Master[[#This Row],[Longitude -decimal degrees]]="","",Master[[#This Row],[Longitude -decimal degrees]])</f>
        <v/>
      </c>
      <c r="M120" s="89" t="str">
        <f>IF(Master[[#This Row],[Cooperator (Donor) 1 -full record]]="","",Master[[#This Row],[Cooperator (Donor) 1 -full record]])</f>
        <v/>
      </c>
    </row>
    <row r="121" spans="1:13" x14ac:dyDescent="0.35">
      <c r="A121" s="89">
        <f t="shared" si="3"/>
        <v>119</v>
      </c>
      <c r="B121" s="89" t="str">
        <f>Master[[#This Row],[Accession Prefix (NPGS)]]&amp;" "&amp;Master[[#This Row],[Accession Number -Assigned]]</f>
        <v xml:space="preserve"> </v>
      </c>
      <c r="C121" s="89" t="str">
        <f>Master[[#This Row],[Inventory Prefix]]&amp;" "&amp;Master[[#This Row],[Inventory Number]]&amp;" "&amp;Master[[#This Row],[Inventory Suffix]]&amp;" "&amp;Master[[#This Row],[Inventory Type - Lookup Picker]]</f>
        <v xml:space="preserve">   </v>
      </c>
      <c r="D121" s="89" t="str">
        <f>IF(Master[[#This Row],[Accession Name (Identifier 1)]]="","",Master[[#This Row],[Accession Name (Identifier 1)]])</f>
        <v/>
      </c>
      <c r="E121" s="87" t="str">
        <f>IF(Master[[#This Row],[Date Collected or Developed]]="","",Master[[#This Row],[Date Collected or Developed]])</f>
        <v/>
      </c>
      <c r="F121" s="87" t="str">
        <f>IF(Master[[#This Row],[Received Date -received by site]]="","",Master[[#This Row],[Received Date -received by site]])</f>
        <v/>
      </c>
      <c r="G121" s="89" t="str">
        <f>IF(Master[[#This Row],[Taxon -Lookup Picker in GRIN]]="","",Master[[#This Row],[Taxon -Lookup Picker in GRIN]])</f>
        <v/>
      </c>
      <c r="H121" s="89" t="str">
        <f>IF(Master[[#This Row],[Inventory Maintenance Policy]]="","",Master[[#This Row],[Inventory Maintenance Policy]])</f>
        <v/>
      </c>
      <c r="I121" s="89" t="e">
        <f>IF(Master[[#This Row],[Geography (Collection) -Lookup Picker in GRIN]]="",#REF!,Master[[#This Row],[Geography (Collection) -Lookup Picker in GRIN]])</f>
        <v>#REF!</v>
      </c>
      <c r="J121" s="89" t="str">
        <f>IF(Master[[#This Row],[Collector Verbatim Locality]]="","",Master[[#This Row],[Collector Verbatim Locality]])</f>
        <v/>
      </c>
      <c r="K121" s="91" t="str">
        <f>IF(Master[[#This Row],[Latitude -decimal degrees]]="","",Master[[#This Row],[Latitude -decimal degrees]])</f>
        <v/>
      </c>
      <c r="L121" s="91" t="str">
        <f>IF(Master[[#This Row],[Longitude -decimal degrees]]="","",Master[[#This Row],[Longitude -decimal degrees]])</f>
        <v/>
      </c>
      <c r="M121" s="89" t="str">
        <f>IF(Master[[#This Row],[Cooperator (Donor) 1 -full record]]="","",Master[[#This Row],[Cooperator (Donor) 1 -full record]])</f>
        <v/>
      </c>
    </row>
    <row r="122" spans="1:13" x14ac:dyDescent="0.35">
      <c r="A122" s="89">
        <f t="shared" si="3"/>
        <v>120</v>
      </c>
      <c r="B122" s="89" t="str">
        <f>Master[[#This Row],[Accession Prefix (NPGS)]]&amp;" "&amp;Master[[#This Row],[Accession Number -Assigned]]</f>
        <v xml:space="preserve"> </v>
      </c>
      <c r="C122" s="89" t="str">
        <f>Master[[#This Row],[Inventory Prefix]]&amp;" "&amp;Master[[#This Row],[Inventory Number]]&amp;" "&amp;Master[[#This Row],[Inventory Suffix]]&amp;" "&amp;Master[[#This Row],[Inventory Type - Lookup Picker]]</f>
        <v xml:space="preserve">   </v>
      </c>
      <c r="D122" s="89" t="str">
        <f>IF(Master[[#This Row],[Accession Name (Identifier 1)]]="","",Master[[#This Row],[Accession Name (Identifier 1)]])</f>
        <v/>
      </c>
      <c r="E122" s="87" t="str">
        <f>IF(Master[[#This Row],[Date Collected or Developed]]="","",Master[[#This Row],[Date Collected or Developed]])</f>
        <v/>
      </c>
      <c r="F122" s="87" t="str">
        <f>IF(Master[[#This Row],[Received Date -received by site]]="","",Master[[#This Row],[Received Date -received by site]])</f>
        <v/>
      </c>
      <c r="G122" s="89" t="str">
        <f>IF(Master[[#This Row],[Taxon -Lookup Picker in GRIN]]="","",Master[[#This Row],[Taxon -Lookup Picker in GRIN]])</f>
        <v/>
      </c>
      <c r="H122" s="89" t="str">
        <f>IF(Master[[#This Row],[Inventory Maintenance Policy]]="","",Master[[#This Row],[Inventory Maintenance Policy]])</f>
        <v/>
      </c>
      <c r="I122" s="89" t="e">
        <f>IF(Master[[#This Row],[Geography (Collection) -Lookup Picker in GRIN]]="",#REF!,Master[[#This Row],[Geography (Collection) -Lookup Picker in GRIN]])</f>
        <v>#REF!</v>
      </c>
      <c r="J122" s="89" t="str">
        <f>IF(Master[[#This Row],[Collector Verbatim Locality]]="","",Master[[#This Row],[Collector Verbatim Locality]])</f>
        <v/>
      </c>
      <c r="K122" s="91" t="str">
        <f>IF(Master[[#This Row],[Latitude -decimal degrees]]="","",Master[[#This Row],[Latitude -decimal degrees]])</f>
        <v/>
      </c>
      <c r="L122" s="91" t="str">
        <f>IF(Master[[#This Row],[Longitude -decimal degrees]]="","",Master[[#This Row],[Longitude -decimal degrees]])</f>
        <v/>
      </c>
      <c r="M122" s="89" t="str">
        <f>IF(Master[[#This Row],[Cooperator (Donor) 1 -full record]]="","",Master[[#This Row],[Cooperator (Donor) 1 -full record]])</f>
        <v/>
      </c>
    </row>
    <row r="123" spans="1:13" x14ac:dyDescent="0.35">
      <c r="A123" s="89">
        <f t="shared" si="3"/>
        <v>121</v>
      </c>
      <c r="B123" s="89" t="str">
        <f>Master[[#This Row],[Accession Prefix (NPGS)]]&amp;" "&amp;Master[[#This Row],[Accession Number -Assigned]]</f>
        <v xml:space="preserve"> </v>
      </c>
      <c r="C123" s="89" t="str">
        <f>Master[[#This Row],[Inventory Prefix]]&amp;" "&amp;Master[[#This Row],[Inventory Number]]&amp;" "&amp;Master[[#This Row],[Inventory Suffix]]&amp;" "&amp;Master[[#This Row],[Inventory Type - Lookup Picker]]</f>
        <v xml:space="preserve">   </v>
      </c>
      <c r="D123" s="89" t="str">
        <f>IF(Master[[#This Row],[Accession Name (Identifier 1)]]="","",Master[[#This Row],[Accession Name (Identifier 1)]])</f>
        <v/>
      </c>
      <c r="E123" s="87" t="str">
        <f>IF(Master[[#This Row],[Date Collected or Developed]]="","",Master[[#This Row],[Date Collected or Developed]])</f>
        <v/>
      </c>
      <c r="F123" s="87" t="str">
        <f>IF(Master[[#This Row],[Received Date -received by site]]="","",Master[[#This Row],[Received Date -received by site]])</f>
        <v/>
      </c>
      <c r="G123" s="89" t="str">
        <f>IF(Master[[#This Row],[Taxon -Lookup Picker in GRIN]]="","",Master[[#This Row],[Taxon -Lookup Picker in GRIN]])</f>
        <v/>
      </c>
      <c r="H123" s="89" t="str">
        <f>IF(Master[[#This Row],[Inventory Maintenance Policy]]="","",Master[[#This Row],[Inventory Maintenance Policy]])</f>
        <v/>
      </c>
      <c r="I123" s="89" t="e">
        <f>IF(Master[[#This Row],[Geography (Collection) -Lookup Picker in GRIN]]="",#REF!,Master[[#This Row],[Geography (Collection) -Lookup Picker in GRIN]])</f>
        <v>#REF!</v>
      </c>
      <c r="J123" s="89" t="str">
        <f>IF(Master[[#This Row],[Collector Verbatim Locality]]="","",Master[[#This Row],[Collector Verbatim Locality]])</f>
        <v/>
      </c>
      <c r="K123" s="91" t="str">
        <f>IF(Master[[#This Row],[Latitude -decimal degrees]]="","",Master[[#This Row],[Latitude -decimal degrees]])</f>
        <v/>
      </c>
      <c r="L123" s="91" t="str">
        <f>IF(Master[[#This Row],[Longitude -decimal degrees]]="","",Master[[#This Row],[Longitude -decimal degrees]])</f>
        <v/>
      </c>
      <c r="M123" s="89" t="str">
        <f>IF(Master[[#This Row],[Cooperator (Donor) 1 -full record]]="","",Master[[#This Row],[Cooperator (Donor) 1 -full record]])</f>
        <v/>
      </c>
    </row>
    <row r="124" spans="1:13" x14ac:dyDescent="0.35">
      <c r="A124" s="89">
        <f t="shared" si="3"/>
        <v>122</v>
      </c>
      <c r="B124" s="89" t="str">
        <f>Master[[#This Row],[Accession Prefix (NPGS)]]&amp;" "&amp;Master[[#This Row],[Accession Number -Assigned]]</f>
        <v xml:space="preserve"> </v>
      </c>
      <c r="C124" s="89" t="str">
        <f>Master[[#This Row],[Inventory Prefix]]&amp;" "&amp;Master[[#This Row],[Inventory Number]]&amp;" "&amp;Master[[#This Row],[Inventory Suffix]]&amp;" "&amp;Master[[#This Row],[Inventory Type - Lookup Picker]]</f>
        <v xml:space="preserve">   </v>
      </c>
      <c r="D124" s="89" t="str">
        <f>IF(Master[[#This Row],[Accession Name (Identifier 1)]]="","",Master[[#This Row],[Accession Name (Identifier 1)]])</f>
        <v/>
      </c>
      <c r="E124" s="87" t="str">
        <f>IF(Master[[#This Row],[Date Collected or Developed]]="","",Master[[#This Row],[Date Collected or Developed]])</f>
        <v/>
      </c>
      <c r="F124" s="87" t="str">
        <f>IF(Master[[#This Row],[Received Date -received by site]]="","",Master[[#This Row],[Received Date -received by site]])</f>
        <v/>
      </c>
      <c r="G124" s="89" t="str">
        <f>IF(Master[[#This Row],[Taxon -Lookup Picker in GRIN]]="","",Master[[#This Row],[Taxon -Lookup Picker in GRIN]])</f>
        <v/>
      </c>
      <c r="H124" s="89" t="str">
        <f>IF(Master[[#This Row],[Inventory Maintenance Policy]]="","",Master[[#This Row],[Inventory Maintenance Policy]])</f>
        <v/>
      </c>
      <c r="I124" s="89" t="e">
        <f>IF(Master[[#This Row],[Geography (Collection) -Lookup Picker in GRIN]]="",#REF!,Master[[#This Row],[Geography (Collection) -Lookup Picker in GRIN]])</f>
        <v>#REF!</v>
      </c>
      <c r="J124" s="89" t="str">
        <f>IF(Master[[#This Row],[Collector Verbatim Locality]]="","",Master[[#This Row],[Collector Verbatim Locality]])</f>
        <v/>
      </c>
      <c r="K124" s="91" t="str">
        <f>IF(Master[[#This Row],[Latitude -decimal degrees]]="","",Master[[#This Row],[Latitude -decimal degrees]])</f>
        <v/>
      </c>
      <c r="L124" s="91" t="str">
        <f>IF(Master[[#This Row],[Longitude -decimal degrees]]="","",Master[[#This Row],[Longitude -decimal degrees]])</f>
        <v/>
      </c>
      <c r="M124" s="89" t="str">
        <f>IF(Master[[#This Row],[Cooperator (Donor) 1 -full record]]="","",Master[[#This Row],[Cooperator (Donor) 1 -full record]])</f>
        <v/>
      </c>
    </row>
    <row r="125" spans="1:13" x14ac:dyDescent="0.35">
      <c r="A125" s="89">
        <f t="shared" si="3"/>
        <v>123</v>
      </c>
      <c r="B125" s="89" t="str">
        <f>Master[[#This Row],[Accession Prefix (NPGS)]]&amp;" "&amp;Master[[#This Row],[Accession Number -Assigned]]</f>
        <v xml:space="preserve"> </v>
      </c>
      <c r="C125" s="89" t="str">
        <f>Master[[#This Row],[Inventory Prefix]]&amp;" "&amp;Master[[#This Row],[Inventory Number]]&amp;" "&amp;Master[[#This Row],[Inventory Suffix]]&amp;" "&amp;Master[[#This Row],[Inventory Type - Lookup Picker]]</f>
        <v xml:space="preserve">   </v>
      </c>
      <c r="D125" s="89" t="str">
        <f>IF(Master[[#This Row],[Accession Name (Identifier 1)]]="","",Master[[#This Row],[Accession Name (Identifier 1)]])</f>
        <v/>
      </c>
      <c r="E125" s="87" t="str">
        <f>IF(Master[[#This Row],[Date Collected or Developed]]="","",Master[[#This Row],[Date Collected or Developed]])</f>
        <v/>
      </c>
      <c r="F125" s="87" t="str">
        <f>IF(Master[[#This Row],[Received Date -received by site]]="","",Master[[#This Row],[Received Date -received by site]])</f>
        <v/>
      </c>
      <c r="G125" s="89" t="str">
        <f>IF(Master[[#This Row],[Taxon -Lookup Picker in GRIN]]="","",Master[[#This Row],[Taxon -Lookup Picker in GRIN]])</f>
        <v/>
      </c>
      <c r="H125" s="89" t="str">
        <f>IF(Master[[#This Row],[Inventory Maintenance Policy]]="","",Master[[#This Row],[Inventory Maintenance Policy]])</f>
        <v/>
      </c>
      <c r="I125" s="89" t="e">
        <f>IF(Master[[#This Row],[Geography (Collection) -Lookup Picker in GRIN]]="",#REF!,Master[[#This Row],[Geography (Collection) -Lookup Picker in GRIN]])</f>
        <v>#REF!</v>
      </c>
      <c r="J125" s="89" t="str">
        <f>IF(Master[[#This Row],[Collector Verbatim Locality]]="","",Master[[#This Row],[Collector Verbatim Locality]])</f>
        <v/>
      </c>
      <c r="K125" s="91" t="str">
        <f>IF(Master[[#This Row],[Latitude -decimal degrees]]="","",Master[[#This Row],[Latitude -decimal degrees]])</f>
        <v/>
      </c>
      <c r="L125" s="91" t="str">
        <f>IF(Master[[#This Row],[Longitude -decimal degrees]]="","",Master[[#This Row],[Longitude -decimal degrees]])</f>
        <v/>
      </c>
      <c r="M125" s="89" t="str">
        <f>IF(Master[[#This Row],[Cooperator (Donor) 1 -full record]]="","",Master[[#This Row],[Cooperator (Donor) 1 -full record]])</f>
        <v/>
      </c>
    </row>
    <row r="126" spans="1:13" x14ac:dyDescent="0.35">
      <c r="A126" s="89">
        <f t="shared" si="3"/>
        <v>124</v>
      </c>
      <c r="B126" s="89" t="str">
        <f>Master[[#This Row],[Accession Prefix (NPGS)]]&amp;" "&amp;Master[[#This Row],[Accession Number -Assigned]]</f>
        <v xml:space="preserve"> </v>
      </c>
      <c r="C126" s="89" t="str">
        <f>Master[[#This Row],[Inventory Prefix]]&amp;" "&amp;Master[[#This Row],[Inventory Number]]&amp;" "&amp;Master[[#This Row],[Inventory Suffix]]&amp;" "&amp;Master[[#This Row],[Inventory Type - Lookup Picker]]</f>
        <v xml:space="preserve">   </v>
      </c>
      <c r="D126" s="89" t="str">
        <f>IF(Master[[#This Row],[Accession Name (Identifier 1)]]="","",Master[[#This Row],[Accession Name (Identifier 1)]])</f>
        <v/>
      </c>
      <c r="E126" s="87" t="str">
        <f>IF(Master[[#This Row],[Date Collected or Developed]]="","",Master[[#This Row],[Date Collected or Developed]])</f>
        <v/>
      </c>
      <c r="F126" s="87" t="str">
        <f>IF(Master[[#This Row],[Received Date -received by site]]="","",Master[[#This Row],[Received Date -received by site]])</f>
        <v/>
      </c>
      <c r="G126" s="89" t="str">
        <f>IF(Master[[#This Row],[Taxon -Lookup Picker in GRIN]]="","",Master[[#This Row],[Taxon -Lookup Picker in GRIN]])</f>
        <v/>
      </c>
      <c r="H126" s="89" t="str">
        <f>IF(Master[[#This Row],[Inventory Maintenance Policy]]="","",Master[[#This Row],[Inventory Maintenance Policy]])</f>
        <v/>
      </c>
      <c r="I126" s="89" t="e">
        <f>IF(Master[[#This Row],[Geography (Collection) -Lookup Picker in GRIN]]="",#REF!,Master[[#This Row],[Geography (Collection) -Lookup Picker in GRIN]])</f>
        <v>#REF!</v>
      </c>
      <c r="J126" s="89" t="str">
        <f>IF(Master[[#This Row],[Collector Verbatim Locality]]="","",Master[[#This Row],[Collector Verbatim Locality]])</f>
        <v/>
      </c>
      <c r="K126" s="91" t="str">
        <f>IF(Master[[#This Row],[Latitude -decimal degrees]]="","",Master[[#This Row],[Latitude -decimal degrees]])</f>
        <v/>
      </c>
      <c r="L126" s="91" t="str">
        <f>IF(Master[[#This Row],[Longitude -decimal degrees]]="","",Master[[#This Row],[Longitude -decimal degrees]])</f>
        <v/>
      </c>
      <c r="M126" s="89" t="str">
        <f>IF(Master[[#This Row],[Cooperator (Donor) 1 -full record]]="","",Master[[#This Row],[Cooperator (Donor) 1 -full record]])</f>
        <v/>
      </c>
    </row>
    <row r="127" spans="1:13" x14ac:dyDescent="0.35">
      <c r="A127" s="89">
        <f t="shared" si="3"/>
        <v>125</v>
      </c>
      <c r="B127" s="89" t="str">
        <f>Master[[#This Row],[Accession Prefix (NPGS)]]&amp;" "&amp;Master[[#This Row],[Accession Number -Assigned]]</f>
        <v xml:space="preserve"> </v>
      </c>
      <c r="C127" s="89" t="str">
        <f>Master[[#This Row],[Inventory Prefix]]&amp;" "&amp;Master[[#This Row],[Inventory Number]]&amp;" "&amp;Master[[#This Row],[Inventory Suffix]]&amp;" "&amp;Master[[#This Row],[Inventory Type - Lookup Picker]]</f>
        <v xml:space="preserve">   </v>
      </c>
      <c r="D127" s="89" t="str">
        <f>IF(Master[[#This Row],[Accession Name (Identifier 1)]]="","",Master[[#This Row],[Accession Name (Identifier 1)]])</f>
        <v/>
      </c>
      <c r="E127" s="87" t="str">
        <f>IF(Master[[#This Row],[Date Collected or Developed]]="","",Master[[#This Row],[Date Collected or Developed]])</f>
        <v/>
      </c>
      <c r="F127" s="87" t="str">
        <f>IF(Master[[#This Row],[Received Date -received by site]]="","",Master[[#This Row],[Received Date -received by site]])</f>
        <v/>
      </c>
      <c r="G127" s="89" t="str">
        <f>IF(Master[[#This Row],[Taxon -Lookup Picker in GRIN]]="","",Master[[#This Row],[Taxon -Lookup Picker in GRIN]])</f>
        <v/>
      </c>
      <c r="H127" s="89" t="str">
        <f>IF(Master[[#This Row],[Inventory Maintenance Policy]]="","",Master[[#This Row],[Inventory Maintenance Policy]])</f>
        <v/>
      </c>
      <c r="I127" s="89" t="e">
        <f>IF(Master[[#This Row],[Geography (Collection) -Lookup Picker in GRIN]]="",#REF!,Master[[#This Row],[Geography (Collection) -Lookup Picker in GRIN]])</f>
        <v>#REF!</v>
      </c>
      <c r="J127" s="89" t="str">
        <f>IF(Master[[#This Row],[Collector Verbatim Locality]]="","",Master[[#This Row],[Collector Verbatim Locality]])</f>
        <v/>
      </c>
      <c r="K127" s="91" t="str">
        <f>IF(Master[[#This Row],[Latitude -decimal degrees]]="","",Master[[#This Row],[Latitude -decimal degrees]])</f>
        <v/>
      </c>
      <c r="L127" s="91" t="str">
        <f>IF(Master[[#This Row],[Longitude -decimal degrees]]="","",Master[[#This Row],[Longitude -decimal degrees]])</f>
        <v/>
      </c>
      <c r="M127" s="89" t="str">
        <f>IF(Master[[#This Row],[Cooperator (Donor) 1 -full record]]="","",Master[[#This Row],[Cooperator (Donor) 1 -full record]])</f>
        <v/>
      </c>
    </row>
    <row r="128" spans="1:13" x14ac:dyDescent="0.35">
      <c r="A128" s="89">
        <f t="shared" si="3"/>
        <v>126</v>
      </c>
      <c r="B128" s="89" t="str">
        <f>Master[[#This Row],[Accession Prefix (NPGS)]]&amp;" "&amp;Master[[#This Row],[Accession Number -Assigned]]</f>
        <v xml:space="preserve"> </v>
      </c>
      <c r="C128" s="89" t="str">
        <f>Master[[#This Row],[Inventory Prefix]]&amp;" "&amp;Master[[#This Row],[Inventory Number]]&amp;" "&amp;Master[[#This Row],[Inventory Suffix]]&amp;" "&amp;Master[[#This Row],[Inventory Type - Lookup Picker]]</f>
        <v xml:space="preserve">   </v>
      </c>
      <c r="D128" s="89" t="str">
        <f>IF(Master[[#This Row],[Accession Name (Identifier 1)]]="","",Master[[#This Row],[Accession Name (Identifier 1)]])</f>
        <v/>
      </c>
      <c r="E128" s="87" t="str">
        <f>IF(Master[[#This Row],[Date Collected or Developed]]="","",Master[[#This Row],[Date Collected or Developed]])</f>
        <v/>
      </c>
      <c r="F128" s="87" t="str">
        <f>IF(Master[[#This Row],[Received Date -received by site]]="","",Master[[#This Row],[Received Date -received by site]])</f>
        <v/>
      </c>
      <c r="G128" s="89" t="str">
        <f>IF(Master[[#This Row],[Taxon -Lookup Picker in GRIN]]="","",Master[[#This Row],[Taxon -Lookup Picker in GRIN]])</f>
        <v/>
      </c>
      <c r="H128" s="89" t="str">
        <f>IF(Master[[#This Row],[Inventory Maintenance Policy]]="","",Master[[#This Row],[Inventory Maintenance Policy]])</f>
        <v/>
      </c>
      <c r="I128" s="89" t="e">
        <f>IF(Master[[#This Row],[Geography (Collection) -Lookup Picker in GRIN]]="",#REF!,Master[[#This Row],[Geography (Collection) -Lookup Picker in GRIN]])</f>
        <v>#REF!</v>
      </c>
      <c r="J128" s="89" t="str">
        <f>IF(Master[[#This Row],[Collector Verbatim Locality]]="","",Master[[#This Row],[Collector Verbatim Locality]])</f>
        <v/>
      </c>
      <c r="K128" s="91" t="str">
        <f>IF(Master[[#This Row],[Latitude -decimal degrees]]="","",Master[[#This Row],[Latitude -decimal degrees]])</f>
        <v/>
      </c>
      <c r="L128" s="91" t="str">
        <f>IF(Master[[#This Row],[Longitude -decimal degrees]]="","",Master[[#This Row],[Longitude -decimal degrees]])</f>
        <v/>
      </c>
      <c r="M128" s="89" t="str">
        <f>IF(Master[[#This Row],[Cooperator (Donor) 1 -full record]]="","",Master[[#This Row],[Cooperator (Donor) 1 -full record]])</f>
        <v/>
      </c>
    </row>
    <row r="129" spans="1:13" x14ac:dyDescent="0.35">
      <c r="A129" s="89">
        <f t="shared" si="3"/>
        <v>127</v>
      </c>
      <c r="B129" s="89" t="str">
        <f>Master[[#This Row],[Accession Prefix (NPGS)]]&amp;" "&amp;Master[[#This Row],[Accession Number -Assigned]]</f>
        <v xml:space="preserve"> </v>
      </c>
      <c r="C129" s="89" t="str">
        <f>Master[[#This Row],[Inventory Prefix]]&amp;" "&amp;Master[[#This Row],[Inventory Number]]&amp;" "&amp;Master[[#This Row],[Inventory Suffix]]&amp;" "&amp;Master[[#This Row],[Inventory Type - Lookup Picker]]</f>
        <v xml:space="preserve">   </v>
      </c>
      <c r="D129" s="89" t="str">
        <f>IF(Master[[#This Row],[Accession Name (Identifier 1)]]="","",Master[[#This Row],[Accession Name (Identifier 1)]])</f>
        <v/>
      </c>
      <c r="E129" s="87" t="str">
        <f>IF(Master[[#This Row],[Date Collected or Developed]]="","",Master[[#This Row],[Date Collected or Developed]])</f>
        <v/>
      </c>
      <c r="F129" s="87" t="str">
        <f>IF(Master[[#This Row],[Received Date -received by site]]="","",Master[[#This Row],[Received Date -received by site]])</f>
        <v/>
      </c>
      <c r="G129" s="89" t="str">
        <f>IF(Master[[#This Row],[Taxon -Lookup Picker in GRIN]]="","",Master[[#This Row],[Taxon -Lookup Picker in GRIN]])</f>
        <v/>
      </c>
      <c r="H129" s="89" t="str">
        <f>IF(Master[[#This Row],[Inventory Maintenance Policy]]="","",Master[[#This Row],[Inventory Maintenance Policy]])</f>
        <v/>
      </c>
      <c r="I129" s="89" t="e">
        <f>IF(Master[[#This Row],[Geography (Collection) -Lookup Picker in GRIN]]="",#REF!,Master[[#This Row],[Geography (Collection) -Lookup Picker in GRIN]])</f>
        <v>#REF!</v>
      </c>
      <c r="J129" s="89" t="str">
        <f>IF(Master[[#This Row],[Collector Verbatim Locality]]="","",Master[[#This Row],[Collector Verbatim Locality]])</f>
        <v/>
      </c>
      <c r="K129" s="91" t="str">
        <f>IF(Master[[#This Row],[Latitude -decimal degrees]]="","",Master[[#This Row],[Latitude -decimal degrees]])</f>
        <v/>
      </c>
      <c r="L129" s="91" t="str">
        <f>IF(Master[[#This Row],[Longitude -decimal degrees]]="","",Master[[#This Row],[Longitude -decimal degrees]])</f>
        <v/>
      </c>
      <c r="M129" s="89" t="str">
        <f>IF(Master[[#This Row],[Cooperator (Donor) 1 -full record]]="","",Master[[#This Row],[Cooperator (Donor) 1 -full record]])</f>
        <v/>
      </c>
    </row>
    <row r="130" spans="1:13" x14ac:dyDescent="0.35">
      <c r="A130" s="89">
        <f t="shared" ref="A130:A161" si="4">ROW()-2</f>
        <v>128</v>
      </c>
      <c r="B130" s="89" t="str">
        <f>Master[[#This Row],[Accession Prefix (NPGS)]]&amp;" "&amp;Master[[#This Row],[Accession Number -Assigned]]</f>
        <v xml:space="preserve"> </v>
      </c>
      <c r="C130" s="89" t="str">
        <f>Master[[#This Row],[Inventory Prefix]]&amp;" "&amp;Master[[#This Row],[Inventory Number]]&amp;" "&amp;Master[[#This Row],[Inventory Suffix]]&amp;" "&amp;Master[[#This Row],[Inventory Type - Lookup Picker]]</f>
        <v xml:space="preserve">   </v>
      </c>
      <c r="D130" s="89" t="str">
        <f>IF(Master[[#This Row],[Accession Name (Identifier 1)]]="","",Master[[#This Row],[Accession Name (Identifier 1)]])</f>
        <v/>
      </c>
      <c r="E130" s="87" t="str">
        <f>IF(Master[[#This Row],[Date Collected or Developed]]="","",Master[[#This Row],[Date Collected or Developed]])</f>
        <v/>
      </c>
      <c r="F130" s="87" t="str">
        <f>IF(Master[[#This Row],[Received Date -received by site]]="","",Master[[#This Row],[Received Date -received by site]])</f>
        <v/>
      </c>
      <c r="G130" s="89" t="str">
        <f>IF(Master[[#This Row],[Taxon -Lookup Picker in GRIN]]="","",Master[[#This Row],[Taxon -Lookup Picker in GRIN]])</f>
        <v/>
      </c>
      <c r="H130" s="89" t="str">
        <f>IF(Master[[#This Row],[Inventory Maintenance Policy]]="","",Master[[#This Row],[Inventory Maintenance Policy]])</f>
        <v/>
      </c>
      <c r="I130" s="89" t="e">
        <f>IF(Master[[#This Row],[Geography (Collection) -Lookup Picker in GRIN]]="",#REF!,Master[[#This Row],[Geography (Collection) -Lookup Picker in GRIN]])</f>
        <v>#REF!</v>
      </c>
      <c r="J130" s="89" t="str">
        <f>IF(Master[[#This Row],[Collector Verbatim Locality]]="","",Master[[#This Row],[Collector Verbatim Locality]])</f>
        <v/>
      </c>
      <c r="K130" s="91" t="str">
        <f>IF(Master[[#This Row],[Latitude -decimal degrees]]="","",Master[[#This Row],[Latitude -decimal degrees]])</f>
        <v/>
      </c>
      <c r="L130" s="91" t="str">
        <f>IF(Master[[#This Row],[Longitude -decimal degrees]]="","",Master[[#This Row],[Longitude -decimal degrees]])</f>
        <v/>
      </c>
      <c r="M130" s="89" t="str">
        <f>IF(Master[[#This Row],[Cooperator (Donor) 1 -full record]]="","",Master[[#This Row],[Cooperator (Donor) 1 -full record]])</f>
        <v/>
      </c>
    </row>
    <row r="131" spans="1:13" x14ac:dyDescent="0.35">
      <c r="A131" s="89">
        <f t="shared" si="4"/>
        <v>129</v>
      </c>
      <c r="B131" s="89" t="str">
        <f>Master[[#This Row],[Accession Prefix (NPGS)]]&amp;" "&amp;Master[[#This Row],[Accession Number -Assigned]]</f>
        <v xml:space="preserve"> </v>
      </c>
      <c r="C131" s="89" t="str">
        <f>Master[[#This Row],[Inventory Prefix]]&amp;" "&amp;Master[[#This Row],[Inventory Number]]&amp;" "&amp;Master[[#This Row],[Inventory Suffix]]&amp;" "&amp;Master[[#This Row],[Inventory Type - Lookup Picker]]</f>
        <v xml:space="preserve">   </v>
      </c>
      <c r="D131" s="89" t="str">
        <f>IF(Master[[#This Row],[Accession Name (Identifier 1)]]="","",Master[[#This Row],[Accession Name (Identifier 1)]])</f>
        <v/>
      </c>
      <c r="E131" s="87" t="str">
        <f>IF(Master[[#This Row],[Date Collected or Developed]]="","",Master[[#This Row],[Date Collected or Developed]])</f>
        <v/>
      </c>
      <c r="F131" s="87" t="str">
        <f>IF(Master[[#This Row],[Received Date -received by site]]="","",Master[[#This Row],[Received Date -received by site]])</f>
        <v/>
      </c>
      <c r="G131" s="89" t="str">
        <f>IF(Master[[#This Row],[Taxon -Lookup Picker in GRIN]]="","",Master[[#This Row],[Taxon -Lookup Picker in GRIN]])</f>
        <v/>
      </c>
      <c r="H131" s="89" t="str">
        <f>IF(Master[[#This Row],[Inventory Maintenance Policy]]="","",Master[[#This Row],[Inventory Maintenance Policy]])</f>
        <v/>
      </c>
      <c r="I131" s="89" t="e">
        <f>IF(Master[[#This Row],[Geography (Collection) -Lookup Picker in GRIN]]="",#REF!,Master[[#This Row],[Geography (Collection) -Lookup Picker in GRIN]])</f>
        <v>#REF!</v>
      </c>
      <c r="J131" s="89" t="str">
        <f>IF(Master[[#This Row],[Collector Verbatim Locality]]="","",Master[[#This Row],[Collector Verbatim Locality]])</f>
        <v/>
      </c>
      <c r="K131" s="91" t="str">
        <f>IF(Master[[#This Row],[Latitude -decimal degrees]]="","",Master[[#This Row],[Latitude -decimal degrees]])</f>
        <v/>
      </c>
      <c r="L131" s="91" t="str">
        <f>IF(Master[[#This Row],[Longitude -decimal degrees]]="","",Master[[#This Row],[Longitude -decimal degrees]])</f>
        <v/>
      </c>
      <c r="M131" s="89" t="str">
        <f>IF(Master[[#This Row],[Cooperator (Donor) 1 -full record]]="","",Master[[#This Row],[Cooperator (Donor) 1 -full record]])</f>
        <v/>
      </c>
    </row>
    <row r="132" spans="1:13" x14ac:dyDescent="0.35">
      <c r="A132" s="89">
        <f t="shared" si="4"/>
        <v>130</v>
      </c>
      <c r="B132" s="89" t="str">
        <f>Master[[#This Row],[Accession Prefix (NPGS)]]&amp;" "&amp;Master[[#This Row],[Accession Number -Assigned]]</f>
        <v xml:space="preserve"> </v>
      </c>
      <c r="C132" s="89" t="str">
        <f>Master[[#This Row],[Inventory Prefix]]&amp;" "&amp;Master[[#This Row],[Inventory Number]]&amp;" "&amp;Master[[#This Row],[Inventory Suffix]]&amp;" "&amp;Master[[#This Row],[Inventory Type - Lookup Picker]]</f>
        <v xml:space="preserve">   </v>
      </c>
      <c r="D132" s="89" t="str">
        <f>IF(Master[[#This Row],[Accession Name (Identifier 1)]]="","",Master[[#This Row],[Accession Name (Identifier 1)]])</f>
        <v/>
      </c>
      <c r="E132" s="87" t="str">
        <f>IF(Master[[#This Row],[Date Collected or Developed]]="","",Master[[#This Row],[Date Collected or Developed]])</f>
        <v/>
      </c>
      <c r="F132" s="87" t="str">
        <f>IF(Master[[#This Row],[Received Date -received by site]]="","",Master[[#This Row],[Received Date -received by site]])</f>
        <v/>
      </c>
      <c r="G132" s="89" t="str">
        <f>IF(Master[[#This Row],[Taxon -Lookup Picker in GRIN]]="","",Master[[#This Row],[Taxon -Lookup Picker in GRIN]])</f>
        <v/>
      </c>
      <c r="H132" s="89" t="str">
        <f>IF(Master[[#This Row],[Inventory Maintenance Policy]]="","",Master[[#This Row],[Inventory Maintenance Policy]])</f>
        <v/>
      </c>
      <c r="I132" s="89" t="e">
        <f>IF(Master[[#This Row],[Geography (Collection) -Lookup Picker in GRIN]]="",#REF!,Master[[#This Row],[Geography (Collection) -Lookup Picker in GRIN]])</f>
        <v>#REF!</v>
      </c>
      <c r="J132" s="89" t="str">
        <f>IF(Master[[#This Row],[Collector Verbatim Locality]]="","",Master[[#This Row],[Collector Verbatim Locality]])</f>
        <v/>
      </c>
      <c r="K132" s="91" t="str">
        <f>IF(Master[[#This Row],[Latitude -decimal degrees]]="","",Master[[#This Row],[Latitude -decimal degrees]])</f>
        <v/>
      </c>
      <c r="L132" s="91" t="str">
        <f>IF(Master[[#This Row],[Longitude -decimal degrees]]="","",Master[[#This Row],[Longitude -decimal degrees]])</f>
        <v/>
      </c>
      <c r="M132" s="89" t="str">
        <f>IF(Master[[#This Row],[Cooperator (Donor) 1 -full record]]="","",Master[[#This Row],[Cooperator (Donor) 1 -full record]])</f>
        <v/>
      </c>
    </row>
    <row r="133" spans="1:13" x14ac:dyDescent="0.35">
      <c r="A133" s="89">
        <f t="shared" si="4"/>
        <v>131</v>
      </c>
      <c r="B133" s="89" t="str">
        <f>Master[[#This Row],[Accession Prefix (NPGS)]]&amp;" "&amp;Master[[#This Row],[Accession Number -Assigned]]</f>
        <v xml:space="preserve"> </v>
      </c>
      <c r="C133" s="89" t="str">
        <f>Master[[#This Row],[Inventory Prefix]]&amp;" "&amp;Master[[#This Row],[Inventory Number]]&amp;" "&amp;Master[[#This Row],[Inventory Suffix]]&amp;" "&amp;Master[[#This Row],[Inventory Type - Lookup Picker]]</f>
        <v xml:space="preserve">   </v>
      </c>
      <c r="D133" s="89" t="str">
        <f>IF(Master[[#This Row],[Accession Name (Identifier 1)]]="","",Master[[#This Row],[Accession Name (Identifier 1)]])</f>
        <v/>
      </c>
      <c r="E133" s="87" t="str">
        <f>IF(Master[[#This Row],[Date Collected or Developed]]="","",Master[[#This Row],[Date Collected or Developed]])</f>
        <v/>
      </c>
      <c r="F133" s="87" t="str">
        <f>IF(Master[[#This Row],[Received Date -received by site]]="","",Master[[#This Row],[Received Date -received by site]])</f>
        <v/>
      </c>
      <c r="G133" s="89" t="str">
        <f>IF(Master[[#This Row],[Taxon -Lookup Picker in GRIN]]="","",Master[[#This Row],[Taxon -Lookup Picker in GRIN]])</f>
        <v/>
      </c>
      <c r="H133" s="89" t="str">
        <f>IF(Master[[#This Row],[Inventory Maintenance Policy]]="","",Master[[#This Row],[Inventory Maintenance Policy]])</f>
        <v/>
      </c>
      <c r="I133" s="89" t="e">
        <f>IF(Master[[#This Row],[Geography (Collection) -Lookup Picker in GRIN]]="",#REF!,Master[[#This Row],[Geography (Collection) -Lookup Picker in GRIN]])</f>
        <v>#REF!</v>
      </c>
      <c r="J133" s="89" t="str">
        <f>IF(Master[[#This Row],[Collector Verbatim Locality]]="","",Master[[#This Row],[Collector Verbatim Locality]])</f>
        <v/>
      </c>
      <c r="K133" s="91" t="str">
        <f>IF(Master[[#This Row],[Latitude -decimal degrees]]="","",Master[[#This Row],[Latitude -decimal degrees]])</f>
        <v/>
      </c>
      <c r="L133" s="91" t="str">
        <f>IF(Master[[#This Row],[Longitude -decimal degrees]]="","",Master[[#This Row],[Longitude -decimal degrees]])</f>
        <v/>
      </c>
      <c r="M133" s="89" t="str">
        <f>IF(Master[[#This Row],[Cooperator (Donor) 1 -full record]]="","",Master[[#This Row],[Cooperator (Donor) 1 -full record]])</f>
        <v/>
      </c>
    </row>
    <row r="134" spans="1:13" x14ac:dyDescent="0.35">
      <c r="A134" s="89">
        <f t="shared" si="4"/>
        <v>132</v>
      </c>
      <c r="B134" s="89" t="str">
        <f>Master[[#This Row],[Accession Prefix (NPGS)]]&amp;" "&amp;Master[[#This Row],[Accession Number -Assigned]]</f>
        <v xml:space="preserve"> </v>
      </c>
      <c r="C134" s="89" t="str">
        <f>Master[[#This Row],[Inventory Prefix]]&amp;" "&amp;Master[[#This Row],[Inventory Number]]&amp;" "&amp;Master[[#This Row],[Inventory Suffix]]&amp;" "&amp;Master[[#This Row],[Inventory Type - Lookup Picker]]</f>
        <v xml:space="preserve">   </v>
      </c>
      <c r="D134" s="89" t="str">
        <f>IF(Master[[#This Row],[Accession Name (Identifier 1)]]="","",Master[[#This Row],[Accession Name (Identifier 1)]])</f>
        <v/>
      </c>
      <c r="E134" s="87" t="str">
        <f>IF(Master[[#This Row],[Date Collected or Developed]]="","",Master[[#This Row],[Date Collected or Developed]])</f>
        <v/>
      </c>
      <c r="F134" s="87" t="str">
        <f>IF(Master[[#This Row],[Received Date -received by site]]="","",Master[[#This Row],[Received Date -received by site]])</f>
        <v/>
      </c>
      <c r="G134" s="89" t="str">
        <f>IF(Master[[#This Row],[Taxon -Lookup Picker in GRIN]]="","",Master[[#This Row],[Taxon -Lookup Picker in GRIN]])</f>
        <v/>
      </c>
      <c r="H134" s="89" t="str">
        <f>IF(Master[[#This Row],[Inventory Maintenance Policy]]="","",Master[[#This Row],[Inventory Maintenance Policy]])</f>
        <v/>
      </c>
      <c r="I134" s="89" t="e">
        <f>IF(Master[[#This Row],[Geography (Collection) -Lookup Picker in GRIN]]="",#REF!,Master[[#This Row],[Geography (Collection) -Lookup Picker in GRIN]])</f>
        <v>#REF!</v>
      </c>
      <c r="J134" s="89" t="str">
        <f>IF(Master[[#This Row],[Collector Verbatim Locality]]="","",Master[[#This Row],[Collector Verbatim Locality]])</f>
        <v/>
      </c>
      <c r="K134" s="91" t="str">
        <f>IF(Master[[#This Row],[Latitude -decimal degrees]]="","",Master[[#This Row],[Latitude -decimal degrees]])</f>
        <v/>
      </c>
      <c r="L134" s="91" t="str">
        <f>IF(Master[[#This Row],[Longitude -decimal degrees]]="","",Master[[#This Row],[Longitude -decimal degrees]])</f>
        <v/>
      </c>
      <c r="M134" s="89" t="str">
        <f>IF(Master[[#This Row],[Cooperator (Donor) 1 -full record]]="","",Master[[#This Row],[Cooperator (Donor) 1 -full record]])</f>
        <v/>
      </c>
    </row>
    <row r="135" spans="1:13" x14ac:dyDescent="0.35">
      <c r="A135" s="89">
        <f t="shared" si="4"/>
        <v>133</v>
      </c>
      <c r="B135" s="89" t="str">
        <f>Master[[#This Row],[Accession Prefix (NPGS)]]&amp;" "&amp;Master[[#This Row],[Accession Number -Assigned]]</f>
        <v xml:space="preserve"> </v>
      </c>
      <c r="C135" s="89" t="str">
        <f>Master[[#This Row],[Inventory Prefix]]&amp;" "&amp;Master[[#This Row],[Inventory Number]]&amp;" "&amp;Master[[#This Row],[Inventory Suffix]]&amp;" "&amp;Master[[#This Row],[Inventory Type - Lookup Picker]]</f>
        <v xml:space="preserve">   </v>
      </c>
      <c r="D135" s="89" t="str">
        <f>IF(Master[[#This Row],[Accession Name (Identifier 1)]]="","",Master[[#This Row],[Accession Name (Identifier 1)]])</f>
        <v/>
      </c>
      <c r="E135" s="87" t="str">
        <f>IF(Master[[#This Row],[Date Collected or Developed]]="","",Master[[#This Row],[Date Collected or Developed]])</f>
        <v/>
      </c>
      <c r="F135" s="87" t="str">
        <f>IF(Master[[#This Row],[Received Date -received by site]]="","",Master[[#This Row],[Received Date -received by site]])</f>
        <v/>
      </c>
      <c r="G135" s="89" t="str">
        <f>IF(Master[[#This Row],[Taxon -Lookup Picker in GRIN]]="","",Master[[#This Row],[Taxon -Lookup Picker in GRIN]])</f>
        <v/>
      </c>
      <c r="H135" s="89" t="str">
        <f>IF(Master[[#This Row],[Inventory Maintenance Policy]]="","",Master[[#This Row],[Inventory Maintenance Policy]])</f>
        <v/>
      </c>
      <c r="I135" s="89" t="e">
        <f>IF(Master[[#This Row],[Geography (Collection) -Lookup Picker in GRIN]]="",#REF!,Master[[#This Row],[Geography (Collection) -Lookup Picker in GRIN]])</f>
        <v>#REF!</v>
      </c>
      <c r="J135" s="89" t="str">
        <f>IF(Master[[#This Row],[Collector Verbatim Locality]]="","",Master[[#This Row],[Collector Verbatim Locality]])</f>
        <v/>
      </c>
      <c r="K135" s="91" t="str">
        <f>IF(Master[[#This Row],[Latitude -decimal degrees]]="","",Master[[#This Row],[Latitude -decimal degrees]])</f>
        <v/>
      </c>
      <c r="L135" s="91" t="str">
        <f>IF(Master[[#This Row],[Longitude -decimal degrees]]="","",Master[[#This Row],[Longitude -decimal degrees]])</f>
        <v/>
      </c>
      <c r="M135" s="89" t="str">
        <f>IF(Master[[#This Row],[Cooperator (Donor) 1 -full record]]="","",Master[[#This Row],[Cooperator (Donor) 1 -full record]])</f>
        <v/>
      </c>
    </row>
    <row r="136" spans="1:13" x14ac:dyDescent="0.35">
      <c r="A136" s="89">
        <f t="shared" si="4"/>
        <v>134</v>
      </c>
      <c r="B136" s="89" t="str">
        <f>Master[[#This Row],[Accession Prefix (NPGS)]]&amp;" "&amp;Master[[#This Row],[Accession Number -Assigned]]</f>
        <v xml:space="preserve"> </v>
      </c>
      <c r="C136" s="89" t="str">
        <f>Master[[#This Row],[Inventory Prefix]]&amp;" "&amp;Master[[#This Row],[Inventory Number]]&amp;" "&amp;Master[[#This Row],[Inventory Suffix]]&amp;" "&amp;Master[[#This Row],[Inventory Type - Lookup Picker]]</f>
        <v xml:space="preserve">   </v>
      </c>
      <c r="D136" s="89" t="str">
        <f>IF(Master[[#This Row],[Accession Name (Identifier 1)]]="","",Master[[#This Row],[Accession Name (Identifier 1)]])</f>
        <v/>
      </c>
      <c r="E136" s="87" t="str">
        <f>IF(Master[[#This Row],[Date Collected or Developed]]="","",Master[[#This Row],[Date Collected or Developed]])</f>
        <v/>
      </c>
      <c r="F136" s="87" t="str">
        <f>IF(Master[[#This Row],[Received Date -received by site]]="","",Master[[#This Row],[Received Date -received by site]])</f>
        <v/>
      </c>
      <c r="G136" s="89" t="str">
        <f>IF(Master[[#This Row],[Taxon -Lookup Picker in GRIN]]="","",Master[[#This Row],[Taxon -Lookup Picker in GRIN]])</f>
        <v/>
      </c>
      <c r="H136" s="89" t="str">
        <f>IF(Master[[#This Row],[Inventory Maintenance Policy]]="","",Master[[#This Row],[Inventory Maintenance Policy]])</f>
        <v/>
      </c>
      <c r="I136" s="89" t="e">
        <f>IF(Master[[#This Row],[Geography (Collection) -Lookup Picker in GRIN]]="",#REF!,Master[[#This Row],[Geography (Collection) -Lookup Picker in GRIN]])</f>
        <v>#REF!</v>
      </c>
      <c r="J136" s="89" t="str">
        <f>IF(Master[[#This Row],[Collector Verbatim Locality]]="","",Master[[#This Row],[Collector Verbatim Locality]])</f>
        <v/>
      </c>
      <c r="K136" s="91" t="str">
        <f>IF(Master[[#This Row],[Latitude -decimal degrees]]="","",Master[[#This Row],[Latitude -decimal degrees]])</f>
        <v/>
      </c>
      <c r="L136" s="91" t="str">
        <f>IF(Master[[#This Row],[Longitude -decimal degrees]]="","",Master[[#This Row],[Longitude -decimal degrees]])</f>
        <v/>
      </c>
      <c r="M136" s="89" t="str">
        <f>IF(Master[[#This Row],[Cooperator (Donor) 1 -full record]]="","",Master[[#This Row],[Cooperator (Donor) 1 -full record]])</f>
        <v/>
      </c>
    </row>
    <row r="137" spans="1:13" x14ac:dyDescent="0.35">
      <c r="A137" s="89">
        <f t="shared" si="4"/>
        <v>135</v>
      </c>
      <c r="B137" s="89" t="str">
        <f>Master[[#This Row],[Accession Prefix (NPGS)]]&amp;" "&amp;Master[[#This Row],[Accession Number -Assigned]]</f>
        <v xml:space="preserve"> </v>
      </c>
      <c r="C137" s="89" t="str">
        <f>Master[[#This Row],[Inventory Prefix]]&amp;" "&amp;Master[[#This Row],[Inventory Number]]&amp;" "&amp;Master[[#This Row],[Inventory Suffix]]&amp;" "&amp;Master[[#This Row],[Inventory Type - Lookup Picker]]</f>
        <v xml:space="preserve">   </v>
      </c>
      <c r="D137" s="89" t="str">
        <f>IF(Master[[#This Row],[Accession Name (Identifier 1)]]="","",Master[[#This Row],[Accession Name (Identifier 1)]])</f>
        <v/>
      </c>
      <c r="E137" s="87" t="str">
        <f>IF(Master[[#This Row],[Date Collected or Developed]]="","",Master[[#This Row],[Date Collected or Developed]])</f>
        <v/>
      </c>
      <c r="F137" s="87" t="str">
        <f>IF(Master[[#This Row],[Received Date -received by site]]="","",Master[[#This Row],[Received Date -received by site]])</f>
        <v/>
      </c>
      <c r="G137" s="89" t="str">
        <f>IF(Master[[#This Row],[Taxon -Lookup Picker in GRIN]]="","",Master[[#This Row],[Taxon -Lookup Picker in GRIN]])</f>
        <v/>
      </c>
      <c r="H137" s="89" t="str">
        <f>IF(Master[[#This Row],[Inventory Maintenance Policy]]="","",Master[[#This Row],[Inventory Maintenance Policy]])</f>
        <v/>
      </c>
      <c r="I137" s="89" t="e">
        <f>IF(Master[[#This Row],[Geography (Collection) -Lookup Picker in GRIN]]="",#REF!,Master[[#This Row],[Geography (Collection) -Lookup Picker in GRIN]])</f>
        <v>#REF!</v>
      </c>
      <c r="J137" s="89" t="str">
        <f>IF(Master[[#This Row],[Collector Verbatim Locality]]="","",Master[[#This Row],[Collector Verbatim Locality]])</f>
        <v/>
      </c>
      <c r="K137" s="91" t="str">
        <f>IF(Master[[#This Row],[Latitude -decimal degrees]]="","",Master[[#This Row],[Latitude -decimal degrees]])</f>
        <v/>
      </c>
      <c r="L137" s="91" t="str">
        <f>IF(Master[[#This Row],[Longitude -decimal degrees]]="","",Master[[#This Row],[Longitude -decimal degrees]])</f>
        <v/>
      </c>
      <c r="M137" s="89" t="str">
        <f>IF(Master[[#This Row],[Cooperator (Donor) 1 -full record]]="","",Master[[#This Row],[Cooperator (Donor) 1 -full record]])</f>
        <v/>
      </c>
    </row>
    <row r="138" spans="1:13" x14ac:dyDescent="0.35">
      <c r="A138" s="89">
        <f t="shared" si="4"/>
        <v>136</v>
      </c>
      <c r="B138" s="89" t="str">
        <f>Master[[#This Row],[Accession Prefix (NPGS)]]&amp;" "&amp;Master[[#This Row],[Accession Number -Assigned]]</f>
        <v xml:space="preserve"> </v>
      </c>
      <c r="C138" s="89" t="str">
        <f>Master[[#This Row],[Inventory Prefix]]&amp;" "&amp;Master[[#This Row],[Inventory Number]]&amp;" "&amp;Master[[#This Row],[Inventory Suffix]]&amp;" "&amp;Master[[#This Row],[Inventory Type - Lookup Picker]]</f>
        <v xml:space="preserve">   </v>
      </c>
      <c r="D138" s="89" t="str">
        <f>IF(Master[[#This Row],[Accession Name (Identifier 1)]]="","",Master[[#This Row],[Accession Name (Identifier 1)]])</f>
        <v/>
      </c>
      <c r="E138" s="87" t="str">
        <f>IF(Master[[#This Row],[Date Collected or Developed]]="","",Master[[#This Row],[Date Collected or Developed]])</f>
        <v/>
      </c>
      <c r="F138" s="87" t="str">
        <f>IF(Master[[#This Row],[Received Date -received by site]]="","",Master[[#This Row],[Received Date -received by site]])</f>
        <v/>
      </c>
      <c r="G138" s="89" t="str">
        <f>IF(Master[[#This Row],[Taxon -Lookup Picker in GRIN]]="","",Master[[#This Row],[Taxon -Lookup Picker in GRIN]])</f>
        <v/>
      </c>
      <c r="H138" s="89" t="str">
        <f>IF(Master[[#This Row],[Inventory Maintenance Policy]]="","",Master[[#This Row],[Inventory Maintenance Policy]])</f>
        <v/>
      </c>
      <c r="I138" s="89" t="e">
        <f>IF(Master[[#This Row],[Geography (Collection) -Lookup Picker in GRIN]]="",#REF!,Master[[#This Row],[Geography (Collection) -Lookup Picker in GRIN]])</f>
        <v>#REF!</v>
      </c>
      <c r="J138" s="89" t="str">
        <f>IF(Master[[#This Row],[Collector Verbatim Locality]]="","",Master[[#This Row],[Collector Verbatim Locality]])</f>
        <v/>
      </c>
      <c r="K138" s="91" t="str">
        <f>IF(Master[[#This Row],[Latitude -decimal degrees]]="","",Master[[#This Row],[Latitude -decimal degrees]])</f>
        <v/>
      </c>
      <c r="L138" s="91" t="str">
        <f>IF(Master[[#This Row],[Longitude -decimal degrees]]="","",Master[[#This Row],[Longitude -decimal degrees]])</f>
        <v/>
      </c>
      <c r="M138" s="89" t="str">
        <f>IF(Master[[#This Row],[Cooperator (Donor) 1 -full record]]="","",Master[[#This Row],[Cooperator (Donor) 1 -full record]])</f>
        <v/>
      </c>
    </row>
    <row r="139" spans="1:13" x14ac:dyDescent="0.35">
      <c r="A139" s="89">
        <f t="shared" si="4"/>
        <v>137</v>
      </c>
      <c r="B139" s="89" t="str">
        <f>Master[[#This Row],[Accession Prefix (NPGS)]]&amp;" "&amp;Master[[#This Row],[Accession Number -Assigned]]</f>
        <v xml:space="preserve"> </v>
      </c>
      <c r="C139" s="89" t="str">
        <f>Master[[#This Row],[Inventory Prefix]]&amp;" "&amp;Master[[#This Row],[Inventory Number]]&amp;" "&amp;Master[[#This Row],[Inventory Suffix]]&amp;" "&amp;Master[[#This Row],[Inventory Type - Lookup Picker]]</f>
        <v xml:space="preserve">   </v>
      </c>
      <c r="D139" s="89" t="str">
        <f>IF(Master[[#This Row],[Accession Name (Identifier 1)]]="","",Master[[#This Row],[Accession Name (Identifier 1)]])</f>
        <v/>
      </c>
      <c r="E139" s="87" t="str">
        <f>IF(Master[[#This Row],[Date Collected or Developed]]="","",Master[[#This Row],[Date Collected or Developed]])</f>
        <v/>
      </c>
      <c r="F139" s="87" t="str">
        <f>IF(Master[[#This Row],[Received Date -received by site]]="","",Master[[#This Row],[Received Date -received by site]])</f>
        <v/>
      </c>
      <c r="G139" s="89" t="str">
        <f>IF(Master[[#This Row],[Taxon -Lookup Picker in GRIN]]="","",Master[[#This Row],[Taxon -Lookup Picker in GRIN]])</f>
        <v/>
      </c>
      <c r="H139" s="89" t="str">
        <f>IF(Master[[#This Row],[Inventory Maintenance Policy]]="","",Master[[#This Row],[Inventory Maintenance Policy]])</f>
        <v/>
      </c>
      <c r="I139" s="89" t="e">
        <f>IF(Master[[#This Row],[Geography (Collection) -Lookup Picker in GRIN]]="",#REF!,Master[[#This Row],[Geography (Collection) -Lookup Picker in GRIN]])</f>
        <v>#REF!</v>
      </c>
      <c r="J139" s="89" t="str">
        <f>IF(Master[[#This Row],[Collector Verbatim Locality]]="","",Master[[#This Row],[Collector Verbatim Locality]])</f>
        <v/>
      </c>
      <c r="K139" s="91" t="str">
        <f>IF(Master[[#This Row],[Latitude -decimal degrees]]="","",Master[[#This Row],[Latitude -decimal degrees]])</f>
        <v/>
      </c>
      <c r="L139" s="91" t="str">
        <f>IF(Master[[#This Row],[Longitude -decimal degrees]]="","",Master[[#This Row],[Longitude -decimal degrees]])</f>
        <v/>
      </c>
      <c r="M139" s="89" t="str">
        <f>IF(Master[[#This Row],[Cooperator (Donor) 1 -full record]]="","",Master[[#This Row],[Cooperator (Donor) 1 -full record]])</f>
        <v/>
      </c>
    </row>
    <row r="140" spans="1:13" x14ac:dyDescent="0.35">
      <c r="A140" s="89">
        <f t="shared" si="4"/>
        <v>138</v>
      </c>
      <c r="B140" s="89" t="str">
        <f>Master[[#This Row],[Accession Prefix (NPGS)]]&amp;" "&amp;Master[[#This Row],[Accession Number -Assigned]]</f>
        <v xml:space="preserve"> </v>
      </c>
      <c r="C140" s="89" t="str">
        <f>Master[[#This Row],[Inventory Prefix]]&amp;" "&amp;Master[[#This Row],[Inventory Number]]&amp;" "&amp;Master[[#This Row],[Inventory Suffix]]&amp;" "&amp;Master[[#This Row],[Inventory Type - Lookup Picker]]</f>
        <v xml:space="preserve">   </v>
      </c>
      <c r="D140" s="89" t="str">
        <f>IF(Master[[#This Row],[Accession Name (Identifier 1)]]="","",Master[[#This Row],[Accession Name (Identifier 1)]])</f>
        <v/>
      </c>
      <c r="E140" s="87" t="str">
        <f>IF(Master[[#This Row],[Date Collected or Developed]]="","",Master[[#This Row],[Date Collected or Developed]])</f>
        <v/>
      </c>
      <c r="F140" s="87" t="str">
        <f>IF(Master[[#This Row],[Received Date -received by site]]="","",Master[[#This Row],[Received Date -received by site]])</f>
        <v/>
      </c>
      <c r="G140" s="89" t="str">
        <f>IF(Master[[#This Row],[Taxon -Lookup Picker in GRIN]]="","",Master[[#This Row],[Taxon -Lookup Picker in GRIN]])</f>
        <v/>
      </c>
      <c r="H140" s="89" t="str">
        <f>IF(Master[[#This Row],[Inventory Maintenance Policy]]="","",Master[[#This Row],[Inventory Maintenance Policy]])</f>
        <v/>
      </c>
      <c r="I140" s="89" t="e">
        <f>IF(Master[[#This Row],[Geography (Collection) -Lookup Picker in GRIN]]="",#REF!,Master[[#This Row],[Geography (Collection) -Lookup Picker in GRIN]])</f>
        <v>#REF!</v>
      </c>
      <c r="J140" s="89" t="str">
        <f>IF(Master[[#This Row],[Collector Verbatim Locality]]="","",Master[[#This Row],[Collector Verbatim Locality]])</f>
        <v/>
      </c>
      <c r="K140" s="91" t="str">
        <f>IF(Master[[#This Row],[Latitude -decimal degrees]]="","",Master[[#This Row],[Latitude -decimal degrees]])</f>
        <v/>
      </c>
      <c r="L140" s="91" t="str">
        <f>IF(Master[[#This Row],[Longitude -decimal degrees]]="","",Master[[#This Row],[Longitude -decimal degrees]])</f>
        <v/>
      </c>
      <c r="M140" s="89" t="str">
        <f>IF(Master[[#This Row],[Cooperator (Donor) 1 -full record]]="","",Master[[#This Row],[Cooperator (Donor) 1 -full record]])</f>
        <v/>
      </c>
    </row>
    <row r="141" spans="1:13" x14ac:dyDescent="0.35">
      <c r="A141" s="89">
        <f t="shared" si="4"/>
        <v>139</v>
      </c>
      <c r="B141" s="89" t="str">
        <f>Master[[#This Row],[Accession Prefix (NPGS)]]&amp;" "&amp;Master[[#This Row],[Accession Number -Assigned]]</f>
        <v xml:space="preserve"> </v>
      </c>
      <c r="C141" s="89" t="str">
        <f>Master[[#This Row],[Inventory Prefix]]&amp;" "&amp;Master[[#This Row],[Inventory Number]]&amp;" "&amp;Master[[#This Row],[Inventory Suffix]]&amp;" "&amp;Master[[#This Row],[Inventory Type - Lookup Picker]]</f>
        <v xml:space="preserve">   </v>
      </c>
      <c r="D141" s="89" t="str">
        <f>IF(Master[[#This Row],[Accession Name (Identifier 1)]]="","",Master[[#This Row],[Accession Name (Identifier 1)]])</f>
        <v/>
      </c>
      <c r="E141" s="87" t="str">
        <f>IF(Master[[#This Row],[Date Collected or Developed]]="","",Master[[#This Row],[Date Collected or Developed]])</f>
        <v/>
      </c>
      <c r="F141" s="87" t="str">
        <f>IF(Master[[#This Row],[Received Date -received by site]]="","",Master[[#This Row],[Received Date -received by site]])</f>
        <v/>
      </c>
      <c r="G141" s="89" t="str">
        <f>IF(Master[[#This Row],[Taxon -Lookup Picker in GRIN]]="","",Master[[#This Row],[Taxon -Lookup Picker in GRIN]])</f>
        <v/>
      </c>
      <c r="H141" s="89" t="str">
        <f>IF(Master[[#This Row],[Inventory Maintenance Policy]]="","",Master[[#This Row],[Inventory Maintenance Policy]])</f>
        <v/>
      </c>
      <c r="I141" s="89" t="e">
        <f>IF(Master[[#This Row],[Geography (Collection) -Lookup Picker in GRIN]]="",#REF!,Master[[#This Row],[Geography (Collection) -Lookup Picker in GRIN]])</f>
        <v>#REF!</v>
      </c>
      <c r="J141" s="89" t="str">
        <f>IF(Master[[#This Row],[Collector Verbatim Locality]]="","",Master[[#This Row],[Collector Verbatim Locality]])</f>
        <v/>
      </c>
      <c r="K141" s="91" t="str">
        <f>IF(Master[[#This Row],[Latitude -decimal degrees]]="","",Master[[#This Row],[Latitude -decimal degrees]])</f>
        <v/>
      </c>
      <c r="L141" s="91" t="str">
        <f>IF(Master[[#This Row],[Longitude -decimal degrees]]="","",Master[[#This Row],[Longitude -decimal degrees]])</f>
        <v/>
      </c>
      <c r="M141" s="89" t="str">
        <f>IF(Master[[#This Row],[Cooperator (Donor) 1 -full record]]="","",Master[[#This Row],[Cooperator (Donor) 1 -full record]])</f>
        <v/>
      </c>
    </row>
    <row r="142" spans="1:13" x14ac:dyDescent="0.35">
      <c r="A142" s="89">
        <f t="shared" si="4"/>
        <v>140</v>
      </c>
      <c r="B142" s="89" t="str">
        <f>Master[[#This Row],[Accession Prefix (NPGS)]]&amp;" "&amp;Master[[#This Row],[Accession Number -Assigned]]</f>
        <v xml:space="preserve"> </v>
      </c>
      <c r="C142" s="89" t="str">
        <f>Master[[#This Row],[Inventory Prefix]]&amp;" "&amp;Master[[#This Row],[Inventory Number]]&amp;" "&amp;Master[[#This Row],[Inventory Suffix]]&amp;" "&amp;Master[[#This Row],[Inventory Type - Lookup Picker]]</f>
        <v xml:space="preserve">   </v>
      </c>
      <c r="D142" s="89" t="str">
        <f>IF(Master[[#This Row],[Accession Name (Identifier 1)]]="","",Master[[#This Row],[Accession Name (Identifier 1)]])</f>
        <v/>
      </c>
      <c r="E142" s="87" t="str">
        <f>IF(Master[[#This Row],[Date Collected or Developed]]="","",Master[[#This Row],[Date Collected or Developed]])</f>
        <v/>
      </c>
      <c r="F142" s="87" t="str">
        <f>IF(Master[[#This Row],[Received Date -received by site]]="","",Master[[#This Row],[Received Date -received by site]])</f>
        <v/>
      </c>
      <c r="G142" s="89" t="str">
        <f>IF(Master[[#This Row],[Taxon -Lookup Picker in GRIN]]="","",Master[[#This Row],[Taxon -Lookup Picker in GRIN]])</f>
        <v/>
      </c>
      <c r="H142" s="89" t="str">
        <f>IF(Master[[#This Row],[Inventory Maintenance Policy]]="","",Master[[#This Row],[Inventory Maintenance Policy]])</f>
        <v/>
      </c>
      <c r="I142" s="89" t="e">
        <f>IF(Master[[#This Row],[Geography (Collection) -Lookup Picker in GRIN]]="",#REF!,Master[[#This Row],[Geography (Collection) -Lookup Picker in GRIN]])</f>
        <v>#REF!</v>
      </c>
      <c r="J142" s="89" t="str">
        <f>IF(Master[[#This Row],[Collector Verbatim Locality]]="","",Master[[#This Row],[Collector Verbatim Locality]])</f>
        <v/>
      </c>
      <c r="K142" s="91" t="str">
        <f>IF(Master[[#This Row],[Latitude -decimal degrees]]="","",Master[[#This Row],[Latitude -decimal degrees]])</f>
        <v/>
      </c>
      <c r="L142" s="91" t="str">
        <f>IF(Master[[#This Row],[Longitude -decimal degrees]]="","",Master[[#This Row],[Longitude -decimal degrees]])</f>
        <v/>
      </c>
      <c r="M142" s="89" t="str">
        <f>IF(Master[[#This Row],[Cooperator (Donor) 1 -full record]]="","",Master[[#This Row],[Cooperator (Donor) 1 -full record]])</f>
        <v/>
      </c>
    </row>
    <row r="143" spans="1:13" x14ac:dyDescent="0.35">
      <c r="A143" s="89">
        <f t="shared" si="4"/>
        <v>141</v>
      </c>
      <c r="B143" s="89" t="str">
        <f>Master[[#This Row],[Accession Prefix (NPGS)]]&amp;" "&amp;Master[[#This Row],[Accession Number -Assigned]]</f>
        <v xml:space="preserve"> </v>
      </c>
      <c r="C143" s="89" t="str">
        <f>Master[[#This Row],[Inventory Prefix]]&amp;" "&amp;Master[[#This Row],[Inventory Number]]&amp;" "&amp;Master[[#This Row],[Inventory Suffix]]&amp;" "&amp;Master[[#This Row],[Inventory Type - Lookup Picker]]</f>
        <v xml:space="preserve">   </v>
      </c>
      <c r="D143" s="89" t="str">
        <f>IF(Master[[#This Row],[Accession Name (Identifier 1)]]="","",Master[[#This Row],[Accession Name (Identifier 1)]])</f>
        <v/>
      </c>
      <c r="E143" s="87" t="str">
        <f>IF(Master[[#This Row],[Date Collected or Developed]]="","",Master[[#This Row],[Date Collected or Developed]])</f>
        <v/>
      </c>
      <c r="F143" s="87" t="str">
        <f>IF(Master[[#This Row],[Received Date -received by site]]="","",Master[[#This Row],[Received Date -received by site]])</f>
        <v/>
      </c>
      <c r="G143" s="89" t="str">
        <f>IF(Master[[#This Row],[Taxon -Lookup Picker in GRIN]]="","",Master[[#This Row],[Taxon -Lookup Picker in GRIN]])</f>
        <v/>
      </c>
      <c r="H143" s="89" t="str">
        <f>IF(Master[[#This Row],[Inventory Maintenance Policy]]="","",Master[[#This Row],[Inventory Maintenance Policy]])</f>
        <v/>
      </c>
      <c r="I143" s="89" t="e">
        <f>IF(Master[[#This Row],[Geography (Collection) -Lookup Picker in GRIN]]="",#REF!,Master[[#This Row],[Geography (Collection) -Lookup Picker in GRIN]])</f>
        <v>#REF!</v>
      </c>
      <c r="J143" s="89" t="str">
        <f>IF(Master[[#This Row],[Collector Verbatim Locality]]="","",Master[[#This Row],[Collector Verbatim Locality]])</f>
        <v/>
      </c>
      <c r="K143" s="91" t="str">
        <f>IF(Master[[#This Row],[Latitude -decimal degrees]]="","",Master[[#This Row],[Latitude -decimal degrees]])</f>
        <v/>
      </c>
      <c r="L143" s="91" t="str">
        <f>IF(Master[[#This Row],[Longitude -decimal degrees]]="","",Master[[#This Row],[Longitude -decimal degrees]])</f>
        <v/>
      </c>
      <c r="M143" s="89" t="str">
        <f>IF(Master[[#This Row],[Cooperator (Donor) 1 -full record]]="","",Master[[#This Row],[Cooperator (Donor) 1 -full record]])</f>
        <v/>
      </c>
    </row>
    <row r="144" spans="1:13" x14ac:dyDescent="0.35">
      <c r="A144" s="89">
        <f t="shared" si="4"/>
        <v>142</v>
      </c>
      <c r="B144" s="89" t="str">
        <f>Master[[#This Row],[Accession Prefix (NPGS)]]&amp;" "&amp;Master[[#This Row],[Accession Number -Assigned]]</f>
        <v xml:space="preserve"> </v>
      </c>
      <c r="C144" s="89" t="str">
        <f>Master[[#This Row],[Inventory Prefix]]&amp;" "&amp;Master[[#This Row],[Inventory Number]]&amp;" "&amp;Master[[#This Row],[Inventory Suffix]]&amp;" "&amp;Master[[#This Row],[Inventory Type - Lookup Picker]]</f>
        <v xml:space="preserve">   </v>
      </c>
      <c r="D144" s="89" t="str">
        <f>IF(Master[[#This Row],[Accession Name (Identifier 1)]]="","",Master[[#This Row],[Accession Name (Identifier 1)]])</f>
        <v/>
      </c>
      <c r="E144" s="87" t="str">
        <f>IF(Master[[#This Row],[Date Collected or Developed]]="","",Master[[#This Row],[Date Collected or Developed]])</f>
        <v/>
      </c>
      <c r="F144" s="87" t="str">
        <f>IF(Master[[#This Row],[Received Date -received by site]]="","",Master[[#This Row],[Received Date -received by site]])</f>
        <v/>
      </c>
      <c r="G144" s="89" t="str">
        <f>IF(Master[[#This Row],[Taxon -Lookup Picker in GRIN]]="","",Master[[#This Row],[Taxon -Lookup Picker in GRIN]])</f>
        <v/>
      </c>
      <c r="H144" s="89" t="str">
        <f>IF(Master[[#This Row],[Inventory Maintenance Policy]]="","",Master[[#This Row],[Inventory Maintenance Policy]])</f>
        <v/>
      </c>
      <c r="I144" s="89" t="e">
        <f>IF(Master[[#This Row],[Geography (Collection) -Lookup Picker in GRIN]]="",#REF!,Master[[#This Row],[Geography (Collection) -Lookup Picker in GRIN]])</f>
        <v>#REF!</v>
      </c>
      <c r="J144" s="89" t="str">
        <f>IF(Master[[#This Row],[Collector Verbatim Locality]]="","",Master[[#This Row],[Collector Verbatim Locality]])</f>
        <v/>
      </c>
      <c r="K144" s="91" t="str">
        <f>IF(Master[[#This Row],[Latitude -decimal degrees]]="","",Master[[#This Row],[Latitude -decimal degrees]])</f>
        <v/>
      </c>
      <c r="L144" s="91" t="str">
        <f>IF(Master[[#This Row],[Longitude -decimal degrees]]="","",Master[[#This Row],[Longitude -decimal degrees]])</f>
        <v/>
      </c>
      <c r="M144" s="89" t="str">
        <f>IF(Master[[#This Row],[Cooperator (Donor) 1 -full record]]="","",Master[[#This Row],[Cooperator (Donor) 1 -full record]])</f>
        <v/>
      </c>
    </row>
    <row r="145" spans="1:13" x14ac:dyDescent="0.35">
      <c r="A145" s="89">
        <f t="shared" si="4"/>
        <v>143</v>
      </c>
      <c r="B145" s="89" t="str">
        <f>Master[[#This Row],[Accession Prefix (NPGS)]]&amp;" "&amp;Master[[#This Row],[Accession Number -Assigned]]</f>
        <v xml:space="preserve"> </v>
      </c>
      <c r="C145" s="89" t="str">
        <f>Master[[#This Row],[Inventory Prefix]]&amp;" "&amp;Master[[#This Row],[Inventory Number]]&amp;" "&amp;Master[[#This Row],[Inventory Suffix]]&amp;" "&amp;Master[[#This Row],[Inventory Type - Lookup Picker]]</f>
        <v xml:space="preserve">   </v>
      </c>
      <c r="D145" s="89" t="str">
        <f>IF(Master[[#This Row],[Accession Name (Identifier 1)]]="","",Master[[#This Row],[Accession Name (Identifier 1)]])</f>
        <v xml:space="preserve"> </v>
      </c>
      <c r="E145" s="87" t="str">
        <f>IF(Master[[#This Row],[Date Collected or Developed]]="","",Master[[#This Row],[Date Collected or Developed]])</f>
        <v/>
      </c>
      <c r="F145" s="87" t="str">
        <f>IF(Master[[#This Row],[Received Date -received by site]]="","",Master[[#This Row],[Received Date -received by site]])</f>
        <v/>
      </c>
      <c r="G145" s="89" t="str">
        <f>IF(Master[[#This Row],[Taxon -Lookup Picker in GRIN]]="","",Master[[#This Row],[Taxon -Lookup Picker in GRIN]])</f>
        <v/>
      </c>
      <c r="H145" s="89" t="str">
        <f>IF(Master[[#This Row],[Inventory Maintenance Policy]]="","",Master[[#This Row],[Inventory Maintenance Policy]])</f>
        <v/>
      </c>
      <c r="I145" s="89" t="e">
        <f>IF(Master[[#This Row],[Geography (Collection) -Lookup Picker in GRIN]]="",#REF!,Master[[#This Row],[Geography (Collection) -Lookup Picker in GRIN]])</f>
        <v>#REF!</v>
      </c>
      <c r="J145" s="89" t="str">
        <f>IF(Master[[#This Row],[Collector Verbatim Locality]]="","",Master[[#This Row],[Collector Verbatim Locality]])</f>
        <v/>
      </c>
      <c r="K145" s="91" t="str">
        <f>IF(Master[[#This Row],[Latitude -decimal degrees]]="","",Master[[#This Row],[Latitude -decimal degrees]])</f>
        <v/>
      </c>
      <c r="L145" s="91" t="str">
        <f>IF(Master[[#This Row],[Longitude -decimal degrees]]="","",Master[[#This Row],[Longitude -decimal degrees]])</f>
        <v/>
      </c>
      <c r="M145" s="89" t="str">
        <f>IF(Master[[#This Row],[Cooperator (Donor) 1 -full record]]="","",Master[[#This Row],[Cooperator (Donor) 1 -full record]])</f>
        <v/>
      </c>
    </row>
    <row r="146" spans="1:13" x14ac:dyDescent="0.35">
      <c r="A146" s="89">
        <f t="shared" si="4"/>
        <v>144</v>
      </c>
      <c r="B146" s="89" t="str">
        <f>Master[[#This Row],[Accession Prefix (NPGS)]]&amp;" "&amp;Master[[#This Row],[Accession Number -Assigned]]</f>
        <v xml:space="preserve"> </v>
      </c>
      <c r="C146" s="89" t="str">
        <f>Master[[#This Row],[Inventory Prefix]]&amp;" "&amp;Master[[#This Row],[Inventory Number]]&amp;" "&amp;Master[[#This Row],[Inventory Suffix]]&amp;" "&amp;Master[[#This Row],[Inventory Type - Lookup Picker]]</f>
        <v xml:space="preserve">   </v>
      </c>
      <c r="D146" s="89" t="str">
        <f>IF(Master[[#This Row],[Accession Name (Identifier 1)]]="","",Master[[#This Row],[Accession Name (Identifier 1)]])</f>
        <v xml:space="preserve"> </v>
      </c>
      <c r="E146" s="87" t="str">
        <f>IF(Master[[#This Row],[Date Collected or Developed]]="","",Master[[#This Row],[Date Collected or Developed]])</f>
        <v/>
      </c>
      <c r="F146" s="87" t="str">
        <f>IF(Master[[#This Row],[Received Date -received by site]]="","",Master[[#This Row],[Received Date -received by site]])</f>
        <v/>
      </c>
      <c r="G146" s="89" t="str">
        <f>IF(Master[[#This Row],[Taxon -Lookup Picker in GRIN]]="","",Master[[#This Row],[Taxon -Lookup Picker in GRIN]])</f>
        <v/>
      </c>
      <c r="H146" s="89" t="str">
        <f>IF(Master[[#This Row],[Inventory Maintenance Policy]]="","",Master[[#This Row],[Inventory Maintenance Policy]])</f>
        <v/>
      </c>
      <c r="I146" s="89" t="e">
        <f>IF(Master[[#This Row],[Geography (Collection) -Lookup Picker in GRIN]]="",#REF!,Master[[#This Row],[Geography (Collection) -Lookup Picker in GRIN]])</f>
        <v>#REF!</v>
      </c>
      <c r="J146" s="89" t="str">
        <f>IF(Master[[#This Row],[Collector Verbatim Locality]]="","",Master[[#This Row],[Collector Verbatim Locality]])</f>
        <v/>
      </c>
      <c r="K146" s="91" t="str">
        <f>IF(Master[[#This Row],[Latitude -decimal degrees]]="","",Master[[#This Row],[Latitude -decimal degrees]])</f>
        <v/>
      </c>
      <c r="L146" s="91" t="str">
        <f>IF(Master[[#This Row],[Longitude -decimal degrees]]="","",Master[[#This Row],[Longitude -decimal degrees]])</f>
        <v/>
      </c>
      <c r="M146" s="89" t="str">
        <f>IF(Master[[#This Row],[Cooperator (Donor) 1 -full record]]="","",Master[[#This Row],[Cooperator (Donor) 1 -full record]])</f>
        <v/>
      </c>
    </row>
    <row r="147" spans="1:13" x14ac:dyDescent="0.35">
      <c r="A147" s="89">
        <f t="shared" si="4"/>
        <v>145</v>
      </c>
      <c r="B147" s="89" t="str">
        <f>Master[[#This Row],[Accession Prefix (NPGS)]]&amp;" "&amp;Master[[#This Row],[Accession Number -Assigned]]</f>
        <v xml:space="preserve"> </v>
      </c>
      <c r="C147" s="89" t="str">
        <f>Master[[#This Row],[Inventory Prefix]]&amp;" "&amp;Master[[#This Row],[Inventory Number]]&amp;" "&amp;Master[[#This Row],[Inventory Suffix]]&amp;" "&amp;Master[[#This Row],[Inventory Type - Lookup Picker]]</f>
        <v xml:space="preserve">   </v>
      </c>
      <c r="D147" s="89" t="str">
        <f>IF(Master[[#This Row],[Accession Name (Identifier 1)]]="","",Master[[#This Row],[Accession Name (Identifier 1)]])</f>
        <v xml:space="preserve"> </v>
      </c>
      <c r="E147" s="87" t="str">
        <f>IF(Master[[#This Row],[Date Collected or Developed]]="","",Master[[#This Row],[Date Collected or Developed]])</f>
        <v/>
      </c>
      <c r="F147" s="87" t="str">
        <f>IF(Master[[#This Row],[Received Date -received by site]]="","",Master[[#This Row],[Received Date -received by site]])</f>
        <v/>
      </c>
      <c r="G147" s="89" t="str">
        <f>IF(Master[[#This Row],[Taxon -Lookup Picker in GRIN]]="","",Master[[#This Row],[Taxon -Lookup Picker in GRIN]])</f>
        <v/>
      </c>
      <c r="H147" s="89" t="str">
        <f>IF(Master[[#This Row],[Inventory Maintenance Policy]]="","",Master[[#This Row],[Inventory Maintenance Policy]])</f>
        <v/>
      </c>
      <c r="I147" s="89" t="e">
        <f>IF(Master[[#This Row],[Geography (Collection) -Lookup Picker in GRIN]]="",#REF!,Master[[#This Row],[Geography (Collection) -Lookup Picker in GRIN]])</f>
        <v>#REF!</v>
      </c>
      <c r="J147" s="89" t="str">
        <f>IF(Master[[#This Row],[Collector Verbatim Locality]]="","",Master[[#This Row],[Collector Verbatim Locality]])</f>
        <v/>
      </c>
      <c r="K147" s="91" t="str">
        <f>IF(Master[[#This Row],[Latitude -decimal degrees]]="","",Master[[#This Row],[Latitude -decimal degrees]])</f>
        <v/>
      </c>
      <c r="L147" s="91" t="str">
        <f>IF(Master[[#This Row],[Longitude -decimal degrees]]="","",Master[[#This Row],[Longitude -decimal degrees]])</f>
        <v/>
      </c>
      <c r="M147" s="89" t="str">
        <f>IF(Master[[#This Row],[Cooperator (Donor) 1 -full record]]="","",Master[[#This Row],[Cooperator (Donor) 1 -full record]])</f>
        <v/>
      </c>
    </row>
    <row r="148" spans="1:13" x14ac:dyDescent="0.35">
      <c r="A148" s="89">
        <f t="shared" si="4"/>
        <v>146</v>
      </c>
      <c r="B148" s="89" t="str">
        <f>Master[[#This Row],[Accession Prefix (NPGS)]]&amp;" "&amp;Master[[#This Row],[Accession Number -Assigned]]</f>
        <v xml:space="preserve"> </v>
      </c>
      <c r="C148" s="89" t="str">
        <f>Master[[#This Row],[Inventory Prefix]]&amp;" "&amp;Master[[#This Row],[Inventory Number]]&amp;" "&amp;Master[[#This Row],[Inventory Suffix]]&amp;" "&amp;Master[[#This Row],[Inventory Type - Lookup Picker]]</f>
        <v xml:space="preserve">   </v>
      </c>
      <c r="D148" s="89" t="str">
        <f>IF(Master[[#This Row],[Accession Name (Identifier 1)]]="","",Master[[#This Row],[Accession Name (Identifier 1)]])</f>
        <v xml:space="preserve"> </v>
      </c>
      <c r="E148" s="87" t="str">
        <f>IF(Master[[#This Row],[Date Collected or Developed]]="","",Master[[#This Row],[Date Collected or Developed]])</f>
        <v/>
      </c>
      <c r="F148" s="87" t="str">
        <f>IF(Master[[#This Row],[Received Date -received by site]]="","",Master[[#This Row],[Received Date -received by site]])</f>
        <v/>
      </c>
      <c r="G148" s="89" t="str">
        <f>IF(Master[[#This Row],[Taxon -Lookup Picker in GRIN]]="","",Master[[#This Row],[Taxon -Lookup Picker in GRIN]])</f>
        <v/>
      </c>
      <c r="H148" s="89" t="str">
        <f>IF(Master[[#This Row],[Inventory Maintenance Policy]]="","",Master[[#This Row],[Inventory Maintenance Policy]])</f>
        <v/>
      </c>
      <c r="I148" s="89" t="e">
        <f>IF(Master[[#This Row],[Geography (Collection) -Lookup Picker in GRIN]]="",#REF!,Master[[#This Row],[Geography (Collection) -Lookup Picker in GRIN]])</f>
        <v>#REF!</v>
      </c>
      <c r="J148" s="89" t="str">
        <f>IF(Master[[#This Row],[Collector Verbatim Locality]]="","",Master[[#This Row],[Collector Verbatim Locality]])</f>
        <v/>
      </c>
      <c r="K148" s="91" t="str">
        <f>IF(Master[[#This Row],[Latitude -decimal degrees]]="","",Master[[#This Row],[Latitude -decimal degrees]])</f>
        <v/>
      </c>
      <c r="L148" s="91" t="str">
        <f>IF(Master[[#This Row],[Longitude -decimal degrees]]="","",Master[[#This Row],[Longitude -decimal degrees]])</f>
        <v/>
      </c>
      <c r="M148" s="89" t="str">
        <f>IF(Master[[#This Row],[Cooperator (Donor) 1 -full record]]="","",Master[[#This Row],[Cooperator (Donor) 1 -full record]])</f>
        <v/>
      </c>
    </row>
    <row r="149" spans="1:13" x14ac:dyDescent="0.35">
      <c r="A149" s="89">
        <f t="shared" si="4"/>
        <v>147</v>
      </c>
      <c r="B149" s="89" t="str">
        <f>Master[[#This Row],[Accession Prefix (NPGS)]]&amp;" "&amp;Master[[#This Row],[Accession Number -Assigned]]</f>
        <v xml:space="preserve"> </v>
      </c>
      <c r="C149" s="89" t="str">
        <f>Master[[#This Row],[Inventory Prefix]]&amp;" "&amp;Master[[#This Row],[Inventory Number]]&amp;" "&amp;Master[[#This Row],[Inventory Suffix]]&amp;" "&amp;Master[[#This Row],[Inventory Type - Lookup Picker]]</f>
        <v xml:space="preserve">   </v>
      </c>
      <c r="D149" s="89" t="str">
        <f>IF(Master[[#This Row],[Accession Name (Identifier 1)]]="","",Master[[#This Row],[Accession Name (Identifier 1)]])</f>
        <v xml:space="preserve"> </v>
      </c>
      <c r="E149" s="87" t="str">
        <f>IF(Master[[#This Row],[Date Collected or Developed]]="","",Master[[#This Row],[Date Collected or Developed]])</f>
        <v/>
      </c>
      <c r="F149" s="87" t="str">
        <f>IF(Master[[#This Row],[Received Date -received by site]]="","",Master[[#This Row],[Received Date -received by site]])</f>
        <v/>
      </c>
      <c r="G149" s="89" t="str">
        <f>IF(Master[[#This Row],[Taxon -Lookup Picker in GRIN]]="","",Master[[#This Row],[Taxon -Lookup Picker in GRIN]])</f>
        <v/>
      </c>
      <c r="H149" s="89" t="str">
        <f>IF(Master[[#This Row],[Inventory Maintenance Policy]]="","",Master[[#This Row],[Inventory Maintenance Policy]])</f>
        <v/>
      </c>
      <c r="I149" s="89" t="e">
        <f>IF(Master[[#This Row],[Geography (Collection) -Lookup Picker in GRIN]]="",#REF!,Master[[#This Row],[Geography (Collection) -Lookup Picker in GRIN]])</f>
        <v>#REF!</v>
      </c>
      <c r="J149" s="89" t="str">
        <f>IF(Master[[#This Row],[Collector Verbatim Locality]]="","",Master[[#This Row],[Collector Verbatim Locality]])</f>
        <v/>
      </c>
      <c r="K149" s="91" t="str">
        <f>IF(Master[[#This Row],[Latitude -decimal degrees]]="","",Master[[#This Row],[Latitude -decimal degrees]])</f>
        <v/>
      </c>
      <c r="L149" s="91" t="str">
        <f>IF(Master[[#This Row],[Longitude -decimal degrees]]="","",Master[[#This Row],[Longitude -decimal degrees]])</f>
        <v/>
      </c>
      <c r="M149" s="89" t="str">
        <f>IF(Master[[#This Row],[Cooperator (Donor) 1 -full record]]="","",Master[[#This Row],[Cooperator (Donor) 1 -full record]])</f>
        <v/>
      </c>
    </row>
    <row r="150" spans="1:13" x14ac:dyDescent="0.35">
      <c r="A150" s="89">
        <f t="shared" si="4"/>
        <v>148</v>
      </c>
      <c r="B150" s="89" t="str">
        <f>Master[[#This Row],[Accession Prefix (NPGS)]]&amp;" "&amp;Master[[#This Row],[Accession Number -Assigned]]</f>
        <v xml:space="preserve"> </v>
      </c>
      <c r="C150" s="89" t="str">
        <f>Master[[#This Row],[Inventory Prefix]]&amp;" "&amp;Master[[#This Row],[Inventory Number]]&amp;" "&amp;Master[[#This Row],[Inventory Suffix]]&amp;" "&amp;Master[[#This Row],[Inventory Type - Lookup Picker]]</f>
        <v xml:space="preserve">   </v>
      </c>
      <c r="D150" s="89" t="str">
        <f>IF(Master[[#This Row],[Accession Name (Identifier 1)]]="","",Master[[#This Row],[Accession Name (Identifier 1)]])</f>
        <v xml:space="preserve"> </v>
      </c>
      <c r="E150" s="87" t="str">
        <f>IF(Master[[#This Row],[Date Collected or Developed]]="","",Master[[#This Row],[Date Collected or Developed]])</f>
        <v/>
      </c>
      <c r="F150" s="87" t="str">
        <f>IF(Master[[#This Row],[Received Date -received by site]]="","",Master[[#This Row],[Received Date -received by site]])</f>
        <v/>
      </c>
      <c r="G150" s="89" t="str">
        <f>IF(Master[[#This Row],[Taxon -Lookup Picker in GRIN]]="","",Master[[#This Row],[Taxon -Lookup Picker in GRIN]])</f>
        <v/>
      </c>
      <c r="H150" s="89" t="str">
        <f>IF(Master[[#This Row],[Inventory Maintenance Policy]]="","",Master[[#This Row],[Inventory Maintenance Policy]])</f>
        <v/>
      </c>
      <c r="I150" s="89" t="e">
        <f>IF(Master[[#This Row],[Geography (Collection) -Lookup Picker in GRIN]]="",#REF!,Master[[#This Row],[Geography (Collection) -Lookup Picker in GRIN]])</f>
        <v>#REF!</v>
      </c>
      <c r="J150" s="89" t="str">
        <f>IF(Master[[#This Row],[Collector Verbatim Locality]]="","",Master[[#This Row],[Collector Verbatim Locality]])</f>
        <v/>
      </c>
      <c r="K150" s="91" t="str">
        <f>IF(Master[[#This Row],[Latitude -decimal degrees]]="","",Master[[#This Row],[Latitude -decimal degrees]])</f>
        <v/>
      </c>
      <c r="L150" s="91" t="str">
        <f>IF(Master[[#This Row],[Longitude -decimal degrees]]="","",Master[[#This Row],[Longitude -decimal degrees]])</f>
        <v/>
      </c>
      <c r="M150" s="89" t="str">
        <f>IF(Master[[#This Row],[Cooperator (Donor) 1 -full record]]="","",Master[[#This Row],[Cooperator (Donor) 1 -full record]])</f>
        <v/>
      </c>
    </row>
    <row r="151" spans="1:13" x14ac:dyDescent="0.35">
      <c r="A151" s="89">
        <f t="shared" si="4"/>
        <v>149</v>
      </c>
      <c r="B151" s="89" t="str">
        <f>Master[[#This Row],[Accession Prefix (NPGS)]]&amp;" "&amp;Master[[#This Row],[Accession Number -Assigned]]</f>
        <v xml:space="preserve"> </v>
      </c>
      <c r="C151" s="89" t="str">
        <f>Master[[#This Row],[Inventory Prefix]]&amp;" "&amp;Master[[#This Row],[Inventory Number]]&amp;" "&amp;Master[[#This Row],[Inventory Suffix]]&amp;" "&amp;Master[[#This Row],[Inventory Type - Lookup Picker]]</f>
        <v xml:space="preserve">   </v>
      </c>
      <c r="D151" s="89" t="str">
        <f>IF(Master[[#This Row],[Accession Name (Identifier 1)]]="","",Master[[#This Row],[Accession Name (Identifier 1)]])</f>
        <v xml:space="preserve"> </v>
      </c>
      <c r="E151" s="87" t="str">
        <f>IF(Master[[#This Row],[Date Collected or Developed]]="","",Master[[#This Row],[Date Collected or Developed]])</f>
        <v/>
      </c>
      <c r="F151" s="87" t="str">
        <f>IF(Master[[#This Row],[Received Date -received by site]]="","",Master[[#This Row],[Received Date -received by site]])</f>
        <v/>
      </c>
      <c r="G151" s="89" t="str">
        <f>IF(Master[[#This Row],[Taxon -Lookup Picker in GRIN]]="","",Master[[#This Row],[Taxon -Lookup Picker in GRIN]])</f>
        <v/>
      </c>
      <c r="H151" s="89" t="str">
        <f>IF(Master[[#This Row],[Inventory Maintenance Policy]]="","",Master[[#This Row],[Inventory Maintenance Policy]])</f>
        <v/>
      </c>
      <c r="I151" s="89" t="e">
        <f>IF(Master[[#This Row],[Geography (Collection) -Lookup Picker in GRIN]]="",#REF!,Master[[#This Row],[Geography (Collection) -Lookup Picker in GRIN]])</f>
        <v>#REF!</v>
      </c>
      <c r="J151" s="89" t="str">
        <f>IF(Master[[#This Row],[Collector Verbatim Locality]]="","",Master[[#This Row],[Collector Verbatim Locality]])</f>
        <v/>
      </c>
      <c r="K151" s="91" t="str">
        <f>IF(Master[[#This Row],[Latitude -decimal degrees]]="","",Master[[#This Row],[Latitude -decimal degrees]])</f>
        <v/>
      </c>
      <c r="L151" s="91" t="str">
        <f>IF(Master[[#This Row],[Longitude -decimal degrees]]="","",Master[[#This Row],[Longitude -decimal degrees]])</f>
        <v/>
      </c>
      <c r="M151" s="89" t="str">
        <f>IF(Master[[#This Row],[Cooperator (Donor) 1 -full record]]="","",Master[[#This Row],[Cooperator (Donor) 1 -full record]])</f>
        <v/>
      </c>
    </row>
    <row r="152" spans="1:13" x14ac:dyDescent="0.35">
      <c r="A152" s="89">
        <f t="shared" si="4"/>
        <v>150</v>
      </c>
      <c r="B152" s="89" t="str">
        <f>Master[[#This Row],[Accession Prefix (NPGS)]]&amp;" "&amp;Master[[#This Row],[Accession Number -Assigned]]</f>
        <v xml:space="preserve"> </v>
      </c>
      <c r="C152" s="89" t="str">
        <f>Master[[#This Row],[Inventory Prefix]]&amp;" "&amp;Master[[#This Row],[Inventory Number]]&amp;" "&amp;Master[[#This Row],[Inventory Suffix]]&amp;" "&amp;Master[[#This Row],[Inventory Type - Lookup Picker]]</f>
        <v xml:space="preserve">   </v>
      </c>
      <c r="D152" s="89" t="str">
        <f>IF(Master[[#This Row],[Accession Name (Identifier 1)]]="","",Master[[#This Row],[Accession Name (Identifier 1)]])</f>
        <v xml:space="preserve"> </v>
      </c>
      <c r="E152" s="87" t="str">
        <f>IF(Master[[#This Row],[Date Collected or Developed]]="","",Master[[#This Row],[Date Collected or Developed]])</f>
        <v/>
      </c>
      <c r="F152" s="87" t="str">
        <f>IF(Master[[#This Row],[Received Date -received by site]]="","",Master[[#This Row],[Received Date -received by site]])</f>
        <v/>
      </c>
      <c r="G152" s="89" t="str">
        <f>IF(Master[[#This Row],[Taxon -Lookup Picker in GRIN]]="","",Master[[#This Row],[Taxon -Lookup Picker in GRIN]])</f>
        <v/>
      </c>
      <c r="H152" s="89" t="str">
        <f>IF(Master[[#This Row],[Inventory Maintenance Policy]]="","",Master[[#This Row],[Inventory Maintenance Policy]])</f>
        <v/>
      </c>
      <c r="I152" s="89" t="e">
        <f>IF(Master[[#This Row],[Geography (Collection) -Lookup Picker in GRIN]]="",#REF!,Master[[#This Row],[Geography (Collection) -Lookup Picker in GRIN]])</f>
        <v>#REF!</v>
      </c>
      <c r="J152" s="89" t="str">
        <f>IF(Master[[#This Row],[Collector Verbatim Locality]]="","",Master[[#This Row],[Collector Verbatim Locality]])</f>
        <v/>
      </c>
      <c r="K152" s="91" t="str">
        <f>IF(Master[[#This Row],[Latitude -decimal degrees]]="","",Master[[#This Row],[Latitude -decimal degrees]])</f>
        <v/>
      </c>
      <c r="L152" s="91" t="str">
        <f>IF(Master[[#This Row],[Longitude -decimal degrees]]="","",Master[[#This Row],[Longitude -decimal degrees]])</f>
        <v/>
      </c>
      <c r="M152" s="89" t="str">
        <f>IF(Master[[#This Row],[Cooperator (Donor) 1 -full record]]="","",Master[[#This Row],[Cooperator (Donor) 1 -full record]])</f>
        <v/>
      </c>
    </row>
    <row r="153" spans="1:13" x14ac:dyDescent="0.35">
      <c r="A153" s="89">
        <f t="shared" si="4"/>
        <v>151</v>
      </c>
      <c r="B153" s="89" t="str">
        <f>Master[[#This Row],[Accession Prefix (NPGS)]]&amp;" "&amp;Master[[#This Row],[Accession Number -Assigned]]</f>
        <v xml:space="preserve"> </v>
      </c>
      <c r="C153" s="89" t="str">
        <f>Master[[#This Row],[Inventory Prefix]]&amp;" "&amp;Master[[#This Row],[Inventory Number]]&amp;" "&amp;Master[[#This Row],[Inventory Suffix]]&amp;" "&amp;Master[[#This Row],[Inventory Type - Lookup Picker]]</f>
        <v xml:space="preserve">   </v>
      </c>
      <c r="D153" s="89" t="str">
        <f>IF(Master[[#This Row],[Accession Name (Identifier 1)]]="","",Master[[#This Row],[Accession Name (Identifier 1)]])</f>
        <v xml:space="preserve"> </v>
      </c>
      <c r="E153" s="87" t="str">
        <f>IF(Master[[#This Row],[Date Collected or Developed]]="","",Master[[#This Row],[Date Collected or Developed]])</f>
        <v/>
      </c>
      <c r="F153" s="87" t="str">
        <f>IF(Master[[#This Row],[Received Date -received by site]]="","",Master[[#This Row],[Received Date -received by site]])</f>
        <v/>
      </c>
      <c r="G153" s="89" t="str">
        <f>IF(Master[[#This Row],[Taxon -Lookup Picker in GRIN]]="","",Master[[#This Row],[Taxon -Lookup Picker in GRIN]])</f>
        <v/>
      </c>
      <c r="H153" s="89" t="str">
        <f>IF(Master[[#This Row],[Inventory Maintenance Policy]]="","",Master[[#This Row],[Inventory Maintenance Policy]])</f>
        <v/>
      </c>
      <c r="I153" s="89" t="e">
        <f>IF(Master[[#This Row],[Geography (Collection) -Lookup Picker in GRIN]]="",#REF!,Master[[#This Row],[Geography (Collection) -Lookup Picker in GRIN]])</f>
        <v>#REF!</v>
      </c>
      <c r="J153" s="89" t="str">
        <f>IF(Master[[#This Row],[Collector Verbatim Locality]]="","",Master[[#This Row],[Collector Verbatim Locality]])</f>
        <v/>
      </c>
      <c r="K153" s="91" t="str">
        <f>IF(Master[[#This Row],[Latitude -decimal degrees]]="","",Master[[#This Row],[Latitude -decimal degrees]])</f>
        <v/>
      </c>
      <c r="L153" s="91" t="str">
        <f>IF(Master[[#This Row],[Longitude -decimal degrees]]="","",Master[[#This Row],[Longitude -decimal degrees]])</f>
        <v/>
      </c>
      <c r="M153" s="89" t="str">
        <f>IF(Master[[#This Row],[Cooperator (Donor) 1 -full record]]="","",Master[[#This Row],[Cooperator (Donor) 1 -full record]])</f>
        <v/>
      </c>
    </row>
    <row r="154" spans="1:13" x14ac:dyDescent="0.35">
      <c r="A154" s="89">
        <f t="shared" si="4"/>
        <v>152</v>
      </c>
      <c r="B154" s="89" t="str">
        <f>Master[[#This Row],[Accession Prefix (NPGS)]]&amp;" "&amp;Master[[#This Row],[Accession Number -Assigned]]</f>
        <v xml:space="preserve"> </v>
      </c>
      <c r="C154" s="89" t="str">
        <f>Master[[#This Row],[Inventory Prefix]]&amp;" "&amp;Master[[#This Row],[Inventory Number]]&amp;" "&amp;Master[[#This Row],[Inventory Suffix]]&amp;" "&amp;Master[[#This Row],[Inventory Type - Lookup Picker]]</f>
        <v xml:space="preserve">   </v>
      </c>
      <c r="D154" s="89" t="str">
        <f>IF(Master[[#This Row],[Accession Name (Identifier 1)]]="","",Master[[#This Row],[Accession Name (Identifier 1)]])</f>
        <v xml:space="preserve"> </v>
      </c>
      <c r="E154" s="87" t="str">
        <f>IF(Master[[#This Row],[Date Collected or Developed]]="","",Master[[#This Row],[Date Collected or Developed]])</f>
        <v/>
      </c>
      <c r="F154" s="87" t="str">
        <f>IF(Master[[#This Row],[Received Date -received by site]]="","",Master[[#This Row],[Received Date -received by site]])</f>
        <v/>
      </c>
      <c r="G154" s="89" t="str">
        <f>IF(Master[[#This Row],[Taxon -Lookup Picker in GRIN]]="","",Master[[#This Row],[Taxon -Lookup Picker in GRIN]])</f>
        <v/>
      </c>
      <c r="H154" s="89" t="str">
        <f>IF(Master[[#This Row],[Inventory Maintenance Policy]]="","",Master[[#This Row],[Inventory Maintenance Policy]])</f>
        <v/>
      </c>
      <c r="I154" s="89" t="e">
        <f>IF(Master[[#This Row],[Geography (Collection) -Lookup Picker in GRIN]]="",#REF!,Master[[#This Row],[Geography (Collection) -Lookup Picker in GRIN]])</f>
        <v>#REF!</v>
      </c>
      <c r="J154" s="89" t="str">
        <f>IF(Master[[#This Row],[Collector Verbatim Locality]]="","",Master[[#This Row],[Collector Verbatim Locality]])</f>
        <v/>
      </c>
      <c r="K154" s="91" t="str">
        <f>IF(Master[[#This Row],[Latitude -decimal degrees]]="","",Master[[#This Row],[Latitude -decimal degrees]])</f>
        <v/>
      </c>
      <c r="L154" s="91" t="str">
        <f>IF(Master[[#This Row],[Longitude -decimal degrees]]="","",Master[[#This Row],[Longitude -decimal degrees]])</f>
        <v/>
      </c>
      <c r="M154" s="89" t="str">
        <f>IF(Master[[#This Row],[Cooperator (Donor) 1 -full record]]="","",Master[[#This Row],[Cooperator (Donor) 1 -full record]])</f>
        <v/>
      </c>
    </row>
    <row r="155" spans="1:13" x14ac:dyDescent="0.35">
      <c r="A155" s="89">
        <f t="shared" si="4"/>
        <v>153</v>
      </c>
      <c r="B155" s="89" t="str">
        <f>Master[[#This Row],[Accession Prefix (NPGS)]]&amp;" "&amp;Master[[#This Row],[Accession Number -Assigned]]</f>
        <v xml:space="preserve"> </v>
      </c>
      <c r="C155" s="89" t="str">
        <f>Master[[#This Row],[Inventory Prefix]]&amp;" "&amp;Master[[#This Row],[Inventory Number]]&amp;" "&amp;Master[[#This Row],[Inventory Suffix]]&amp;" "&amp;Master[[#This Row],[Inventory Type - Lookup Picker]]</f>
        <v xml:space="preserve">   </v>
      </c>
      <c r="D155" s="89" t="str">
        <f>IF(Master[[#This Row],[Accession Name (Identifier 1)]]="","",Master[[#This Row],[Accession Name (Identifier 1)]])</f>
        <v xml:space="preserve"> </v>
      </c>
      <c r="E155" s="87" t="str">
        <f>IF(Master[[#This Row],[Date Collected or Developed]]="","",Master[[#This Row],[Date Collected or Developed]])</f>
        <v/>
      </c>
      <c r="F155" s="87" t="str">
        <f>IF(Master[[#This Row],[Received Date -received by site]]="","",Master[[#This Row],[Received Date -received by site]])</f>
        <v/>
      </c>
      <c r="G155" s="89" t="str">
        <f>IF(Master[[#This Row],[Taxon -Lookup Picker in GRIN]]="","",Master[[#This Row],[Taxon -Lookup Picker in GRIN]])</f>
        <v/>
      </c>
      <c r="H155" s="89" t="str">
        <f>IF(Master[[#This Row],[Inventory Maintenance Policy]]="","",Master[[#This Row],[Inventory Maintenance Policy]])</f>
        <v/>
      </c>
      <c r="I155" s="89" t="e">
        <f>IF(Master[[#This Row],[Geography (Collection) -Lookup Picker in GRIN]]="",#REF!,Master[[#This Row],[Geography (Collection) -Lookup Picker in GRIN]])</f>
        <v>#REF!</v>
      </c>
      <c r="J155" s="89" t="str">
        <f>IF(Master[[#This Row],[Collector Verbatim Locality]]="","",Master[[#This Row],[Collector Verbatim Locality]])</f>
        <v/>
      </c>
      <c r="K155" s="91" t="str">
        <f>IF(Master[[#This Row],[Latitude -decimal degrees]]="","",Master[[#This Row],[Latitude -decimal degrees]])</f>
        <v/>
      </c>
      <c r="L155" s="91" t="str">
        <f>IF(Master[[#This Row],[Longitude -decimal degrees]]="","",Master[[#This Row],[Longitude -decimal degrees]])</f>
        <v/>
      </c>
      <c r="M155" s="89" t="str">
        <f>IF(Master[[#This Row],[Cooperator (Donor) 1 -full record]]="","",Master[[#This Row],[Cooperator (Donor) 1 -full record]])</f>
        <v/>
      </c>
    </row>
    <row r="156" spans="1:13" x14ac:dyDescent="0.35">
      <c r="A156" s="89">
        <f t="shared" si="4"/>
        <v>154</v>
      </c>
      <c r="B156" s="89" t="str">
        <f>Master[[#This Row],[Accession Prefix (NPGS)]]&amp;" "&amp;Master[[#This Row],[Accession Number -Assigned]]</f>
        <v xml:space="preserve"> </v>
      </c>
      <c r="C156" s="89" t="str">
        <f>Master[[#This Row],[Inventory Prefix]]&amp;" "&amp;Master[[#This Row],[Inventory Number]]&amp;" "&amp;Master[[#This Row],[Inventory Suffix]]&amp;" "&amp;Master[[#This Row],[Inventory Type - Lookup Picker]]</f>
        <v xml:space="preserve">   </v>
      </c>
      <c r="D156" s="89" t="str">
        <f>IF(Master[[#This Row],[Accession Name (Identifier 1)]]="","",Master[[#This Row],[Accession Name (Identifier 1)]])</f>
        <v xml:space="preserve"> </v>
      </c>
      <c r="E156" s="87" t="str">
        <f>IF(Master[[#This Row],[Date Collected or Developed]]="","",Master[[#This Row],[Date Collected or Developed]])</f>
        <v/>
      </c>
      <c r="F156" s="87" t="str">
        <f>IF(Master[[#This Row],[Received Date -received by site]]="","",Master[[#This Row],[Received Date -received by site]])</f>
        <v/>
      </c>
      <c r="G156" s="89" t="str">
        <f>IF(Master[[#This Row],[Taxon -Lookup Picker in GRIN]]="","",Master[[#This Row],[Taxon -Lookup Picker in GRIN]])</f>
        <v/>
      </c>
      <c r="H156" s="89" t="str">
        <f>IF(Master[[#This Row],[Inventory Maintenance Policy]]="","",Master[[#This Row],[Inventory Maintenance Policy]])</f>
        <v/>
      </c>
      <c r="I156" s="89" t="e">
        <f>IF(Master[[#This Row],[Geography (Collection) -Lookup Picker in GRIN]]="",#REF!,Master[[#This Row],[Geography (Collection) -Lookup Picker in GRIN]])</f>
        <v>#REF!</v>
      </c>
      <c r="J156" s="89" t="str">
        <f>IF(Master[[#This Row],[Collector Verbatim Locality]]="","",Master[[#This Row],[Collector Verbatim Locality]])</f>
        <v/>
      </c>
      <c r="K156" s="91" t="str">
        <f>IF(Master[[#This Row],[Latitude -decimal degrees]]="","",Master[[#This Row],[Latitude -decimal degrees]])</f>
        <v/>
      </c>
      <c r="L156" s="91" t="str">
        <f>IF(Master[[#This Row],[Longitude -decimal degrees]]="","",Master[[#This Row],[Longitude -decimal degrees]])</f>
        <v/>
      </c>
      <c r="M156" s="89" t="str">
        <f>IF(Master[[#This Row],[Cooperator (Donor) 1 -full record]]="","",Master[[#This Row],[Cooperator (Donor) 1 -full record]])</f>
        <v/>
      </c>
    </row>
    <row r="157" spans="1:13" x14ac:dyDescent="0.35">
      <c r="A157" s="89">
        <f t="shared" si="4"/>
        <v>155</v>
      </c>
      <c r="B157" s="89" t="str">
        <f>Master[[#This Row],[Accession Prefix (NPGS)]]&amp;" "&amp;Master[[#This Row],[Accession Number -Assigned]]</f>
        <v xml:space="preserve"> </v>
      </c>
      <c r="C157" s="89" t="str">
        <f>Master[[#This Row],[Inventory Prefix]]&amp;" "&amp;Master[[#This Row],[Inventory Number]]&amp;" "&amp;Master[[#This Row],[Inventory Suffix]]&amp;" "&amp;Master[[#This Row],[Inventory Type - Lookup Picker]]</f>
        <v xml:space="preserve">   </v>
      </c>
      <c r="D157" s="89" t="str">
        <f>IF(Master[[#This Row],[Accession Name (Identifier 1)]]="","",Master[[#This Row],[Accession Name (Identifier 1)]])</f>
        <v xml:space="preserve"> </v>
      </c>
      <c r="E157" s="87" t="str">
        <f>IF(Master[[#This Row],[Date Collected or Developed]]="","",Master[[#This Row],[Date Collected or Developed]])</f>
        <v/>
      </c>
      <c r="F157" s="87" t="str">
        <f>IF(Master[[#This Row],[Received Date -received by site]]="","",Master[[#This Row],[Received Date -received by site]])</f>
        <v/>
      </c>
      <c r="G157" s="89" t="str">
        <f>IF(Master[[#This Row],[Taxon -Lookup Picker in GRIN]]="","",Master[[#This Row],[Taxon -Lookup Picker in GRIN]])</f>
        <v/>
      </c>
      <c r="H157" s="89" t="str">
        <f>IF(Master[[#This Row],[Inventory Maintenance Policy]]="","",Master[[#This Row],[Inventory Maintenance Policy]])</f>
        <v/>
      </c>
      <c r="I157" s="89" t="e">
        <f>IF(Master[[#This Row],[Geography (Collection) -Lookup Picker in GRIN]]="",#REF!,Master[[#This Row],[Geography (Collection) -Lookup Picker in GRIN]])</f>
        <v>#REF!</v>
      </c>
      <c r="J157" s="89" t="str">
        <f>IF(Master[[#This Row],[Collector Verbatim Locality]]="","",Master[[#This Row],[Collector Verbatim Locality]])</f>
        <v/>
      </c>
      <c r="K157" s="91" t="str">
        <f>IF(Master[[#This Row],[Latitude -decimal degrees]]="","",Master[[#This Row],[Latitude -decimal degrees]])</f>
        <v/>
      </c>
      <c r="L157" s="91" t="str">
        <f>IF(Master[[#This Row],[Longitude -decimal degrees]]="","",Master[[#This Row],[Longitude -decimal degrees]])</f>
        <v/>
      </c>
      <c r="M157" s="89" t="str">
        <f>IF(Master[[#This Row],[Cooperator (Donor) 1 -full record]]="","",Master[[#This Row],[Cooperator (Donor) 1 -full record]])</f>
        <v/>
      </c>
    </row>
    <row r="158" spans="1:13" x14ac:dyDescent="0.35">
      <c r="A158" s="89">
        <f t="shared" si="4"/>
        <v>156</v>
      </c>
      <c r="B158" s="89" t="str">
        <f>Master[[#This Row],[Accession Prefix (NPGS)]]&amp;" "&amp;Master[[#This Row],[Accession Number -Assigned]]</f>
        <v xml:space="preserve"> </v>
      </c>
      <c r="C158" s="89" t="str">
        <f>Master[[#This Row],[Inventory Prefix]]&amp;" "&amp;Master[[#This Row],[Inventory Number]]&amp;" "&amp;Master[[#This Row],[Inventory Suffix]]&amp;" "&amp;Master[[#This Row],[Inventory Type - Lookup Picker]]</f>
        <v xml:space="preserve">   </v>
      </c>
      <c r="D158" s="89" t="str">
        <f>IF(Master[[#This Row],[Accession Name (Identifier 1)]]="","",Master[[#This Row],[Accession Name (Identifier 1)]])</f>
        <v xml:space="preserve"> </v>
      </c>
      <c r="E158" s="87" t="str">
        <f>IF(Master[[#This Row],[Date Collected or Developed]]="","",Master[[#This Row],[Date Collected or Developed]])</f>
        <v/>
      </c>
      <c r="F158" s="87" t="str">
        <f>IF(Master[[#This Row],[Received Date -received by site]]="","",Master[[#This Row],[Received Date -received by site]])</f>
        <v/>
      </c>
      <c r="G158" s="89" t="str">
        <f>IF(Master[[#This Row],[Taxon -Lookup Picker in GRIN]]="","",Master[[#This Row],[Taxon -Lookup Picker in GRIN]])</f>
        <v/>
      </c>
      <c r="H158" s="89" t="str">
        <f>IF(Master[[#This Row],[Inventory Maintenance Policy]]="","",Master[[#This Row],[Inventory Maintenance Policy]])</f>
        <v/>
      </c>
      <c r="I158" s="89" t="e">
        <f>IF(Master[[#This Row],[Geography (Collection) -Lookup Picker in GRIN]]="",#REF!,Master[[#This Row],[Geography (Collection) -Lookup Picker in GRIN]])</f>
        <v>#REF!</v>
      </c>
      <c r="J158" s="89" t="str">
        <f>IF(Master[[#This Row],[Collector Verbatim Locality]]="","",Master[[#This Row],[Collector Verbatim Locality]])</f>
        <v/>
      </c>
      <c r="K158" s="91" t="str">
        <f>IF(Master[[#This Row],[Latitude -decimal degrees]]="","",Master[[#This Row],[Latitude -decimal degrees]])</f>
        <v/>
      </c>
      <c r="L158" s="91" t="str">
        <f>IF(Master[[#This Row],[Longitude -decimal degrees]]="","",Master[[#This Row],[Longitude -decimal degrees]])</f>
        <v/>
      </c>
      <c r="M158" s="89" t="str">
        <f>IF(Master[[#This Row],[Cooperator (Donor) 1 -full record]]="","",Master[[#This Row],[Cooperator (Donor) 1 -full record]])</f>
        <v/>
      </c>
    </row>
    <row r="159" spans="1:13" x14ac:dyDescent="0.35">
      <c r="A159" s="89">
        <f t="shared" si="4"/>
        <v>157</v>
      </c>
      <c r="B159" s="89" t="str">
        <f>Master[[#This Row],[Accession Prefix (NPGS)]]&amp;" "&amp;Master[[#This Row],[Accession Number -Assigned]]</f>
        <v xml:space="preserve"> </v>
      </c>
      <c r="C159" s="89" t="str">
        <f>Master[[#This Row],[Inventory Prefix]]&amp;" "&amp;Master[[#This Row],[Inventory Number]]&amp;" "&amp;Master[[#This Row],[Inventory Suffix]]&amp;" "&amp;Master[[#This Row],[Inventory Type - Lookup Picker]]</f>
        <v xml:space="preserve">   </v>
      </c>
      <c r="D159" s="89" t="str">
        <f>IF(Master[[#This Row],[Accession Name (Identifier 1)]]="","",Master[[#This Row],[Accession Name (Identifier 1)]])</f>
        <v xml:space="preserve"> </v>
      </c>
      <c r="E159" s="87" t="str">
        <f>IF(Master[[#This Row],[Date Collected or Developed]]="","",Master[[#This Row],[Date Collected or Developed]])</f>
        <v/>
      </c>
      <c r="F159" s="87" t="str">
        <f>IF(Master[[#This Row],[Received Date -received by site]]="","",Master[[#This Row],[Received Date -received by site]])</f>
        <v/>
      </c>
      <c r="G159" s="89" t="str">
        <f>IF(Master[[#This Row],[Taxon -Lookup Picker in GRIN]]="","",Master[[#This Row],[Taxon -Lookup Picker in GRIN]])</f>
        <v/>
      </c>
      <c r="H159" s="89" t="str">
        <f>IF(Master[[#This Row],[Inventory Maintenance Policy]]="","",Master[[#This Row],[Inventory Maintenance Policy]])</f>
        <v/>
      </c>
      <c r="I159" s="89" t="e">
        <f>IF(Master[[#This Row],[Geography (Collection) -Lookup Picker in GRIN]]="",#REF!,Master[[#This Row],[Geography (Collection) -Lookup Picker in GRIN]])</f>
        <v>#REF!</v>
      </c>
      <c r="J159" s="89" t="str">
        <f>IF(Master[[#This Row],[Collector Verbatim Locality]]="","",Master[[#This Row],[Collector Verbatim Locality]])</f>
        <v/>
      </c>
      <c r="K159" s="91" t="str">
        <f>IF(Master[[#This Row],[Latitude -decimal degrees]]="","",Master[[#This Row],[Latitude -decimal degrees]])</f>
        <v/>
      </c>
      <c r="L159" s="91" t="str">
        <f>IF(Master[[#This Row],[Longitude -decimal degrees]]="","",Master[[#This Row],[Longitude -decimal degrees]])</f>
        <v/>
      </c>
      <c r="M159" s="89" t="str">
        <f>IF(Master[[#This Row],[Cooperator (Donor) 1 -full record]]="","",Master[[#This Row],[Cooperator (Donor) 1 -full record]])</f>
        <v/>
      </c>
    </row>
    <row r="160" spans="1:13" x14ac:dyDescent="0.35">
      <c r="A160" s="89">
        <f t="shared" si="4"/>
        <v>158</v>
      </c>
      <c r="B160" s="89" t="str">
        <f>Master[[#This Row],[Accession Prefix (NPGS)]]&amp;" "&amp;Master[[#This Row],[Accession Number -Assigned]]</f>
        <v xml:space="preserve"> </v>
      </c>
      <c r="C160" s="89" t="str">
        <f>Master[[#This Row],[Inventory Prefix]]&amp;" "&amp;Master[[#This Row],[Inventory Number]]&amp;" "&amp;Master[[#This Row],[Inventory Suffix]]&amp;" "&amp;Master[[#This Row],[Inventory Type - Lookup Picker]]</f>
        <v xml:space="preserve">   </v>
      </c>
      <c r="D160" s="89" t="str">
        <f>IF(Master[[#This Row],[Accession Name (Identifier 1)]]="","",Master[[#This Row],[Accession Name (Identifier 1)]])</f>
        <v xml:space="preserve"> </v>
      </c>
      <c r="E160" s="87" t="str">
        <f>IF(Master[[#This Row],[Date Collected or Developed]]="","",Master[[#This Row],[Date Collected or Developed]])</f>
        <v/>
      </c>
      <c r="F160" s="87" t="str">
        <f>IF(Master[[#This Row],[Received Date -received by site]]="","",Master[[#This Row],[Received Date -received by site]])</f>
        <v/>
      </c>
      <c r="G160" s="89" t="str">
        <f>IF(Master[[#This Row],[Taxon -Lookup Picker in GRIN]]="","",Master[[#This Row],[Taxon -Lookup Picker in GRIN]])</f>
        <v/>
      </c>
      <c r="H160" s="89" t="str">
        <f>IF(Master[[#This Row],[Inventory Maintenance Policy]]="","",Master[[#This Row],[Inventory Maintenance Policy]])</f>
        <v/>
      </c>
      <c r="I160" s="89" t="e">
        <f>IF(Master[[#This Row],[Geography (Collection) -Lookup Picker in GRIN]]="",#REF!,Master[[#This Row],[Geography (Collection) -Lookup Picker in GRIN]])</f>
        <v>#REF!</v>
      </c>
      <c r="J160" s="89" t="str">
        <f>IF(Master[[#This Row],[Collector Verbatim Locality]]="","",Master[[#This Row],[Collector Verbatim Locality]])</f>
        <v/>
      </c>
      <c r="K160" s="91" t="str">
        <f>IF(Master[[#This Row],[Latitude -decimal degrees]]="","",Master[[#This Row],[Latitude -decimal degrees]])</f>
        <v/>
      </c>
      <c r="L160" s="91" t="str">
        <f>IF(Master[[#This Row],[Longitude -decimal degrees]]="","",Master[[#This Row],[Longitude -decimal degrees]])</f>
        <v/>
      </c>
      <c r="M160" s="89" t="str">
        <f>IF(Master[[#This Row],[Cooperator (Donor) 1 -full record]]="","",Master[[#This Row],[Cooperator (Donor) 1 -full record]])</f>
        <v/>
      </c>
    </row>
    <row r="161" spans="1:13" x14ac:dyDescent="0.35">
      <c r="A161" s="89">
        <f t="shared" si="4"/>
        <v>159</v>
      </c>
      <c r="B161" s="89" t="str">
        <f>Master[[#This Row],[Accession Prefix (NPGS)]]&amp;" "&amp;Master[[#This Row],[Accession Number -Assigned]]</f>
        <v xml:space="preserve"> </v>
      </c>
      <c r="C161" s="89" t="str">
        <f>Master[[#This Row],[Inventory Prefix]]&amp;" "&amp;Master[[#This Row],[Inventory Number]]&amp;" "&amp;Master[[#This Row],[Inventory Suffix]]&amp;" "&amp;Master[[#This Row],[Inventory Type - Lookup Picker]]</f>
        <v xml:space="preserve">   </v>
      </c>
      <c r="D161" s="89" t="str">
        <f>IF(Master[[#This Row],[Accession Name (Identifier 1)]]="","",Master[[#This Row],[Accession Name (Identifier 1)]])</f>
        <v xml:space="preserve"> </v>
      </c>
      <c r="E161" s="87" t="str">
        <f>IF(Master[[#This Row],[Date Collected or Developed]]="","",Master[[#This Row],[Date Collected or Developed]])</f>
        <v/>
      </c>
      <c r="F161" s="87" t="str">
        <f>IF(Master[[#This Row],[Received Date -received by site]]="","",Master[[#This Row],[Received Date -received by site]])</f>
        <v/>
      </c>
      <c r="G161" s="89" t="str">
        <f>IF(Master[[#This Row],[Taxon -Lookup Picker in GRIN]]="","",Master[[#This Row],[Taxon -Lookup Picker in GRIN]])</f>
        <v/>
      </c>
      <c r="H161" s="89" t="str">
        <f>IF(Master[[#This Row],[Inventory Maintenance Policy]]="","",Master[[#This Row],[Inventory Maintenance Policy]])</f>
        <v/>
      </c>
      <c r="I161" s="89" t="e">
        <f>IF(Master[[#This Row],[Geography (Collection) -Lookup Picker in GRIN]]="",#REF!,Master[[#This Row],[Geography (Collection) -Lookup Picker in GRIN]])</f>
        <v>#REF!</v>
      </c>
      <c r="J161" s="89" t="str">
        <f>IF(Master[[#This Row],[Collector Verbatim Locality]]="","",Master[[#This Row],[Collector Verbatim Locality]])</f>
        <v/>
      </c>
      <c r="K161" s="91" t="str">
        <f>IF(Master[[#This Row],[Latitude -decimal degrees]]="","",Master[[#This Row],[Latitude -decimal degrees]])</f>
        <v/>
      </c>
      <c r="L161" s="91" t="str">
        <f>IF(Master[[#This Row],[Longitude -decimal degrees]]="","",Master[[#This Row],[Longitude -decimal degrees]])</f>
        <v/>
      </c>
      <c r="M161" s="89" t="str">
        <f>IF(Master[[#This Row],[Cooperator (Donor) 1 -full record]]="","",Master[[#This Row],[Cooperator (Donor) 1 -full record]])</f>
        <v/>
      </c>
    </row>
    <row r="162" spans="1:13" x14ac:dyDescent="0.35">
      <c r="A162" s="89">
        <f t="shared" ref="A162:A193" si="5">ROW()-2</f>
        <v>160</v>
      </c>
      <c r="B162" s="89" t="str">
        <f>Master[[#This Row],[Accession Prefix (NPGS)]]&amp;" "&amp;Master[[#This Row],[Accession Number -Assigned]]</f>
        <v xml:space="preserve"> </v>
      </c>
      <c r="C162" s="89" t="str">
        <f>Master[[#This Row],[Inventory Prefix]]&amp;" "&amp;Master[[#This Row],[Inventory Number]]&amp;" "&amp;Master[[#This Row],[Inventory Suffix]]&amp;" "&amp;Master[[#This Row],[Inventory Type - Lookup Picker]]</f>
        <v xml:space="preserve">   </v>
      </c>
      <c r="D162" s="89" t="str">
        <f>IF(Master[[#This Row],[Accession Name (Identifier 1)]]="","",Master[[#This Row],[Accession Name (Identifier 1)]])</f>
        <v xml:space="preserve"> </v>
      </c>
      <c r="E162" s="87" t="str">
        <f>IF(Master[[#This Row],[Date Collected or Developed]]="","",Master[[#This Row],[Date Collected or Developed]])</f>
        <v/>
      </c>
      <c r="F162" s="87" t="str">
        <f>IF(Master[[#This Row],[Received Date -received by site]]="","",Master[[#This Row],[Received Date -received by site]])</f>
        <v/>
      </c>
      <c r="G162" s="89" t="str">
        <f>IF(Master[[#This Row],[Taxon -Lookup Picker in GRIN]]="","",Master[[#This Row],[Taxon -Lookup Picker in GRIN]])</f>
        <v/>
      </c>
      <c r="H162" s="89" t="str">
        <f>IF(Master[[#This Row],[Inventory Maintenance Policy]]="","",Master[[#This Row],[Inventory Maintenance Policy]])</f>
        <v/>
      </c>
      <c r="I162" s="89" t="e">
        <f>IF(Master[[#This Row],[Geography (Collection) -Lookup Picker in GRIN]]="",#REF!,Master[[#This Row],[Geography (Collection) -Lookup Picker in GRIN]])</f>
        <v>#REF!</v>
      </c>
      <c r="J162" s="89" t="str">
        <f>IF(Master[[#This Row],[Collector Verbatim Locality]]="","",Master[[#This Row],[Collector Verbatim Locality]])</f>
        <v/>
      </c>
      <c r="K162" s="91" t="str">
        <f>IF(Master[[#This Row],[Latitude -decimal degrees]]="","",Master[[#This Row],[Latitude -decimal degrees]])</f>
        <v/>
      </c>
      <c r="L162" s="91" t="str">
        <f>IF(Master[[#This Row],[Longitude -decimal degrees]]="","",Master[[#This Row],[Longitude -decimal degrees]])</f>
        <v/>
      </c>
      <c r="M162" s="89" t="str">
        <f>IF(Master[[#This Row],[Cooperator (Donor) 1 -full record]]="","",Master[[#This Row],[Cooperator (Donor) 1 -full record]])</f>
        <v/>
      </c>
    </row>
    <row r="163" spans="1:13" x14ac:dyDescent="0.35">
      <c r="A163" s="89">
        <f t="shared" si="5"/>
        <v>161</v>
      </c>
      <c r="B163" s="89" t="str">
        <f>Master[[#This Row],[Accession Prefix (NPGS)]]&amp;" "&amp;Master[[#This Row],[Accession Number -Assigned]]</f>
        <v xml:space="preserve"> </v>
      </c>
      <c r="C163" s="89" t="str">
        <f>Master[[#This Row],[Inventory Prefix]]&amp;" "&amp;Master[[#This Row],[Inventory Number]]&amp;" "&amp;Master[[#This Row],[Inventory Suffix]]&amp;" "&amp;Master[[#This Row],[Inventory Type - Lookup Picker]]</f>
        <v xml:space="preserve">   </v>
      </c>
      <c r="D163" s="89" t="str">
        <f>IF(Master[[#This Row],[Accession Name (Identifier 1)]]="","",Master[[#This Row],[Accession Name (Identifier 1)]])</f>
        <v xml:space="preserve"> </v>
      </c>
      <c r="E163" s="87" t="str">
        <f>IF(Master[[#This Row],[Date Collected or Developed]]="","",Master[[#This Row],[Date Collected or Developed]])</f>
        <v/>
      </c>
      <c r="F163" s="87" t="str">
        <f>IF(Master[[#This Row],[Received Date -received by site]]="","",Master[[#This Row],[Received Date -received by site]])</f>
        <v/>
      </c>
      <c r="G163" s="89" t="str">
        <f>IF(Master[[#This Row],[Taxon -Lookup Picker in GRIN]]="","",Master[[#This Row],[Taxon -Lookup Picker in GRIN]])</f>
        <v/>
      </c>
      <c r="H163" s="89" t="str">
        <f>IF(Master[[#This Row],[Inventory Maintenance Policy]]="","",Master[[#This Row],[Inventory Maintenance Policy]])</f>
        <v/>
      </c>
      <c r="I163" s="89" t="e">
        <f>IF(Master[[#This Row],[Geography (Collection) -Lookup Picker in GRIN]]="",#REF!,Master[[#This Row],[Geography (Collection) -Lookup Picker in GRIN]])</f>
        <v>#REF!</v>
      </c>
      <c r="J163" s="89" t="str">
        <f>IF(Master[[#This Row],[Collector Verbatim Locality]]="","",Master[[#This Row],[Collector Verbatim Locality]])</f>
        <v/>
      </c>
      <c r="K163" s="91" t="str">
        <f>IF(Master[[#This Row],[Latitude -decimal degrees]]="","",Master[[#This Row],[Latitude -decimal degrees]])</f>
        <v/>
      </c>
      <c r="L163" s="91" t="str">
        <f>IF(Master[[#This Row],[Longitude -decimal degrees]]="","",Master[[#This Row],[Longitude -decimal degrees]])</f>
        <v/>
      </c>
      <c r="M163" s="89" t="str">
        <f>IF(Master[[#This Row],[Cooperator (Donor) 1 -full record]]="","",Master[[#This Row],[Cooperator (Donor) 1 -full record]])</f>
        <v/>
      </c>
    </row>
    <row r="164" spans="1:13" x14ac:dyDescent="0.35">
      <c r="A164" s="89">
        <f t="shared" si="5"/>
        <v>162</v>
      </c>
      <c r="B164" s="89" t="str">
        <f>Master[[#This Row],[Accession Prefix (NPGS)]]&amp;" "&amp;Master[[#This Row],[Accession Number -Assigned]]</f>
        <v xml:space="preserve"> </v>
      </c>
      <c r="C164" s="89" t="str">
        <f>Master[[#This Row],[Inventory Prefix]]&amp;" "&amp;Master[[#This Row],[Inventory Number]]&amp;" "&amp;Master[[#This Row],[Inventory Suffix]]&amp;" "&amp;Master[[#This Row],[Inventory Type - Lookup Picker]]</f>
        <v xml:space="preserve">   </v>
      </c>
      <c r="D164" s="89" t="str">
        <f>IF(Master[[#This Row],[Accession Name (Identifier 1)]]="","",Master[[#This Row],[Accession Name (Identifier 1)]])</f>
        <v xml:space="preserve"> </v>
      </c>
      <c r="E164" s="87" t="str">
        <f>IF(Master[[#This Row],[Date Collected or Developed]]="","",Master[[#This Row],[Date Collected or Developed]])</f>
        <v/>
      </c>
      <c r="F164" s="87" t="str">
        <f>IF(Master[[#This Row],[Received Date -received by site]]="","",Master[[#This Row],[Received Date -received by site]])</f>
        <v/>
      </c>
      <c r="G164" s="89" t="str">
        <f>IF(Master[[#This Row],[Taxon -Lookup Picker in GRIN]]="","",Master[[#This Row],[Taxon -Lookup Picker in GRIN]])</f>
        <v/>
      </c>
      <c r="H164" s="89" t="str">
        <f>IF(Master[[#This Row],[Inventory Maintenance Policy]]="","",Master[[#This Row],[Inventory Maintenance Policy]])</f>
        <v/>
      </c>
      <c r="I164" s="89" t="e">
        <f>IF(Master[[#This Row],[Geography (Collection) -Lookup Picker in GRIN]]="",#REF!,Master[[#This Row],[Geography (Collection) -Lookup Picker in GRIN]])</f>
        <v>#REF!</v>
      </c>
      <c r="J164" s="89" t="str">
        <f>IF(Master[[#This Row],[Collector Verbatim Locality]]="","",Master[[#This Row],[Collector Verbatim Locality]])</f>
        <v/>
      </c>
      <c r="K164" s="91" t="str">
        <f>IF(Master[[#This Row],[Latitude -decimal degrees]]="","",Master[[#This Row],[Latitude -decimal degrees]])</f>
        <v/>
      </c>
      <c r="L164" s="91" t="str">
        <f>IF(Master[[#This Row],[Longitude -decimal degrees]]="","",Master[[#This Row],[Longitude -decimal degrees]])</f>
        <v/>
      </c>
      <c r="M164" s="89" t="str">
        <f>IF(Master[[#This Row],[Cooperator (Donor) 1 -full record]]="","",Master[[#This Row],[Cooperator (Donor) 1 -full record]])</f>
        <v/>
      </c>
    </row>
    <row r="165" spans="1:13" x14ac:dyDescent="0.35">
      <c r="A165" s="89">
        <f t="shared" si="5"/>
        <v>163</v>
      </c>
      <c r="B165" s="89" t="str">
        <f>Master[[#This Row],[Accession Prefix (NPGS)]]&amp;" "&amp;Master[[#This Row],[Accession Number -Assigned]]</f>
        <v xml:space="preserve"> </v>
      </c>
      <c r="C165" s="89" t="str">
        <f>Master[[#This Row],[Inventory Prefix]]&amp;" "&amp;Master[[#This Row],[Inventory Number]]&amp;" "&amp;Master[[#This Row],[Inventory Suffix]]&amp;" "&amp;Master[[#This Row],[Inventory Type - Lookup Picker]]</f>
        <v xml:space="preserve">   </v>
      </c>
      <c r="D165" s="89" t="str">
        <f>IF(Master[[#This Row],[Accession Name (Identifier 1)]]="","",Master[[#This Row],[Accession Name (Identifier 1)]])</f>
        <v xml:space="preserve"> </v>
      </c>
      <c r="E165" s="87" t="str">
        <f>IF(Master[[#This Row],[Date Collected or Developed]]="","",Master[[#This Row],[Date Collected or Developed]])</f>
        <v/>
      </c>
      <c r="F165" s="87" t="str">
        <f>IF(Master[[#This Row],[Received Date -received by site]]="","",Master[[#This Row],[Received Date -received by site]])</f>
        <v/>
      </c>
      <c r="G165" s="89" t="str">
        <f>IF(Master[[#This Row],[Taxon -Lookup Picker in GRIN]]="","",Master[[#This Row],[Taxon -Lookup Picker in GRIN]])</f>
        <v/>
      </c>
      <c r="H165" s="89" t="str">
        <f>IF(Master[[#This Row],[Inventory Maintenance Policy]]="","",Master[[#This Row],[Inventory Maintenance Policy]])</f>
        <v/>
      </c>
      <c r="I165" s="89" t="e">
        <f>IF(Master[[#This Row],[Geography (Collection) -Lookup Picker in GRIN]]="",#REF!,Master[[#This Row],[Geography (Collection) -Lookup Picker in GRIN]])</f>
        <v>#REF!</v>
      </c>
      <c r="J165" s="89" t="str">
        <f>IF(Master[[#This Row],[Collector Verbatim Locality]]="","",Master[[#This Row],[Collector Verbatim Locality]])</f>
        <v/>
      </c>
      <c r="K165" s="91" t="str">
        <f>IF(Master[[#This Row],[Latitude -decimal degrees]]="","",Master[[#This Row],[Latitude -decimal degrees]])</f>
        <v/>
      </c>
      <c r="L165" s="91" t="str">
        <f>IF(Master[[#This Row],[Longitude -decimal degrees]]="","",Master[[#This Row],[Longitude -decimal degrees]])</f>
        <v/>
      </c>
      <c r="M165" s="89" t="str">
        <f>IF(Master[[#This Row],[Cooperator (Donor) 1 -full record]]="","",Master[[#This Row],[Cooperator (Donor) 1 -full record]])</f>
        <v/>
      </c>
    </row>
    <row r="166" spans="1:13" x14ac:dyDescent="0.35">
      <c r="A166" s="89">
        <f t="shared" si="5"/>
        <v>164</v>
      </c>
      <c r="B166" s="89" t="str">
        <f>Master[[#This Row],[Accession Prefix (NPGS)]]&amp;" "&amp;Master[[#This Row],[Accession Number -Assigned]]</f>
        <v xml:space="preserve"> </v>
      </c>
      <c r="C166" s="89" t="str">
        <f>Master[[#This Row],[Inventory Prefix]]&amp;" "&amp;Master[[#This Row],[Inventory Number]]&amp;" "&amp;Master[[#This Row],[Inventory Suffix]]&amp;" "&amp;Master[[#This Row],[Inventory Type - Lookup Picker]]</f>
        <v xml:space="preserve">   </v>
      </c>
      <c r="D166" s="89" t="str">
        <f>IF(Master[[#This Row],[Accession Name (Identifier 1)]]="","",Master[[#This Row],[Accession Name (Identifier 1)]])</f>
        <v xml:space="preserve"> </v>
      </c>
      <c r="E166" s="87" t="str">
        <f>IF(Master[[#This Row],[Date Collected or Developed]]="","",Master[[#This Row],[Date Collected or Developed]])</f>
        <v/>
      </c>
      <c r="F166" s="87" t="str">
        <f>IF(Master[[#This Row],[Received Date -received by site]]="","",Master[[#This Row],[Received Date -received by site]])</f>
        <v/>
      </c>
      <c r="G166" s="89" t="str">
        <f>IF(Master[[#This Row],[Taxon -Lookup Picker in GRIN]]="","",Master[[#This Row],[Taxon -Lookup Picker in GRIN]])</f>
        <v/>
      </c>
      <c r="H166" s="89" t="str">
        <f>IF(Master[[#This Row],[Inventory Maintenance Policy]]="","",Master[[#This Row],[Inventory Maintenance Policy]])</f>
        <v/>
      </c>
      <c r="I166" s="89" t="e">
        <f>IF(Master[[#This Row],[Geography (Collection) -Lookup Picker in GRIN]]="",#REF!,Master[[#This Row],[Geography (Collection) -Lookup Picker in GRIN]])</f>
        <v>#REF!</v>
      </c>
      <c r="J166" s="89" t="str">
        <f>IF(Master[[#This Row],[Collector Verbatim Locality]]="","",Master[[#This Row],[Collector Verbatim Locality]])</f>
        <v/>
      </c>
      <c r="K166" s="91" t="str">
        <f>IF(Master[[#This Row],[Latitude -decimal degrees]]="","",Master[[#This Row],[Latitude -decimal degrees]])</f>
        <v/>
      </c>
      <c r="L166" s="91" t="str">
        <f>IF(Master[[#This Row],[Longitude -decimal degrees]]="","",Master[[#This Row],[Longitude -decimal degrees]])</f>
        <v/>
      </c>
      <c r="M166" s="89" t="str">
        <f>IF(Master[[#This Row],[Cooperator (Donor) 1 -full record]]="","",Master[[#This Row],[Cooperator (Donor) 1 -full record]])</f>
        <v/>
      </c>
    </row>
    <row r="167" spans="1:13" x14ac:dyDescent="0.35">
      <c r="A167" s="89">
        <f t="shared" si="5"/>
        <v>165</v>
      </c>
      <c r="B167" s="89" t="str">
        <f>Master[[#This Row],[Accession Prefix (NPGS)]]&amp;" "&amp;Master[[#This Row],[Accession Number -Assigned]]</f>
        <v xml:space="preserve"> </v>
      </c>
      <c r="C167" s="89" t="str">
        <f>Master[[#This Row],[Inventory Prefix]]&amp;" "&amp;Master[[#This Row],[Inventory Number]]&amp;" "&amp;Master[[#This Row],[Inventory Suffix]]&amp;" "&amp;Master[[#This Row],[Inventory Type - Lookup Picker]]</f>
        <v xml:space="preserve">   </v>
      </c>
      <c r="D167" s="89" t="str">
        <f>IF(Master[[#This Row],[Accession Name (Identifier 1)]]="","",Master[[#This Row],[Accession Name (Identifier 1)]])</f>
        <v xml:space="preserve"> </v>
      </c>
      <c r="E167" s="87" t="str">
        <f>IF(Master[[#This Row],[Date Collected or Developed]]="","",Master[[#This Row],[Date Collected or Developed]])</f>
        <v/>
      </c>
      <c r="F167" s="87" t="str">
        <f>IF(Master[[#This Row],[Received Date -received by site]]="","",Master[[#This Row],[Received Date -received by site]])</f>
        <v/>
      </c>
      <c r="G167" s="89" t="str">
        <f>IF(Master[[#This Row],[Taxon -Lookup Picker in GRIN]]="","",Master[[#This Row],[Taxon -Lookup Picker in GRIN]])</f>
        <v/>
      </c>
      <c r="H167" s="89" t="str">
        <f>IF(Master[[#This Row],[Inventory Maintenance Policy]]="","",Master[[#This Row],[Inventory Maintenance Policy]])</f>
        <v/>
      </c>
      <c r="I167" s="89" t="e">
        <f>IF(Master[[#This Row],[Geography (Collection) -Lookup Picker in GRIN]]="",#REF!,Master[[#This Row],[Geography (Collection) -Lookup Picker in GRIN]])</f>
        <v>#REF!</v>
      </c>
      <c r="J167" s="89" t="str">
        <f>IF(Master[[#This Row],[Collector Verbatim Locality]]="","",Master[[#This Row],[Collector Verbatim Locality]])</f>
        <v/>
      </c>
      <c r="K167" s="91" t="str">
        <f>IF(Master[[#This Row],[Latitude -decimal degrees]]="","",Master[[#This Row],[Latitude -decimal degrees]])</f>
        <v/>
      </c>
      <c r="L167" s="91" t="str">
        <f>IF(Master[[#This Row],[Longitude -decimal degrees]]="","",Master[[#This Row],[Longitude -decimal degrees]])</f>
        <v/>
      </c>
      <c r="M167" s="89" t="str">
        <f>IF(Master[[#This Row],[Cooperator (Donor) 1 -full record]]="","",Master[[#This Row],[Cooperator (Donor) 1 -full record]])</f>
        <v/>
      </c>
    </row>
    <row r="168" spans="1:13" x14ac:dyDescent="0.35">
      <c r="A168" s="89">
        <f t="shared" si="5"/>
        <v>166</v>
      </c>
      <c r="B168" s="89" t="str">
        <f>Master[[#This Row],[Accession Prefix (NPGS)]]&amp;" "&amp;Master[[#This Row],[Accession Number -Assigned]]</f>
        <v xml:space="preserve"> </v>
      </c>
      <c r="C168" s="89" t="str">
        <f>Master[[#This Row],[Inventory Prefix]]&amp;" "&amp;Master[[#This Row],[Inventory Number]]&amp;" "&amp;Master[[#This Row],[Inventory Suffix]]&amp;" "&amp;Master[[#This Row],[Inventory Type - Lookup Picker]]</f>
        <v xml:space="preserve">   </v>
      </c>
      <c r="D168" s="89" t="str">
        <f>IF(Master[[#This Row],[Accession Name (Identifier 1)]]="","",Master[[#This Row],[Accession Name (Identifier 1)]])</f>
        <v xml:space="preserve"> </v>
      </c>
      <c r="E168" s="87" t="str">
        <f>IF(Master[[#This Row],[Date Collected or Developed]]="","",Master[[#This Row],[Date Collected or Developed]])</f>
        <v/>
      </c>
      <c r="F168" s="87" t="str">
        <f>IF(Master[[#This Row],[Received Date -received by site]]="","",Master[[#This Row],[Received Date -received by site]])</f>
        <v/>
      </c>
      <c r="G168" s="89" t="str">
        <f>IF(Master[[#This Row],[Taxon -Lookup Picker in GRIN]]="","",Master[[#This Row],[Taxon -Lookup Picker in GRIN]])</f>
        <v/>
      </c>
      <c r="H168" s="89" t="str">
        <f>IF(Master[[#This Row],[Inventory Maintenance Policy]]="","",Master[[#This Row],[Inventory Maintenance Policy]])</f>
        <v/>
      </c>
      <c r="I168" s="89" t="e">
        <f>IF(Master[[#This Row],[Geography (Collection) -Lookup Picker in GRIN]]="",#REF!,Master[[#This Row],[Geography (Collection) -Lookup Picker in GRIN]])</f>
        <v>#REF!</v>
      </c>
      <c r="J168" s="89" t="str">
        <f>IF(Master[[#This Row],[Collector Verbatim Locality]]="","",Master[[#This Row],[Collector Verbatim Locality]])</f>
        <v/>
      </c>
      <c r="K168" s="91" t="str">
        <f>IF(Master[[#This Row],[Latitude -decimal degrees]]="","",Master[[#This Row],[Latitude -decimal degrees]])</f>
        <v/>
      </c>
      <c r="L168" s="91" t="str">
        <f>IF(Master[[#This Row],[Longitude -decimal degrees]]="","",Master[[#This Row],[Longitude -decimal degrees]])</f>
        <v/>
      </c>
      <c r="M168" s="89" t="str">
        <f>IF(Master[[#This Row],[Cooperator (Donor) 1 -full record]]="","",Master[[#This Row],[Cooperator (Donor) 1 -full record]])</f>
        <v/>
      </c>
    </row>
    <row r="169" spans="1:13" x14ac:dyDescent="0.35">
      <c r="A169" s="89">
        <f t="shared" si="5"/>
        <v>167</v>
      </c>
      <c r="B169" s="89" t="str">
        <f>Master[[#This Row],[Accession Prefix (NPGS)]]&amp;" "&amp;Master[[#This Row],[Accession Number -Assigned]]</f>
        <v xml:space="preserve"> </v>
      </c>
      <c r="C169" s="89" t="str">
        <f>Master[[#This Row],[Inventory Prefix]]&amp;" "&amp;Master[[#This Row],[Inventory Number]]&amp;" "&amp;Master[[#This Row],[Inventory Suffix]]&amp;" "&amp;Master[[#This Row],[Inventory Type - Lookup Picker]]</f>
        <v xml:space="preserve">   </v>
      </c>
      <c r="D169" s="89" t="str">
        <f>IF(Master[[#This Row],[Accession Name (Identifier 1)]]="","",Master[[#This Row],[Accession Name (Identifier 1)]])</f>
        <v xml:space="preserve"> </v>
      </c>
      <c r="E169" s="87" t="str">
        <f>IF(Master[[#This Row],[Date Collected or Developed]]="","",Master[[#This Row],[Date Collected or Developed]])</f>
        <v/>
      </c>
      <c r="F169" s="87" t="str">
        <f>IF(Master[[#This Row],[Received Date -received by site]]="","",Master[[#This Row],[Received Date -received by site]])</f>
        <v/>
      </c>
      <c r="G169" s="89" t="str">
        <f>IF(Master[[#This Row],[Taxon -Lookup Picker in GRIN]]="","",Master[[#This Row],[Taxon -Lookup Picker in GRIN]])</f>
        <v/>
      </c>
      <c r="H169" s="89" t="str">
        <f>IF(Master[[#This Row],[Inventory Maintenance Policy]]="","",Master[[#This Row],[Inventory Maintenance Policy]])</f>
        <v/>
      </c>
      <c r="I169" s="89" t="e">
        <f>IF(Master[[#This Row],[Geography (Collection) -Lookup Picker in GRIN]]="",#REF!,Master[[#This Row],[Geography (Collection) -Lookup Picker in GRIN]])</f>
        <v>#REF!</v>
      </c>
      <c r="J169" s="89" t="str">
        <f>IF(Master[[#This Row],[Collector Verbatim Locality]]="","",Master[[#This Row],[Collector Verbatim Locality]])</f>
        <v/>
      </c>
      <c r="K169" s="91" t="str">
        <f>IF(Master[[#This Row],[Latitude -decimal degrees]]="","",Master[[#This Row],[Latitude -decimal degrees]])</f>
        <v/>
      </c>
      <c r="L169" s="91" t="str">
        <f>IF(Master[[#This Row],[Longitude -decimal degrees]]="","",Master[[#This Row],[Longitude -decimal degrees]])</f>
        <v/>
      </c>
      <c r="M169" s="89" t="str">
        <f>IF(Master[[#This Row],[Cooperator (Donor) 1 -full record]]="","",Master[[#This Row],[Cooperator (Donor) 1 -full record]])</f>
        <v/>
      </c>
    </row>
    <row r="170" spans="1:13" x14ac:dyDescent="0.35">
      <c r="A170" s="89">
        <f t="shared" si="5"/>
        <v>168</v>
      </c>
      <c r="B170" s="89" t="str">
        <f>Master[[#This Row],[Accession Prefix (NPGS)]]&amp;" "&amp;Master[[#This Row],[Accession Number -Assigned]]</f>
        <v xml:space="preserve"> </v>
      </c>
      <c r="C170" s="89" t="str">
        <f>Master[[#This Row],[Inventory Prefix]]&amp;" "&amp;Master[[#This Row],[Inventory Number]]&amp;" "&amp;Master[[#This Row],[Inventory Suffix]]&amp;" "&amp;Master[[#This Row],[Inventory Type - Lookup Picker]]</f>
        <v xml:space="preserve">   </v>
      </c>
      <c r="D170" s="89" t="str">
        <f>IF(Master[[#This Row],[Accession Name (Identifier 1)]]="","",Master[[#This Row],[Accession Name (Identifier 1)]])</f>
        <v xml:space="preserve"> </v>
      </c>
      <c r="E170" s="87" t="str">
        <f>IF(Master[[#This Row],[Date Collected or Developed]]="","",Master[[#This Row],[Date Collected or Developed]])</f>
        <v/>
      </c>
      <c r="F170" s="87" t="str">
        <f>IF(Master[[#This Row],[Received Date -received by site]]="","",Master[[#This Row],[Received Date -received by site]])</f>
        <v/>
      </c>
      <c r="G170" s="89" t="str">
        <f>IF(Master[[#This Row],[Taxon -Lookup Picker in GRIN]]="","",Master[[#This Row],[Taxon -Lookup Picker in GRIN]])</f>
        <v/>
      </c>
      <c r="H170" s="89" t="str">
        <f>IF(Master[[#This Row],[Inventory Maintenance Policy]]="","",Master[[#This Row],[Inventory Maintenance Policy]])</f>
        <v/>
      </c>
      <c r="I170" s="89" t="e">
        <f>IF(Master[[#This Row],[Geography (Collection) -Lookup Picker in GRIN]]="",#REF!,Master[[#This Row],[Geography (Collection) -Lookup Picker in GRIN]])</f>
        <v>#REF!</v>
      </c>
      <c r="J170" s="89" t="str">
        <f>IF(Master[[#This Row],[Collector Verbatim Locality]]="","",Master[[#This Row],[Collector Verbatim Locality]])</f>
        <v/>
      </c>
      <c r="K170" s="91" t="str">
        <f>IF(Master[[#This Row],[Latitude -decimal degrees]]="","",Master[[#This Row],[Latitude -decimal degrees]])</f>
        <v/>
      </c>
      <c r="L170" s="91" t="str">
        <f>IF(Master[[#This Row],[Longitude -decimal degrees]]="","",Master[[#This Row],[Longitude -decimal degrees]])</f>
        <v/>
      </c>
      <c r="M170" s="89" t="str">
        <f>IF(Master[[#This Row],[Cooperator (Donor) 1 -full record]]="","",Master[[#This Row],[Cooperator (Donor) 1 -full record]])</f>
        <v/>
      </c>
    </row>
    <row r="171" spans="1:13" x14ac:dyDescent="0.35">
      <c r="A171" s="89">
        <f t="shared" si="5"/>
        <v>169</v>
      </c>
      <c r="B171" s="89" t="str">
        <f>Master[[#This Row],[Accession Prefix (NPGS)]]&amp;" "&amp;Master[[#This Row],[Accession Number -Assigned]]</f>
        <v xml:space="preserve"> </v>
      </c>
      <c r="C171" s="89" t="str">
        <f>Master[[#This Row],[Inventory Prefix]]&amp;" "&amp;Master[[#This Row],[Inventory Number]]&amp;" "&amp;Master[[#This Row],[Inventory Suffix]]&amp;" "&amp;Master[[#This Row],[Inventory Type - Lookup Picker]]</f>
        <v xml:space="preserve">   </v>
      </c>
      <c r="D171" s="89" t="str">
        <f>IF(Master[[#This Row],[Accession Name (Identifier 1)]]="","",Master[[#This Row],[Accession Name (Identifier 1)]])</f>
        <v xml:space="preserve"> </v>
      </c>
      <c r="E171" s="87" t="str">
        <f>IF(Master[[#This Row],[Date Collected or Developed]]="","",Master[[#This Row],[Date Collected or Developed]])</f>
        <v/>
      </c>
      <c r="F171" s="87" t="str">
        <f>IF(Master[[#This Row],[Received Date -received by site]]="","",Master[[#This Row],[Received Date -received by site]])</f>
        <v/>
      </c>
      <c r="G171" s="89" t="str">
        <f>IF(Master[[#This Row],[Taxon -Lookup Picker in GRIN]]="","",Master[[#This Row],[Taxon -Lookup Picker in GRIN]])</f>
        <v/>
      </c>
      <c r="H171" s="89" t="str">
        <f>IF(Master[[#This Row],[Inventory Maintenance Policy]]="","",Master[[#This Row],[Inventory Maintenance Policy]])</f>
        <v/>
      </c>
      <c r="I171" s="89" t="e">
        <f>IF(Master[[#This Row],[Geography (Collection) -Lookup Picker in GRIN]]="",#REF!,Master[[#This Row],[Geography (Collection) -Lookup Picker in GRIN]])</f>
        <v>#REF!</v>
      </c>
      <c r="J171" s="89" t="str">
        <f>IF(Master[[#This Row],[Collector Verbatim Locality]]="","",Master[[#This Row],[Collector Verbatim Locality]])</f>
        <v/>
      </c>
      <c r="K171" s="91" t="str">
        <f>IF(Master[[#This Row],[Latitude -decimal degrees]]="","",Master[[#This Row],[Latitude -decimal degrees]])</f>
        <v/>
      </c>
      <c r="L171" s="91" t="str">
        <f>IF(Master[[#This Row],[Longitude -decimal degrees]]="","",Master[[#This Row],[Longitude -decimal degrees]])</f>
        <v/>
      </c>
      <c r="M171" s="89" t="str">
        <f>IF(Master[[#This Row],[Cooperator (Donor) 1 -full record]]="","",Master[[#This Row],[Cooperator (Donor) 1 -full record]])</f>
        <v/>
      </c>
    </row>
    <row r="172" spans="1:13" x14ac:dyDescent="0.35">
      <c r="A172" s="89">
        <f t="shared" si="5"/>
        <v>170</v>
      </c>
      <c r="B172" s="89" t="str">
        <f>Master[[#This Row],[Accession Prefix (NPGS)]]&amp;" "&amp;Master[[#This Row],[Accession Number -Assigned]]</f>
        <v xml:space="preserve"> </v>
      </c>
      <c r="C172" s="89" t="str">
        <f>Master[[#This Row],[Inventory Prefix]]&amp;" "&amp;Master[[#This Row],[Inventory Number]]&amp;" "&amp;Master[[#This Row],[Inventory Suffix]]&amp;" "&amp;Master[[#This Row],[Inventory Type - Lookup Picker]]</f>
        <v xml:space="preserve">   </v>
      </c>
      <c r="D172" s="89" t="str">
        <f>IF(Master[[#This Row],[Accession Name (Identifier 1)]]="","",Master[[#This Row],[Accession Name (Identifier 1)]])</f>
        <v xml:space="preserve"> </v>
      </c>
      <c r="E172" s="87" t="str">
        <f>IF(Master[[#This Row],[Date Collected or Developed]]="","",Master[[#This Row],[Date Collected or Developed]])</f>
        <v/>
      </c>
      <c r="F172" s="87" t="str">
        <f>IF(Master[[#This Row],[Received Date -received by site]]="","",Master[[#This Row],[Received Date -received by site]])</f>
        <v/>
      </c>
      <c r="G172" s="89" t="str">
        <f>IF(Master[[#This Row],[Taxon -Lookup Picker in GRIN]]="","",Master[[#This Row],[Taxon -Lookup Picker in GRIN]])</f>
        <v/>
      </c>
      <c r="H172" s="89" t="str">
        <f>IF(Master[[#This Row],[Inventory Maintenance Policy]]="","",Master[[#This Row],[Inventory Maintenance Policy]])</f>
        <v/>
      </c>
      <c r="I172" s="89" t="e">
        <f>IF(Master[[#This Row],[Geography (Collection) -Lookup Picker in GRIN]]="",#REF!,Master[[#This Row],[Geography (Collection) -Lookup Picker in GRIN]])</f>
        <v>#REF!</v>
      </c>
      <c r="J172" s="89" t="str">
        <f>IF(Master[[#This Row],[Collector Verbatim Locality]]="","",Master[[#This Row],[Collector Verbatim Locality]])</f>
        <v/>
      </c>
      <c r="K172" s="91" t="str">
        <f>IF(Master[[#This Row],[Latitude -decimal degrees]]="","",Master[[#This Row],[Latitude -decimal degrees]])</f>
        <v/>
      </c>
      <c r="L172" s="91" t="str">
        <f>IF(Master[[#This Row],[Longitude -decimal degrees]]="","",Master[[#This Row],[Longitude -decimal degrees]])</f>
        <v/>
      </c>
      <c r="M172" s="89" t="str">
        <f>IF(Master[[#This Row],[Cooperator (Donor) 1 -full record]]="","",Master[[#This Row],[Cooperator (Donor) 1 -full record]])</f>
        <v/>
      </c>
    </row>
    <row r="173" spans="1:13" x14ac:dyDescent="0.35">
      <c r="A173" s="89">
        <f t="shared" si="5"/>
        <v>171</v>
      </c>
      <c r="B173" s="89" t="str">
        <f>Master[[#This Row],[Accession Prefix (NPGS)]]&amp;" "&amp;Master[[#This Row],[Accession Number -Assigned]]</f>
        <v xml:space="preserve"> </v>
      </c>
      <c r="C173" s="89" t="str">
        <f>Master[[#This Row],[Inventory Prefix]]&amp;" "&amp;Master[[#This Row],[Inventory Number]]&amp;" "&amp;Master[[#This Row],[Inventory Suffix]]&amp;" "&amp;Master[[#This Row],[Inventory Type - Lookup Picker]]</f>
        <v xml:space="preserve">   </v>
      </c>
      <c r="D173" s="89" t="str">
        <f>IF(Master[[#This Row],[Accession Name (Identifier 1)]]="","",Master[[#This Row],[Accession Name (Identifier 1)]])</f>
        <v xml:space="preserve"> </v>
      </c>
      <c r="E173" s="87" t="str">
        <f>IF(Master[[#This Row],[Date Collected or Developed]]="","",Master[[#This Row],[Date Collected or Developed]])</f>
        <v/>
      </c>
      <c r="F173" s="87" t="str">
        <f>IF(Master[[#This Row],[Received Date -received by site]]="","",Master[[#This Row],[Received Date -received by site]])</f>
        <v/>
      </c>
      <c r="G173" s="89" t="str">
        <f>IF(Master[[#This Row],[Taxon -Lookup Picker in GRIN]]="","",Master[[#This Row],[Taxon -Lookup Picker in GRIN]])</f>
        <v/>
      </c>
      <c r="H173" s="89" t="str">
        <f>IF(Master[[#This Row],[Inventory Maintenance Policy]]="","",Master[[#This Row],[Inventory Maintenance Policy]])</f>
        <v/>
      </c>
      <c r="I173" s="89" t="e">
        <f>IF(Master[[#This Row],[Geography (Collection) -Lookup Picker in GRIN]]="",#REF!,Master[[#This Row],[Geography (Collection) -Lookup Picker in GRIN]])</f>
        <v>#REF!</v>
      </c>
      <c r="J173" s="89" t="str">
        <f>IF(Master[[#This Row],[Collector Verbatim Locality]]="","",Master[[#This Row],[Collector Verbatim Locality]])</f>
        <v/>
      </c>
      <c r="K173" s="91" t="str">
        <f>IF(Master[[#This Row],[Latitude -decimal degrees]]="","",Master[[#This Row],[Latitude -decimal degrees]])</f>
        <v/>
      </c>
      <c r="L173" s="91" t="str">
        <f>IF(Master[[#This Row],[Longitude -decimal degrees]]="","",Master[[#This Row],[Longitude -decimal degrees]])</f>
        <v/>
      </c>
      <c r="M173" s="89" t="str">
        <f>IF(Master[[#This Row],[Cooperator (Donor) 1 -full record]]="","",Master[[#This Row],[Cooperator (Donor) 1 -full record]])</f>
        <v/>
      </c>
    </row>
    <row r="174" spans="1:13" x14ac:dyDescent="0.35">
      <c r="A174" s="89">
        <f t="shared" si="5"/>
        <v>172</v>
      </c>
      <c r="B174" s="89" t="str">
        <f>Master[[#This Row],[Accession Prefix (NPGS)]]&amp;" "&amp;Master[[#This Row],[Accession Number -Assigned]]</f>
        <v xml:space="preserve"> </v>
      </c>
      <c r="C174" s="89" t="str">
        <f>Master[[#This Row],[Inventory Prefix]]&amp;" "&amp;Master[[#This Row],[Inventory Number]]&amp;" "&amp;Master[[#This Row],[Inventory Suffix]]&amp;" "&amp;Master[[#This Row],[Inventory Type - Lookup Picker]]</f>
        <v xml:space="preserve">   </v>
      </c>
      <c r="D174" s="89" t="str">
        <f>IF(Master[[#This Row],[Accession Name (Identifier 1)]]="","",Master[[#This Row],[Accession Name (Identifier 1)]])</f>
        <v xml:space="preserve"> </v>
      </c>
      <c r="E174" s="87" t="str">
        <f>IF(Master[[#This Row],[Date Collected or Developed]]="","",Master[[#This Row],[Date Collected or Developed]])</f>
        <v/>
      </c>
      <c r="F174" s="87" t="str">
        <f>IF(Master[[#This Row],[Received Date -received by site]]="","",Master[[#This Row],[Received Date -received by site]])</f>
        <v/>
      </c>
      <c r="G174" s="89" t="str">
        <f>IF(Master[[#This Row],[Taxon -Lookup Picker in GRIN]]="","",Master[[#This Row],[Taxon -Lookup Picker in GRIN]])</f>
        <v/>
      </c>
      <c r="H174" s="89" t="str">
        <f>IF(Master[[#This Row],[Inventory Maintenance Policy]]="","",Master[[#This Row],[Inventory Maintenance Policy]])</f>
        <v/>
      </c>
      <c r="I174" s="89" t="e">
        <f>IF(Master[[#This Row],[Geography (Collection) -Lookup Picker in GRIN]]="",#REF!,Master[[#This Row],[Geography (Collection) -Lookup Picker in GRIN]])</f>
        <v>#REF!</v>
      </c>
      <c r="J174" s="89" t="str">
        <f>IF(Master[[#This Row],[Collector Verbatim Locality]]="","",Master[[#This Row],[Collector Verbatim Locality]])</f>
        <v/>
      </c>
      <c r="K174" s="91" t="str">
        <f>IF(Master[[#This Row],[Latitude -decimal degrees]]="","",Master[[#This Row],[Latitude -decimal degrees]])</f>
        <v/>
      </c>
      <c r="L174" s="91" t="str">
        <f>IF(Master[[#This Row],[Longitude -decimal degrees]]="","",Master[[#This Row],[Longitude -decimal degrees]])</f>
        <v/>
      </c>
      <c r="M174" s="89" t="str">
        <f>IF(Master[[#This Row],[Cooperator (Donor) 1 -full record]]="","",Master[[#This Row],[Cooperator (Donor) 1 -full record]])</f>
        <v/>
      </c>
    </row>
    <row r="175" spans="1:13" x14ac:dyDescent="0.35">
      <c r="A175" s="89">
        <f t="shared" si="5"/>
        <v>173</v>
      </c>
      <c r="B175" s="89" t="str">
        <f>Master[[#This Row],[Accession Prefix (NPGS)]]&amp;" "&amp;Master[[#This Row],[Accession Number -Assigned]]</f>
        <v xml:space="preserve"> </v>
      </c>
      <c r="C175" s="89" t="str">
        <f>Master[[#This Row],[Inventory Prefix]]&amp;" "&amp;Master[[#This Row],[Inventory Number]]&amp;" "&amp;Master[[#This Row],[Inventory Suffix]]&amp;" "&amp;Master[[#This Row],[Inventory Type - Lookup Picker]]</f>
        <v xml:space="preserve">   </v>
      </c>
      <c r="D175" s="89" t="str">
        <f>IF(Master[[#This Row],[Accession Name (Identifier 1)]]="","",Master[[#This Row],[Accession Name (Identifier 1)]])</f>
        <v xml:space="preserve"> </v>
      </c>
      <c r="E175" s="87" t="str">
        <f>IF(Master[[#This Row],[Date Collected or Developed]]="","",Master[[#This Row],[Date Collected or Developed]])</f>
        <v/>
      </c>
      <c r="F175" s="87" t="str">
        <f>IF(Master[[#This Row],[Received Date -received by site]]="","",Master[[#This Row],[Received Date -received by site]])</f>
        <v/>
      </c>
      <c r="G175" s="89" t="str">
        <f>IF(Master[[#This Row],[Taxon -Lookup Picker in GRIN]]="","",Master[[#This Row],[Taxon -Lookup Picker in GRIN]])</f>
        <v/>
      </c>
      <c r="H175" s="89" t="str">
        <f>IF(Master[[#This Row],[Inventory Maintenance Policy]]="","",Master[[#This Row],[Inventory Maintenance Policy]])</f>
        <v/>
      </c>
      <c r="I175" s="89" t="e">
        <f>IF(Master[[#This Row],[Geography (Collection) -Lookup Picker in GRIN]]="",#REF!,Master[[#This Row],[Geography (Collection) -Lookup Picker in GRIN]])</f>
        <v>#REF!</v>
      </c>
      <c r="J175" s="89" t="str">
        <f>IF(Master[[#This Row],[Collector Verbatim Locality]]="","",Master[[#This Row],[Collector Verbatim Locality]])</f>
        <v/>
      </c>
      <c r="K175" s="91" t="str">
        <f>IF(Master[[#This Row],[Latitude -decimal degrees]]="","",Master[[#This Row],[Latitude -decimal degrees]])</f>
        <v/>
      </c>
      <c r="L175" s="91" t="str">
        <f>IF(Master[[#This Row],[Longitude -decimal degrees]]="","",Master[[#This Row],[Longitude -decimal degrees]])</f>
        <v/>
      </c>
      <c r="M175" s="89" t="str">
        <f>IF(Master[[#This Row],[Cooperator (Donor) 1 -full record]]="","",Master[[#This Row],[Cooperator (Donor) 1 -full record]])</f>
        <v/>
      </c>
    </row>
    <row r="176" spans="1:13" x14ac:dyDescent="0.35">
      <c r="A176" s="89">
        <f t="shared" si="5"/>
        <v>174</v>
      </c>
      <c r="B176" s="89" t="str">
        <f>Master[[#This Row],[Accession Prefix (NPGS)]]&amp;" "&amp;Master[[#This Row],[Accession Number -Assigned]]</f>
        <v xml:space="preserve"> </v>
      </c>
      <c r="C176" s="89" t="str">
        <f>Master[[#This Row],[Inventory Prefix]]&amp;" "&amp;Master[[#This Row],[Inventory Number]]&amp;" "&amp;Master[[#This Row],[Inventory Suffix]]&amp;" "&amp;Master[[#This Row],[Inventory Type - Lookup Picker]]</f>
        <v xml:space="preserve">   </v>
      </c>
      <c r="D176" s="89" t="str">
        <f>IF(Master[[#This Row],[Accession Name (Identifier 1)]]="","",Master[[#This Row],[Accession Name (Identifier 1)]])</f>
        <v xml:space="preserve"> </v>
      </c>
      <c r="E176" s="87" t="str">
        <f>IF(Master[[#This Row],[Date Collected or Developed]]="","",Master[[#This Row],[Date Collected or Developed]])</f>
        <v/>
      </c>
      <c r="F176" s="87" t="str">
        <f>IF(Master[[#This Row],[Received Date -received by site]]="","",Master[[#This Row],[Received Date -received by site]])</f>
        <v/>
      </c>
      <c r="G176" s="89" t="str">
        <f>IF(Master[[#This Row],[Taxon -Lookup Picker in GRIN]]="","",Master[[#This Row],[Taxon -Lookup Picker in GRIN]])</f>
        <v/>
      </c>
      <c r="H176" s="89" t="str">
        <f>IF(Master[[#This Row],[Inventory Maintenance Policy]]="","",Master[[#This Row],[Inventory Maintenance Policy]])</f>
        <v/>
      </c>
      <c r="I176" s="89" t="e">
        <f>IF(Master[[#This Row],[Geography (Collection) -Lookup Picker in GRIN]]="",#REF!,Master[[#This Row],[Geography (Collection) -Lookup Picker in GRIN]])</f>
        <v>#REF!</v>
      </c>
      <c r="J176" s="89" t="str">
        <f>IF(Master[[#This Row],[Collector Verbatim Locality]]="","",Master[[#This Row],[Collector Verbatim Locality]])</f>
        <v/>
      </c>
      <c r="K176" s="91" t="str">
        <f>IF(Master[[#This Row],[Latitude -decimal degrees]]="","",Master[[#This Row],[Latitude -decimal degrees]])</f>
        <v/>
      </c>
      <c r="L176" s="91" t="str">
        <f>IF(Master[[#This Row],[Longitude -decimal degrees]]="","",Master[[#This Row],[Longitude -decimal degrees]])</f>
        <v/>
      </c>
      <c r="M176" s="89" t="str">
        <f>IF(Master[[#This Row],[Cooperator (Donor) 1 -full record]]="","",Master[[#This Row],[Cooperator (Donor) 1 -full record]])</f>
        <v/>
      </c>
    </row>
    <row r="177" spans="1:13" x14ac:dyDescent="0.35">
      <c r="A177" s="89">
        <f t="shared" si="5"/>
        <v>175</v>
      </c>
      <c r="B177" s="89" t="str">
        <f>Master[[#This Row],[Accession Prefix (NPGS)]]&amp;" "&amp;Master[[#This Row],[Accession Number -Assigned]]</f>
        <v xml:space="preserve"> </v>
      </c>
      <c r="C177" s="89" t="str">
        <f>Master[[#This Row],[Inventory Prefix]]&amp;" "&amp;Master[[#This Row],[Inventory Number]]&amp;" "&amp;Master[[#This Row],[Inventory Suffix]]&amp;" "&amp;Master[[#This Row],[Inventory Type - Lookup Picker]]</f>
        <v xml:space="preserve">   </v>
      </c>
      <c r="D177" s="89" t="str">
        <f>IF(Master[[#This Row],[Accession Name (Identifier 1)]]="","",Master[[#This Row],[Accession Name (Identifier 1)]])</f>
        <v xml:space="preserve"> </v>
      </c>
      <c r="E177" s="87" t="str">
        <f>IF(Master[[#This Row],[Date Collected or Developed]]="","",Master[[#This Row],[Date Collected or Developed]])</f>
        <v/>
      </c>
      <c r="F177" s="87" t="str">
        <f>IF(Master[[#This Row],[Received Date -received by site]]="","",Master[[#This Row],[Received Date -received by site]])</f>
        <v/>
      </c>
      <c r="G177" s="89" t="str">
        <f>IF(Master[[#This Row],[Taxon -Lookup Picker in GRIN]]="","",Master[[#This Row],[Taxon -Lookup Picker in GRIN]])</f>
        <v/>
      </c>
      <c r="H177" s="89" t="str">
        <f>IF(Master[[#This Row],[Inventory Maintenance Policy]]="","",Master[[#This Row],[Inventory Maintenance Policy]])</f>
        <v/>
      </c>
      <c r="I177" s="89" t="e">
        <f>IF(Master[[#This Row],[Geography (Collection) -Lookup Picker in GRIN]]="",#REF!,Master[[#This Row],[Geography (Collection) -Lookup Picker in GRIN]])</f>
        <v>#REF!</v>
      </c>
      <c r="J177" s="89" t="str">
        <f>IF(Master[[#This Row],[Collector Verbatim Locality]]="","",Master[[#This Row],[Collector Verbatim Locality]])</f>
        <v/>
      </c>
      <c r="K177" s="91" t="str">
        <f>IF(Master[[#This Row],[Latitude -decimal degrees]]="","",Master[[#This Row],[Latitude -decimal degrees]])</f>
        <v/>
      </c>
      <c r="L177" s="91" t="str">
        <f>IF(Master[[#This Row],[Longitude -decimal degrees]]="","",Master[[#This Row],[Longitude -decimal degrees]])</f>
        <v/>
      </c>
      <c r="M177" s="89" t="str">
        <f>IF(Master[[#This Row],[Cooperator (Donor) 1 -full record]]="","",Master[[#This Row],[Cooperator (Donor) 1 -full record]])</f>
        <v/>
      </c>
    </row>
    <row r="178" spans="1:13" x14ac:dyDescent="0.35">
      <c r="A178" s="89">
        <f t="shared" si="5"/>
        <v>176</v>
      </c>
      <c r="B178" s="89" t="str">
        <f>Master[[#This Row],[Accession Prefix (NPGS)]]&amp;" "&amp;Master[[#This Row],[Accession Number -Assigned]]</f>
        <v xml:space="preserve"> </v>
      </c>
      <c r="C178" s="89" t="str">
        <f>Master[[#This Row],[Inventory Prefix]]&amp;" "&amp;Master[[#This Row],[Inventory Number]]&amp;" "&amp;Master[[#This Row],[Inventory Suffix]]&amp;" "&amp;Master[[#This Row],[Inventory Type - Lookup Picker]]</f>
        <v xml:space="preserve">   </v>
      </c>
      <c r="D178" s="89" t="str">
        <f>IF(Master[[#This Row],[Accession Name (Identifier 1)]]="","",Master[[#This Row],[Accession Name (Identifier 1)]])</f>
        <v xml:space="preserve"> </v>
      </c>
      <c r="E178" s="87" t="str">
        <f>IF(Master[[#This Row],[Date Collected or Developed]]="","",Master[[#This Row],[Date Collected or Developed]])</f>
        <v/>
      </c>
      <c r="F178" s="87" t="str">
        <f>IF(Master[[#This Row],[Received Date -received by site]]="","",Master[[#This Row],[Received Date -received by site]])</f>
        <v/>
      </c>
      <c r="G178" s="89" t="str">
        <f>IF(Master[[#This Row],[Taxon -Lookup Picker in GRIN]]="","",Master[[#This Row],[Taxon -Lookup Picker in GRIN]])</f>
        <v/>
      </c>
      <c r="H178" s="89" t="str">
        <f>IF(Master[[#This Row],[Inventory Maintenance Policy]]="","",Master[[#This Row],[Inventory Maintenance Policy]])</f>
        <v/>
      </c>
      <c r="I178" s="89" t="e">
        <f>IF(Master[[#This Row],[Geography (Collection) -Lookup Picker in GRIN]]="",#REF!,Master[[#This Row],[Geography (Collection) -Lookup Picker in GRIN]])</f>
        <v>#REF!</v>
      </c>
      <c r="J178" s="89" t="str">
        <f>IF(Master[[#This Row],[Collector Verbatim Locality]]="","",Master[[#This Row],[Collector Verbatim Locality]])</f>
        <v/>
      </c>
      <c r="K178" s="91" t="str">
        <f>IF(Master[[#This Row],[Latitude -decimal degrees]]="","",Master[[#This Row],[Latitude -decimal degrees]])</f>
        <v/>
      </c>
      <c r="L178" s="91" t="str">
        <f>IF(Master[[#This Row],[Longitude -decimal degrees]]="","",Master[[#This Row],[Longitude -decimal degrees]])</f>
        <v/>
      </c>
      <c r="M178" s="89" t="str">
        <f>IF(Master[[#This Row],[Cooperator (Donor) 1 -full record]]="","",Master[[#This Row],[Cooperator (Donor) 1 -full record]])</f>
        <v/>
      </c>
    </row>
    <row r="179" spans="1:13" x14ac:dyDescent="0.35">
      <c r="A179" s="89">
        <f t="shared" si="5"/>
        <v>177</v>
      </c>
      <c r="B179" s="89" t="str">
        <f>Master[[#This Row],[Accession Prefix (NPGS)]]&amp;" "&amp;Master[[#This Row],[Accession Number -Assigned]]</f>
        <v xml:space="preserve"> </v>
      </c>
      <c r="C179" s="89" t="str">
        <f>Master[[#This Row],[Inventory Prefix]]&amp;" "&amp;Master[[#This Row],[Inventory Number]]&amp;" "&amp;Master[[#This Row],[Inventory Suffix]]&amp;" "&amp;Master[[#This Row],[Inventory Type - Lookup Picker]]</f>
        <v xml:space="preserve">   </v>
      </c>
      <c r="D179" s="89" t="str">
        <f>IF(Master[[#This Row],[Accession Name (Identifier 1)]]="","",Master[[#This Row],[Accession Name (Identifier 1)]])</f>
        <v xml:space="preserve"> </v>
      </c>
      <c r="E179" s="87" t="str">
        <f>IF(Master[[#This Row],[Date Collected or Developed]]="","",Master[[#This Row],[Date Collected or Developed]])</f>
        <v/>
      </c>
      <c r="F179" s="87" t="str">
        <f>IF(Master[[#This Row],[Received Date -received by site]]="","",Master[[#This Row],[Received Date -received by site]])</f>
        <v/>
      </c>
      <c r="G179" s="89" t="str">
        <f>IF(Master[[#This Row],[Taxon -Lookup Picker in GRIN]]="","",Master[[#This Row],[Taxon -Lookup Picker in GRIN]])</f>
        <v/>
      </c>
      <c r="H179" s="89" t="str">
        <f>IF(Master[[#This Row],[Inventory Maintenance Policy]]="","",Master[[#This Row],[Inventory Maintenance Policy]])</f>
        <v/>
      </c>
      <c r="I179" s="89" t="e">
        <f>IF(Master[[#This Row],[Geography (Collection) -Lookup Picker in GRIN]]="",#REF!,Master[[#This Row],[Geography (Collection) -Lookup Picker in GRIN]])</f>
        <v>#REF!</v>
      </c>
      <c r="J179" s="89" t="str">
        <f>IF(Master[[#This Row],[Collector Verbatim Locality]]="","",Master[[#This Row],[Collector Verbatim Locality]])</f>
        <v/>
      </c>
      <c r="K179" s="91" t="str">
        <f>IF(Master[[#This Row],[Latitude -decimal degrees]]="","",Master[[#This Row],[Latitude -decimal degrees]])</f>
        <v/>
      </c>
      <c r="L179" s="91" t="str">
        <f>IF(Master[[#This Row],[Longitude -decimal degrees]]="","",Master[[#This Row],[Longitude -decimal degrees]])</f>
        <v/>
      </c>
      <c r="M179" s="89" t="str">
        <f>IF(Master[[#This Row],[Cooperator (Donor) 1 -full record]]="","",Master[[#This Row],[Cooperator (Donor) 1 -full record]])</f>
        <v/>
      </c>
    </row>
    <row r="180" spans="1:13" x14ac:dyDescent="0.35">
      <c r="A180" s="89">
        <f t="shared" si="5"/>
        <v>178</v>
      </c>
      <c r="B180" s="89" t="str">
        <f>Master[[#This Row],[Accession Prefix (NPGS)]]&amp;" "&amp;Master[[#This Row],[Accession Number -Assigned]]</f>
        <v xml:space="preserve"> </v>
      </c>
      <c r="C180" s="89" t="str">
        <f>Master[[#This Row],[Inventory Prefix]]&amp;" "&amp;Master[[#This Row],[Inventory Number]]&amp;" "&amp;Master[[#This Row],[Inventory Suffix]]&amp;" "&amp;Master[[#This Row],[Inventory Type - Lookup Picker]]</f>
        <v xml:space="preserve">   </v>
      </c>
      <c r="D180" s="89" t="str">
        <f>IF(Master[[#This Row],[Accession Name (Identifier 1)]]="","",Master[[#This Row],[Accession Name (Identifier 1)]])</f>
        <v xml:space="preserve"> </v>
      </c>
      <c r="E180" s="87" t="str">
        <f>IF(Master[[#This Row],[Date Collected or Developed]]="","",Master[[#This Row],[Date Collected or Developed]])</f>
        <v/>
      </c>
      <c r="F180" s="87" t="str">
        <f>IF(Master[[#This Row],[Received Date -received by site]]="","",Master[[#This Row],[Received Date -received by site]])</f>
        <v/>
      </c>
      <c r="G180" s="89" t="str">
        <f>IF(Master[[#This Row],[Taxon -Lookup Picker in GRIN]]="","",Master[[#This Row],[Taxon -Lookup Picker in GRIN]])</f>
        <v/>
      </c>
      <c r="H180" s="89" t="str">
        <f>IF(Master[[#This Row],[Inventory Maintenance Policy]]="","",Master[[#This Row],[Inventory Maintenance Policy]])</f>
        <v/>
      </c>
      <c r="I180" s="89" t="e">
        <f>IF(Master[[#This Row],[Geography (Collection) -Lookup Picker in GRIN]]="",#REF!,Master[[#This Row],[Geography (Collection) -Lookup Picker in GRIN]])</f>
        <v>#REF!</v>
      </c>
      <c r="J180" s="89" t="str">
        <f>IF(Master[[#This Row],[Collector Verbatim Locality]]="","",Master[[#This Row],[Collector Verbatim Locality]])</f>
        <v/>
      </c>
      <c r="K180" s="91" t="str">
        <f>IF(Master[[#This Row],[Latitude -decimal degrees]]="","",Master[[#This Row],[Latitude -decimal degrees]])</f>
        <v/>
      </c>
      <c r="L180" s="91" t="str">
        <f>IF(Master[[#This Row],[Longitude -decimal degrees]]="","",Master[[#This Row],[Longitude -decimal degrees]])</f>
        <v/>
      </c>
      <c r="M180" s="89" t="str">
        <f>IF(Master[[#This Row],[Cooperator (Donor) 1 -full record]]="","",Master[[#This Row],[Cooperator (Donor) 1 -full record]])</f>
        <v/>
      </c>
    </row>
    <row r="181" spans="1:13" x14ac:dyDescent="0.35">
      <c r="A181" s="89">
        <f t="shared" si="5"/>
        <v>179</v>
      </c>
      <c r="B181" s="89" t="str">
        <f>Master[[#This Row],[Accession Prefix (NPGS)]]&amp;" "&amp;Master[[#This Row],[Accession Number -Assigned]]</f>
        <v xml:space="preserve"> </v>
      </c>
      <c r="C181" s="89" t="str">
        <f>Master[[#This Row],[Inventory Prefix]]&amp;" "&amp;Master[[#This Row],[Inventory Number]]&amp;" "&amp;Master[[#This Row],[Inventory Suffix]]&amp;" "&amp;Master[[#This Row],[Inventory Type - Lookup Picker]]</f>
        <v xml:space="preserve">   </v>
      </c>
      <c r="D181" s="89" t="str">
        <f>IF(Master[[#This Row],[Accession Name (Identifier 1)]]="","",Master[[#This Row],[Accession Name (Identifier 1)]])</f>
        <v xml:space="preserve"> </v>
      </c>
      <c r="E181" s="87" t="str">
        <f>IF(Master[[#This Row],[Date Collected or Developed]]="","",Master[[#This Row],[Date Collected or Developed]])</f>
        <v/>
      </c>
      <c r="F181" s="87" t="str">
        <f>IF(Master[[#This Row],[Received Date -received by site]]="","",Master[[#This Row],[Received Date -received by site]])</f>
        <v/>
      </c>
      <c r="G181" s="89" t="str">
        <f>IF(Master[[#This Row],[Taxon -Lookup Picker in GRIN]]="","",Master[[#This Row],[Taxon -Lookup Picker in GRIN]])</f>
        <v/>
      </c>
      <c r="H181" s="89" t="str">
        <f>IF(Master[[#This Row],[Inventory Maintenance Policy]]="","",Master[[#This Row],[Inventory Maintenance Policy]])</f>
        <v/>
      </c>
      <c r="I181" s="89" t="e">
        <f>IF(Master[[#This Row],[Geography (Collection) -Lookup Picker in GRIN]]="",#REF!,Master[[#This Row],[Geography (Collection) -Lookup Picker in GRIN]])</f>
        <v>#REF!</v>
      </c>
      <c r="J181" s="89" t="str">
        <f>IF(Master[[#This Row],[Collector Verbatim Locality]]="","",Master[[#This Row],[Collector Verbatim Locality]])</f>
        <v/>
      </c>
      <c r="K181" s="91" t="str">
        <f>IF(Master[[#This Row],[Latitude -decimal degrees]]="","",Master[[#This Row],[Latitude -decimal degrees]])</f>
        <v/>
      </c>
      <c r="L181" s="91" t="str">
        <f>IF(Master[[#This Row],[Longitude -decimal degrees]]="","",Master[[#This Row],[Longitude -decimal degrees]])</f>
        <v/>
      </c>
      <c r="M181" s="89" t="str">
        <f>IF(Master[[#This Row],[Cooperator (Donor) 1 -full record]]="","",Master[[#This Row],[Cooperator (Donor) 1 -full record]])</f>
        <v/>
      </c>
    </row>
    <row r="182" spans="1:13" x14ac:dyDescent="0.35">
      <c r="A182" s="89">
        <f t="shared" si="5"/>
        <v>180</v>
      </c>
      <c r="B182" s="89" t="str">
        <f>Master[[#This Row],[Accession Prefix (NPGS)]]&amp;" "&amp;Master[[#This Row],[Accession Number -Assigned]]</f>
        <v xml:space="preserve"> </v>
      </c>
      <c r="C182" s="89" t="str">
        <f>Master[[#This Row],[Inventory Prefix]]&amp;" "&amp;Master[[#This Row],[Inventory Number]]&amp;" "&amp;Master[[#This Row],[Inventory Suffix]]&amp;" "&amp;Master[[#This Row],[Inventory Type - Lookup Picker]]</f>
        <v xml:space="preserve">   </v>
      </c>
      <c r="D182" s="89" t="str">
        <f>IF(Master[[#This Row],[Accession Name (Identifier 1)]]="","",Master[[#This Row],[Accession Name (Identifier 1)]])</f>
        <v xml:space="preserve"> </v>
      </c>
      <c r="E182" s="87" t="str">
        <f>IF(Master[[#This Row],[Date Collected or Developed]]="","",Master[[#This Row],[Date Collected or Developed]])</f>
        <v/>
      </c>
      <c r="F182" s="87" t="str">
        <f>IF(Master[[#This Row],[Received Date -received by site]]="","",Master[[#This Row],[Received Date -received by site]])</f>
        <v/>
      </c>
      <c r="G182" s="89" t="str">
        <f>IF(Master[[#This Row],[Taxon -Lookup Picker in GRIN]]="","",Master[[#This Row],[Taxon -Lookup Picker in GRIN]])</f>
        <v/>
      </c>
      <c r="H182" s="89" t="str">
        <f>IF(Master[[#This Row],[Inventory Maintenance Policy]]="","",Master[[#This Row],[Inventory Maintenance Policy]])</f>
        <v/>
      </c>
      <c r="I182" s="89" t="e">
        <f>IF(Master[[#This Row],[Geography (Collection) -Lookup Picker in GRIN]]="",#REF!,Master[[#This Row],[Geography (Collection) -Lookup Picker in GRIN]])</f>
        <v>#REF!</v>
      </c>
      <c r="J182" s="89" t="str">
        <f>IF(Master[[#This Row],[Collector Verbatim Locality]]="","",Master[[#This Row],[Collector Verbatim Locality]])</f>
        <v/>
      </c>
      <c r="K182" s="91" t="str">
        <f>IF(Master[[#This Row],[Latitude -decimal degrees]]="","",Master[[#This Row],[Latitude -decimal degrees]])</f>
        <v/>
      </c>
      <c r="L182" s="91" t="str">
        <f>IF(Master[[#This Row],[Longitude -decimal degrees]]="","",Master[[#This Row],[Longitude -decimal degrees]])</f>
        <v/>
      </c>
      <c r="M182" s="89" t="str">
        <f>IF(Master[[#This Row],[Cooperator (Donor) 1 -full record]]="","",Master[[#This Row],[Cooperator (Donor) 1 -full record]])</f>
        <v/>
      </c>
    </row>
    <row r="183" spans="1:13" x14ac:dyDescent="0.35">
      <c r="A183" s="89">
        <f t="shared" si="5"/>
        <v>181</v>
      </c>
      <c r="B183" s="89" t="str">
        <f>Master[[#This Row],[Accession Prefix (NPGS)]]&amp;" "&amp;Master[[#This Row],[Accession Number -Assigned]]</f>
        <v xml:space="preserve"> </v>
      </c>
      <c r="C183" s="89" t="str">
        <f>Master[[#This Row],[Inventory Prefix]]&amp;" "&amp;Master[[#This Row],[Inventory Number]]&amp;" "&amp;Master[[#This Row],[Inventory Suffix]]&amp;" "&amp;Master[[#This Row],[Inventory Type - Lookup Picker]]</f>
        <v xml:space="preserve">   </v>
      </c>
      <c r="D183" s="89" t="str">
        <f>IF(Master[[#This Row],[Accession Name (Identifier 1)]]="","",Master[[#This Row],[Accession Name (Identifier 1)]])</f>
        <v xml:space="preserve"> </v>
      </c>
      <c r="E183" s="87" t="str">
        <f>IF(Master[[#This Row],[Date Collected or Developed]]="","",Master[[#This Row],[Date Collected or Developed]])</f>
        <v/>
      </c>
      <c r="F183" s="87" t="str">
        <f>IF(Master[[#This Row],[Received Date -received by site]]="","",Master[[#This Row],[Received Date -received by site]])</f>
        <v/>
      </c>
      <c r="G183" s="89" t="str">
        <f>IF(Master[[#This Row],[Taxon -Lookup Picker in GRIN]]="","",Master[[#This Row],[Taxon -Lookup Picker in GRIN]])</f>
        <v/>
      </c>
      <c r="H183" s="89" t="str">
        <f>IF(Master[[#This Row],[Inventory Maintenance Policy]]="","",Master[[#This Row],[Inventory Maintenance Policy]])</f>
        <v/>
      </c>
      <c r="I183" s="89" t="e">
        <f>IF(Master[[#This Row],[Geography (Collection) -Lookup Picker in GRIN]]="",#REF!,Master[[#This Row],[Geography (Collection) -Lookup Picker in GRIN]])</f>
        <v>#REF!</v>
      </c>
      <c r="J183" s="89" t="str">
        <f>IF(Master[[#This Row],[Collector Verbatim Locality]]="","",Master[[#This Row],[Collector Verbatim Locality]])</f>
        <v/>
      </c>
      <c r="K183" s="91" t="str">
        <f>IF(Master[[#This Row],[Latitude -decimal degrees]]="","",Master[[#This Row],[Latitude -decimal degrees]])</f>
        <v/>
      </c>
      <c r="L183" s="91" t="str">
        <f>IF(Master[[#This Row],[Longitude -decimal degrees]]="","",Master[[#This Row],[Longitude -decimal degrees]])</f>
        <v/>
      </c>
      <c r="M183" s="89" t="str">
        <f>IF(Master[[#This Row],[Cooperator (Donor) 1 -full record]]="","",Master[[#This Row],[Cooperator (Donor) 1 -full record]])</f>
        <v/>
      </c>
    </row>
    <row r="184" spans="1:13" x14ac:dyDescent="0.35">
      <c r="A184" s="89">
        <f t="shared" si="5"/>
        <v>182</v>
      </c>
      <c r="B184" s="89" t="str">
        <f>Master[[#This Row],[Accession Prefix (NPGS)]]&amp;" "&amp;Master[[#This Row],[Accession Number -Assigned]]</f>
        <v xml:space="preserve"> </v>
      </c>
      <c r="C184" s="89" t="str">
        <f>Master[[#This Row],[Inventory Prefix]]&amp;" "&amp;Master[[#This Row],[Inventory Number]]&amp;" "&amp;Master[[#This Row],[Inventory Suffix]]&amp;" "&amp;Master[[#This Row],[Inventory Type - Lookup Picker]]</f>
        <v xml:space="preserve">   </v>
      </c>
      <c r="D184" s="89" t="str">
        <f>IF(Master[[#This Row],[Accession Name (Identifier 1)]]="","",Master[[#This Row],[Accession Name (Identifier 1)]])</f>
        <v xml:space="preserve"> </v>
      </c>
      <c r="E184" s="87" t="str">
        <f>IF(Master[[#This Row],[Date Collected or Developed]]="","",Master[[#This Row],[Date Collected or Developed]])</f>
        <v/>
      </c>
      <c r="F184" s="87" t="str">
        <f>IF(Master[[#This Row],[Received Date -received by site]]="","",Master[[#This Row],[Received Date -received by site]])</f>
        <v/>
      </c>
      <c r="G184" s="89" t="str">
        <f>IF(Master[[#This Row],[Taxon -Lookup Picker in GRIN]]="","",Master[[#This Row],[Taxon -Lookup Picker in GRIN]])</f>
        <v/>
      </c>
      <c r="H184" s="89" t="str">
        <f>IF(Master[[#This Row],[Inventory Maintenance Policy]]="","",Master[[#This Row],[Inventory Maintenance Policy]])</f>
        <v/>
      </c>
      <c r="I184" s="89" t="e">
        <f>IF(Master[[#This Row],[Geography (Collection) -Lookup Picker in GRIN]]="",#REF!,Master[[#This Row],[Geography (Collection) -Lookup Picker in GRIN]])</f>
        <v>#REF!</v>
      </c>
      <c r="J184" s="89" t="str">
        <f>IF(Master[[#This Row],[Collector Verbatim Locality]]="","",Master[[#This Row],[Collector Verbatim Locality]])</f>
        <v/>
      </c>
      <c r="K184" s="91" t="str">
        <f>IF(Master[[#This Row],[Latitude -decimal degrees]]="","",Master[[#This Row],[Latitude -decimal degrees]])</f>
        <v/>
      </c>
      <c r="L184" s="91" t="str">
        <f>IF(Master[[#This Row],[Longitude -decimal degrees]]="","",Master[[#This Row],[Longitude -decimal degrees]])</f>
        <v/>
      </c>
      <c r="M184" s="89" t="str">
        <f>IF(Master[[#This Row],[Cooperator (Donor) 1 -full record]]="","",Master[[#This Row],[Cooperator (Donor) 1 -full record]])</f>
        <v/>
      </c>
    </row>
    <row r="185" spans="1:13" x14ac:dyDescent="0.35">
      <c r="A185" s="89">
        <f t="shared" si="5"/>
        <v>183</v>
      </c>
      <c r="B185" s="89" t="str">
        <f>Master[[#This Row],[Accession Prefix (NPGS)]]&amp;" "&amp;Master[[#This Row],[Accession Number -Assigned]]</f>
        <v xml:space="preserve"> </v>
      </c>
      <c r="C185" s="89" t="str">
        <f>Master[[#This Row],[Inventory Prefix]]&amp;" "&amp;Master[[#This Row],[Inventory Number]]&amp;" "&amp;Master[[#This Row],[Inventory Suffix]]&amp;" "&amp;Master[[#This Row],[Inventory Type - Lookup Picker]]</f>
        <v xml:space="preserve">   </v>
      </c>
      <c r="D185" s="89" t="str">
        <f>IF(Master[[#This Row],[Accession Name (Identifier 1)]]="","",Master[[#This Row],[Accession Name (Identifier 1)]])</f>
        <v xml:space="preserve"> </v>
      </c>
      <c r="E185" s="87" t="str">
        <f>IF(Master[[#This Row],[Date Collected or Developed]]="","",Master[[#This Row],[Date Collected or Developed]])</f>
        <v/>
      </c>
      <c r="F185" s="87" t="str">
        <f>IF(Master[[#This Row],[Received Date -received by site]]="","",Master[[#This Row],[Received Date -received by site]])</f>
        <v/>
      </c>
      <c r="G185" s="89" t="str">
        <f>IF(Master[[#This Row],[Taxon -Lookup Picker in GRIN]]="","",Master[[#This Row],[Taxon -Lookup Picker in GRIN]])</f>
        <v/>
      </c>
      <c r="H185" s="89" t="str">
        <f>IF(Master[[#This Row],[Inventory Maintenance Policy]]="","",Master[[#This Row],[Inventory Maintenance Policy]])</f>
        <v/>
      </c>
      <c r="I185" s="89" t="e">
        <f>IF(Master[[#This Row],[Geography (Collection) -Lookup Picker in GRIN]]="",#REF!,Master[[#This Row],[Geography (Collection) -Lookup Picker in GRIN]])</f>
        <v>#REF!</v>
      </c>
      <c r="J185" s="89" t="str">
        <f>IF(Master[[#This Row],[Collector Verbatim Locality]]="","",Master[[#This Row],[Collector Verbatim Locality]])</f>
        <v/>
      </c>
      <c r="K185" s="91" t="str">
        <f>IF(Master[[#This Row],[Latitude -decimal degrees]]="","",Master[[#This Row],[Latitude -decimal degrees]])</f>
        <v/>
      </c>
      <c r="L185" s="91" t="str">
        <f>IF(Master[[#This Row],[Longitude -decimal degrees]]="","",Master[[#This Row],[Longitude -decimal degrees]])</f>
        <v/>
      </c>
      <c r="M185" s="89" t="str">
        <f>IF(Master[[#This Row],[Cooperator (Donor) 1 -full record]]="","",Master[[#This Row],[Cooperator (Donor) 1 -full record]])</f>
        <v/>
      </c>
    </row>
    <row r="186" spans="1:13" x14ac:dyDescent="0.35">
      <c r="A186" s="89">
        <f t="shared" si="5"/>
        <v>184</v>
      </c>
      <c r="B186" s="89" t="str">
        <f>Master[[#This Row],[Accession Prefix (NPGS)]]&amp;" "&amp;Master[[#This Row],[Accession Number -Assigned]]</f>
        <v xml:space="preserve"> </v>
      </c>
      <c r="C186" s="89" t="str">
        <f>Master[[#This Row],[Inventory Prefix]]&amp;" "&amp;Master[[#This Row],[Inventory Number]]&amp;" "&amp;Master[[#This Row],[Inventory Suffix]]&amp;" "&amp;Master[[#This Row],[Inventory Type - Lookup Picker]]</f>
        <v xml:space="preserve">   </v>
      </c>
      <c r="D186" s="89" t="str">
        <f>IF(Master[[#This Row],[Accession Name (Identifier 1)]]="","",Master[[#This Row],[Accession Name (Identifier 1)]])</f>
        <v xml:space="preserve"> </v>
      </c>
      <c r="E186" s="87" t="str">
        <f>IF(Master[[#This Row],[Date Collected or Developed]]="","",Master[[#This Row],[Date Collected or Developed]])</f>
        <v/>
      </c>
      <c r="F186" s="87" t="str">
        <f>IF(Master[[#This Row],[Received Date -received by site]]="","",Master[[#This Row],[Received Date -received by site]])</f>
        <v/>
      </c>
      <c r="G186" s="89" t="str">
        <f>IF(Master[[#This Row],[Taxon -Lookup Picker in GRIN]]="","",Master[[#This Row],[Taxon -Lookup Picker in GRIN]])</f>
        <v/>
      </c>
      <c r="H186" s="89" t="str">
        <f>IF(Master[[#This Row],[Inventory Maintenance Policy]]="","",Master[[#This Row],[Inventory Maintenance Policy]])</f>
        <v/>
      </c>
      <c r="I186" s="89" t="e">
        <f>IF(Master[[#This Row],[Geography (Collection) -Lookup Picker in GRIN]]="",#REF!,Master[[#This Row],[Geography (Collection) -Lookup Picker in GRIN]])</f>
        <v>#REF!</v>
      </c>
      <c r="J186" s="89" t="str">
        <f>IF(Master[[#This Row],[Collector Verbatim Locality]]="","",Master[[#This Row],[Collector Verbatim Locality]])</f>
        <v/>
      </c>
      <c r="K186" s="91" t="str">
        <f>IF(Master[[#This Row],[Latitude -decimal degrees]]="","",Master[[#This Row],[Latitude -decimal degrees]])</f>
        <v/>
      </c>
      <c r="L186" s="91" t="str">
        <f>IF(Master[[#This Row],[Longitude -decimal degrees]]="","",Master[[#This Row],[Longitude -decimal degrees]])</f>
        <v/>
      </c>
      <c r="M186" s="89" t="str">
        <f>IF(Master[[#This Row],[Cooperator (Donor) 1 -full record]]="","",Master[[#This Row],[Cooperator (Donor) 1 -full record]])</f>
        <v/>
      </c>
    </row>
    <row r="187" spans="1:13" x14ac:dyDescent="0.35">
      <c r="A187" s="89">
        <f t="shared" si="5"/>
        <v>185</v>
      </c>
      <c r="B187" s="89" t="str">
        <f>Master[[#This Row],[Accession Prefix (NPGS)]]&amp;" "&amp;Master[[#This Row],[Accession Number -Assigned]]</f>
        <v xml:space="preserve"> </v>
      </c>
      <c r="C187" s="89" t="str">
        <f>Master[[#This Row],[Inventory Prefix]]&amp;" "&amp;Master[[#This Row],[Inventory Number]]&amp;" "&amp;Master[[#This Row],[Inventory Suffix]]&amp;" "&amp;Master[[#This Row],[Inventory Type - Lookup Picker]]</f>
        <v xml:space="preserve">   </v>
      </c>
      <c r="D187" s="89" t="str">
        <f>IF(Master[[#This Row],[Accession Name (Identifier 1)]]="","",Master[[#This Row],[Accession Name (Identifier 1)]])</f>
        <v xml:space="preserve"> </v>
      </c>
      <c r="E187" s="87" t="str">
        <f>IF(Master[[#This Row],[Date Collected or Developed]]="","",Master[[#This Row],[Date Collected or Developed]])</f>
        <v/>
      </c>
      <c r="F187" s="87" t="str">
        <f>IF(Master[[#This Row],[Received Date -received by site]]="","",Master[[#This Row],[Received Date -received by site]])</f>
        <v/>
      </c>
      <c r="G187" s="89" t="str">
        <f>IF(Master[[#This Row],[Taxon -Lookup Picker in GRIN]]="","",Master[[#This Row],[Taxon -Lookup Picker in GRIN]])</f>
        <v/>
      </c>
      <c r="H187" s="89" t="str">
        <f>IF(Master[[#This Row],[Inventory Maintenance Policy]]="","",Master[[#This Row],[Inventory Maintenance Policy]])</f>
        <v/>
      </c>
      <c r="I187" s="89" t="e">
        <f>IF(Master[[#This Row],[Geography (Collection) -Lookup Picker in GRIN]]="",#REF!,Master[[#This Row],[Geography (Collection) -Lookup Picker in GRIN]])</f>
        <v>#REF!</v>
      </c>
      <c r="J187" s="89" t="str">
        <f>IF(Master[[#This Row],[Collector Verbatim Locality]]="","",Master[[#This Row],[Collector Verbatim Locality]])</f>
        <v/>
      </c>
      <c r="K187" s="91" t="str">
        <f>IF(Master[[#This Row],[Latitude -decimal degrees]]="","",Master[[#This Row],[Latitude -decimal degrees]])</f>
        <v/>
      </c>
      <c r="L187" s="91" t="str">
        <f>IF(Master[[#This Row],[Longitude -decimal degrees]]="","",Master[[#This Row],[Longitude -decimal degrees]])</f>
        <v/>
      </c>
      <c r="M187" s="89" t="str">
        <f>IF(Master[[#This Row],[Cooperator (Donor) 1 -full record]]="","",Master[[#This Row],[Cooperator (Donor) 1 -full record]])</f>
        <v/>
      </c>
    </row>
    <row r="188" spans="1:13" x14ac:dyDescent="0.35">
      <c r="A188" s="89">
        <f t="shared" si="5"/>
        <v>186</v>
      </c>
      <c r="B188" s="89" t="str">
        <f>Master[[#This Row],[Accession Prefix (NPGS)]]&amp;" "&amp;Master[[#This Row],[Accession Number -Assigned]]</f>
        <v xml:space="preserve"> </v>
      </c>
      <c r="C188" s="89" t="str">
        <f>Master[[#This Row],[Inventory Prefix]]&amp;" "&amp;Master[[#This Row],[Inventory Number]]&amp;" "&amp;Master[[#This Row],[Inventory Suffix]]&amp;" "&amp;Master[[#This Row],[Inventory Type - Lookup Picker]]</f>
        <v xml:space="preserve">   </v>
      </c>
      <c r="D188" s="89" t="str">
        <f>IF(Master[[#This Row],[Accession Name (Identifier 1)]]="","",Master[[#This Row],[Accession Name (Identifier 1)]])</f>
        <v xml:space="preserve"> </v>
      </c>
      <c r="E188" s="87" t="str">
        <f>IF(Master[[#This Row],[Date Collected or Developed]]="","",Master[[#This Row],[Date Collected or Developed]])</f>
        <v/>
      </c>
      <c r="F188" s="87" t="str">
        <f>IF(Master[[#This Row],[Received Date -received by site]]="","",Master[[#This Row],[Received Date -received by site]])</f>
        <v/>
      </c>
      <c r="G188" s="89" t="str">
        <f>IF(Master[[#This Row],[Taxon -Lookup Picker in GRIN]]="","",Master[[#This Row],[Taxon -Lookup Picker in GRIN]])</f>
        <v/>
      </c>
      <c r="H188" s="89" t="str">
        <f>IF(Master[[#This Row],[Inventory Maintenance Policy]]="","",Master[[#This Row],[Inventory Maintenance Policy]])</f>
        <v/>
      </c>
      <c r="I188" s="89" t="e">
        <f>IF(Master[[#This Row],[Geography (Collection) -Lookup Picker in GRIN]]="",#REF!,Master[[#This Row],[Geography (Collection) -Lookup Picker in GRIN]])</f>
        <v>#REF!</v>
      </c>
      <c r="J188" s="89" t="str">
        <f>IF(Master[[#This Row],[Collector Verbatim Locality]]="","",Master[[#This Row],[Collector Verbatim Locality]])</f>
        <v/>
      </c>
      <c r="K188" s="91" t="str">
        <f>IF(Master[[#This Row],[Latitude -decimal degrees]]="","",Master[[#This Row],[Latitude -decimal degrees]])</f>
        <v/>
      </c>
      <c r="L188" s="91" t="str">
        <f>IF(Master[[#This Row],[Longitude -decimal degrees]]="","",Master[[#This Row],[Longitude -decimal degrees]])</f>
        <v/>
      </c>
      <c r="M188" s="89" t="str">
        <f>IF(Master[[#This Row],[Cooperator (Donor) 1 -full record]]="","",Master[[#This Row],[Cooperator (Donor) 1 -full record]])</f>
        <v/>
      </c>
    </row>
    <row r="189" spans="1:13" x14ac:dyDescent="0.35">
      <c r="A189" s="89">
        <f t="shared" si="5"/>
        <v>187</v>
      </c>
      <c r="B189" s="89" t="str">
        <f>Master[[#This Row],[Accession Prefix (NPGS)]]&amp;" "&amp;Master[[#This Row],[Accession Number -Assigned]]</f>
        <v xml:space="preserve"> </v>
      </c>
      <c r="C189" s="89" t="str">
        <f>Master[[#This Row],[Inventory Prefix]]&amp;" "&amp;Master[[#This Row],[Inventory Number]]&amp;" "&amp;Master[[#This Row],[Inventory Suffix]]&amp;" "&amp;Master[[#This Row],[Inventory Type - Lookup Picker]]</f>
        <v xml:space="preserve">   </v>
      </c>
      <c r="D189" s="89" t="str">
        <f>IF(Master[[#This Row],[Accession Name (Identifier 1)]]="","",Master[[#This Row],[Accession Name (Identifier 1)]])</f>
        <v xml:space="preserve"> </v>
      </c>
      <c r="E189" s="87" t="str">
        <f>IF(Master[[#This Row],[Date Collected or Developed]]="","",Master[[#This Row],[Date Collected or Developed]])</f>
        <v/>
      </c>
      <c r="F189" s="87" t="str">
        <f>IF(Master[[#This Row],[Received Date -received by site]]="","",Master[[#This Row],[Received Date -received by site]])</f>
        <v/>
      </c>
      <c r="G189" s="89" t="str">
        <f>IF(Master[[#This Row],[Taxon -Lookup Picker in GRIN]]="","",Master[[#This Row],[Taxon -Lookup Picker in GRIN]])</f>
        <v/>
      </c>
      <c r="H189" s="89" t="str">
        <f>IF(Master[[#This Row],[Inventory Maintenance Policy]]="","",Master[[#This Row],[Inventory Maintenance Policy]])</f>
        <v/>
      </c>
      <c r="I189" s="89" t="e">
        <f>IF(Master[[#This Row],[Geography (Collection) -Lookup Picker in GRIN]]="",#REF!,Master[[#This Row],[Geography (Collection) -Lookup Picker in GRIN]])</f>
        <v>#REF!</v>
      </c>
      <c r="J189" s="89" t="str">
        <f>IF(Master[[#This Row],[Collector Verbatim Locality]]="","",Master[[#This Row],[Collector Verbatim Locality]])</f>
        <v/>
      </c>
      <c r="K189" s="91" t="str">
        <f>IF(Master[[#This Row],[Latitude -decimal degrees]]="","",Master[[#This Row],[Latitude -decimal degrees]])</f>
        <v/>
      </c>
      <c r="L189" s="91" t="str">
        <f>IF(Master[[#This Row],[Longitude -decimal degrees]]="","",Master[[#This Row],[Longitude -decimal degrees]])</f>
        <v/>
      </c>
      <c r="M189" s="89" t="str">
        <f>IF(Master[[#This Row],[Cooperator (Donor) 1 -full record]]="","",Master[[#This Row],[Cooperator (Donor) 1 -full record]])</f>
        <v/>
      </c>
    </row>
    <row r="190" spans="1:13" x14ac:dyDescent="0.35">
      <c r="A190" s="89">
        <f t="shared" si="5"/>
        <v>188</v>
      </c>
      <c r="B190" s="89" t="str">
        <f>Master[[#This Row],[Accession Prefix (NPGS)]]&amp;" "&amp;Master[[#This Row],[Accession Number -Assigned]]</f>
        <v xml:space="preserve"> </v>
      </c>
      <c r="C190" s="89" t="str">
        <f>Master[[#This Row],[Inventory Prefix]]&amp;" "&amp;Master[[#This Row],[Inventory Number]]&amp;" "&amp;Master[[#This Row],[Inventory Suffix]]&amp;" "&amp;Master[[#This Row],[Inventory Type - Lookup Picker]]</f>
        <v xml:space="preserve">   </v>
      </c>
      <c r="D190" s="89" t="str">
        <f>IF(Master[[#This Row],[Accession Name (Identifier 1)]]="","",Master[[#This Row],[Accession Name (Identifier 1)]])</f>
        <v xml:space="preserve"> </v>
      </c>
      <c r="E190" s="87" t="str">
        <f>IF(Master[[#This Row],[Date Collected or Developed]]="","",Master[[#This Row],[Date Collected or Developed]])</f>
        <v/>
      </c>
      <c r="F190" s="87" t="str">
        <f>IF(Master[[#This Row],[Received Date -received by site]]="","",Master[[#This Row],[Received Date -received by site]])</f>
        <v/>
      </c>
      <c r="G190" s="89" t="str">
        <f>IF(Master[[#This Row],[Taxon -Lookup Picker in GRIN]]="","",Master[[#This Row],[Taxon -Lookup Picker in GRIN]])</f>
        <v/>
      </c>
      <c r="H190" s="89" t="str">
        <f>IF(Master[[#This Row],[Inventory Maintenance Policy]]="","",Master[[#This Row],[Inventory Maintenance Policy]])</f>
        <v/>
      </c>
      <c r="I190" s="89" t="e">
        <f>IF(Master[[#This Row],[Geography (Collection) -Lookup Picker in GRIN]]="",#REF!,Master[[#This Row],[Geography (Collection) -Lookup Picker in GRIN]])</f>
        <v>#REF!</v>
      </c>
      <c r="J190" s="89" t="str">
        <f>IF(Master[[#This Row],[Collector Verbatim Locality]]="","",Master[[#This Row],[Collector Verbatim Locality]])</f>
        <v/>
      </c>
      <c r="K190" s="91" t="str">
        <f>IF(Master[[#This Row],[Latitude -decimal degrees]]="","",Master[[#This Row],[Latitude -decimal degrees]])</f>
        <v/>
      </c>
      <c r="L190" s="91" t="str">
        <f>IF(Master[[#This Row],[Longitude -decimal degrees]]="","",Master[[#This Row],[Longitude -decimal degrees]])</f>
        <v/>
      </c>
      <c r="M190" s="89" t="str">
        <f>IF(Master[[#This Row],[Cooperator (Donor) 1 -full record]]="","",Master[[#This Row],[Cooperator (Donor) 1 -full record]])</f>
        <v/>
      </c>
    </row>
    <row r="191" spans="1:13" x14ac:dyDescent="0.35">
      <c r="A191" s="89">
        <f t="shared" si="5"/>
        <v>189</v>
      </c>
      <c r="B191" s="89" t="str">
        <f>Master[[#This Row],[Accession Prefix (NPGS)]]&amp;" "&amp;Master[[#This Row],[Accession Number -Assigned]]</f>
        <v xml:space="preserve"> </v>
      </c>
      <c r="C191" s="89" t="str">
        <f>Master[[#This Row],[Inventory Prefix]]&amp;" "&amp;Master[[#This Row],[Inventory Number]]&amp;" "&amp;Master[[#This Row],[Inventory Suffix]]&amp;" "&amp;Master[[#This Row],[Inventory Type - Lookup Picker]]</f>
        <v xml:space="preserve">   </v>
      </c>
      <c r="D191" s="89" t="str">
        <f>IF(Master[[#This Row],[Accession Name (Identifier 1)]]="","",Master[[#This Row],[Accession Name (Identifier 1)]])</f>
        <v xml:space="preserve"> </v>
      </c>
      <c r="E191" s="87" t="str">
        <f>IF(Master[[#This Row],[Date Collected or Developed]]="","",Master[[#This Row],[Date Collected or Developed]])</f>
        <v/>
      </c>
      <c r="F191" s="87" t="str">
        <f>IF(Master[[#This Row],[Received Date -received by site]]="","",Master[[#This Row],[Received Date -received by site]])</f>
        <v/>
      </c>
      <c r="G191" s="89" t="str">
        <f>IF(Master[[#This Row],[Taxon -Lookup Picker in GRIN]]="","",Master[[#This Row],[Taxon -Lookup Picker in GRIN]])</f>
        <v/>
      </c>
      <c r="H191" s="89" t="str">
        <f>IF(Master[[#This Row],[Inventory Maintenance Policy]]="","",Master[[#This Row],[Inventory Maintenance Policy]])</f>
        <v/>
      </c>
      <c r="I191" s="89" t="e">
        <f>IF(Master[[#This Row],[Geography (Collection) -Lookup Picker in GRIN]]="",#REF!,Master[[#This Row],[Geography (Collection) -Lookup Picker in GRIN]])</f>
        <v>#REF!</v>
      </c>
      <c r="J191" s="89" t="str">
        <f>IF(Master[[#This Row],[Collector Verbatim Locality]]="","",Master[[#This Row],[Collector Verbatim Locality]])</f>
        <v/>
      </c>
      <c r="K191" s="91" t="str">
        <f>IF(Master[[#This Row],[Latitude -decimal degrees]]="","",Master[[#This Row],[Latitude -decimal degrees]])</f>
        <v/>
      </c>
      <c r="L191" s="91" t="str">
        <f>IF(Master[[#This Row],[Longitude -decimal degrees]]="","",Master[[#This Row],[Longitude -decimal degrees]])</f>
        <v/>
      </c>
      <c r="M191" s="89" t="str">
        <f>IF(Master[[#This Row],[Cooperator (Donor) 1 -full record]]="","",Master[[#This Row],[Cooperator (Donor) 1 -full record]])</f>
        <v/>
      </c>
    </row>
    <row r="192" spans="1:13" x14ac:dyDescent="0.35">
      <c r="A192" s="89">
        <f t="shared" si="5"/>
        <v>190</v>
      </c>
      <c r="B192" s="89" t="str">
        <f>Master[[#This Row],[Accession Prefix (NPGS)]]&amp;" "&amp;Master[[#This Row],[Accession Number -Assigned]]</f>
        <v xml:space="preserve"> </v>
      </c>
      <c r="C192" s="89" t="str">
        <f>Master[[#This Row],[Inventory Prefix]]&amp;" "&amp;Master[[#This Row],[Inventory Number]]&amp;" "&amp;Master[[#This Row],[Inventory Suffix]]&amp;" "&amp;Master[[#This Row],[Inventory Type - Lookup Picker]]</f>
        <v xml:space="preserve">   </v>
      </c>
      <c r="D192" s="89" t="str">
        <f>IF(Master[[#This Row],[Accession Name (Identifier 1)]]="","",Master[[#This Row],[Accession Name (Identifier 1)]])</f>
        <v xml:space="preserve"> </v>
      </c>
      <c r="E192" s="87" t="str">
        <f>IF(Master[[#This Row],[Date Collected or Developed]]="","",Master[[#This Row],[Date Collected or Developed]])</f>
        <v/>
      </c>
      <c r="F192" s="87" t="str">
        <f>IF(Master[[#This Row],[Received Date -received by site]]="","",Master[[#This Row],[Received Date -received by site]])</f>
        <v/>
      </c>
      <c r="G192" s="89" t="str">
        <f>IF(Master[[#This Row],[Taxon -Lookup Picker in GRIN]]="","",Master[[#This Row],[Taxon -Lookup Picker in GRIN]])</f>
        <v/>
      </c>
      <c r="H192" s="89" t="str">
        <f>IF(Master[[#This Row],[Inventory Maintenance Policy]]="","",Master[[#This Row],[Inventory Maintenance Policy]])</f>
        <v/>
      </c>
      <c r="I192" s="89" t="e">
        <f>IF(Master[[#This Row],[Geography (Collection) -Lookup Picker in GRIN]]="",#REF!,Master[[#This Row],[Geography (Collection) -Lookup Picker in GRIN]])</f>
        <v>#REF!</v>
      </c>
      <c r="J192" s="89" t="str">
        <f>IF(Master[[#This Row],[Collector Verbatim Locality]]="","",Master[[#This Row],[Collector Verbatim Locality]])</f>
        <v/>
      </c>
      <c r="K192" s="91" t="str">
        <f>IF(Master[[#This Row],[Latitude -decimal degrees]]="","",Master[[#This Row],[Latitude -decimal degrees]])</f>
        <v/>
      </c>
      <c r="L192" s="91" t="str">
        <f>IF(Master[[#This Row],[Longitude -decimal degrees]]="","",Master[[#This Row],[Longitude -decimal degrees]])</f>
        <v/>
      </c>
      <c r="M192" s="89" t="str">
        <f>IF(Master[[#This Row],[Cooperator (Donor) 1 -full record]]="","",Master[[#This Row],[Cooperator (Donor) 1 -full record]])</f>
        <v/>
      </c>
    </row>
    <row r="193" spans="1:13" x14ac:dyDescent="0.35">
      <c r="A193" s="89">
        <f t="shared" si="5"/>
        <v>191</v>
      </c>
      <c r="B193" s="89" t="str">
        <f>Master[[#This Row],[Accession Prefix (NPGS)]]&amp;" "&amp;Master[[#This Row],[Accession Number -Assigned]]</f>
        <v xml:space="preserve"> </v>
      </c>
      <c r="C193" s="89" t="str">
        <f>Master[[#This Row],[Inventory Prefix]]&amp;" "&amp;Master[[#This Row],[Inventory Number]]&amp;" "&amp;Master[[#This Row],[Inventory Suffix]]&amp;" "&amp;Master[[#This Row],[Inventory Type - Lookup Picker]]</f>
        <v xml:space="preserve">   </v>
      </c>
      <c r="D193" s="89" t="str">
        <f>IF(Master[[#This Row],[Accession Name (Identifier 1)]]="","",Master[[#This Row],[Accession Name (Identifier 1)]])</f>
        <v xml:space="preserve"> </v>
      </c>
      <c r="E193" s="87" t="str">
        <f>IF(Master[[#This Row],[Date Collected or Developed]]="","",Master[[#This Row],[Date Collected or Developed]])</f>
        <v/>
      </c>
      <c r="F193" s="87" t="str">
        <f>IF(Master[[#This Row],[Received Date -received by site]]="","",Master[[#This Row],[Received Date -received by site]])</f>
        <v/>
      </c>
      <c r="G193" s="89" t="str">
        <f>IF(Master[[#This Row],[Taxon -Lookup Picker in GRIN]]="","",Master[[#This Row],[Taxon -Lookup Picker in GRIN]])</f>
        <v/>
      </c>
      <c r="H193" s="89" t="str">
        <f>IF(Master[[#This Row],[Inventory Maintenance Policy]]="","",Master[[#This Row],[Inventory Maintenance Policy]])</f>
        <v/>
      </c>
      <c r="I193" s="89" t="e">
        <f>IF(Master[[#This Row],[Geography (Collection) -Lookup Picker in GRIN]]="",#REF!,Master[[#This Row],[Geography (Collection) -Lookup Picker in GRIN]])</f>
        <v>#REF!</v>
      </c>
      <c r="J193" s="89" t="str">
        <f>IF(Master[[#This Row],[Collector Verbatim Locality]]="","",Master[[#This Row],[Collector Verbatim Locality]])</f>
        <v/>
      </c>
      <c r="K193" s="91" t="str">
        <f>IF(Master[[#This Row],[Latitude -decimal degrees]]="","",Master[[#This Row],[Latitude -decimal degrees]])</f>
        <v/>
      </c>
      <c r="L193" s="91" t="str">
        <f>IF(Master[[#This Row],[Longitude -decimal degrees]]="","",Master[[#This Row],[Longitude -decimal degrees]])</f>
        <v/>
      </c>
      <c r="M193" s="89" t="str">
        <f>IF(Master[[#This Row],[Cooperator (Donor) 1 -full record]]="","",Master[[#This Row],[Cooperator (Donor) 1 -full record]])</f>
        <v/>
      </c>
    </row>
    <row r="194" spans="1:13" x14ac:dyDescent="0.35">
      <c r="A194" s="89">
        <f t="shared" ref="A194:A201" si="6">ROW()-2</f>
        <v>192</v>
      </c>
      <c r="B194" s="89" t="str">
        <f>Master[[#This Row],[Accession Prefix (NPGS)]]&amp;" "&amp;Master[[#This Row],[Accession Number -Assigned]]</f>
        <v xml:space="preserve"> </v>
      </c>
      <c r="C194" s="89" t="str">
        <f>Master[[#This Row],[Inventory Prefix]]&amp;" "&amp;Master[[#This Row],[Inventory Number]]&amp;" "&amp;Master[[#This Row],[Inventory Suffix]]&amp;" "&amp;Master[[#This Row],[Inventory Type - Lookup Picker]]</f>
        <v xml:space="preserve">   </v>
      </c>
      <c r="D194" s="89" t="str">
        <f>IF(Master[[#This Row],[Accession Name (Identifier 1)]]="","",Master[[#This Row],[Accession Name (Identifier 1)]])</f>
        <v xml:space="preserve"> </v>
      </c>
      <c r="E194" s="87" t="str">
        <f>IF(Master[[#This Row],[Date Collected or Developed]]="","",Master[[#This Row],[Date Collected or Developed]])</f>
        <v/>
      </c>
      <c r="F194" s="87" t="str">
        <f>IF(Master[[#This Row],[Received Date -received by site]]="","",Master[[#This Row],[Received Date -received by site]])</f>
        <v/>
      </c>
      <c r="G194" s="89" t="str">
        <f>IF(Master[[#This Row],[Taxon -Lookup Picker in GRIN]]="","",Master[[#This Row],[Taxon -Lookup Picker in GRIN]])</f>
        <v/>
      </c>
      <c r="H194" s="89" t="str">
        <f>IF(Master[[#This Row],[Inventory Maintenance Policy]]="","",Master[[#This Row],[Inventory Maintenance Policy]])</f>
        <v/>
      </c>
      <c r="I194" s="89" t="e">
        <f>IF(Master[[#This Row],[Geography (Collection) -Lookup Picker in GRIN]]="",#REF!,Master[[#This Row],[Geography (Collection) -Lookup Picker in GRIN]])</f>
        <v>#REF!</v>
      </c>
      <c r="J194" s="89" t="str">
        <f>IF(Master[[#This Row],[Collector Verbatim Locality]]="","",Master[[#This Row],[Collector Verbatim Locality]])</f>
        <v/>
      </c>
      <c r="K194" s="91" t="str">
        <f>IF(Master[[#This Row],[Latitude -decimal degrees]]="","",Master[[#This Row],[Latitude -decimal degrees]])</f>
        <v/>
      </c>
      <c r="L194" s="91" t="str">
        <f>IF(Master[[#This Row],[Longitude -decimal degrees]]="","",Master[[#This Row],[Longitude -decimal degrees]])</f>
        <v/>
      </c>
      <c r="M194" s="89" t="str">
        <f>IF(Master[[#This Row],[Cooperator (Donor) 1 -full record]]="","",Master[[#This Row],[Cooperator (Donor) 1 -full record]])</f>
        <v/>
      </c>
    </row>
    <row r="195" spans="1:13" x14ac:dyDescent="0.35">
      <c r="A195" s="89">
        <f t="shared" si="6"/>
        <v>193</v>
      </c>
      <c r="B195" s="89" t="str">
        <f>Master[[#This Row],[Accession Prefix (NPGS)]]&amp;" "&amp;Master[[#This Row],[Accession Number -Assigned]]</f>
        <v xml:space="preserve"> </v>
      </c>
      <c r="C195" s="89" t="str">
        <f>Master[[#This Row],[Inventory Prefix]]&amp;" "&amp;Master[[#This Row],[Inventory Number]]&amp;" "&amp;Master[[#This Row],[Inventory Suffix]]&amp;" "&amp;Master[[#This Row],[Inventory Type - Lookup Picker]]</f>
        <v xml:space="preserve">   </v>
      </c>
      <c r="D195" s="89" t="str">
        <f>IF(Master[[#This Row],[Accession Name (Identifier 1)]]="","",Master[[#This Row],[Accession Name (Identifier 1)]])</f>
        <v xml:space="preserve"> </v>
      </c>
      <c r="E195" s="87" t="str">
        <f>IF(Master[[#This Row],[Date Collected or Developed]]="","",Master[[#This Row],[Date Collected or Developed]])</f>
        <v/>
      </c>
      <c r="F195" s="87" t="str">
        <f>IF(Master[[#This Row],[Received Date -received by site]]="","",Master[[#This Row],[Received Date -received by site]])</f>
        <v/>
      </c>
      <c r="G195" s="89" t="str">
        <f>IF(Master[[#This Row],[Taxon -Lookup Picker in GRIN]]="","",Master[[#This Row],[Taxon -Lookup Picker in GRIN]])</f>
        <v/>
      </c>
      <c r="H195" s="89" t="str">
        <f>IF(Master[[#This Row],[Inventory Maintenance Policy]]="","",Master[[#This Row],[Inventory Maintenance Policy]])</f>
        <v/>
      </c>
      <c r="I195" s="89" t="e">
        <f>IF(Master[[#This Row],[Geography (Collection) -Lookup Picker in GRIN]]="",#REF!,Master[[#This Row],[Geography (Collection) -Lookup Picker in GRIN]])</f>
        <v>#REF!</v>
      </c>
      <c r="J195" s="89" t="str">
        <f>IF(Master[[#This Row],[Collector Verbatim Locality]]="","",Master[[#This Row],[Collector Verbatim Locality]])</f>
        <v/>
      </c>
      <c r="K195" s="91" t="str">
        <f>IF(Master[[#This Row],[Latitude -decimal degrees]]="","",Master[[#This Row],[Latitude -decimal degrees]])</f>
        <v/>
      </c>
      <c r="L195" s="91" t="str">
        <f>IF(Master[[#This Row],[Longitude -decimal degrees]]="","",Master[[#This Row],[Longitude -decimal degrees]])</f>
        <v/>
      </c>
      <c r="M195" s="89" t="str">
        <f>IF(Master[[#This Row],[Cooperator (Donor) 1 -full record]]="","",Master[[#This Row],[Cooperator (Donor) 1 -full record]])</f>
        <v/>
      </c>
    </row>
    <row r="196" spans="1:13" x14ac:dyDescent="0.35">
      <c r="A196" s="89">
        <f t="shared" si="6"/>
        <v>194</v>
      </c>
      <c r="B196" s="89" t="str">
        <f>Master[[#This Row],[Accession Prefix (NPGS)]]&amp;" "&amp;Master[[#This Row],[Accession Number -Assigned]]</f>
        <v xml:space="preserve"> </v>
      </c>
      <c r="C196" s="89" t="str">
        <f>Master[[#This Row],[Inventory Prefix]]&amp;" "&amp;Master[[#This Row],[Inventory Number]]&amp;" "&amp;Master[[#This Row],[Inventory Suffix]]&amp;" "&amp;Master[[#This Row],[Inventory Type - Lookup Picker]]</f>
        <v xml:space="preserve">   </v>
      </c>
      <c r="D196" s="89" t="str">
        <f>IF(Master[[#This Row],[Accession Name (Identifier 1)]]="","",Master[[#This Row],[Accession Name (Identifier 1)]])</f>
        <v xml:space="preserve"> </v>
      </c>
      <c r="E196" s="87" t="str">
        <f>IF(Master[[#This Row],[Date Collected or Developed]]="","",Master[[#This Row],[Date Collected or Developed]])</f>
        <v/>
      </c>
      <c r="F196" s="87" t="str">
        <f>IF(Master[[#This Row],[Received Date -received by site]]="","",Master[[#This Row],[Received Date -received by site]])</f>
        <v/>
      </c>
      <c r="G196" s="89" t="str">
        <f>IF(Master[[#This Row],[Taxon -Lookup Picker in GRIN]]="","",Master[[#This Row],[Taxon -Lookup Picker in GRIN]])</f>
        <v/>
      </c>
      <c r="H196" s="89" t="str">
        <f>IF(Master[[#This Row],[Inventory Maintenance Policy]]="","",Master[[#This Row],[Inventory Maintenance Policy]])</f>
        <v/>
      </c>
      <c r="I196" s="89" t="e">
        <f>IF(Master[[#This Row],[Geography (Collection) -Lookup Picker in GRIN]]="",#REF!,Master[[#This Row],[Geography (Collection) -Lookup Picker in GRIN]])</f>
        <v>#REF!</v>
      </c>
      <c r="J196" s="89" t="str">
        <f>IF(Master[[#This Row],[Collector Verbatim Locality]]="","",Master[[#This Row],[Collector Verbatim Locality]])</f>
        <v/>
      </c>
      <c r="K196" s="91" t="str">
        <f>IF(Master[[#This Row],[Latitude -decimal degrees]]="","",Master[[#This Row],[Latitude -decimal degrees]])</f>
        <v/>
      </c>
      <c r="L196" s="91" t="str">
        <f>IF(Master[[#This Row],[Longitude -decimal degrees]]="","",Master[[#This Row],[Longitude -decimal degrees]])</f>
        <v/>
      </c>
      <c r="M196" s="89" t="str">
        <f>IF(Master[[#This Row],[Cooperator (Donor) 1 -full record]]="","",Master[[#This Row],[Cooperator (Donor) 1 -full record]])</f>
        <v/>
      </c>
    </row>
    <row r="197" spans="1:13" x14ac:dyDescent="0.35">
      <c r="A197" s="89">
        <f t="shared" si="6"/>
        <v>195</v>
      </c>
      <c r="B197" s="89" t="str">
        <f>Master[[#This Row],[Accession Prefix (NPGS)]]&amp;" "&amp;Master[[#This Row],[Accession Number -Assigned]]</f>
        <v xml:space="preserve"> </v>
      </c>
      <c r="C197" s="89" t="str">
        <f>Master[[#This Row],[Inventory Prefix]]&amp;" "&amp;Master[[#This Row],[Inventory Number]]&amp;" "&amp;Master[[#This Row],[Inventory Suffix]]&amp;" "&amp;Master[[#This Row],[Inventory Type - Lookup Picker]]</f>
        <v xml:space="preserve">   </v>
      </c>
      <c r="D197" s="89" t="str">
        <f>IF(Master[[#This Row],[Accession Name (Identifier 1)]]="","",Master[[#This Row],[Accession Name (Identifier 1)]])</f>
        <v xml:space="preserve"> </v>
      </c>
      <c r="E197" s="87" t="str">
        <f>IF(Master[[#This Row],[Date Collected or Developed]]="","",Master[[#This Row],[Date Collected or Developed]])</f>
        <v/>
      </c>
      <c r="F197" s="87" t="str">
        <f>IF(Master[[#This Row],[Received Date -received by site]]="","",Master[[#This Row],[Received Date -received by site]])</f>
        <v/>
      </c>
      <c r="G197" s="89" t="str">
        <f>IF(Master[[#This Row],[Taxon -Lookup Picker in GRIN]]="","",Master[[#This Row],[Taxon -Lookup Picker in GRIN]])</f>
        <v/>
      </c>
      <c r="H197" s="89" t="str">
        <f>IF(Master[[#This Row],[Inventory Maintenance Policy]]="","",Master[[#This Row],[Inventory Maintenance Policy]])</f>
        <v/>
      </c>
      <c r="I197" s="89" t="e">
        <f>IF(Master[[#This Row],[Geography (Collection) -Lookup Picker in GRIN]]="",#REF!,Master[[#This Row],[Geography (Collection) -Lookup Picker in GRIN]])</f>
        <v>#REF!</v>
      </c>
      <c r="J197" s="89" t="str">
        <f>IF(Master[[#This Row],[Collector Verbatim Locality]]="","",Master[[#This Row],[Collector Verbatim Locality]])</f>
        <v/>
      </c>
      <c r="K197" s="91" t="str">
        <f>IF(Master[[#This Row],[Latitude -decimal degrees]]="","",Master[[#This Row],[Latitude -decimal degrees]])</f>
        <v/>
      </c>
      <c r="L197" s="91" t="str">
        <f>IF(Master[[#This Row],[Longitude -decimal degrees]]="","",Master[[#This Row],[Longitude -decimal degrees]])</f>
        <v/>
      </c>
      <c r="M197" s="89" t="str">
        <f>IF(Master[[#This Row],[Cooperator (Donor) 1 -full record]]="","",Master[[#This Row],[Cooperator (Donor) 1 -full record]])</f>
        <v/>
      </c>
    </row>
    <row r="198" spans="1:13" x14ac:dyDescent="0.35">
      <c r="A198" s="89">
        <f t="shared" si="6"/>
        <v>196</v>
      </c>
      <c r="B198" s="89" t="str">
        <f>Master[[#This Row],[Accession Prefix (NPGS)]]&amp;" "&amp;Master[[#This Row],[Accession Number -Assigned]]</f>
        <v xml:space="preserve"> </v>
      </c>
      <c r="C198" s="89" t="str">
        <f>Master[[#This Row],[Inventory Prefix]]&amp;" "&amp;Master[[#This Row],[Inventory Number]]&amp;" "&amp;Master[[#This Row],[Inventory Suffix]]&amp;" "&amp;Master[[#This Row],[Inventory Type - Lookup Picker]]</f>
        <v xml:space="preserve">   </v>
      </c>
      <c r="D198" s="89" t="str">
        <f>IF(Master[[#This Row],[Accession Name (Identifier 1)]]="","",Master[[#This Row],[Accession Name (Identifier 1)]])</f>
        <v xml:space="preserve"> </v>
      </c>
      <c r="E198" s="87" t="str">
        <f>IF(Master[[#This Row],[Date Collected or Developed]]="","",Master[[#This Row],[Date Collected or Developed]])</f>
        <v/>
      </c>
      <c r="F198" s="87" t="str">
        <f>IF(Master[[#This Row],[Received Date -received by site]]="","",Master[[#This Row],[Received Date -received by site]])</f>
        <v/>
      </c>
      <c r="G198" s="89" t="str">
        <f>IF(Master[[#This Row],[Taxon -Lookup Picker in GRIN]]="","",Master[[#This Row],[Taxon -Lookup Picker in GRIN]])</f>
        <v/>
      </c>
      <c r="H198" s="89" t="str">
        <f>IF(Master[[#This Row],[Inventory Maintenance Policy]]="","",Master[[#This Row],[Inventory Maintenance Policy]])</f>
        <v/>
      </c>
      <c r="I198" s="89" t="e">
        <f>IF(Master[[#This Row],[Geography (Collection) -Lookup Picker in GRIN]]="",#REF!,Master[[#This Row],[Geography (Collection) -Lookup Picker in GRIN]])</f>
        <v>#REF!</v>
      </c>
      <c r="J198" s="89" t="str">
        <f>IF(Master[[#This Row],[Collector Verbatim Locality]]="","",Master[[#This Row],[Collector Verbatim Locality]])</f>
        <v/>
      </c>
      <c r="K198" s="91" t="str">
        <f>IF(Master[[#This Row],[Latitude -decimal degrees]]="","",Master[[#This Row],[Latitude -decimal degrees]])</f>
        <v/>
      </c>
      <c r="L198" s="91" t="str">
        <f>IF(Master[[#This Row],[Longitude -decimal degrees]]="","",Master[[#This Row],[Longitude -decimal degrees]])</f>
        <v/>
      </c>
      <c r="M198" s="89" t="str">
        <f>IF(Master[[#This Row],[Cooperator (Donor) 1 -full record]]="","",Master[[#This Row],[Cooperator (Donor) 1 -full record]])</f>
        <v/>
      </c>
    </row>
    <row r="199" spans="1:13" x14ac:dyDescent="0.35">
      <c r="A199" s="89">
        <f t="shared" si="6"/>
        <v>197</v>
      </c>
      <c r="B199" s="89" t="str">
        <f>Master[[#This Row],[Accession Prefix (NPGS)]]&amp;" "&amp;Master[[#This Row],[Accession Number -Assigned]]</f>
        <v xml:space="preserve"> </v>
      </c>
      <c r="C199" s="89" t="str">
        <f>Master[[#This Row],[Inventory Prefix]]&amp;" "&amp;Master[[#This Row],[Inventory Number]]&amp;" "&amp;Master[[#This Row],[Inventory Suffix]]&amp;" "&amp;Master[[#This Row],[Inventory Type - Lookup Picker]]</f>
        <v xml:space="preserve">   </v>
      </c>
      <c r="D199" s="89" t="str">
        <f>IF(Master[[#This Row],[Accession Name (Identifier 1)]]="","",Master[[#This Row],[Accession Name (Identifier 1)]])</f>
        <v xml:space="preserve"> </v>
      </c>
      <c r="E199" s="87" t="str">
        <f>IF(Master[[#This Row],[Date Collected or Developed]]="","",Master[[#This Row],[Date Collected or Developed]])</f>
        <v/>
      </c>
      <c r="F199" s="87" t="str">
        <f>IF(Master[[#This Row],[Received Date -received by site]]="","",Master[[#This Row],[Received Date -received by site]])</f>
        <v/>
      </c>
      <c r="G199" s="89" t="str">
        <f>IF(Master[[#This Row],[Taxon -Lookup Picker in GRIN]]="","",Master[[#This Row],[Taxon -Lookup Picker in GRIN]])</f>
        <v/>
      </c>
      <c r="H199" s="89" t="str">
        <f>IF(Master[[#This Row],[Inventory Maintenance Policy]]="","",Master[[#This Row],[Inventory Maintenance Policy]])</f>
        <v/>
      </c>
      <c r="I199" s="89" t="e">
        <f>IF(Master[[#This Row],[Geography (Collection) -Lookup Picker in GRIN]]="",#REF!,Master[[#This Row],[Geography (Collection) -Lookup Picker in GRIN]])</f>
        <v>#REF!</v>
      </c>
      <c r="J199" s="89" t="str">
        <f>IF(Master[[#This Row],[Collector Verbatim Locality]]="","",Master[[#This Row],[Collector Verbatim Locality]])</f>
        <v/>
      </c>
      <c r="K199" s="91" t="str">
        <f>IF(Master[[#This Row],[Latitude -decimal degrees]]="","",Master[[#This Row],[Latitude -decimal degrees]])</f>
        <v/>
      </c>
      <c r="L199" s="91" t="str">
        <f>IF(Master[[#This Row],[Longitude -decimal degrees]]="","",Master[[#This Row],[Longitude -decimal degrees]])</f>
        <v/>
      </c>
      <c r="M199" s="89" t="str">
        <f>IF(Master[[#This Row],[Cooperator (Donor) 1 -full record]]="","",Master[[#This Row],[Cooperator (Donor) 1 -full record]])</f>
        <v/>
      </c>
    </row>
    <row r="200" spans="1:13" x14ac:dyDescent="0.35">
      <c r="A200" s="89">
        <f t="shared" si="6"/>
        <v>198</v>
      </c>
      <c r="B200" s="89" t="str">
        <f>Master[[#This Row],[Accession Prefix (NPGS)]]&amp;" "&amp;Master[[#This Row],[Accession Number -Assigned]]</f>
        <v xml:space="preserve"> </v>
      </c>
      <c r="C200" s="89" t="str">
        <f>Master[[#This Row],[Inventory Prefix]]&amp;" "&amp;Master[[#This Row],[Inventory Number]]&amp;" "&amp;Master[[#This Row],[Inventory Suffix]]&amp;" "&amp;Master[[#This Row],[Inventory Type - Lookup Picker]]</f>
        <v xml:space="preserve">   </v>
      </c>
      <c r="D200" s="89" t="str">
        <f>IF(Master[[#This Row],[Accession Name (Identifier 1)]]="","",Master[[#This Row],[Accession Name (Identifier 1)]])</f>
        <v xml:space="preserve"> </v>
      </c>
      <c r="E200" s="87" t="str">
        <f>IF(Master[[#This Row],[Date Collected or Developed]]="","",Master[[#This Row],[Date Collected or Developed]])</f>
        <v/>
      </c>
      <c r="F200" s="87" t="str">
        <f>IF(Master[[#This Row],[Received Date -received by site]]="","",Master[[#This Row],[Received Date -received by site]])</f>
        <v/>
      </c>
      <c r="G200" s="89" t="str">
        <f>IF(Master[[#This Row],[Taxon -Lookup Picker in GRIN]]="","",Master[[#This Row],[Taxon -Lookup Picker in GRIN]])</f>
        <v/>
      </c>
      <c r="H200" s="89" t="str">
        <f>IF(Master[[#This Row],[Inventory Maintenance Policy]]="","",Master[[#This Row],[Inventory Maintenance Policy]])</f>
        <v/>
      </c>
      <c r="I200" s="89" t="e">
        <f>IF(Master[[#This Row],[Geography (Collection) -Lookup Picker in GRIN]]="",#REF!,Master[[#This Row],[Geography (Collection) -Lookup Picker in GRIN]])</f>
        <v>#REF!</v>
      </c>
      <c r="J200" s="89" t="str">
        <f>IF(Master[[#This Row],[Collector Verbatim Locality]]="","",Master[[#This Row],[Collector Verbatim Locality]])</f>
        <v/>
      </c>
      <c r="K200" s="91" t="str">
        <f>IF(Master[[#This Row],[Latitude -decimal degrees]]="","",Master[[#This Row],[Latitude -decimal degrees]])</f>
        <v/>
      </c>
      <c r="L200" s="91" t="str">
        <f>IF(Master[[#This Row],[Longitude -decimal degrees]]="","",Master[[#This Row],[Longitude -decimal degrees]])</f>
        <v/>
      </c>
      <c r="M200" s="89" t="str">
        <f>IF(Master[[#This Row],[Cooperator (Donor) 1 -full record]]="","",Master[[#This Row],[Cooperator (Donor) 1 -full record]])</f>
        <v/>
      </c>
    </row>
    <row r="201" spans="1:13" x14ac:dyDescent="0.35">
      <c r="A201" s="89">
        <f t="shared" si="6"/>
        <v>199</v>
      </c>
      <c r="B201" s="89" t="str">
        <f>Master[[#This Row],[Accession Prefix (NPGS)]]&amp;" "&amp;Master[[#This Row],[Accession Number -Assigned]]</f>
        <v xml:space="preserve"> </v>
      </c>
      <c r="C201" s="89" t="str">
        <f>Master[[#This Row],[Inventory Prefix]]&amp;" "&amp;Master[[#This Row],[Inventory Number]]&amp;" "&amp;Master[[#This Row],[Inventory Suffix]]&amp;" "&amp;Master[[#This Row],[Inventory Type - Lookup Picker]]</f>
        <v xml:space="preserve">   </v>
      </c>
      <c r="D201" s="89" t="str">
        <f>IF(Master[[#This Row],[Accession Name (Identifier 1)]]="","",Master[[#This Row],[Accession Name (Identifier 1)]])</f>
        <v xml:space="preserve"> </v>
      </c>
      <c r="E201" s="87" t="str">
        <f>IF(Master[[#This Row],[Date Collected or Developed]]="","",Master[[#This Row],[Date Collected or Developed]])</f>
        <v/>
      </c>
      <c r="F201" s="87" t="str">
        <f>IF(Master[[#This Row],[Received Date -received by site]]="","",Master[[#This Row],[Received Date -received by site]])</f>
        <v/>
      </c>
      <c r="G201" s="89" t="str">
        <f>IF(Master[[#This Row],[Taxon -Lookup Picker in GRIN]]="","",Master[[#This Row],[Taxon -Lookup Picker in GRIN]])</f>
        <v/>
      </c>
      <c r="H201" s="89" t="str">
        <f>IF(Master[[#This Row],[Inventory Maintenance Policy]]="","",Master[[#This Row],[Inventory Maintenance Policy]])</f>
        <v/>
      </c>
      <c r="I201" s="89" t="e">
        <f>IF(Master[[#This Row],[Geography (Collection) -Lookup Picker in GRIN]]="",#REF!,Master[[#This Row],[Geography (Collection) -Lookup Picker in GRIN]])</f>
        <v>#REF!</v>
      </c>
      <c r="J201" s="89" t="str">
        <f>IF(Master[[#This Row],[Collector Verbatim Locality]]="","",Master[[#This Row],[Collector Verbatim Locality]])</f>
        <v/>
      </c>
      <c r="K201" s="91" t="str">
        <f>IF(Master[[#This Row],[Latitude -decimal degrees]]="","",Master[[#This Row],[Latitude -decimal degrees]])</f>
        <v/>
      </c>
      <c r="L201" s="91" t="str">
        <f>IF(Master[[#This Row],[Longitude -decimal degrees]]="","",Master[[#This Row],[Longitude -decimal degrees]])</f>
        <v/>
      </c>
      <c r="M201" s="89" t="str">
        <f>IF(Master[[#This Row],[Cooperator (Donor) 1 -full record]]="","",Master[[#This Row],[Cooperator (Donor) 1 -full record]])</f>
        <v/>
      </c>
    </row>
  </sheetData>
  <pageMargins left="0.25" right="0.25" top="0.75" bottom="0.75" header="0.3" footer="0.3"/>
  <pageSetup scale="93" fitToHeight="0" orientation="landscape" r:id="rId1"/>
  <headerFooter>
    <oddHeader xml:space="preserve">&amp;L&amp;F&amp;RReceived: ______________________________ </oddHeader>
    <oddFooter>&amp;CAll accompanying paperwork, spreadsheets, and/or associated emails can be found on Sharepoint.
NCRPIS Intranet &gt; Support Teams &gt; Germplasm Management&amp;R&amp;P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pageSetUpPr fitToPage="1"/>
  </sheetPr>
  <dimension ref="A1:BQ281"/>
  <sheetViews>
    <sheetView tabSelected="1" zoomScale="175" zoomScaleNormal="175" workbookViewId="0">
      <pane xSplit="1" ySplit="1" topLeftCell="P2" activePane="bottomRight" state="frozen"/>
      <selection pane="topRight" activeCell="B1" sqref="B1"/>
      <selection pane="bottomLeft" activeCell="A2" sqref="A2"/>
      <selection pane="bottomRight" activeCell="AD1" sqref="AD1:AD1048576"/>
    </sheetView>
  </sheetViews>
  <sheetFormatPr defaultColWidth="13.1796875" defaultRowHeight="14.5" x14ac:dyDescent="0.35"/>
  <cols>
    <col min="1" max="1" width="6" style="217" customWidth="1"/>
    <col min="2" max="2" width="5.1796875" style="217" hidden="1" customWidth="1"/>
    <col min="3" max="3" width="6.1796875" style="217" hidden="1" customWidth="1"/>
    <col min="4" max="4" width="4.6328125" style="217" customWidth="1"/>
    <col min="5" max="7" width="4.6328125" style="244" customWidth="1"/>
    <col min="8" max="9" width="4.6328125" style="217" customWidth="1"/>
    <col min="10" max="10" width="13.7265625" style="221" customWidth="1"/>
    <col min="11" max="11" width="6.7265625" style="217" customWidth="1"/>
    <col min="12" max="12" width="6.7265625" style="221" customWidth="1"/>
    <col min="13" max="13" width="6.7265625" style="245" customWidth="1"/>
    <col min="14" max="14" width="6.7265625" style="217" customWidth="1"/>
    <col min="15" max="15" width="13.7265625" style="217" customWidth="1"/>
    <col min="16" max="16" width="6.81640625" style="217" customWidth="1"/>
    <col min="17" max="17" width="11.1796875" style="217" customWidth="1"/>
    <col min="18" max="18" width="11.1796875" style="245" customWidth="1"/>
    <col min="19" max="19" width="5.81640625" style="246" customWidth="1"/>
    <col min="20" max="20" width="6.453125" style="247" customWidth="1"/>
    <col min="21" max="23" width="13.36328125" style="217" customWidth="1"/>
    <col min="24" max="24" width="10.6328125" style="246" customWidth="1"/>
    <col min="25" max="25" width="6.1796875" style="217" customWidth="1"/>
    <col min="26" max="27" width="6.1796875" style="248" customWidth="1"/>
    <col min="28" max="28" width="6.1796875" style="249" customWidth="1"/>
    <col min="29" max="29" width="9" style="249" customWidth="1"/>
    <col min="30" max="30" width="34.90625" style="217" customWidth="1"/>
    <col min="31" max="31" width="25.26953125" style="217" customWidth="1"/>
    <col min="32" max="34" width="9" style="217" customWidth="1"/>
    <col min="35" max="36" width="8.453125" style="246" customWidth="1"/>
    <col min="37" max="40" width="8.453125" style="217" customWidth="1"/>
    <col min="41" max="41" width="13.26953125" style="217" customWidth="1"/>
    <col min="42" max="42" width="8.453125" style="217" customWidth="1"/>
    <col min="43" max="44" width="6.90625" style="217" customWidth="1"/>
    <col min="45" max="45" width="6.453125" style="217" customWidth="1"/>
    <col min="46" max="46" width="11.6328125" style="217" customWidth="1"/>
    <col min="47" max="47" width="7.90625" style="217" customWidth="1"/>
    <col min="48" max="48" width="7.6328125" style="248" customWidth="1"/>
    <col min="49" max="49" width="7.6328125" style="217" customWidth="1"/>
    <col min="50" max="51" width="7.6328125" style="248" customWidth="1"/>
    <col min="52" max="53" width="7.6328125" style="244" customWidth="1"/>
    <col min="54" max="54" width="11.26953125" style="244" customWidth="1"/>
    <col min="55" max="62" width="11.26953125" style="217" customWidth="1"/>
    <col min="63" max="63" width="6.08984375" style="217" customWidth="1"/>
    <col min="64" max="64" width="11.1796875" style="217" customWidth="1"/>
    <col min="65" max="69" width="6.08984375" style="217" customWidth="1"/>
    <col min="70" max="16384" width="13.1796875" style="217"/>
  </cols>
  <sheetData>
    <row r="1" spans="1:69" s="107" customFormat="1" ht="56.5" customHeight="1" x14ac:dyDescent="0.35">
      <c r="A1" s="92" t="s">
        <v>46</v>
      </c>
      <c r="B1" s="92" t="s">
        <v>562</v>
      </c>
      <c r="C1" s="92" t="s">
        <v>544</v>
      </c>
      <c r="D1" s="96" t="s">
        <v>523</v>
      </c>
      <c r="E1" s="94" t="s">
        <v>127</v>
      </c>
      <c r="F1" s="166" t="s">
        <v>17</v>
      </c>
      <c r="G1" s="166" t="s">
        <v>18</v>
      </c>
      <c r="H1" s="95" t="s">
        <v>15</v>
      </c>
      <c r="I1" s="95" t="s">
        <v>160</v>
      </c>
      <c r="J1" s="96" t="s">
        <v>796</v>
      </c>
      <c r="K1" s="97" t="s">
        <v>129</v>
      </c>
      <c r="L1" s="98" t="s">
        <v>130</v>
      </c>
      <c r="M1" s="96" t="s">
        <v>131</v>
      </c>
      <c r="N1" s="96" t="s">
        <v>132</v>
      </c>
      <c r="O1" s="96" t="s">
        <v>47</v>
      </c>
      <c r="P1" s="99" t="s">
        <v>545</v>
      </c>
      <c r="Q1" s="100" t="s">
        <v>794</v>
      </c>
      <c r="R1" s="100" t="s">
        <v>795</v>
      </c>
      <c r="S1" s="200" t="s">
        <v>33</v>
      </c>
      <c r="T1" s="100" t="s">
        <v>496</v>
      </c>
      <c r="U1" s="100" t="s">
        <v>34</v>
      </c>
      <c r="V1" s="100" t="s">
        <v>495</v>
      </c>
      <c r="W1" s="100" t="s">
        <v>35</v>
      </c>
      <c r="X1" s="202" t="s">
        <v>36</v>
      </c>
      <c r="Y1" s="101" t="s">
        <v>135</v>
      </c>
      <c r="Z1" s="101" t="s">
        <v>136</v>
      </c>
      <c r="AA1" s="100" t="s">
        <v>37</v>
      </c>
      <c r="AB1" s="100" t="s">
        <v>225</v>
      </c>
      <c r="AC1" s="100" t="s">
        <v>125</v>
      </c>
      <c r="AD1" s="100" t="s">
        <v>137</v>
      </c>
      <c r="AE1" s="100" t="s">
        <v>138</v>
      </c>
      <c r="AF1" s="100" t="s">
        <v>139</v>
      </c>
      <c r="AG1" s="100" t="s">
        <v>140</v>
      </c>
      <c r="AH1" s="100" t="s">
        <v>141</v>
      </c>
      <c r="AI1" s="204" t="s">
        <v>88</v>
      </c>
      <c r="AJ1" s="204" t="s">
        <v>864</v>
      </c>
      <c r="AK1" s="102" t="s">
        <v>464</v>
      </c>
      <c r="AL1" s="102" t="s">
        <v>865</v>
      </c>
      <c r="AM1" s="102" t="s">
        <v>520</v>
      </c>
      <c r="AN1" s="102" t="s">
        <v>866</v>
      </c>
      <c r="AO1" s="102" t="s">
        <v>784</v>
      </c>
      <c r="AP1" s="102" t="s">
        <v>787</v>
      </c>
      <c r="AQ1" s="95" t="s">
        <v>14</v>
      </c>
      <c r="AR1" s="93" t="s">
        <v>600</v>
      </c>
      <c r="AS1" s="103" t="s">
        <v>25</v>
      </c>
      <c r="AT1" s="95" t="s">
        <v>143</v>
      </c>
      <c r="AU1" s="103" t="s">
        <v>149</v>
      </c>
      <c r="AV1" s="103" t="s">
        <v>144</v>
      </c>
      <c r="AW1" s="104" t="s">
        <v>145</v>
      </c>
      <c r="AX1" s="95" t="s">
        <v>29</v>
      </c>
      <c r="AY1" s="95" t="s">
        <v>526</v>
      </c>
      <c r="AZ1" s="95" t="s">
        <v>527</v>
      </c>
      <c r="BA1" s="95" t="s">
        <v>93</v>
      </c>
      <c r="BB1" s="105" t="s">
        <v>92</v>
      </c>
      <c r="BC1" s="105" t="s">
        <v>146</v>
      </c>
      <c r="BD1" s="105" t="s">
        <v>147</v>
      </c>
      <c r="BE1" s="108" t="s">
        <v>150</v>
      </c>
      <c r="BF1" s="108" t="s">
        <v>518</v>
      </c>
      <c r="BG1" s="108" t="s">
        <v>151</v>
      </c>
      <c r="BH1" s="108" t="s">
        <v>790</v>
      </c>
      <c r="BI1" s="108" t="s">
        <v>791</v>
      </c>
      <c r="BJ1" s="108" t="s">
        <v>792</v>
      </c>
      <c r="BK1" s="106" t="s">
        <v>76</v>
      </c>
      <c r="BL1" s="106" t="s">
        <v>525</v>
      </c>
      <c r="BM1" s="106" t="s">
        <v>41</v>
      </c>
      <c r="BN1" s="106" t="s">
        <v>42</v>
      </c>
      <c r="BO1" s="106" t="s">
        <v>43</v>
      </c>
      <c r="BP1" s="106" t="s">
        <v>148</v>
      </c>
      <c r="BQ1" s="106" t="s">
        <v>45</v>
      </c>
    </row>
    <row r="2" spans="1:69" s="140" customFormat="1" ht="67.5" customHeight="1" x14ac:dyDescent="0.35">
      <c r="A2" s="142" t="s">
        <v>479</v>
      </c>
      <c r="B2" s="142">
        <v>0</v>
      </c>
      <c r="C2" s="139" t="str">
        <f>IFERROR(LEFT(Master[[#This Row],[Taxon -Lookup Picker in GRIN]],FIND(" ",Master[[#This Row],[Taxon -Lookup Picker in GRIN]],1)-1),"")</f>
        <v>Linum</v>
      </c>
      <c r="D2" s="111" t="s">
        <v>305</v>
      </c>
      <c r="E2" s="138">
        <v>57036</v>
      </c>
      <c r="F2" s="211" t="s">
        <v>305</v>
      </c>
      <c r="G2" s="138">
        <v>57036</v>
      </c>
      <c r="H2" s="111" t="s">
        <v>596</v>
      </c>
      <c r="I2" s="111" t="s">
        <v>12</v>
      </c>
      <c r="J2" s="110" t="s">
        <v>867</v>
      </c>
      <c r="K2" s="143">
        <v>43734</v>
      </c>
      <c r="L2" s="142"/>
      <c r="M2" s="250" t="s">
        <v>159</v>
      </c>
      <c r="N2" s="142"/>
      <c r="O2" s="212" t="s">
        <v>868</v>
      </c>
      <c r="P2" s="157">
        <v>43290</v>
      </c>
      <c r="Q2" s="213" t="s">
        <v>869</v>
      </c>
      <c r="R2" s="111" t="s">
        <v>870</v>
      </c>
      <c r="S2" s="201">
        <v>1016</v>
      </c>
      <c r="T2" s="251" t="s">
        <v>386</v>
      </c>
      <c r="U2" s="110" t="s">
        <v>871</v>
      </c>
      <c r="V2" s="110" t="s">
        <v>872</v>
      </c>
      <c r="W2" s="110" t="s">
        <v>872</v>
      </c>
      <c r="X2" s="203">
        <v>2157</v>
      </c>
      <c r="Y2" s="146">
        <v>42.686169999999997</v>
      </c>
      <c r="Z2" s="146">
        <v>-108.12833999999999</v>
      </c>
      <c r="AA2" s="111" t="s">
        <v>599</v>
      </c>
      <c r="AB2" s="196" t="s">
        <v>218</v>
      </c>
      <c r="AC2" s="111" t="s">
        <v>873</v>
      </c>
      <c r="AD2" s="111" t="s">
        <v>874</v>
      </c>
      <c r="AE2" s="142"/>
      <c r="AF2" s="213" t="s">
        <v>875</v>
      </c>
      <c r="AG2" s="144"/>
      <c r="AH2" s="144"/>
      <c r="AI2" s="205"/>
      <c r="AJ2" s="205"/>
      <c r="AK2" s="144"/>
      <c r="AL2" s="144"/>
      <c r="AM2" s="144"/>
      <c r="AN2" s="144"/>
      <c r="AO2" s="144"/>
      <c r="AP2" s="144"/>
      <c r="AQ2" s="111" t="s">
        <v>586</v>
      </c>
      <c r="AR2" s="111" t="s">
        <v>305</v>
      </c>
      <c r="AS2" s="215">
        <v>3742</v>
      </c>
      <c r="AT2" s="111" t="s">
        <v>210</v>
      </c>
      <c r="AU2" s="145">
        <v>4.87</v>
      </c>
      <c r="AV2" s="145">
        <v>6.3500000000000001E-2</v>
      </c>
      <c r="AW2" s="147">
        <v>7669</v>
      </c>
      <c r="AX2" s="142"/>
      <c r="AY2" s="153"/>
      <c r="AZ2" s="157"/>
      <c r="BA2" s="139"/>
      <c r="BB2" s="139" t="str">
        <f t="shared" ref="BB2" si="0">CONCATENATE(D2," ",E2)</f>
        <v>W6 57036</v>
      </c>
      <c r="BC2" s="110" t="s">
        <v>205</v>
      </c>
      <c r="BD2" s="111" t="s">
        <v>876</v>
      </c>
      <c r="BE2" s="110" t="s">
        <v>877</v>
      </c>
      <c r="BF2" s="110" t="s">
        <v>195</v>
      </c>
      <c r="BG2" s="111" t="s">
        <v>878</v>
      </c>
      <c r="BH2" s="111" t="s">
        <v>879</v>
      </c>
      <c r="BI2" s="111" t="s">
        <v>198</v>
      </c>
      <c r="BJ2" s="111" t="s">
        <v>880</v>
      </c>
      <c r="BK2" s="142"/>
      <c r="BL2" s="157"/>
      <c r="BM2" s="142"/>
      <c r="BN2" s="142"/>
      <c r="BO2" s="142"/>
      <c r="BP2" s="142"/>
      <c r="BQ2" s="142"/>
    </row>
    <row r="3" spans="1:69" s="226" customFormat="1" x14ac:dyDescent="0.35">
      <c r="A3" s="196"/>
      <c r="B3" s="196"/>
      <c r="C3" s="196"/>
      <c r="D3" s="111" t="s">
        <v>305</v>
      </c>
      <c r="E3" s="220"/>
      <c r="F3" s="211" t="s">
        <v>305</v>
      </c>
      <c r="G3" s="196"/>
      <c r="H3" s="196"/>
      <c r="I3" s="111" t="s">
        <v>12</v>
      </c>
      <c r="J3" s="141" t="s">
        <v>884</v>
      </c>
      <c r="K3" s="222"/>
      <c r="L3" s="196"/>
      <c r="M3" s="250" t="s">
        <v>159</v>
      </c>
      <c r="N3" s="196"/>
      <c r="O3" s="141" t="s">
        <v>946</v>
      </c>
      <c r="P3" s="2" t="s">
        <v>1031</v>
      </c>
      <c r="Q3" s="221" t="s">
        <v>1032</v>
      </c>
      <c r="R3" s="196" t="s">
        <v>1313</v>
      </c>
      <c r="S3" s="141" t="s">
        <v>1047</v>
      </c>
      <c r="T3" s="251" t="s">
        <v>386</v>
      </c>
      <c r="U3" s="141" t="s">
        <v>1314</v>
      </c>
      <c r="V3" s="141" t="s">
        <v>1048</v>
      </c>
      <c r="W3" s="141" t="s">
        <v>1362</v>
      </c>
      <c r="X3" s="219" t="s">
        <v>1163</v>
      </c>
      <c r="Y3" s="141" t="s">
        <v>1160</v>
      </c>
      <c r="Z3" s="141" t="s">
        <v>1161</v>
      </c>
      <c r="AA3" s="141" t="s">
        <v>1162</v>
      </c>
      <c r="AB3" s="196" t="s">
        <v>218</v>
      </c>
      <c r="AC3" s="141" t="s">
        <v>1327</v>
      </c>
      <c r="AD3" s="252" t="s">
        <v>875</v>
      </c>
      <c r="AE3" s="196"/>
      <c r="AF3" s="141" t="s">
        <v>1164</v>
      </c>
      <c r="AG3" s="196"/>
      <c r="AH3" s="196"/>
      <c r="AI3" s="10"/>
      <c r="AJ3" s="141" t="s">
        <v>88</v>
      </c>
      <c r="AK3" s="221"/>
      <c r="AL3" s="141" t="s">
        <v>87</v>
      </c>
      <c r="AM3" s="196"/>
      <c r="AN3" s="141" t="s">
        <v>1176</v>
      </c>
      <c r="AO3" s="225"/>
      <c r="AP3" s="141" t="s">
        <v>1312</v>
      </c>
      <c r="AQ3" s="197" t="s">
        <v>586</v>
      </c>
      <c r="AR3" s="196" t="s">
        <v>305</v>
      </c>
      <c r="AS3" s="196"/>
      <c r="AT3" s="111" t="s">
        <v>210</v>
      </c>
      <c r="AU3" s="196"/>
      <c r="AV3" s="221"/>
      <c r="AW3" s="196"/>
      <c r="AX3" s="196"/>
      <c r="AY3" s="196"/>
      <c r="AZ3" s="196"/>
      <c r="BA3" s="196"/>
      <c r="BB3" s="196"/>
      <c r="BC3" s="196"/>
      <c r="BD3" s="214"/>
      <c r="BE3" s="141" t="s">
        <v>1191</v>
      </c>
      <c r="BF3" s="196" t="s">
        <v>195</v>
      </c>
      <c r="BG3" s="196"/>
      <c r="BH3" s="141" t="s">
        <v>1503</v>
      </c>
      <c r="BI3" s="197" t="s">
        <v>202</v>
      </c>
      <c r="BJ3" s="196"/>
      <c r="BK3" s="221"/>
      <c r="BL3" s="224" t="s">
        <v>1529</v>
      </c>
      <c r="BM3" s="221" t="s">
        <v>1530</v>
      </c>
      <c r="BN3" s="221" t="s">
        <v>1531</v>
      </c>
      <c r="BO3" s="221"/>
      <c r="BP3" s="141" t="s">
        <v>1469</v>
      </c>
      <c r="BQ3" s="196"/>
    </row>
    <row r="4" spans="1:69" s="226" customFormat="1" x14ac:dyDescent="0.35">
      <c r="A4" s="196"/>
      <c r="B4" s="196"/>
      <c r="C4" s="196"/>
      <c r="D4" s="111" t="s">
        <v>305</v>
      </c>
      <c r="E4" s="220"/>
      <c r="F4" s="211" t="s">
        <v>305</v>
      </c>
      <c r="G4" s="196"/>
      <c r="H4" s="196"/>
      <c r="I4" s="111" t="s">
        <v>12</v>
      </c>
      <c r="J4" s="141" t="s">
        <v>885</v>
      </c>
      <c r="K4" s="222"/>
      <c r="L4" s="196"/>
      <c r="M4" s="250" t="s">
        <v>159</v>
      </c>
      <c r="N4" s="196"/>
      <c r="O4" s="141" t="s">
        <v>947</v>
      </c>
      <c r="P4" s="2">
        <v>42276</v>
      </c>
      <c r="Q4" s="221" t="s">
        <v>1033</v>
      </c>
      <c r="R4" s="196" t="s">
        <v>1313</v>
      </c>
      <c r="S4" s="141">
        <v>500</v>
      </c>
      <c r="T4" s="251" t="s">
        <v>386</v>
      </c>
      <c r="U4" s="141"/>
      <c r="V4" s="141" t="s">
        <v>1049</v>
      </c>
      <c r="W4" s="141" t="s">
        <v>1363</v>
      </c>
      <c r="X4" s="219">
        <v>2.743199912217603</v>
      </c>
      <c r="Y4" s="141">
        <v>38.76361</v>
      </c>
      <c r="Z4" s="141">
        <v>-75.082800000000006</v>
      </c>
      <c r="AA4" s="141" t="s">
        <v>599</v>
      </c>
      <c r="AB4" s="196" t="s">
        <v>218</v>
      </c>
      <c r="AC4" s="141" t="s">
        <v>1328</v>
      </c>
      <c r="AD4" s="252" t="s">
        <v>875</v>
      </c>
      <c r="AE4" s="196"/>
      <c r="AF4" s="141" t="s">
        <v>1165</v>
      </c>
      <c r="AG4" s="196"/>
      <c r="AH4" s="196"/>
      <c r="AI4" s="10"/>
      <c r="AJ4" s="141" t="s">
        <v>1166</v>
      </c>
      <c r="AK4" s="221"/>
      <c r="AL4" s="141"/>
      <c r="AM4" s="196" t="s">
        <v>452</v>
      </c>
      <c r="AN4" s="141" t="s">
        <v>452</v>
      </c>
      <c r="AO4" s="196" t="s">
        <v>709</v>
      </c>
      <c r="AP4" s="196" t="s">
        <v>1306</v>
      </c>
      <c r="AQ4" s="197" t="s">
        <v>586</v>
      </c>
      <c r="AR4" s="196" t="s">
        <v>305</v>
      </c>
      <c r="AS4" s="196"/>
      <c r="AT4" s="111" t="s">
        <v>210</v>
      </c>
      <c r="AU4" s="196"/>
      <c r="AV4" s="221"/>
      <c r="AW4" s="196"/>
      <c r="AX4" s="196"/>
      <c r="AY4" s="196"/>
      <c r="AZ4" s="196"/>
      <c r="BA4" s="196"/>
      <c r="BB4" s="196"/>
      <c r="BC4" s="196"/>
      <c r="BD4" s="196"/>
      <c r="BE4" s="141" t="s">
        <v>1192</v>
      </c>
      <c r="BF4" s="196" t="s">
        <v>195</v>
      </c>
      <c r="BG4" s="196"/>
      <c r="BH4" s="141" t="s">
        <v>1504</v>
      </c>
      <c r="BI4" s="197" t="s">
        <v>202</v>
      </c>
      <c r="BJ4" s="196"/>
      <c r="BK4" s="221"/>
      <c r="BL4" s="2">
        <v>42276</v>
      </c>
      <c r="BM4" s="221" t="s">
        <v>1532</v>
      </c>
      <c r="BN4" s="221" t="s">
        <v>1533</v>
      </c>
      <c r="BO4" s="221"/>
      <c r="BP4" s="141" t="s">
        <v>1470</v>
      </c>
      <c r="BQ4" s="196"/>
    </row>
    <row r="5" spans="1:69" s="231" customFormat="1" x14ac:dyDescent="0.35">
      <c r="A5" s="214"/>
      <c r="B5" s="197"/>
      <c r="C5" s="196"/>
      <c r="D5" s="111" t="s">
        <v>305</v>
      </c>
      <c r="E5" s="220"/>
      <c r="F5" s="211" t="s">
        <v>305</v>
      </c>
      <c r="G5" s="196"/>
      <c r="H5" s="196"/>
      <c r="I5" s="111" t="s">
        <v>12</v>
      </c>
      <c r="J5" s="141" t="s">
        <v>886</v>
      </c>
      <c r="K5" s="222"/>
      <c r="L5" s="196"/>
      <c r="M5" s="250" t="s">
        <v>159</v>
      </c>
      <c r="N5" s="196"/>
      <c r="O5" s="141" t="s">
        <v>948</v>
      </c>
      <c r="P5" s="2"/>
      <c r="Q5" s="221" t="s">
        <v>1034</v>
      </c>
      <c r="R5" s="196" t="s">
        <v>1313</v>
      </c>
      <c r="S5" s="141">
        <v>500</v>
      </c>
      <c r="T5" s="251" t="s">
        <v>386</v>
      </c>
      <c r="U5" s="141" t="s">
        <v>1315</v>
      </c>
      <c r="V5" s="141" t="s">
        <v>1050</v>
      </c>
      <c r="W5" s="141" t="s">
        <v>1364</v>
      </c>
      <c r="X5" s="219">
        <v>0.91439997073920098</v>
      </c>
      <c r="Y5" s="141">
        <v>40.585050000000003</v>
      </c>
      <c r="Z5" s="141">
        <v>-74.078130000000002</v>
      </c>
      <c r="AA5" s="141" t="s">
        <v>599</v>
      </c>
      <c r="AB5" s="196" t="s">
        <v>218</v>
      </c>
      <c r="AC5" s="141" t="s">
        <v>1329</v>
      </c>
      <c r="AD5" s="252" t="s">
        <v>875</v>
      </c>
      <c r="AE5" s="196"/>
      <c r="AF5" s="141" t="s">
        <v>1165</v>
      </c>
      <c r="AG5" s="196"/>
      <c r="AH5" s="196"/>
      <c r="AI5" s="10"/>
      <c r="AJ5" s="141">
        <v>0</v>
      </c>
      <c r="AK5" s="221"/>
      <c r="AL5" s="141"/>
      <c r="AM5" s="196" t="s">
        <v>452</v>
      </c>
      <c r="AN5" s="141" t="s">
        <v>452</v>
      </c>
      <c r="AO5" s="196" t="s">
        <v>724</v>
      </c>
      <c r="AP5" s="196" t="s">
        <v>1307</v>
      </c>
      <c r="AQ5" s="197" t="s">
        <v>586</v>
      </c>
      <c r="AR5" s="196" t="s">
        <v>305</v>
      </c>
      <c r="AS5" s="228"/>
      <c r="AT5" s="111" t="s">
        <v>210</v>
      </c>
      <c r="AU5" s="228"/>
      <c r="AV5" s="221"/>
      <c r="AW5" s="229"/>
      <c r="AX5" s="196"/>
      <c r="AY5" s="196"/>
      <c r="AZ5" s="196"/>
      <c r="BA5" s="230"/>
      <c r="BB5" s="196"/>
      <c r="BC5" s="196"/>
      <c r="BD5" s="230"/>
      <c r="BE5" s="141" t="s">
        <v>1193</v>
      </c>
      <c r="BF5" s="196" t="s">
        <v>195</v>
      </c>
      <c r="BG5" s="196"/>
      <c r="BH5" s="141">
        <v>9940</v>
      </c>
      <c r="BI5" s="197" t="s">
        <v>202</v>
      </c>
      <c r="BJ5" s="196"/>
      <c r="BK5" s="221"/>
      <c r="BL5" s="2">
        <v>42212</v>
      </c>
      <c r="BM5" s="221" t="s">
        <v>1532</v>
      </c>
      <c r="BN5" s="221" t="s">
        <v>1533</v>
      </c>
      <c r="BO5" s="221"/>
      <c r="BP5" s="141" t="s">
        <v>1471</v>
      </c>
      <c r="BQ5" s="196"/>
    </row>
    <row r="6" spans="1:69" s="231" customFormat="1" x14ac:dyDescent="0.35">
      <c r="A6" s="214"/>
      <c r="B6" s="196"/>
      <c r="C6" s="196"/>
      <c r="D6" s="111" t="s">
        <v>305</v>
      </c>
      <c r="E6" s="220"/>
      <c r="F6" s="211" t="s">
        <v>305</v>
      </c>
      <c r="G6" s="196"/>
      <c r="H6" s="196"/>
      <c r="I6" s="111" t="s">
        <v>12</v>
      </c>
      <c r="J6" s="141" t="s">
        <v>887</v>
      </c>
      <c r="K6" s="222"/>
      <c r="L6" s="196"/>
      <c r="M6" s="250" t="s">
        <v>159</v>
      </c>
      <c r="N6" s="196"/>
      <c r="O6" s="141" t="s">
        <v>949</v>
      </c>
      <c r="P6" s="2">
        <v>42263</v>
      </c>
      <c r="Q6" s="221" t="s">
        <v>1035</v>
      </c>
      <c r="R6" s="196" t="s">
        <v>1313</v>
      </c>
      <c r="S6" s="141">
        <v>150</v>
      </c>
      <c r="T6" s="251" t="s">
        <v>386</v>
      </c>
      <c r="U6" s="141" t="s">
        <v>1316</v>
      </c>
      <c r="V6" s="141" t="s">
        <v>1051</v>
      </c>
      <c r="W6" s="141" t="s">
        <v>1365</v>
      </c>
      <c r="X6" s="219">
        <v>8.534399726899208</v>
      </c>
      <c r="Y6" s="141">
        <v>40.980020000000003</v>
      </c>
      <c r="Z6" s="141">
        <v>-72.293580000000006</v>
      </c>
      <c r="AA6" s="141" t="s">
        <v>599</v>
      </c>
      <c r="AB6" s="196" t="s">
        <v>218</v>
      </c>
      <c r="AC6" s="141" t="s">
        <v>1330</v>
      </c>
      <c r="AD6" s="252" t="s">
        <v>875</v>
      </c>
      <c r="AE6" s="196"/>
      <c r="AF6" s="141" t="s">
        <v>1165</v>
      </c>
      <c r="AG6" s="196"/>
      <c r="AH6" s="196"/>
      <c r="AI6" s="10"/>
      <c r="AJ6" s="141"/>
      <c r="AK6" s="221"/>
      <c r="AL6" s="141"/>
      <c r="AM6" s="196" t="s">
        <v>452</v>
      </c>
      <c r="AN6" s="141" t="s">
        <v>452</v>
      </c>
      <c r="AO6" s="196" t="s">
        <v>624</v>
      </c>
      <c r="AP6" s="196" t="s">
        <v>1308</v>
      </c>
      <c r="AQ6" s="197" t="s">
        <v>586</v>
      </c>
      <c r="AR6" s="196" t="s">
        <v>305</v>
      </c>
      <c r="AS6" s="228"/>
      <c r="AT6" s="111" t="s">
        <v>210</v>
      </c>
      <c r="AU6" s="228"/>
      <c r="AV6" s="221"/>
      <c r="AW6" s="229"/>
      <c r="AX6" s="196"/>
      <c r="AY6" s="196"/>
      <c r="AZ6" s="196"/>
      <c r="BA6" s="230"/>
      <c r="BB6" s="196"/>
      <c r="BC6" s="196"/>
      <c r="BD6" s="230"/>
      <c r="BE6" s="141" t="s">
        <v>1194</v>
      </c>
      <c r="BF6" s="196" t="s">
        <v>195</v>
      </c>
      <c r="BG6" s="196"/>
      <c r="BH6" s="141">
        <v>10070</v>
      </c>
      <c r="BI6" s="197" t="s">
        <v>202</v>
      </c>
      <c r="BJ6" s="196"/>
      <c r="BK6" s="221"/>
      <c r="BL6" s="2">
        <v>42263</v>
      </c>
      <c r="BM6" s="221" t="s">
        <v>1532</v>
      </c>
      <c r="BN6" s="221" t="s">
        <v>1533</v>
      </c>
      <c r="BO6" s="221"/>
      <c r="BP6" s="141" t="s">
        <v>1471</v>
      </c>
      <c r="BQ6" s="196"/>
    </row>
    <row r="7" spans="1:69" x14ac:dyDescent="0.35">
      <c r="A7" s="214"/>
      <c r="B7" s="197"/>
      <c r="C7" s="196"/>
      <c r="D7" s="111" t="s">
        <v>305</v>
      </c>
      <c r="E7" s="220"/>
      <c r="F7" s="211" t="s">
        <v>305</v>
      </c>
      <c r="G7" s="196"/>
      <c r="H7" s="196"/>
      <c r="I7" s="111" t="s">
        <v>12</v>
      </c>
      <c r="J7" s="141" t="s">
        <v>888</v>
      </c>
      <c r="K7" s="222"/>
      <c r="L7" s="196"/>
      <c r="M7" s="250" t="s">
        <v>159</v>
      </c>
      <c r="N7" s="196"/>
      <c r="O7" s="141"/>
      <c r="P7" s="2">
        <v>42298</v>
      </c>
      <c r="Q7" s="221" t="s">
        <v>1035</v>
      </c>
      <c r="R7" s="196" t="s">
        <v>1313</v>
      </c>
      <c r="S7" s="141">
        <v>350</v>
      </c>
      <c r="T7" s="251" t="s">
        <v>386</v>
      </c>
      <c r="U7" s="141"/>
      <c r="V7" s="141" t="s">
        <v>1052</v>
      </c>
      <c r="W7" s="141" t="s">
        <v>1366</v>
      </c>
      <c r="X7" s="232">
        <v>1.5239999512320015</v>
      </c>
      <c r="Y7" s="141">
        <v>41.03105</v>
      </c>
      <c r="Z7" s="141">
        <v>-72.189549999999997</v>
      </c>
      <c r="AA7" s="141" t="s">
        <v>599</v>
      </c>
      <c r="AB7" s="196" t="s">
        <v>218</v>
      </c>
      <c r="AC7" s="141" t="s">
        <v>1331</v>
      </c>
      <c r="AD7" s="252" t="s">
        <v>875</v>
      </c>
      <c r="AE7" s="196"/>
      <c r="AF7" s="141" t="s">
        <v>1165</v>
      </c>
      <c r="AG7" s="196"/>
      <c r="AH7" s="196"/>
      <c r="AI7" s="10"/>
      <c r="AJ7" s="141"/>
      <c r="AK7" s="221"/>
      <c r="AL7" s="141"/>
      <c r="AM7" s="196" t="s">
        <v>452</v>
      </c>
      <c r="AN7" s="141" t="s">
        <v>452</v>
      </c>
      <c r="AO7" s="196" t="s">
        <v>624</v>
      </c>
      <c r="AP7" s="196" t="s">
        <v>1308</v>
      </c>
      <c r="AQ7" s="197" t="s">
        <v>586</v>
      </c>
      <c r="AR7" s="196" t="s">
        <v>305</v>
      </c>
      <c r="AS7" s="228"/>
      <c r="AT7" s="111" t="s">
        <v>210</v>
      </c>
      <c r="AU7" s="228"/>
      <c r="AV7" s="221"/>
      <c r="AW7" s="233"/>
      <c r="AX7" s="220"/>
      <c r="AY7" s="220"/>
      <c r="AZ7" s="220"/>
      <c r="BA7" s="196"/>
      <c r="BB7" s="196"/>
      <c r="BC7" s="196"/>
      <c r="BD7" s="234"/>
      <c r="BE7" s="141" t="s">
        <v>1195</v>
      </c>
      <c r="BF7" s="196" t="s">
        <v>195</v>
      </c>
      <c r="BG7" s="196"/>
      <c r="BH7" s="141"/>
      <c r="BI7" s="197" t="s">
        <v>202</v>
      </c>
      <c r="BJ7" s="196"/>
      <c r="BK7" s="221"/>
      <c r="BL7" s="2">
        <v>42298</v>
      </c>
      <c r="BM7" s="221" t="s">
        <v>1532</v>
      </c>
      <c r="BN7" s="221" t="s">
        <v>1533</v>
      </c>
      <c r="BO7" s="221"/>
      <c r="BP7" s="141" t="s">
        <v>1471</v>
      </c>
      <c r="BQ7" s="196"/>
    </row>
    <row r="8" spans="1:69" x14ac:dyDescent="0.35">
      <c r="A8" s="214"/>
      <c r="B8" s="196"/>
      <c r="C8" s="196"/>
      <c r="D8" s="111" t="s">
        <v>305</v>
      </c>
      <c r="E8" s="220"/>
      <c r="F8" s="211" t="s">
        <v>305</v>
      </c>
      <c r="G8" s="196"/>
      <c r="H8" s="196"/>
      <c r="I8" s="111" t="s">
        <v>12</v>
      </c>
      <c r="J8" s="141" t="s">
        <v>889</v>
      </c>
      <c r="K8" s="222"/>
      <c r="L8" s="196"/>
      <c r="M8" s="250" t="s">
        <v>159</v>
      </c>
      <c r="N8" s="196"/>
      <c r="O8" s="141"/>
      <c r="P8" s="2">
        <v>42283</v>
      </c>
      <c r="Q8" s="221" t="s">
        <v>1036</v>
      </c>
      <c r="R8" s="196" t="s">
        <v>1313</v>
      </c>
      <c r="S8" s="141">
        <v>100</v>
      </c>
      <c r="T8" s="251" t="s">
        <v>386</v>
      </c>
      <c r="U8" s="141" t="s">
        <v>1317</v>
      </c>
      <c r="V8" s="141" t="s">
        <v>1053</v>
      </c>
      <c r="W8" s="141" t="s">
        <v>1367</v>
      </c>
      <c r="X8" s="232">
        <v>25.603199180697626</v>
      </c>
      <c r="Y8" s="141">
        <v>39.343130000000002</v>
      </c>
      <c r="Z8" s="141">
        <v>-75.079049999999995</v>
      </c>
      <c r="AA8" s="141" t="s">
        <v>599</v>
      </c>
      <c r="AB8" s="196" t="s">
        <v>218</v>
      </c>
      <c r="AC8" s="141" t="s">
        <v>1332</v>
      </c>
      <c r="AD8" s="252" t="s">
        <v>875</v>
      </c>
      <c r="AE8" s="196"/>
      <c r="AF8" s="141" t="s">
        <v>1165</v>
      </c>
      <c r="AG8" s="196"/>
      <c r="AH8" s="196"/>
      <c r="AI8" s="206"/>
      <c r="AJ8" s="141"/>
      <c r="AK8" s="221"/>
      <c r="AL8" s="141"/>
      <c r="AM8" s="196" t="s">
        <v>452</v>
      </c>
      <c r="AN8" s="141" t="s">
        <v>452</v>
      </c>
      <c r="AO8" s="196" t="s">
        <v>624</v>
      </c>
      <c r="AP8" s="196" t="s">
        <v>1308</v>
      </c>
      <c r="AQ8" s="197" t="s">
        <v>586</v>
      </c>
      <c r="AR8" s="196" t="s">
        <v>305</v>
      </c>
      <c r="AS8" s="228"/>
      <c r="AT8" s="111" t="s">
        <v>210</v>
      </c>
      <c r="AU8" s="228"/>
      <c r="AV8" s="221"/>
      <c r="AW8" s="233"/>
      <c r="AX8" s="220"/>
      <c r="AY8" s="220"/>
      <c r="AZ8" s="220"/>
      <c r="BA8" s="196"/>
      <c r="BB8" s="196"/>
      <c r="BC8" s="196"/>
      <c r="BD8" s="234"/>
      <c r="BE8" s="141" t="s">
        <v>1196</v>
      </c>
      <c r="BF8" s="196" t="s">
        <v>195</v>
      </c>
      <c r="BG8" s="196"/>
      <c r="BH8" s="141">
        <v>10142</v>
      </c>
      <c r="BI8" s="197" t="s">
        <v>202</v>
      </c>
      <c r="BJ8" s="196"/>
      <c r="BK8" s="221"/>
      <c r="BL8" s="2">
        <v>42283</v>
      </c>
      <c r="BM8" s="221" t="s">
        <v>1532</v>
      </c>
      <c r="BN8" s="221" t="s">
        <v>1533</v>
      </c>
      <c r="BO8" s="221"/>
      <c r="BP8" s="141" t="s">
        <v>1471</v>
      </c>
      <c r="BQ8" s="196"/>
    </row>
    <row r="9" spans="1:69" x14ac:dyDescent="0.35">
      <c r="A9" s="214"/>
      <c r="B9" s="196"/>
      <c r="C9" s="196"/>
      <c r="D9" s="111" t="s">
        <v>305</v>
      </c>
      <c r="E9" s="220"/>
      <c r="F9" s="211" t="s">
        <v>305</v>
      </c>
      <c r="G9" s="196"/>
      <c r="H9" s="196"/>
      <c r="I9" s="111" t="s">
        <v>12</v>
      </c>
      <c r="J9" s="141" t="s">
        <v>890</v>
      </c>
      <c r="K9" s="222"/>
      <c r="L9" s="196"/>
      <c r="M9" s="250" t="s">
        <v>159</v>
      </c>
      <c r="N9" s="196"/>
      <c r="O9" s="141"/>
      <c r="P9" s="2">
        <v>42297</v>
      </c>
      <c r="Q9" s="221" t="s">
        <v>1037</v>
      </c>
      <c r="R9" s="196" t="s">
        <v>1313</v>
      </c>
      <c r="S9" s="141">
        <v>200</v>
      </c>
      <c r="T9" s="251" t="s">
        <v>386</v>
      </c>
      <c r="U9" s="141"/>
      <c r="V9" s="141" t="s">
        <v>1054</v>
      </c>
      <c r="W9" s="141" t="s">
        <v>1368</v>
      </c>
      <c r="X9" s="232">
        <v>19.202399385523218</v>
      </c>
      <c r="Y9" s="141">
        <v>39.688519999999997</v>
      </c>
      <c r="Z9" s="141">
        <v>-74.367630000000005</v>
      </c>
      <c r="AA9" s="141" t="s">
        <v>599</v>
      </c>
      <c r="AB9" s="196" t="s">
        <v>218</v>
      </c>
      <c r="AC9" s="141" t="s">
        <v>1332</v>
      </c>
      <c r="AD9" s="252" t="s">
        <v>875</v>
      </c>
      <c r="AE9" s="196"/>
      <c r="AF9" s="141" t="s">
        <v>1165</v>
      </c>
      <c r="AG9" s="196"/>
      <c r="AH9" s="196"/>
      <c r="AI9" s="10"/>
      <c r="AJ9" s="141"/>
      <c r="AK9" s="221"/>
      <c r="AL9" s="141"/>
      <c r="AM9" s="196" t="s">
        <v>452</v>
      </c>
      <c r="AN9" s="141" t="s">
        <v>452</v>
      </c>
      <c r="AO9" s="196" t="s">
        <v>624</v>
      </c>
      <c r="AP9" s="196" t="s">
        <v>1308</v>
      </c>
      <c r="AQ9" s="197" t="s">
        <v>586</v>
      </c>
      <c r="AR9" s="196" t="s">
        <v>305</v>
      </c>
      <c r="AS9" s="228"/>
      <c r="AT9" s="111" t="s">
        <v>210</v>
      </c>
      <c r="AU9" s="228"/>
      <c r="AV9" s="221"/>
      <c r="AW9" s="233"/>
      <c r="AX9" s="220"/>
      <c r="AY9" s="220"/>
      <c r="AZ9" s="220"/>
      <c r="BA9" s="196"/>
      <c r="BB9" s="196"/>
      <c r="BC9" s="196"/>
      <c r="BD9" s="234"/>
      <c r="BE9" s="141" t="s">
        <v>1197</v>
      </c>
      <c r="BF9" s="196" t="s">
        <v>195</v>
      </c>
      <c r="BG9" s="196"/>
      <c r="BH9" s="141">
        <v>10243</v>
      </c>
      <c r="BI9" s="197" t="s">
        <v>202</v>
      </c>
      <c r="BJ9" s="196"/>
      <c r="BK9" s="221"/>
      <c r="BL9" s="2">
        <v>42297</v>
      </c>
      <c r="BM9" s="221" t="s">
        <v>1532</v>
      </c>
      <c r="BN9" s="221" t="s">
        <v>1533</v>
      </c>
      <c r="BO9" s="221"/>
      <c r="BP9" s="141" t="s">
        <v>1471</v>
      </c>
      <c r="BQ9" s="196"/>
    </row>
    <row r="10" spans="1:69" x14ac:dyDescent="0.35">
      <c r="A10" s="214"/>
      <c r="B10" s="196"/>
      <c r="C10" s="196"/>
      <c r="D10" s="111" t="s">
        <v>305</v>
      </c>
      <c r="E10" s="220"/>
      <c r="F10" s="211" t="s">
        <v>305</v>
      </c>
      <c r="G10" s="196"/>
      <c r="H10" s="196"/>
      <c r="I10" s="111" t="s">
        <v>12</v>
      </c>
      <c r="J10" s="141" t="s">
        <v>891</v>
      </c>
      <c r="K10" s="222"/>
      <c r="L10" s="196"/>
      <c r="M10" s="250" t="s">
        <v>159</v>
      </c>
      <c r="N10" s="196"/>
      <c r="O10" s="141"/>
      <c r="P10" s="2">
        <v>42311</v>
      </c>
      <c r="Q10" s="221" t="s">
        <v>1038</v>
      </c>
      <c r="R10" s="196" t="s">
        <v>1313</v>
      </c>
      <c r="S10" s="141">
        <v>200</v>
      </c>
      <c r="T10" s="251" t="s">
        <v>386</v>
      </c>
      <c r="U10" s="141" t="s">
        <v>1318</v>
      </c>
      <c r="V10" s="141" t="s">
        <v>1055</v>
      </c>
      <c r="W10" s="141" t="s">
        <v>1369</v>
      </c>
      <c r="X10" s="232">
        <v>1.2191999609856012</v>
      </c>
      <c r="Y10" s="141">
        <v>40.612130000000001</v>
      </c>
      <c r="Z10" s="141">
        <v>-73.420439999999999</v>
      </c>
      <c r="AA10" s="141" t="s">
        <v>599</v>
      </c>
      <c r="AB10" s="196" t="s">
        <v>218</v>
      </c>
      <c r="AC10" s="141" t="s">
        <v>1333</v>
      </c>
      <c r="AD10" s="252" t="s">
        <v>875</v>
      </c>
      <c r="AE10" s="196"/>
      <c r="AF10" s="141" t="s">
        <v>1165</v>
      </c>
      <c r="AG10" s="196"/>
      <c r="AH10" s="196"/>
      <c r="AI10" s="10"/>
      <c r="AJ10" s="141"/>
      <c r="AK10" s="221"/>
      <c r="AL10" s="141"/>
      <c r="AM10" s="196" t="s">
        <v>452</v>
      </c>
      <c r="AN10" s="141" t="s">
        <v>452</v>
      </c>
      <c r="AO10" s="196" t="s">
        <v>624</v>
      </c>
      <c r="AP10" s="196" t="s">
        <v>1308</v>
      </c>
      <c r="AQ10" s="197" t="s">
        <v>586</v>
      </c>
      <c r="AR10" s="196" t="s">
        <v>305</v>
      </c>
      <c r="AS10" s="228"/>
      <c r="AT10" s="111" t="s">
        <v>210</v>
      </c>
      <c r="AU10" s="228"/>
      <c r="AV10" s="221"/>
      <c r="AW10" s="233"/>
      <c r="AX10" s="220"/>
      <c r="AY10" s="220"/>
      <c r="AZ10" s="220"/>
      <c r="BA10" s="196"/>
      <c r="BB10" s="196"/>
      <c r="BC10" s="196"/>
      <c r="BD10" s="234"/>
      <c r="BE10" s="141" t="s">
        <v>1198</v>
      </c>
      <c r="BF10" s="196" t="s">
        <v>195</v>
      </c>
      <c r="BG10" s="196"/>
      <c r="BH10" s="141">
        <v>10179</v>
      </c>
      <c r="BI10" s="197" t="s">
        <v>202</v>
      </c>
      <c r="BJ10" s="196"/>
      <c r="BK10" s="221"/>
      <c r="BL10" s="2">
        <v>42311</v>
      </c>
      <c r="BM10" s="221" t="s">
        <v>1532</v>
      </c>
      <c r="BN10" s="221" t="s">
        <v>1533</v>
      </c>
      <c r="BO10" s="221"/>
      <c r="BP10" s="141" t="s">
        <v>1471</v>
      </c>
      <c r="BQ10" s="196"/>
    </row>
    <row r="11" spans="1:69" x14ac:dyDescent="0.35">
      <c r="A11" s="214"/>
      <c r="B11" s="197"/>
      <c r="C11" s="196"/>
      <c r="D11" s="111" t="s">
        <v>305</v>
      </c>
      <c r="E11" s="220"/>
      <c r="F11" s="211" t="s">
        <v>305</v>
      </c>
      <c r="G11" s="196"/>
      <c r="H11" s="196"/>
      <c r="I11" s="111" t="s">
        <v>12</v>
      </c>
      <c r="J11" s="141" t="s">
        <v>892</v>
      </c>
      <c r="K11" s="222"/>
      <c r="L11" s="196"/>
      <c r="M11" s="250" t="s">
        <v>159</v>
      </c>
      <c r="N11" s="196"/>
      <c r="O11" s="141"/>
      <c r="P11" s="2">
        <v>42297</v>
      </c>
      <c r="Q11" s="221" t="s">
        <v>1037</v>
      </c>
      <c r="R11" s="196" t="s">
        <v>1313</v>
      </c>
      <c r="S11" s="141">
        <v>300</v>
      </c>
      <c r="T11" s="251" t="s">
        <v>386</v>
      </c>
      <c r="U11" s="141" t="s">
        <v>1317</v>
      </c>
      <c r="V11" s="141" t="s">
        <v>1056</v>
      </c>
      <c r="W11" s="141" t="s">
        <v>1368</v>
      </c>
      <c r="X11" s="232">
        <v>21.031199327001623</v>
      </c>
      <c r="Y11" s="141">
        <v>39.690689999999996</v>
      </c>
      <c r="Z11" s="141">
        <v>-74.382130000000004</v>
      </c>
      <c r="AA11" s="141" t="s">
        <v>599</v>
      </c>
      <c r="AB11" s="196" t="s">
        <v>218</v>
      </c>
      <c r="AC11" s="141" t="s">
        <v>1332</v>
      </c>
      <c r="AD11" s="252" t="s">
        <v>875</v>
      </c>
      <c r="AE11" s="196"/>
      <c r="AF11" s="141" t="s">
        <v>1165</v>
      </c>
      <c r="AG11" s="196"/>
      <c r="AH11" s="196"/>
      <c r="AI11" s="10"/>
      <c r="AJ11" s="141"/>
      <c r="AK11" s="221"/>
      <c r="AL11" s="141"/>
      <c r="AM11" s="196" t="s">
        <v>452</v>
      </c>
      <c r="AN11" s="141" t="s">
        <v>452</v>
      </c>
      <c r="AO11" s="196" t="s">
        <v>624</v>
      </c>
      <c r="AP11" s="196" t="s">
        <v>1308</v>
      </c>
      <c r="AQ11" s="197" t="s">
        <v>586</v>
      </c>
      <c r="AR11" s="196" t="s">
        <v>305</v>
      </c>
      <c r="AS11" s="228"/>
      <c r="AT11" s="111" t="s">
        <v>210</v>
      </c>
      <c r="AU11" s="228"/>
      <c r="AV11" s="221"/>
      <c r="AW11" s="233"/>
      <c r="AX11" s="220"/>
      <c r="AY11" s="220"/>
      <c r="AZ11" s="220"/>
      <c r="BA11" s="196"/>
      <c r="BB11" s="196"/>
      <c r="BC11" s="196"/>
      <c r="BD11" s="234"/>
      <c r="BE11" s="141" t="s">
        <v>1199</v>
      </c>
      <c r="BF11" s="196" t="s">
        <v>195</v>
      </c>
      <c r="BG11" s="196"/>
      <c r="BH11" s="141">
        <v>10247</v>
      </c>
      <c r="BI11" s="197" t="s">
        <v>202</v>
      </c>
      <c r="BJ11" s="196"/>
      <c r="BK11" s="221"/>
      <c r="BL11" s="2">
        <v>42297</v>
      </c>
      <c r="BM11" s="221" t="s">
        <v>1532</v>
      </c>
      <c r="BN11" s="221" t="s">
        <v>1533</v>
      </c>
      <c r="BO11" s="221"/>
      <c r="BP11" s="141" t="s">
        <v>1471</v>
      </c>
      <c r="BQ11" s="196"/>
    </row>
    <row r="12" spans="1:69" x14ac:dyDescent="0.35">
      <c r="A12" s="214"/>
      <c r="B12" s="196"/>
      <c r="C12" s="196"/>
      <c r="D12" s="111" t="s">
        <v>305</v>
      </c>
      <c r="E12" s="220"/>
      <c r="F12" s="211" t="s">
        <v>305</v>
      </c>
      <c r="G12" s="196"/>
      <c r="H12" s="196"/>
      <c r="I12" s="111" t="s">
        <v>12</v>
      </c>
      <c r="J12" s="141" t="s">
        <v>893</v>
      </c>
      <c r="K12" s="222"/>
      <c r="L12" s="196"/>
      <c r="M12" s="250" t="s">
        <v>159</v>
      </c>
      <c r="N12" s="196"/>
      <c r="O12" s="141"/>
      <c r="P12" s="2">
        <v>42298</v>
      </c>
      <c r="Q12" s="221" t="s">
        <v>1039</v>
      </c>
      <c r="R12" s="196" t="s">
        <v>1313</v>
      </c>
      <c r="S12" s="141">
        <v>100</v>
      </c>
      <c r="T12" s="251" t="s">
        <v>386</v>
      </c>
      <c r="U12" s="141"/>
      <c r="V12" s="141" t="s">
        <v>1057</v>
      </c>
      <c r="W12" s="141" t="s">
        <v>1370</v>
      </c>
      <c r="X12" s="232">
        <v>15.849599492812816</v>
      </c>
      <c r="Y12" s="141">
        <v>39.286439999999999</v>
      </c>
      <c r="Z12" s="141">
        <v>-74.843609999999998</v>
      </c>
      <c r="AA12" s="141" t="s">
        <v>599</v>
      </c>
      <c r="AB12" s="196" t="s">
        <v>218</v>
      </c>
      <c r="AC12" s="141" t="s">
        <v>1332</v>
      </c>
      <c r="AD12" s="252" t="s">
        <v>875</v>
      </c>
      <c r="AE12" s="196"/>
      <c r="AF12" s="141" t="s">
        <v>1165</v>
      </c>
      <c r="AG12" s="196"/>
      <c r="AH12" s="196"/>
      <c r="AI12" s="10"/>
      <c r="AJ12" s="141"/>
      <c r="AK12" s="221"/>
      <c r="AL12" s="141"/>
      <c r="AM12" s="196"/>
      <c r="AN12" s="141"/>
      <c r="AO12" s="196" t="s">
        <v>624</v>
      </c>
      <c r="AP12" s="196" t="s">
        <v>1308</v>
      </c>
      <c r="AQ12" s="197" t="s">
        <v>586</v>
      </c>
      <c r="AR12" s="196" t="s">
        <v>305</v>
      </c>
      <c r="AS12" s="228"/>
      <c r="AT12" s="111" t="s">
        <v>210</v>
      </c>
      <c r="AU12" s="228"/>
      <c r="AV12" s="221"/>
      <c r="AW12" s="233"/>
      <c r="AX12" s="220"/>
      <c r="AY12" s="220"/>
      <c r="AZ12" s="220"/>
      <c r="BA12" s="196"/>
      <c r="BB12" s="196"/>
      <c r="BC12" s="196"/>
      <c r="BD12" s="234"/>
      <c r="BE12" s="141" t="s">
        <v>1200</v>
      </c>
      <c r="BF12" s="196" t="s">
        <v>195</v>
      </c>
      <c r="BG12" s="196"/>
      <c r="BH12" s="141">
        <v>10250</v>
      </c>
      <c r="BI12" s="197" t="s">
        <v>202</v>
      </c>
      <c r="BJ12" s="196"/>
      <c r="BK12" s="221"/>
      <c r="BL12" s="2">
        <v>42298</v>
      </c>
      <c r="BM12" s="221" t="s">
        <v>1532</v>
      </c>
      <c r="BN12" s="221" t="s">
        <v>1533</v>
      </c>
      <c r="BO12" s="221"/>
      <c r="BP12" s="141" t="s">
        <v>1471</v>
      </c>
      <c r="BQ12" s="196"/>
    </row>
    <row r="13" spans="1:69" x14ac:dyDescent="0.35">
      <c r="A13" s="214"/>
      <c r="B13" s="197"/>
      <c r="C13" s="196"/>
      <c r="D13" s="111" t="s">
        <v>305</v>
      </c>
      <c r="E13" s="220"/>
      <c r="F13" s="211" t="s">
        <v>305</v>
      </c>
      <c r="G13" s="196"/>
      <c r="H13" s="196"/>
      <c r="I13" s="111" t="s">
        <v>12</v>
      </c>
      <c r="J13" s="141" t="s">
        <v>894</v>
      </c>
      <c r="K13" s="222"/>
      <c r="L13" s="196"/>
      <c r="M13" s="250" t="s">
        <v>159</v>
      </c>
      <c r="N13" s="196"/>
      <c r="O13" s="141"/>
      <c r="P13" s="2">
        <v>42299</v>
      </c>
      <c r="Q13" s="221" t="s">
        <v>1040</v>
      </c>
      <c r="R13" s="196" t="s">
        <v>1313</v>
      </c>
      <c r="S13" s="141">
        <v>62</v>
      </c>
      <c r="T13" s="251" t="s">
        <v>386</v>
      </c>
      <c r="U13" s="141"/>
      <c r="V13" s="141" t="s">
        <v>1058</v>
      </c>
      <c r="W13" s="141" t="s">
        <v>1371</v>
      </c>
      <c r="X13" s="232">
        <v>10.058399678131209</v>
      </c>
      <c r="Y13" s="141">
        <v>39.895049999999998</v>
      </c>
      <c r="Z13" s="141">
        <v>-74.220659999999995</v>
      </c>
      <c r="AA13" s="141" t="s">
        <v>599</v>
      </c>
      <c r="AB13" s="196" t="s">
        <v>218</v>
      </c>
      <c r="AC13" s="141" t="s">
        <v>1334</v>
      </c>
      <c r="AD13" s="252" t="s">
        <v>875</v>
      </c>
      <c r="AE13" s="196"/>
      <c r="AF13" s="141" t="s">
        <v>1165</v>
      </c>
      <c r="AG13" s="196"/>
      <c r="AH13" s="196"/>
      <c r="AI13" s="10"/>
      <c r="AJ13" s="141"/>
      <c r="AK13" s="221"/>
      <c r="AL13" s="141"/>
      <c r="AM13" s="196" t="s">
        <v>452</v>
      </c>
      <c r="AN13" s="141" t="s">
        <v>452</v>
      </c>
      <c r="AO13" s="196" t="s">
        <v>624</v>
      </c>
      <c r="AP13" s="196" t="s">
        <v>1308</v>
      </c>
      <c r="AQ13" s="197" t="s">
        <v>586</v>
      </c>
      <c r="AR13" s="196" t="s">
        <v>305</v>
      </c>
      <c r="AS13" s="228"/>
      <c r="AT13" s="111" t="s">
        <v>210</v>
      </c>
      <c r="AU13" s="228"/>
      <c r="AV13" s="221"/>
      <c r="AW13" s="233"/>
      <c r="AX13" s="220"/>
      <c r="AY13" s="220"/>
      <c r="AZ13" s="220"/>
      <c r="BA13" s="196"/>
      <c r="BB13" s="196"/>
      <c r="BC13" s="196"/>
      <c r="BD13" s="234"/>
      <c r="BE13" s="141" t="s">
        <v>1201</v>
      </c>
      <c r="BF13" s="196" t="s">
        <v>195</v>
      </c>
      <c r="BG13" s="196"/>
      <c r="BH13" s="141">
        <v>10253</v>
      </c>
      <c r="BI13" s="197" t="s">
        <v>202</v>
      </c>
      <c r="BJ13" s="196"/>
      <c r="BK13" s="221"/>
      <c r="BL13" s="2">
        <v>42299</v>
      </c>
      <c r="BM13" s="221" t="s">
        <v>1532</v>
      </c>
      <c r="BN13" s="221" t="s">
        <v>1533</v>
      </c>
      <c r="BO13" s="221"/>
      <c r="BP13" s="141" t="s">
        <v>1471</v>
      </c>
      <c r="BQ13" s="196"/>
    </row>
    <row r="14" spans="1:69" x14ac:dyDescent="0.35">
      <c r="A14" s="214"/>
      <c r="B14" s="196"/>
      <c r="C14" s="196"/>
      <c r="D14" s="111" t="s">
        <v>305</v>
      </c>
      <c r="E14" s="220"/>
      <c r="F14" s="211" t="s">
        <v>305</v>
      </c>
      <c r="G14" s="196"/>
      <c r="H14" s="196"/>
      <c r="I14" s="111" t="s">
        <v>12</v>
      </c>
      <c r="J14" s="141" t="s">
        <v>895</v>
      </c>
      <c r="K14" s="222"/>
      <c r="L14" s="196"/>
      <c r="M14" s="250" t="s">
        <v>159</v>
      </c>
      <c r="N14" s="196"/>
      <c r="O14" s="141"/>
      <c r="P14" s="2">
        <v>42305</v>
      </c>
      <c r="Q14" s="221" t="s">
        <v>1039</v>
      </c>
      <c r="R14" s="196" t="s">
        <v>1313</v>
      </c>
      <c r="S14" s="141">
        <v>350</v>
      </c>
      <c r="T14" s="251" t="s">
        <v>386</v>
      </c>
      <c r="U14" s="141"/>
      <c r="V14" s="141" t="s">
        <v>1059</v>
      </c>
      <c r="W14" s="141" t="s">
        <v>1372</v>
      </c>
      <c r="X14" s="232">
        <v>-1.828799941478402</v>
      </c>
      <c r="Y14" s="141">
        <v>39.0595</v>
      </c>
      <c r="Z14" s="141">
        <v>-74.773330000000001</v>
      </c>
      <c r="AA14" s="141" t="s">
        <v>599</v>
      </c>
      <c r="AB14" s="196" t="s">
        <v>218</v>
      </c>
      <c r="AC14" s="141" t="s">
        <v>1334</v>
      </c>
      <c r="AD14" s="252" t="s">
        <v>875</v>
      </c>
      <c r="AE14" s="196"/>
      <c r="AF14" s="141" t="s">
        <v>1165</v>
      </c>
      <c r="AG14" s="196"/>
      <c r="AH14" s="196"/>
      <c r="AI14" s="10"/>
      <c r="AJ14" s="141"/>
      <c r="AK14" s="221"/>
      <c r="AL14" s="141"/>
      <c r="AM14" s="196" t="s">
        <v>457</v>
      </c>
      <c r="AN14" s="141" t="s">
        <v>457</v>
      </c>
      <c r="AO14" s="196" t="s">
        <v>624</v>
      </c>
      <c r="AP14" s="196" t="s">
        <v>1308</v>
      </c>
      <c r="AQ14" s="197" t="s">
        <v>586</v>
      </c>
      <c r="AR14" s="196" t="s">
        <v>305</v>
      </c>
      <c r="AS14" s="228"/>
      <c r="AT14" s="111" t="s">
        <v>210</v>
      </c>
      <c r="AU14" s="228"/>
      <c r="AV14" s="221"/>
      <c r="AW14" s="233"/>
      <c r="AX14" s="220"/>
      <c r="AY14" s="220"/>
      <c r="AZ14" s="220"/>
      <c r="BA14" s="196"/>
      <c r="BB14" s="196"/>
      <c r="BC14" s="196"/>
      <c r="BD14" s="234"/>
      <c r="BE14" s="141" t="s">
        <v>1202</v>
      </c>
      <c r="BF14" s="196" t="s">
        <v>195</v>
      </c>
      <c r="BG14" s="196"/>
      <c r="BH14" s="141"/>
      <c r="BI14" s="197" t="s">
        <v>202</v>
      </c>
      <c r="BJ14" s="196"/>
      <c r="BK14" s="221"/>
      <c r="BL14" s="2">
        <v>42305</v>
      </c>
      <c r="BM14" s="221" t="s">
        <v>1532</v>
      </c>
      <c r="BN14" s="221" t="s">
        <v>1533</v>
      </c>
      <c r="BO14" s="221"/>
      <c r="BP14" s="141" t="s">
        <v>1471</v>
      </c>
      <c r="BQ14" s="196"/>
    </row>
    <row r="15" spans="1:69" x14ac:dyDescent="0.35">
      <c r="A15" s="214"/>
      <c r="B15" s="196"/>
      <c r="C15" s="196"/>
      <c r="D15" s="111" t="s">
        <v>305</v>
      </c>
      <c r="E15" s="220"/>
      <c r="F15" s="211" t="s">
        <v>305</v>
      </c>
      <c r="G15" s="196"/>
      <c r="H15" s="196"/>
      <c r="I15" s="111" t="s">
        <v>12</v>
      </c>
      <c r="J15" s="141" t="s">
        <v>896</v>
      </c>
      <c r="K15" s="222"/>
      <c r="L15" s="196"/>
      <c r="M15" s="250" t="s">
        <v>159</v>
      </c>
      <c r="N15" s="196"/>
      <c r="O15" s="141"/>
      <c r="P15" s="2">
        <v>42306</v>
      </c>
      <c r="Q15" s="221" t="s">
        <v>1041</v>
      </c>
      <c r="R15" s="196" t="s">
        <v>1313</v>
      </c>
      <c r="S15" s="141">
        <v>350</v>
      </c>
      <c r="T15" s="251" t="s">
        <v>386</v>
      </c>
      <c r="U15" s="141" t="s">
        <v>1317</v>
      </c>
      <c r="V15" s="141" t="s">
        <v>1060</v>
      </c>
      <c r="W15" s="141" t="s">
        <v>1373</v>
      </c>
      <c r="X15" s="232">
        <v>-11.582399629363213</v>
      </c>
      <c r="Y15" s="141">
        <v>39.315770000000001</v>
      </c>
      <c r="Z15" s="141">
        <v>-74.741879999999995</v>
      </c>
      <c r="AA15" s="141" t="s">
        <v>599</v>
      </c>
      <c r="AB15" s="196" t="s">
        <v>218</v>
      </c>
      <c r="AC15" s="141" t="s">
        <v>1334</v>
      </c>
      <c r="AD15" s="252" t="s">
        <v>875</v>
      </c>
      <c r="AE15" s="196"/>
      <c r="AF15" s="141" t="s">
        <v>1165</v>
      </c>
      <c r="AG15" s="196"/>
      <c r="AH15" s="196"/>
      <c r="AI15" s="10"/>
      <c r="AJ15" s="141"/>
      <c r="AK15" s="221"/>
      <c r="AL15" s="141"/>
      <c r="AM15" s="196" t="s">
        <v>452</v>
      </c>
      <c r="AN15" s="141" t="s">
        <v>452</v>
      </c>
      <c r="AO15" s="196" t="s">
        <v>624</v>
      </c>
      <c r="AP15" s="196" t="s">
        <v>1308</v>
      </c>
      <c r="AQ15" s="197" t="s">
        <v>586</v>
      </c>
      <c r="AR15" s="196" t="s">
        <v>305</v>
      </c>
      <c r="AS15" s="228"/>
      <c r="AT15" s="111" t="s">
        <v>210</v>
      </c>
      <c r="AU15" s="228"/>
      <c r="AV15" s="221"/>
      <c r="AW15" s="233"/>
      <c r="AX15" s="220"/>
      <c r="AY15" s="220"/>
      <c r="AZ15" s="220"/>
      <c r="BA15" s="196"/>
      <c r="BB15" s="196"/>
      <c r="BC15" s="196"/>
      <c r="BD15" s="234"/>
      <c r="BE15" s="141" t="s">
        <v>1203</v>
      </c>
      <c r="BF15" s="196" t="s">
        <v>195</v>
      </c>
      <c r="BG15" s="196"/>
      <c r="BH15" s="141">
        <v>10329</v>
      </c>
      <c r="BI15" s="197" t="s">
        <v>202</v>
      </c>
      <c r="BJ15" s="196"/>
      <c r="BK15" s="221"/>
      <c r="BL15" s="2">
        <v>42306</v>
      </c>
      <c r="BM15" s="221" t="s">
        <v>1532</v>
      </c>
      <c r="BN15" s="221" t="s">
        <v>1533</v>
      </c>
      <c r="BO15" s="221"/>
      <c r="BP15" s="141" t="s">
        <v>1471</v>
      </c>
      <c r="BQ15" s="196"/>
    </row>
    <row r="16" spans="1:69" x14ac:dyDescent="0.35">
      <c r="A16" s="214"/>
      <c r="B16" s="196"/>
      <c r="C16" s="196"/>
      <c r="D16" s="111" t="s">
        <v>305</v>
      </c>
      <c r="E16" s="220"/>
      <c r="F16" s="211" t="s">
        <v>305</v>
      </c>
      <c r="G16" s="196"/>
      <c r="H16" s="196"/>
      <c r="I16" s="111" t="s">
        <v>12</v>
      </c>
      <c r="J16" s="141" t="s">
        <v>897</v>
      </c>
      <c r="K16" s="222"/>
      <c r="L16" s="196"/>
      <c r="M16" s="250" t="s">
        <v>159</v>
      </c>
      <c r="N16" s="196"/>
      <c r="O16" s="141"/>
      <c r="P16" s="2">
        <v>42306</v>
      </c>
      <c r="Q16" s="221" t="s">
        <v>1041</v>
      </c>
      <c r="R16" s="196" t="s">
        <v>1313</v>
      </c>
      <c r="S16" s="141">
        <v>60</v>
      </c>
      <c r="T16" s="251" t="s">
        <v>386</v>
      </c>
      <c r="U16" s="141" t="s">
        <v>1317</v>
      </c>
      <c r="V16" s="141" t="s">
        <v>1061</v>
      </c>
      <c r="W16" s="141" t="s">
        <v>1373</v>
      </c>
      <c r="X16" s="232">
        <v>-11.887199619609612</v>
      </c>
      <c r="Y16" s="141">
        <v>39.315750000000001</v>
      </c>
      <c r="Z16" s="141">
        <v>-74.742189999999994</v>
      </c>
      <c r="AA16" s="141" t="s">
        <v>599</v>
      </c>
      <c r="AB16" s="196" t="s">
        <v>218</v>
      </c>
      <c r="AC16" s="141" t="s">
        <v>1334</v>
      </c>
      <c r="AD16" s="252" t="s">
        <v>875</v>
      </c>
      <c r="AE16" s="196"/>
      <c r="AF16" s="141" t="s">
        <v>1165</v>
      </c>
      <c r="AG16" s="196"/>
      <c r="AH16" s="196"/>
      <c r="AI16" s="10"/>
      <c r="AJ16" s="141"/>
      <c r="AK16" s="221"/>
      <c r="AL16" s="141"/>
      <c r="AM16" s="196" t="s">
        <v>452</v>
      </c>
      <c r="AN16" s="141" t="s">
        <v>452</v>
      </c>
      <c r="AO16" s="196" t="s">
        <v>624</v>
      </c>
      <c r="AP16" s="196" t="s">
        <v>1308</v>
      </c>
      <c r="AQ16" s="197" t="s">
        <v>586</v>
      </c>
      <c r="AR16" s="196" t="s">
        <v>305</v>
      </c>
      <c r="AS16" s="228"/>
      <c r="AT16" s="111" t="s">
        <v>210</v>
      </c>
      <c r="AU16" s="228"/>
      <c r="AV16" s="221"/>
      <c r="AW16" s="233"/>
      <c r="AX16" s="220"/>
      <c r="AY16" s="220"/>
      <c r="AZ16" s="220"/>
      <c r="BA16" s="196"/>
      <c r="BB16" s="196"/>
      <c r="BC16" s="196"/>
      <c r="BD16" s="234"/>
      <c r="BE16" s="141" t="s">
        <v>1204</v>
      </c>
      <c r="BF16" s="196" t="s">
        <v>195</v>
      </c>
      <c r="BG16" s="196"/>
      <c r="BH16" s="141">
        <v>10330</v>
      </c>
      <c r="BI16" s="197" t="s">
        <v>202</v>
      </c>
      <c r="BJ16" s="196"/>
      <c r="BK16" s="221"/>
      <c r="BL16" s="2">
        <v>42306</v>
      </c>
      <c r="BM16" s="221" t="s">
        <v>1532</v>
      </c>
      <c r="BN16" s="221" t="s">
        <v>1533</v>
      </c>
      <c r="BO16" s="221"/>
      <c r="BP16" s="141" t="s">
        <v>1471</v>
      </c>
      <c r="BQ16" s="196"/>
    </row>
    <row r="17" spans="1:69" x14ac:dyDescent="0.35">
      <c r="A17" s="214"/>
      <c r="B17" s="197"/>
      <c r="C17" s="196"/>
      <c r="D17" s="111" t="s">
        <v>305</v>
      </c>
      <c r="E17" s="220"/>
      <c r="F17" s="211" t="s">
        <v>305</v>
      </c>
      <c r="G17" s="196"/>
      <c r="H17" s="196"/>
      <c r="I17" s="111" t="s">
        <v>12</v>
      </c>
      <c r="J17" s="141" t="s">
        <v>898</v>
      </c>
      <c r="K17" s="222"/>
      <c r="L17" s="196"/>
      <c r="M17" s="250" t="s">
        <v>159</v>
      </c>
      <c r="N17" s="196"/>
      <c r="O17" s="141"/>
      <c r="P17" s="2">
        <v>42305</v>
      </c>
      <c r="Q17" s="221" t="s">
        <v>1035</v>
      </c>
      <c r="R17" s="196" t="s">
        <v>1313</v>
      </c>
      <c r="S17" s="141">
        <v>300</v>
      </c>
      <c r="T17" s="251" t="s">
        <v>386</v>
      </c>
      <c r="U17" s="141"/>
      <c r="V17" s="141" t="s">
        <v>1062</v>
      </c>
      <c r="W17" s="141" t="s">
        <v>1374</v>
      </c>
      <c r="X17" s="232">
        <v>7.0103997756672074</v>
      </c>
      <c r="Y17" s="141">
        <v>40.765079999999998</v>
      </c>
      <c r="Z17" s="141">
        <v>-73.149410000000003</v>
      </c>
      <c r="AA17" s="141" t="s">
        <v>599</v>
      </c>
      <c r="AB17" s="196" t="s">
        <v>218</v>
      </c>
      <c r="AC17" s="141" t="s">
        <v>1333</v>
      </c>
      <c r="AD17" s="252" t="s">
        <v>875</v>
      </c>
      <c r="AE17" s="196"/>
      <c r="AF17" s="141" t="s">
        <v>1165</v>
      </c>
      <c r="AG17" s="196"/>
      <c r="AH17" s="196"/>
      <c r="AI17" s="10"/>
      <c r="AJ17" s="141"/>
      <c r="AK17" s="221"/>
      <c r="AL17" s="141"/>
      <c r="AM17" s="196" t="s">
        <v>461</v>
      </c>
      <c r="AN17" s="141" t="s">
        <v>1177</v>
      </c>
      <c r="AO17" s="196" t="s">
        <v>624</v>
      </c>
      <c r="AP17" s="196" t="s">
        <v>1308</v>
      </c>
      <c r="AQ17" s="197" t="s">
        <v>586</v>
      </c>
      <c r="AR17" s="196" t="s">
        <v>305</v>
      </c>
      <c r="AS17" s="228"/>
      <c r="AT17" s="111" t="s">
        <v>210</v>
      </c>
      <c r="AU17" s="228"/>
      <c r="AV17" s="221"/>
      <c r="AW17" s="233"/>
      <c r="AX17" s="220"/>
      <c r="AY17" s="220"/>
      <c r="AZ17" s="220"/>
      <c r="BA17" s="196"/>
      <c r="BB17" s="196"/>
      <c r="BC17" s="196"/>
      <c r="BD17" s="234"/>
      <c r="BE17" s="141" t="s">
        <v>1205</v>
      </c>
      <c r="BF17" s="196" t="s">
        <v>195</v>
      </c>
      <c r="BG17" s="196"/>
      <c r="BH17" s="141">
        <v>10343</v>
      </c>
      <c r="BI17" s="197" t="s">
        <v>202</v>
      </c>
      <c r="BJ17" s="196"/>
      <c r="BK17" s="221"/>
      <c r="BL17" s="2">
        <v>42305</v>
      </c>
      <c r="BM17" s="221" t="s">
        <v>1532</v>
      </c>
      <c r="BN17" s="221" t="s">
        <v>1533</v>
      </c>
      <c r="BO17" s="221"/>
      <c r="BP17" s="141" t="s">
        <v>1471</v>
      </c>
      <c r="BQ17" s="196"/>
    </row>
    <row r="18" spans="1:69" x14ac:dyDescent="0.35">
      <c r="A18" s="214"/>
      <c r="B18" s="196"/>
      <c r="C18" s="196"/>
      <c r="D18" s="111" t="s">
        <v>305</v>
      </c>
      <c r="E18" s="220"/>
      <c r="F18" s="211" t="s">
        <v>305</v>
      </c>
      <c r="G18" s="196"/>
      <c r="H18" s="196"/>
      <c r="I18" s="111" t="s">
        <v>12</v>
      </c>
      <c r="J18" s="141" t="s">
        <v>895</v>
      </c>
      <c r="K18" s="222"/>
      <c r="L18" s="196"/>
      <c r="M18" s="250" t="s">
        <v>159</v>
      </c>
      <c r="N18" s="196"/>
      <c r="O18" s="141"/>
      <c r="P18" s="2">
        <v>42307</v>
      </c>
      <c r="Q18" s="221" t="s">
        <v>1035</v>
      </c>
      <c r="R18" s="196" t="s">
        <v>1313</v>
      </c>
      <c r="S18" s="141">
        <v>450</v>
      </c>
      <c r="T18" s="251" t="s">
        <v>386</v>
      </c>
      <c r="U18" s="141"/>
      <c r="V18" s="141" t="s">
        <v>1063</v>
      </c>
      <c r="W18" s="141" t="s">
        <v>1375</v>
      </c>
      <c r="X18" s="232">
        <v>1.2191999609856012</v>
      </c>
      <c r="Y18" s="141">
        <v>41.125109999999999</v>
      </c>
      <c r="Z18" s="141">
        <v>-72.277550000000005</v>
      </c>
      <c r="AA18" s="141" t="s">
        <v>599</v>
      </c>
      <c r="AB18" s="196" t="s">
        <v>218</v>
      </c>
      <c r="AC18" s="141" t="s">
        <v>1333</v>
      </c>
      <c r="AD18" s="252" t="s">
        <v>875</v>
      </c>
      <c r="AE18" s="196"/>
      <c r="AF18" s="141" t="s">
        <v>1165</v>
      </c>
      <c r="AG18" s="196"/>
      <c r="AH18" s="196"/>
      <c r="AI18" s="10"/>
      <c r="AJ18" s="141"/>
      <c r="AK18" s="221"/>
      <c r="AL18" s="141"/>
      <c r="AM18" s="196" t="s">
        <v>452</v>
      </c>
      <c r="AN18" s="141" t="s">
        <v>452</v>
      </c>
      <c r="AO18" s="196" t="s">
        <v>624</v>
      </c>
      <c r="AP18" s="196" t="s">
        <v>1308</v>
      </c>
      <c r="AQ18" s="197" t="s">
        <v>586</v>
      </c>
      <c r="AR18" s="196" t="s">
        <v>305</v>
      </c>
      <c r="AS18" s="228"/>
      <c r="AT18" s="111" t="s">
        <v>210</v>
      </c>
      <c r="AU18" s="228"/>
      <c r="AV18" s="221"/>
      <c r="AW18" s="233"/>
      <c r="AX18" s="220"/>
      <c r="AY18" s="220"/>
      <c r="AZ18" s="220"/>
      <c r="BA18" s="196"/>
      <c r="BB18" s="196"/>
      <c r="BC18" s="196"/>
      <c r="BD18" s="234"/>
      <c r="BE18" s="141" t="s">
        <v>1206</v>
      </c>
      <c r="BF18" s="196" t="s">
        <v>195</v>
      </c>
      <c r="BG18" s="196"/>
      <c r="BH18" s="141">
        <v>10350</v>
      </c>
      <c r="BI18" s="197" t="s">
        <v>202</v>
      </c>
      <c r="BJ18" s="196"/>
      <c r="BK18" s="221"/>
      <c r="BL18" s="2">
        <v>42307</v>
      </c>
      <c r="BM18" s="221" t="s">
        <v>1532</v>
      </c>
      <c r="BN18" s="221" t="s">
        <v>1533</v>
      </c>
      <c r="BO18" s="221"/>
      <c r="BP18" s="141" t="s">
        <v>1471</v>
      </c>
      <c r="BQ18" s="196"/>
    </row>
    <row r="19" spans="1:69" x14ac:dyDescent="0.35">
      <c r="A19" s="214"/>
      <c r="B19" s="197"/>
      <c r="C19" s="196"/>
      <c r="D19" s="111" t="s">
        <v>305</v>
      </c>
      <c r="E19" s="220"/>
      <c r="F19" s="211" t="s">
        <v>305</v>
      </c>
      <c r="G19" s="196"/>
      <c r="H19" s="196"/>
      <c r="I19" s="111" t="s">
        <v>12</v>
      </c>
      <c r="J19" s="141" t="s">
        <v>898</v>
      </c>
      <c r="K19" s="222"/>
      <c r="L19" s="196"/>
      <c r="M19" s="250" t="s">
        <v>159</v>
      </c>
      <c r="N19" s="196"/>
      <c r="O19" s="141"/>
      <c r="P19" s="2">
        <v>42306</v>
      </c>
      <c r="Q19" s="221" t="s">
        <v>1041</v>
      </c>
      <c r="R19" s="196" t="s">
        <v>1313</v>
      </c>
      <c r="S19" s="141">
        <v>150</v>
      </c>
      <c r="T19" s="251" t="s">
        <v>386</v>
      </c>
      <c r="U19" s="141"/>
      <c r="V19" s="141" t="s">
        <v>1064</v>
      </c>
      <c r="W19" s="141" t="s">
        <v>1373</v>
      </c>
      <c r="X19" s="232">
        <v>0.91439997073920098</v>
      </c>
      <c r="Y19" s="141">
        <v>39.315860000000001</v>
      </c>
      <c r="Z19" s="141">
        <v>-74.746300000000005</v>
      </c>
      <c r="AA19" s="141" t="s">
        <v>599</v>
      </c>
      <c r="AB19" s="196" t="s">
        <v>218</v>
      </c>
      <c r="AC19" s="141" t="s">
        <v>1334</v>
      </c>
      <c r="AD19" s="252" t="s">
        <v>875</v>
      </c>
      <c r="AE19" s="196"/>
      <c r="AF19" s="141" t="s">
        <v>1165</v>
      </c>
      <c r="AG19" s="196"/>
      <c r="AH19" s="196"/>
      <c r="AI19" s="10"/>
      <c r="AJ19" s="141"/>
      <c r="AK19" s="221"/>
      <c r="AL19" s="141"/>
      <c r="AM19" s="196"/>
      <c r="AN19" s="141"/>
      <c r="AO19" s="196" t="s">
        <v>624</v>
      </c>
      <c r="AP19" s="196" t="s">
        <v>1308</v>
      </c>
      <c r="AQ19" s="197" t="s">
        <v>586</v>
      </c>
      <c r="AR19" s="196" t="s">
        <v>305</v>
      </c>
      <c r="AS19" s="228"/>
      <c r="AT19" s="111" t="s">
        <v>210</v>
      </c>
      <c r="AU19" s="228"/>
      <c r="AV19" s="221"/>
      <c r="AW19" s="233"/>
      <c r="AX19" s="220"/>
      <c r="AY19" s="220"/>
      <c r="AZ19" s="220"/>
      <c r="BA19" s="196"/>
      <c r="BB19" s="196"/>
      <c r="BC19" s="196"/>
      <c r="BD19" s="234"/>
      <c r="BE19" s="141" t="s">
        <v>1207</v>
      </c>
      <c r="BF19" s="196" t="s">
        <v>195</v>
      </c>
      <c r="BG19" s="196"/>
      <c r="BH19" s="141">
        <v>10331</v>
      </c>
      <c r="BI19" s="197" t="s">
        <v>202</v>
      </c>
      <c r="BJ19" s="196"/>
      <c r="BK19" s="221"/>
      <c r="BL19" s="2">
        <v>42306</v>
      </c>
      <c r="BM19" s="221" t="s">
        <v>1532</v>
      </c>
      <c r="BN19" s="221" t="s">
        <v>1533</v>
      </c>
      <c r="BO19" s="221"/>
      <c r="BP19" s="141" t="s">
        <v>1471</v>
      </c>
      <c r="BQ19" s="196"/>
    </row>
    <row r="20" spans="1:69" x14ac:dyDescent="0.35">
      <c r="A20" s="214"/>
      <c r="B20" s="196"/>
      <c r="C20" s="196"/>
      <c r="D20" s="111" t="s">
        <v>305</v>
      </c>
      <c r="E20" s="220"/>
      <c r="F20" s="211" t="s">
        <v>305</v>
      </c>
      <c r="G20" s="196"/>
      <c r="H20" s="196"/>
      <c r="I20" s="111" t="s">
        <v>12</v>
      </c>
      <c r="J20" s="141" t="s">
        <v>899</v>
      </c>
      <c r="K20" s="222"/>
      <c r="L20" s="196"/>
      <c r="M20" s="250" t="s">
        <v>159</v>
      </c>
      <c r="N20" s="196"/>
      <c r="O20" s="141"/>
      <c r="P20" s="2">
        <v>42536</v>
      </c>
      <c r="Q20" s="221" t="s">
        <v>1035</v>
      </c>
      <c r="R20" s="196" t="s">
        <v>1313</v>
      </c>
      <c r="S20" s="141"/>
      <c r="T20" s="251" t="s">
        <v>386</v>
      </c>
      <c r="U20" s="141" t="s">
        <v>1319</v>
      </c>
      <c r="V20" s="141" t="s">
        <v>1065</v>
      </c>
      <c r="W20" s="141" t="s">
        <v>1376</v>
      </c>
      <c r="X20" s="232">
        <v>11.887199619609612</v>
      </c>
      <c r="Y20" s="141">
        <v>40.720269999999999</v>
      </c>
      <c r="Z20" s="141">
        <v>-73.168049999999994</v>
      </c>
      <c r="AA20" s="141" t="s">
        <v>599</v>
      </c>
      <c r="AB20" s="196" t="s">
        <v>218</v>
      </c>
      <c r="AC20" s="141" t="s">
        <v>1335</v>
      </c>
      <c r="AD20" s="252" t="s">
        <v>875</v>
      </c>
      <c r="AE20" s="196"/>
      <c r="AF20" s="141" t="s">
        <v>1165</v>
      </c>
      <c r="AG20" s="196"/>
      <c r="AH20" s="196"/>
      <c r="AI20" s="10"/>
      <c r="AJ20" s="141">
        <v>0</v>
      </c>
      <c r="AK20" s="221"/>
      <c r="AL20" s="141"/>
      <c r="AM20" s="196" t="s">
        <v>461</v>
      </c>
      <c r="AN20" s="141" t="s">
        <v>1178</v>
      </c>
      <c r="AO20" s="196" t="s">
        <v>624</v>
      </c>
      <c r="AP20" s="196" t="s">
        <v>1308</v>
      </c>
      <c r="AQ20" s="197" t="s">
        <v>586</v>
      </c>
      <c r="AR20" s="196" t="s">
        <v>305</v>
      </c>
      <c r="AS20" s="228"/>
      <c r="AT20" s="111" t="s">
        <v>210</v>
      </c>
      <c r="AU20" s="228"/>
      <c r="AV20" s="221"/>
      <c r="AW20" s="233"/>
      <c r="AX20" s="220"/>
      <c r="AY20" s="220"/>
      <c r="AZ20" s="220"/>
      <c r="BA20" s="196"/>
      <c r="BB20" s="196"/>
      <c r="BC20" s="196"/>
      <c r="BD20" s="234"/>
      <c r="BE20" s="141" t="s">
        <v>1208</v>
      </c>
      <c r="BF20" s="196" t="s">
        <v>195</v>
      </c>
      <c r="BG20" s="196"/>
      <c r="BH20" s="141">
        <v>10524</v>
      </c>
      <c r="BI20" s="197" t="s">
        <v>202</v>
      </c>
      <c r="BJ20" s="196"/>
      <c r="BK20" s="221"/>
      <c r="BL20" s="2">
        <v>42536</v>
      </c>
      <c r="BM20" s="221" t="s">
        <v>1532</v>
      </c>
      <c r="BN20" s="221" t="s">
        <v>1533</v>
      </c>
      <c r="BO20" s="221"/>
      <c r="BP20" s="141" t="s">
        <v>1472</v>
      </c>
      <c r="BQ20" s="196"/>
    </row>
    <row r="21" spans="1:69" x14ac:dyDescent="0.35">
      <c r="A21" s="214"/>
      <c r="B21" s="196"/>
      <c r="C21" s="196"/>
      <c r="D21" s="111" t="s">
        <v>305</v>
      </c>
      <c r="E21" s="220"/>
      <c r="F21" s="211" t="s">
        <v>305</v>
      </c>
      <c r="G21" s="196"/>
      <c r="H21" s="196"/>
      <c r="I21" s="111" t="s">
        <v>12</v>
      </c>
      <c r="J21" s="141" t="s">
        <v>900</v>
      </c>
      <c r="K21" s="222"/>
      <c r="L21" s="196"/>
      <c r="M21" s="250" t="s">
        <v>159</v>
      </c>
      <c r="N21" s="196"/>
      <c r="O21" s="141" t="s">
        <v>950</v>
      </c>
      <c r="P21" s="2">
        <v>42537</v>
      </c>
      <c r="Q21" s="221" t="s">
        <v>1041</v>
      </c>
      <c r="R21" s="196" t="s">
        <v>1313</v>
      </c>
      <c r="S21" s="141">
        <v>300</v>
      </c>
      <c r="T21" s="251" t="s">
        <v>386</v>
      </c>
      <c r="U21" s="141"/>
      <c r="V21" s="141" t="s">
        <v>1066</v>
      </c>
      <c r="W21" s="141" t="s">
        <v>1377</v>
      </c>
      <c r="X21" s="232">
        <v>21.945599297740824</v>
      </c>
      <c r="Y21" s="141">
        <v>39.355249999999998</v>
      </c>
      <c r="Z21" s="141">
        <v>-74.786659999999998</v>
      </c>
      <c r="AA21" s="141" t="s">
        <v>599</v>
      </c>
      <c r="AB21" s="196" t="s">
        <v>218</v>
      </c>
      <c r="AC21" s="141" t="s">
        <v>1336</v>
      </c>
      <c r="AD21" s="252" t="s">
        <v>875</v>
      </c>
      <c r="AE21" s="196"/>
      <c r="AF21" s="141" t="s">
        <v>1165</v>
      </c>
      <c r="AG21" s="196"/>
      <c r="AH21" s="196"/>
      <c r="AI21" s="10"/>
      <c r="AJ21" s="141">
        <v>0</v>
      </c>
      <c r="AK21" s="221"/>
      <c r="AL21" s="141"/>
      <c r="AM21" s="196"/>
      <c r="AN21" s="141" t="s">
        <v>1179</v>
      </c>
      <c r="AO21" s="196" t="s">
        <v>624</v>
      </c>
      <c r="AP21" s="196" t="s">
        <v>1308</v>
      </c>
      <c r="AQ21" s="197" t="s">
        <v>586</v>
      </c>
      <c r="AR21" s="196" t="s">
        <v>305</v>
      </c>
      <c r="AS21" s="228"/>
      <c r="AT21" s="111" t="s">
        <v>210</v>
      </c>
      <c r="AU21" s="228"/>
      <c r="AV21" s="221"/>
      <c r="AW21" s="233"/>
      <c r="AX21" s="220"/>
      <c r="AY21" s="220"/>
      <c r="AZ21" s="220"/>
      <c r="BA21" s="196"/>
      <c r="BB21" s="196"/>
      <c r="BC21" s="196"/>
      <c r="BD21" s="234"/>
      <c r="BE21" s="141" t="s">
        <v>1209</v>
      </c>
      <c r="BF21" s="196" t="s">
        <v>195</v>
      </c>
      <c r="BG21" s="196"/>
      <c r="BH21" s="141">
        <v>10534</v>
      </c>
      <c r="BI21" s="197" t="s">
        <v>202</v>
      </c>
      <c r="BJ21" s="196"/>
      <c r="BK21" s="221"/>
      <c r="BL21" s="2">
        <v>42540</v>
      </c>
      <c r="BM21" s="221" t="s">
        <v>1532</v>
      </c>
      <c r="BN21" s="221" t="s">
        <v>1533</v>
      </c>
      <c r="BO21" s="221"/>
      <c r="BP21" s="141" t="s">
        <v>1473</v>
      </c>
      <c r="BQ21" s="196"/>
    </row>
    <row r="22" spans="1:69" x14ac:dyDescent="0.35">
      <c r="A22" s="214"/>
      <c r="B22" s="196"/>
      <c r="C22" s="196"/>
      <c r="D22" s="111" t="s">
        <v>305</v>
      </c>
      <c r="E22" s="220"/>
      <c r="F22" s="211" t="s">
        <v>305</v>
      </c>
      <c r="G22" s="196"/>
      <c r="H22" s="196"/>
      <c r="I22" s="111" t="s">
        <v>12</v>
      </c>
      <c r="J22" s="141" t="s">
        <v>900</v>
      </c>
      <c r="K22" s="222"/>
      <c r="L22" s="196"/>
      <c r="M22" s="250" t="s">
        <v>159</v>
      </c>
      <c r="N22" s="196"/>
      <c r="O22" s="141" t="s">
        <v>951</v>
      </c>
      <c r="P22" s="2">
        <v>42541</v>
      </c>
      <c r="Q22" s="221" t="s">
        <v>1036</v>
      </c>
      <c r="R22" s="196" t="s">
        <v>1313</v>
      </c>
      <c r="S22" s="141">
        <v>1800</v>
      </c>
      <c r="T22" s="251" t="s">
        <v>386</v>
      </c>
      <c r="U22" s="141" t="s">
        <v>1317</v>
      </c>
      <c r="V22" s="141" t="s">
        <v>1067</v>
      </c>
      <c r="W22" s="141" t="s">
        <v>1378</v>
      </c>
      <c r="X22" s="232">
        <v>15.239999512320015</v>
      </c>
      <c r="Y22" s="141">
        <v>39.339910000000003</v>
      </c>
      <c r="Z22" s="141">
        <v>-74.838080000000005</v>
      </c>
      <c r="AA22" s="141" t="s">
        <v>599</v>
      </c>
      <c r="AB22" s="196" t="s">
        <v>218</v>
      </c>
      <c r="AC22" s="141" t="s">
        <v>1337</v>
      </c>
      <c r="AD22" s="252" t="s">
        <v>875</v>
      </c>
      <c r="AE22" s="196"/>
      <c r="AF22" s="141" t="s">
        <v>1165</v>
      </c>
      <c r="AG22" s="196"/>
      <c r="AH22" s="196"/>
      <c r="AI22" s="10">
        <v>2.5</v>
      </c>
      <c r="AJ22" s="141" t="s">
        <v>1167</v>
      </c>
      <c r="AK22" s="221" t="s">
        <v>468</v>
      </c>
      <c r="AL22" s="141" t="s">
        <v>1173</v>
      </c>
      <c r="AM22" s="196" t="s">
        <v>456</v>
      </c>
      <c r="AN22" s="141" t="s">
        <v>1180</v>
      </c>
      <c r="AO22" s="196" t="s">
        <v>624</v>
      </c>
      <c r="AP22" s="196" t="s">
        <v>1308</v>
      </c>
      <c r="AQ22" s="197" t="s">
        <v>586</v>
      </c>
      <c r="AR22" s="196" t="s">
        <v>305</v>
      </c>
      <c r="AS22" s="228"/>
      <c r="AT22" s="111" t="s">
        <v>210</v>
      </c>
      <c r="AU22" s="228"/>
      <c r="AV22" s="221"/>
      <c r="AW22" s="233"/>
      <c r="AX22" s="220"/>
      <c r="AY22" s="220"/>
      <c r="AZ22" s="220"/>
      <c r="BA22" s="196"/>
      <c r="BB22" s="196"/>
      <c r="BC22" s="196"/>
      <c r="BD22" s="234"/>
      <c r="BE22" s="141" t="s">
        <v>1210</v>
      </c>
      <c r="BF22" s="196" t="s">
        <v>195</v>
      </c>
      <c r="BG22" s="196"/>
      <c r="BH22" s="141">
        <v>10535</v>
      </c>
      <c r="BI22" s="197" t="s">
        <v>202</v>
      </c>
      <c r="BJ22" s="196"/>
      <c r="BK22" s="221"/>
      <c r="BL22" s="2">
        <v>42541</v>
      </c>
      <c r="BM22" s="221" t="s">
        <v>1532</v>
      </c>
      <c r="BN22" s="221" t="s">
        <v>1533</v>
      </c>
      <c r="BO22" s="221"/>
      <c r="BP22" s="141" t="s">
        <v>1474</v>
      </c>
      <c r="BQ22" s="196"/>
    </row>
    <row r="23" spans="1:69" x14ac:dyDescent="0.35">
      <c r="A23" s="214"/>
      <c r="B23" s="197"/>
      <c r="C23" s="196"/>
      <c r="D23" s="111" t="s">
        <v>305</v>
      </c>
      <c r="E23" s="220"/>
      <c r="F23" s="211" t="s">
        <v>305</v>
      </c>
      <c r="G23" s="196"/>
      <c r="H23" s="196"/>
      <c r="I23" s="111" t="s">
        <v>12</v>
      </c>
      <c r="J23" s="141" t="s">
        <v>901</v>
      </c>
      <c r="K23" s="222"/>
      <c r="L23" s="196"/>
      <c r="M23" s="250" t="s">
        <v>159</v>
      </c>
      <c r="N23" s="196"/>
      <c r="O23" s="141" t="s">
        <v>952</v>
      </c>
      <c r="P23" s="2">
        <v>42543</v>
      </c>
      <c r="Q23" s="221" t="s">
        <v>1042</v>
      </c>
      <c r="R23" s="196" t="s">
        <v>1313</v>
      </c>
      <c r="S23" s="141">
        <v>240</v>
      </c>
      <c r="T23" s="251" t="s">
        <v>386</v>
      </c>
      <c r="U23" s="141" t="s">
        <v>1319</v>
      </c>
      <c r="V23" s="141" t="s">
        <v>1068</v>
      </c>
      <c r="W23" s="141" t="s">
        <v>1379</v>
      </c>
      <c r="X23" s="232">
        <v>36.880798819814437</v>
      </c>
      <c r="Y23" s="141">
        <v>40.181609999999999</v>
      </c>
      <c r="Z23" s="141">
        <v>-74.173190000000005</v>
      </c>
      <c r="AA23" s="141" t="s">
        <v>599</v>
      </c>
      <c r="AB23" s="196" t="s">
        <v>218</v>
      </c>
      <c r="AC23" s="141" t="s">
        <v>1338</v>
      </c>
      <c r="AD23" s="252" t="s">
        <v>875</v>
      </c>
      <c r="AE23" s="196"/>
      <c r="AF23" s="141" t="s">
        <v>1165</v>
      </c>
      <c r="AG23" s="196"/>
      <c r="AH23" s="196"/>
      <c r="AI23" s="10">
        <v>1</v>
      </c>
      <c r="AJ23" s="141" t="s">
        <v>1168</v>
      </c>
      <c r="AK23" s="221"/>
      <c r="AL23" s="141"/>
      <c r="AM23" s="196" t="s">
        <v>452</v>
      </c>
      <c r="AN23" s="141" t="s">
        <v>452</v>
      </c>
      <c r="AO23" s="196" t="s">
        <v>624</v>
      </c>
      <c r="AP23" s="196" t="s">
        <v>1308</v>
      </c>
      <c r="AQ23" s="197" t="s">
        <v>586</v>
      </c>
      <c r="AR23" s="196" t="s">
        <v>305</v>
      </c>
      <c r="AS23" s="228"/>
      <c r="AT23" s="111" t="s">
        <v>210</v>
      </c>
      <c r="AU23" s="228"/>
      <c r="AV23" s="221"/>
      <c r="AW23" s="233"/>
      <c r="AX23" s="220"/>
      <c r="AY23" s="220"/>
      <c r="AZ23" s="220"/>
      <c r="BA23" s="196"/>
      <c r="BB23" s="196"/>
      <c r="BC23" s="196"/>
      <c r="BD23" s="234"/>
      <c r="BE23" s="141" t="s">
        <v>1211</v>
      </c>
      <c r="BF23" s="196" t="s">
        <v>195</v>
      </c>
      <c r="BG23" s="196"/>
      <c r="BH23" s="141">
        <v>10536</v>
      </c>
      <c r="BI23" s="197" t="s">
        <v>202</v>
      </c>
      <c r="BJ23" s="196"/>
      <c r="BK23" s="221"/>
      <c r="BL23" s="2">
        <v>42543</v>
      </c>
      <c r="BM23" s="221" t="s">
        <v>1532</v>
      </c>
      <c r="BN23" s="221" t="s">
        <v>1533</v>
      </c>
      <c r="BO23" s="221"/>
      <c r="BP23" s="141" t="s">
        <v>1475</v>
      </c>
      <c r="BQ23" s="196"/>
    </row>
    <row r="24" spans="1:69" x14ac:dyDescent="0.35">
      <c r="A24" s="214"/>
      <c r="B24" s="196"/>
      <c r="C24" s="196"/>
      <c r="D24" s="111" t="s">
        <v>305</v>
      </c>
      <c r="E24" s="220"/>
      <c r="F24" s="211" t="s">
        <v>305</v>
      </c>
      <c r="G24" s="196"/>
      <c r="H24" s="196"/>
      <c r="I24" s="111" t="s">
        <v>12</v>
      </c>
      <c r="J24" s="141" t="s">
        <v>901</v>
      </c>
      <c r="K24" s="222"/>
      <c r="L24" s="196"/>
      <c r="M24" s="250" t="s">
        <v>159</v>
      </c>
      <c r="N24" s="196"/>
      <c r="O24" s="141" t="s">
        <v>952</v>
      </c>
      <c r="P24" s="2">
        <v>42548</v>
      </c>
      <c r="Q24" s="221" t="s">
        <v>1041</v>
      </c>
      <c r="R24" s="196" t="s">
        <v>1313</v>
      </c>
      <c r="S24" s="141">
        <v>400</v>
      </c>
      <c r="T24" s="251" t="s">
        <v>386</v>
      </c>
      <c r="U24" s="141" t="s">
        <v>1319</v>
      </c>
      <c r="V24" s="141" t="s">
        <v>1069</v>
      </c>
      <c r="W24" s="141" t="s">
        <v>1380</v>
      </c>
      <c r="X24" s="232">
        <v>7.0103997756672074</v>
      </c>
      <c r="Y24" s="141">
        <v>39.331629999999997</v>
      </c>
      <c r="Z24" s="141">
        <v>-74.863330000000005</v>
      </c>
      <c r="AA24" s="141" t="s">
        <v>599</v>
      </c>
      <c r="AB24" s="196" t="s">
        <v>218</v>
      </c>
      <c r="AC24" s="141" t="s">
        <v>1339</v>
      </c>
      <c r="AD24" s="252" t="s">
        <v>875</v>
      </c>
      <c r="AE24" s="196"/>
      <c r="AF24" s="141" t="s">
        <v>1165</v>
      </c>
      <c r="AG24" s="196"/>
      <c r="AH24" s="196"/>
      <c r="AI24" s="10">
        <v>1</v>
      </c>
      <c r="AJ24" s="141" t="s">
        <v>1168</v>
      </c>
      <c r="AK24" s="221"/>
      <c r="AL24" s="141"/>
      <c r="AM24" s="196" t="s">
        <v>461</v>
      </c>
      <c r="AN24" s="141" t="s">
        <v>1181</v>
      </c>
      <c r="AO24" s="196" t="s">
        <v>624</v>
      </c>
      <c r="AP24" s="196" t="s">
        <v>1308</v>
      </c>
      <c r="AQ24" s="197" t="s">
        <v>586</v>
      </c>
      <c r="AR24" s="196" t="s">
        <v>305</v>
      </c>
      <c r="AS24" s="228"/>
      <c r="AT24" s="111" t="s">
        <v>210</v>
      </c>
      <c r="AU24" s="228"/>
      <c r="AV24" s="221"/>
      <c r="AW24" s="233"/>
      <c r="AX24" s="220"/>
      <c r="AY24" s="220"/>
      <c r="AZ24" s="220"/>
      <c r="BA24" s="196"/>
      <c r="BB24" s="196"/>
      <c r="BC24" s="196"/>
      <c r="BD24" s="234"/>
      <c r="BE24" s="141" t="s">
        <v>1212</v>
      </c>
      <c r="BF24" s="196" t="s">
        <v>195</v>
      </c>
      <c r="BG24" s="196"/>
      <c r="BH24" s="141"/>
      <c r="BI24" s="197" t="s">
        <v>202</v>
      </c>
      <c r="BJ24" s="196"/>
      <c r="BK24" s="221"/>
      <c r="BL24" s="2">
        <v>42548</v>
      </c>
      <c r="BM24" s="221" t="s">
        <v>1532</v>
      </c>
      <c r="BN24" s="221" t="s">
        <v>1533</v>
      </c>
      <c r="BO24" s="221"/>
      <c r="BP24" s="141" t="s">
        <v>1476</v>
      </c>
      <c r="BQ24" s="196"/>
    </row>
    <row r="25" spans="1:69" x14ac:dyDescent="0.35">
      <c r="A25" s="214"/>
      <c r="B25" s="197"/>
      <c r="C25" s="196"/>
      <c r="D25" s="111" t="s">
        <v>305</v>
      </c>
      <c r="E25" s="220"/>
      <c r="F25" s="211" t="s">
        <v>305</v>
      </c>
      <c r="G25" s="196"/>
      <c r="H25" s="196"/>
      <c r="I25" s="111" t="s">
        <v>12</v>
      </c>
      <c r="J25" s="141" t="s">
        <v>902</v>
      </c>
      <c r="K25" s="222"/>
      <c r="L25" s="196"/>
      <c r="M25" s="250" t="s">
        <v>159</v>
      </c>
      <c r="N25" s="196"/>
      <c r="O25" s="141" t="s">
        <v>953</v>
      </c>
      <c r="P25" s="2">
        <v>42559</v>
      </c>
      <c r="Q25" s="221" t="s">
        <v>1040</v>
      </c>
      <c r="R25" s="196" t="s">
        <v>1313</v>
      </c>
      <c r="S25" s="141">
        <v>200</v>
      </c>
      <c r="T25" s="251" t="s">
        <v>386</v>
      </c>
      <c r="U25" s="141"/>
      <c r="V25" s="141" t="s">
        <v>1070</v>
      </c>
      <c r="W25" s="141" t="s">
        <v>1381</v>
      </c>
      <c r="X25" s="232">
        <v>1.5239999512320015</v>
      </c>
      <c r="Y25" s="141">
        <v>39.827330000000003</v>
      </c>
      <c r="Z25" s="141">
        <v>-74.242999999999995</v>
      </c>
      <c r="AA25" s="141" t="s">
        <v>599</v>
      </c>
      <c r="AB25" s="196" t="s">
        <v>218</v>
      </c>
      <c r="AC25" s="141" t="s">
        <v>1340</v>
      </c>
      <c r="AD25" s="252" t="s">
        <v>875</v>
      </c>
      <c r="AE25" s="196"/>
      <c r="AF25" s="141" t="s">
        <v>1165</v>
      </c>
      <c r="AG25" s="196"/>
      <c r="AH25" s="196"/>
      <c r="AI25" s="10">
        <v>1</v>
      </c>
      <c r="AJ25" s="141" t="s">
        <v>1168</v>
      </c>
      <c r="AK25" s="221"/>
      <c r="AL25" s="141"/>
      <c r="AM25" s="196" t="s">
        <v>452</v>
      </c>
      <c r="AN25" s="141" t="s">
        <v>452</v>
      </c>
      <c r="AO25" s="196" t="s">
        <v>624</v>
      </c>
      <c r="AP25" s="196" t="s">
        <v>1308</v>
      </c>
      <c r="AQ25" s="197" t="s">
        <v>586</v>
      </c>
      <c r="AR25" s="196" t="s">
        <v>305</v>
      </c>
      <c r="AS25" s="228"/>
      <c r="AT25" s="111" t="s">
        <v>210</v>
      </c>
      <c r="AU25" s="228"/>
      <c r="AV25" s="221"/>
      <c r="AW25" s="233"/>
      <c r="AX25" s="220"/>
      <c r="AY25" s="220"/>
      <c r="AZ25" s="220"/>
      <c r="BA25" s="196"/>
      <c r="BB25" s="196"/>
      <c r="BC25" s="196"/>
      <c r="BD25" s="234"/>
      <c r="BE25" s="141" t="s">
        <v>1213</v>
      </c>
      <c r="BF25" s="196" t="s">
        <v>195</v>
      </c>
      <c r="BG25" s="196"/>
      <c r="BH25" s="141"/>
      <c r="BI25" s="197" t="s">
        <v>202</v>
      </c>
      <c r="BJ25" s="196"/>
      <c r="BK25" s="221"/>
      <c r="BL25" s="2">
        <v>42559</v>
      </c>
      <c r="BM25" s="221" t="s">
        <v>1532</v>
      </c>
      <c r="BN25" s="221" t="s">
        <v>1533</v>
      </c>
      <c r="BO25" s="221"/>
      <c r="BP25" s="141" t="s">
        <v>1477</v>
      </c>
      <c r="BQ25" s="196"/>
    </row>
    <row r="26" spans="1:69" x14ac:dyDescent="0.35">
      <c r="A26" s="214"/>
      <c r="B26" s="196"/>
      <c r="C26" s="196"/>
      <c r="D26" s="111" t="s">
        <v>305</v>
      </c>
      <c r="E26" s="220"/>
      <c r="F26" s="211" t="s">
        <v>305</v>
      </c>
      <c r="G26" s="196"/>
      <c r="H26" s="196"/>
      <c r="I26" s="111" t="s">
        <v>12</v>
      </c>
      <c r="J26" s="141" t="s">
        <v>903</v>
      </c>
      <c r="K26" s="222"/>
      <c r="L26" s="196"/>
      <c r="M26" s="250" t="s">
        <v>159</v>
      </c>
      <c r="N26" s="196"/>
      <c r="O26" s="141" t="s">
        <v>954</v>
      </c>
      <c r="P26" s="2">
        <v>42564</v>
      </c>
      <c r="Q26" s="221" t="s">
        <v>1039</v>
      </c>
      <c r="R26" s="196" t="s">
        <v>1313</v>
      </c>
      <c r="S26" s="141">
        <v>600</v>
      </c>
      <c r="T26" s="251" t="s">
        <v>386</v>
      </c>
      <c r="U26" s="141" t="s">
        <v>1320</v>
      </c>
      <c r="V26" s="141" t="s">
        <v>1071</v>
      </c>
      <c r="W26" s="141" t="s">
        <v>1382</v>
      </c>
      <c r="X26" s="232">
        <v>2.133599931724802</v>
      </c>
      <c r="Y26" s="141">
        <v>38.956380000000003</v>
      </c>
      <c r="Z26" s="141">
        <v>-74.853549999999998</v>
      </c>
      <c r="AA26" s="141" t="s">
        <v>599</v>
      </c>
      <c r="AB26" s="196" t="s">
        <v>218</v>
      </c>
      <c r="AC26" s="141" t="s">
        <v>1341</v>
      </c>
      <c r="AD26" s="252" t="s">
        <v>875</v>
      </c>
      <c r="AE26" s="196"/>
      <c r="AF26" s="141" t="s">
        <v>1165</v>
      </c>
      <c r="AG26" s="196"/>
      <c r="AH26" s="196"/>
      <c r="AI26" s="10">
        <v>1</v>
      </c>
      <c r="AJ26" s="141" t="s">
        <v>1168</v>
      </c>
      <c r="AK26" s="221"/>
      <c r="AL26" s="141"/>
      <c r="AM26" s="196" t="s">
        <v>452</v>
      </c>
      <c r="AN26" s="141" t="s">
        <v>452</v>
      </c>
      <c r="AO26" s="196" t="s">
        <v>624</v>
      </c>
      <c r="AP26" s="196" t="s">
        <v>1308</v>
      </c>
      <c r="AQ26" s="197" t="s">
        <v>586</v>
      </c>
      <c r="AR26" s="196" t="s">
        <v>305</v>
      </c>
      <c r="AS26" s="228"/>
      <c r="AT26" s="111" t="s">
        <v>210</v>
      </c>
      <c r="AU26" s="228"/>
      <c r="AV26" s="221"/>
      <c r="AW26" s="233"/>
      <c r="AX26" s="220"/>
      <c r="AY26" s="220"/>
      <c r="AZ26" s="220"/>
      <c r="BA26" s="196"/>
      <c r="BB26" s="196"/>
      <c r="BC26" s="196"/>
      <c r="BD26" s="234"/>
      <c r="BE26" s="141" t="s">
        <v>1214</v>
      </c>
      <c r="BF26" s="196" t="s">
        <v>195</v>
      </c>
      <c r="BG26" s="196"/>
      <c r="BH26" s="141"/>
      <c r="BI26" s="197" t="s">
        <v>202</v>
      </c>
      <c r="BJ26" s="196"/>
      <c r="BK26" s="221"/>
      <c r="BL26" s="2">
        <v>42564</v>
      </c>
      <c r="BM26" s="221" t="s">
        <v>1532</v>
      </c>
      <c r="BN26" s="221" t="s">
        <v>1533</v>
      </c>
      <c r="BO26" s="221"/>
      <c r="BP26" s="141" t="s">
        <v>1478</v>
      </c>
      <c r="BQ26" s="196"/>
    </row>
    <row r="27" spans="1:69" x14ac:dyDescent="0.35">
      <c r="A27" s="214"/>
      <c r="B27" s="196"/>
      <c r="C27" s="196"/>
      <c r="D27" s="111" t="s">
        <v>305</v>
      </c>
      <c r="E27" s="220"/>
      <c r="F27" s="211" t="s">
        <v>305</v>
      </c>
      <c r="G27" s="196"/>
      <c r="H27" s="196"/>
      <c r="I27" s="111" t="s">
        <v>12</v>
      </c>
      <c r="J27" s="141" t="s">
        <v>904</v>
      </c>
      <c r="K27" s="222"/>
      <c r="L27" s="196"/>
      <c r="M27" s="250" t="s">
        <v>159</v>
      </c>
      <c r="N27" s="196"/>
      <c r="O27" s="141" t="s">
        <v>955</v>
      </c>
      <c r="P27" s="2">
        <v>42591</v>
      </c>
      <c r="Q27" s="221" t="s">
        <v>1043</v>
      </c>
      <c r="R27" s="196" t="s">
        <v>1313</v>
      </c>
      <c r="S27" s="141">
        <v>150</v>
      </c>
      <c r="T27" s="251" t="s">
        <v>386</v>
      </c>
      <c r="U27" s="141" t="s">
        <v>1319</v>
      </c>
      <c r="V27" s="141" t="s">
        <v>1072</v>
      </c>
      <c r="W27" s="141" t="s">
        <v>1383</v>
      </c>
      <c r="X27" s="232">
        <v>72.237597688396875</v>
      </c>
      <c r="Y27" s="141">
        <v>40.72213</v>
      </c>
      <c r="Z27" s="141">
        <v>-74.48272</v>
      </c>
      <c r="AA27" s="141" t="s">
        <v>599</v>
      </c>
      <c r="AB27" s="196" t="s">
        <v>218</v>
      </c>
      <c r="AC27" s="141" t="s">
        <v>1342</v>
      </c>
      <c r="AD27" s="252" t="s">
        <v>875</v>
      </c>
      <c r="AE27" s="196"/>
      <c r="AF27" s="141" t="s">
        <v>1165</v>
      </c>
      <c r="AG27" s="196"/>
      <c r="AH27" s="196"/>
      <c r="AI27" s="10">
        <v>1</v>
      </c>
      <c r="AJ27" s="141" t="s">
        <v>1169</v>
      </c>
      <c r="AK27" s="221"/>
      <c r="AL27" s="141"/>
      <c r="AM27" s="196" t="s">
        <v>461</v>
      </c>
      <c r="AN27" s="141" t="s">
        <v>1182</v>
      </c>
      <c r="AO27" s="196" t="s">
        <v>624</v>
      </c>
      <c r="AP27" s="196" t="s">
        <v>1308</v>
      </c>
      <c r="AQ27" s="197" t="s">
        <v>586</v>
      </c>
      <c r="AR27" s="196" t="s">
        <v>305</v>
      </c>
      <c r="AS27" s="228"/>
      <c r="AT27" s="111" t="s">
        <v>210</v>
      </c>
      <c r="AU27" s="228"/>
      <c r="AV27" s="221"/>
      <c r="AW27" s="233"/>
      <c r="AX27" s="220"/>
      <c r="AY27" s="220"/>
      <c r="AZ27" s="220"/>
      <c r="BA27" s="196"/>
      <c r="BB27" s="196"/>
      <c r="BC27" s="196"/>
      <c r="BD27" s="234"/>
      <c r="BE27" s="141" t="s">
        <v>1215</v>
      </c>
      <c r="BF27" s="196" t="s">
        <v>195</v>
      </c>
      <c r="BG27" s="196"/>
      <c r="BH27" s="141"/>
      <c r="BI27" s="197" t="s">
        <v>202</v>
      </c>
      <c r="BJ27" s="196"/>
      <c r="BK27" s="221"/>
      <c r="BL27" s="2">
        <v>42591</v>
      </c>
      <c r="BM27" s="221" t="s">
        <v>1532</v>
      </c>
      <c r="BN27" s="221" t="s">
        <v>1533</v>
      </c>
      <c r="BO27" s="221"/>
      <c r="BP27" s="141" t="s">
        <v>1479</v>
      </c>
      <c r="BQ27" s="196"/>
    </row>
    <row r="28" spans="1:69" x14ac:dyDescent="0.35">
      <c r="A28" s="214"/>
      <c r="B28" s="196"/>
      <c r="C28" s="196"/>
      <c r="D28" s="111" t="s">
        <v>305</v>
      </c>
      <c r="E28" s="220"/>
      <c r="F28" s="211" t="s">
        <v>305</v>
      </c>
      <c r="G28" s="196"/>
      <c r="H28" s="196"/>
      <c r="I28" s="111" t="s">
        <v>12</v>
      </c>
      <c r="J28" s="141" t="s">
        <v>905</v>
      </c>
      <c r="K28" s="222"/>
      <c r="L28" s="196"/>
      <c r="M28" s="250" t="s">
        <v>159</v>
      </c>
      <c r="N28" s="196"/>
      <c r="O28" s="141" t="s">
        <v>956</v>
      </c>
      <c r="P28" s="2">
        <v>42572</v>
      </c>
      <c r="Q28" s="221" t="s">
        <v>1043</v>
      </c>
      <c r="R28" s="196" t="s">
        <v>1313</v>
      </c>
      <c r="S28" s="141">
        <v>80</v>
      </c>
      <c r="T28" s="251" t="s">
        <v>386</v>
      </c>
      <c r="U28" s="141" t="s">
        <v>1319</v>
      </c>
      <c r="V28" s="141" t="s">
        <v>1073</v>
      </c>
      <c r="W28" s="141" t="s">
        <v>1384</v>
      </c>
      <c r="X28" s="232">
        <v>207.26399336755222</v>
      </c>
      <c r="Y28" s="141">
        <v>40.804079999999999</v>
      </c>
      <c r="Z28" s="141">
        <v>-74.687550000000002</v>
      </c>
      <c r="AA28" s="141" t="s">
        <v>599</v>
      </c>
      <c r="AB28" s="196" t="s">
        <v>218</v>
      </c>
      <c r="AC28" s="141" t="s">
        <v>1342</v>
      </c>
      <c r="AD28" s="252" t="s">
        <v>875</v>
      </c>
      <c r="AE28" s="196"/>
      <c r="AF28" s="141" t="s">
        <v>1165</v>
      </c>
      <c r="AG28" s="196"/>
      <c r="AH28" s="196"/>
      <c r="AI28" s="10">
        <v>1</v>
      </c>
      <c r="AJ28" s="141" t="s">
        <v>1168</v>
      </c>
      <c r="AK28" s="221"/>
      <c r="AL28" s="141"/>
      <c r="AM28" s="196" t="s">
        <v>447</v>
      </c>
      <c r="AN28" s="141" t="s">
        <v>1183</v>
      </c>
      <c r="AO28" s="196" t="s">
        <v>624</v>
      </c>
      <c r="AP28" s="196" t="s">
        <v>1308</v>
      </c>
      <c r="AQ28" s="197" t="s">
        <v>586</v>
      </c>
      <c r="AR28" s="196" t="s">
        <v>305</v>
      </c>
      <c r="AS28" s="228"/>
      <c r="AT28" s="111" t="s">
        <v>210</v>
      </c>
      <c r="AU28" s="228"/>
      <c r="AV28" s="221"/>
      <c r="AW28" s="233"/>
      <c r="AX28" s="220"/>
      <c r="AY28" s="220"/>
      <c r="AZ28" s="220"/>
      <c r="BA28" s="196"/>
      <c r="BB28" s="196"/>
      <c r="BC28" s="196"/>
      <c r="BD28" s="234"/>
      <c r="BE28" s="141" t="s">
        <v>1216</v>
      </c>
      <c r="BF28" s="196" t="s">
        <v>195</v>
      </c>
      <c r="BG28" s="196"/>
      <c r="BH28" s="141"/>
      <c r="BI28" s="197" t="s">
        <v>202</v>
      </c>
      <c r="BJ28" s="196"/>
      <c r="BK28" s="221"/>
      <c r="BL28" s="2">
        <v>42572</v>
      </c>
      <c r="BM28" s="221" t="s">
        <v>1532</v>
      </c>
      <c r="BN28" s="221" t="s">
        <v>1533</v>
      </c>
      <c r="BO28" s="221"/>
      <c r="BP28" s="141" t="s">
        <v>1480</v>
      </c>
      <c r="BQ28" s="196"/>
    </row>
    <row r="29" spans="1:69" x14ac:dyDescent="0.35">
      <c r="A29" s="214"/>
      <c r="B29" s="197"/>
      <c r="C29" s="196"/>
      <c r="D29" s="111" t="s">
        <v>305</v>
      </c>
      <c r="E29" s="220"/>
      <c r="F29" s="211" t="s">
        <v>305</v>
      </c>
      <c r="G29" s="196"/>
      <c r="H29" s="196"/>
      <c r="I29" s="111" t="s">
        <v>12</v>
      </c>
      <c r="J29" s="141" t="s">
        <v>885</v>
      </c>
      <c r="K29" s="222"/>
      <c r="L29" s="196"/>
      <c r="M29" s="250" t="s">
        <v>159</v>
      </c>
      <c r="N29" s="196"/>
      <c r="O29" s="141" t="s">
        <v>957</v>
      </c>
      <c r="P29" s="2">
        <v>42599</v>
      </c>
      <c r="Q29" s="221" t="s">
        <v>1036</v>
      </c>
      <c r="R29" s="196" t="s">
        <v>1313</v>
      </c>
      <c r="S29" s="141">
        <v>280</v>
      </c>
      <c r="T29" s="251" t="s">
        <v>386</v>
      </c>
      <c r="U29" s="141" t="s">
        <v>1321</v>
      </c>
      <c r="V29" s="141" t="s">
        <v>1074</v>
      </c>
      <c r="W29" s="141" t="s">
        <v>1385</v>
      </c>
      <c r="X29" s="232">
        <v>9.143999707392009</v>
      </c>
      <c r="Y29" s="141">
        <v>39.366999999999997</v>
      </c>
      <c r="Z29" s="141">
        <v>-74.9983</v>
      </c>
      <c r="AA29" s="141" t="s">
        <v>599</v>
      </c>
      <c r="AB29" s="196" t="s">
        <v>218</v>
      </c>
      <c r="AC29" s="141" t="s">
        <v>1343</v>
      </c>
      <c r="AD29" s="252" t="s">
        <v>875</v>
      </c>
      <c r="AE29" s="196"/>
      <c r="AF29" s="141" t="s">
        <v>1165</v>
      </c>
      <c r="AG29" s="196"/>
      <c r="AH29" s="196"/>
      <c r="AI29" s="10">
        <v>30</v>
      </c>
      <c r="AJ29" s="141" t="s">
        <v>1170</v>
      </c>
      <c r="AK29" s="221"/>
      <c r="AL29" s="141"/>
      <c r="AM29" s="196" t="s">
        <v>452</v>
      </c>
      <c r="AN29" s="141" t="s">
        <v>452</v>
      </c>
      <c r="AO29" s="196" t="s">
        <v>624</v>
      </c>
      <c r="AP29" s="196" t="s">
        <v>1308</v>
      </c>
      <c r="AQ29" s="197" t="s">
        <v>586</v>
      </c>
      <c r="AR29" s="196" t="s">
        <v>305</v>
      </c>
      <c r="AS29" s="228"/>
      <c r="AT29" s="111" t="s">
        <v>210</v>
      </c>
      <c r="AU29" s="228"/>
      <c r="AV29" s="221"/>
      <c r="AW29" s="233"/>
      <c r="AX29" s="220"/>
      <c r="AY29" s="220"/>
      <c r="AZ29" s="220"/>
      <c r="BA29" s="196"/>
      <c r="BB29" s="196"/>
      <c r="BC29" s="196"/>
      <c r="BD29" s="234"/>
      <c r="BE29" s="141" t="s">
        <v>1217</v>
      </c>
      <c r="BF29" s="196" t="s">
        <v>195</v>
      </c>
      <c r="BG29" s="196"/>
      <c r="BH29" s="141"/>
      <c r="BI29" s="197" t="s">
        <v>202</v>
      </c>
      <c r="BJ29" s="196"/>
      <c r="BK29" s="221"/>
      <c r="BL29" s="2">
        <v>42599</v>
      </c>
      <c r="BM29" s="221" t="s">
        <v>1532</v>
      </c>
      <c r="BN29" s="221" t="s">
        <v>1533</v>
      </c>
      <c r="BO29" s="221"/>
      <c r="BP29" s="141" t="s">
        <v>1481</v>
      </c>
      <c r="BQ29" s="196"/>
    </row>
    <row r="30" spans="1:69" x14ac:dyDescent="0.35">
      <c r="A30" s="214"/>
      <c r="B30" s="196"/>
      <c r="C30" s="196"/>
      <c r="D30" s="111" t="s">
        <v>305</v>
      </c>
      <c r="E30" s="220"/>
      <c r="F30" s="211" t="s">
        <v>305</v>
      </c>
      <c r="G30" s="196"/>
      <c r="H30" s="196"/>
      <c r="I30" s="111" t="s">
        <v>12</v>
      </c>
      <c r="J30" s="141" t="s">
        <v>906</v>
      </c>
      <c r="K30" s="222"/>
      <c r="L30" s="196"/>
      <c r="M30" s="250" t="s">
        <v>159</v>
      </c>
      <c r="N30" s="196"/>
      <c r="O30" s="141" t="s">
        <v>958</v>
      </c>
      <c r="P30" s="2">
        <v>42600</v>
      </c>
      <c r="Q30" s="221" t="s">
        <v>1043</v>
      </c>
      <c r="R30" s="196" t="s">
        <v>1313</v>
      </c>
      <c r="S30" s="141">
        <v>84</v>
      </c>
      <c r="T30" s="251" t="s">
        <v>386</v>
      </c>
      <c r="U30" s="141" t="s">
        <v>1319</v>
      </c>
      <c r="V30" s="141" t="s">
        <v>1075</v>
      </c>
      <c r="W30" s="141" t="s">
        <v>1386</v>
      </c>
      <c r="X30" s="232">
        <v>72.237597688396875</v>
      </c>
      <c r="Y30" s="141">
        <v>40.72213</v>
      </c>
      <c r="Z30" s="141">
        <v>-74.48272</v>
      </c>
      <c r="AA30" s="141"/>
      <c r="AB30" s="196"/>
      <c r="AC30" s="141" t="s">
        <v>1344</v>
      </c>
      <c r="AD30" s="252" t="s">
        <v>875</v>
      </c>
      <c r="AE30" s="196"/>
      <c r="AF30" s="141" t="s">
        <v>1165</v>
      </c>
      <c r="AG30" s="196"/>
      <c r="AH30" s="196"/>
      <c r="AI30" s="10">
        <v>1</v>
      </c>
      <c r="AJ30" s="141" t="s">
        <v>1169</v>
      </c>
      <c r="AK30" s="221"/>
      <c r="AL30" s="141"/>
      <c r="AM30" s="196" t="s">
        <v>457</v>
      </c>
      <c r="AN30" s="141" t="s">
        <v>457</v>
      </c>
      <c r="AO30" s="196" t="s">
        <v>624</v>
      </c>
      <c r="AP30" s="196" t="s">
        <v>1308</v>
      </c>
      <c r="AQ30" s="197" t="s">
        <v>586</v>
      </c>
      <c r="AR30" s="196" t="s">
        <v>305</v>
      </c>
      <c r="AS30" s="228"/>
      <c r="AT30" s="111" t="s">
        <v>210</v>
      </c>
      <c r="AU30" s="228"/>
      <c r="AV30" s="221"/>
      <c r="AW30" s="233"/>
      <c r="AX30" s="220"/>
      <c r="AY30" s="220"/>
      <c r="AZ30" s="220"/>
      <c r="BA30" s="196"/>
      <c r="BB30" s="196"/>
      <c r="BC30" s="196"/>
      <c r="BD30" s="234"/>
      <c r="BE30" s="141" t="s">
        <v>1218</v>
      </c>
      <c r="BF30" s="196" t="s">
        <v>195</v>
      </c>
      <c r="BG30" s="196"/>
      <c r="BH30" s="141"/>
      <c r="BI30" s="197" t="s">
        <v>202</v>
      </c>
      <c r="BJ30" s="196"/>
      <c r="BK30" s="221"/>
      <c r="BL30" s="2">
        <v>42600</v>
      </c>
      <c r="BM30" s="221" t="s">
        <v>1532</v>
      </c>
      <c r="BN30" s="221" t="s">
        <v>1533</v>
      </c>
      <c r="BO30" s="221"/>
      <c r="BP30" s="141" t="s">
        <v>1482</v>
      </c>
      <c r="BQ30" s="196"/>
    </row>
    <row r="31" spans="1:69" x14ac:dyDescent="0.35">
      <c r="A31" s="214"/>
      <c r="B31" s="197"/>
      <c r="C31" s="196"/>
      <c r="D31" s="111" t="s">
        <v>305</v>
      </c>
      <c r="E31" s="220"/>
      <c r="F31" s="211" t="s">
        <v>305</v>
      </c>
      <c r="G31" s="196"/>
      <c r="H31" s="196"/>
      <c r="I31" s="111" t="s">
        <v>12</v>
      </c>
      <c r="J31" s="141" t="s">
        <v>907</v>
      </c>
      <c r="K31" s="222"/>
      <c r="L31" s="196"/>
      <c r="M31" s="250" t="s">
        <v>159</v>
      </c>
      <c r="N31" s="196"/>
      <c r="O31" s="141" t="s">
        <v>959</v>
      </c>
      <c r="P31" s="2">
        <v>42607</v>
      </c>
      <c r="Q31" s="221" t="s">
        <v>1043</v>
      </c>
      <c r="R31" s="196" t="s">
        <v>1313</v>
      </c>
      <c r="S31" s="141">
        <v>60</v>
      </c>
      <c r="T31" s="251" t="s">
        <v>386</v>
      </c>
      <c r="U31" s="141" t="s">
        <v>1319</v>
      </c>
      <c r="V31" s="141" t="s">
        <v>1076</v>
      </c>
      <c r="W31" s="141" t="s">
        <v>1387</v>
      </c>
      <c r="X31" s="232">
        <v>72.237597688396875</v>
      </c>
      <c r="Y31" s="141">
        <v>40.72213</v>
      </c>
      <c r="Z31" s="141">
        <v>-74.483270000000005</v>
      </c>
      <c r="AA31" s="141" t="s">
        <v>599</v>
      </c>
      <c r="AB31" s="196" t="s">
        <v>218</v>
      </c>
      <c r="AC31" s="141" t="s">
        <v>1345</v>
      </c>
      <c r="AD31" s="252" t="s">
        <v>875</v>
      </c>
      <c r="AE31" s="196"/>
      <c r="AF31" s="141" t="s">
        <v>1165</v>
      </c>
      <c r="AG31" s="196"/>
      <c r="AH31" s="196"/>
      <c r="AI31" s="10">
        <v>1</v>
      </c>
      <c r="AJ31" s="141" t="s">
        <v>1168</v>
      </c>
      <c r="AK31" s="221"/>
      <c r="AL31" s="141"/>
      <c r="AM31" s="196" t="s">
        <v>457</v>
      </c>
      <c r="AN31" s="141" t="s">
        <v>457</v>
      </c>
      <c r="AO31" s="196" t="s">
        <v>724</v>
      </c>
      <c r="AP31" s="196" t="s">
        <v>1307</v>
      </c>
      <c r="AQ31" s="197" t="s">
        <v>586</v>
      </c>
      <c r="AR31" s="196" t="s">
        <v>305</v>
      </c>
      <c r="AS31" s="228"/>
      <c r="AT31" s="111" t="s">
        <v>210</v>
      </c>
      <c r="AU31" s="228"/>
      <c r="AV31" s="221"/>
      <c r="AW31" s="233"/>
      <c r="AX31" s="220"/>
      <c r="AY31" s="220"/>
      <c r="AZ31" s="220"/>
      <c r="BA31" s="196"/>
      <c r="BB31" s="196"/>
      <c r="BC31" s="196"/>
      <c r="BD31" s="234"/>
      <c r="BE31" s="141" t="s">
        <v>1219</v>
      </c>
      <c r="BF31" s="196" t="s">
        <v>195</v>
      </c>
      <c r="BG31" s="196"/>
      <c r="BH31" s="141"/>
      <c r="BI31" s="197" t="s">
        <v>202</v>
      </c>
      <c r="BJ31" s="196"/>
      <c r="BK31" s="221"/>
      <c r="BL31" s="2">
        <v>42607</v>
      </c>
      <c r="BM31" s="221" t="s">
        <v>1532</v>
      </c>
      <c r="BN31" s="221" t="s">
        <v>1533</v>
      </c>
      <c r="BO31" s="221"/>
      <c r="BP31" s="141" t="s">
        <v>1483</v>
      </c>
      <c r="BQ31" s="196"/>
    </row>
    <row r="32" spans="1:69" x14ac:dyDescent="0.35">
      <c r="A32" s="214"/>
      <c r="B32" s="196"/>
      <c r="C32" s="196"/>
      <c r="D32" s="111" t="s">
        <v>305</v>
      </c>
      <c r="E32" s="220"/>
      <c r="F32" s="211" t="s">
        <v>305</v>
      </c>
      <c r="G32" s="196"/>
      <c r="H32" s="196"/>
      <c r="I32" s="111" t="s">
        <v>12</v>
      </c>
      <c r="J32" s="141" t="s">
        <v>908</v>
      </c>
      <c r="K32" s="222"/>
      <c r="L32" s="196"/>
      <c r="M32" s="250" t="s">
        <v>159</v>
      </c>
      <c r="N32" s="196"/>
      <c r="O32" s="141" t="s">
        <v>960</v>
      </c>
      <c r="P32" s="2">
        <v>42613</v>
      </c>
      <c r="Q32" s="221" t="s">
        <v>1039</v>
      </c>
      <c r="R32" s="196" t="s">
        <v>1313</v>
      </c>
      <c r="S32" s="141">
        <v>75</v>
      </c>
      <c r="T32" s="251" t="s">
        <v>386</v>
      </c>
      <c r="U32" s="141" t="s">
        <v>1322</v>
      </c>
      <c r="V32" s="141" t="s">
        <v>1077</v>
      </c>
      <c r="W32" s="141" t="s">
        <v>1388</v>
      </c>
      <c r="X32" s="232">
        <v>-5.7911998146816064</v>
      </c>
      <c r="Y32" s="141">
        <v>39.25177</v>
      </c>
      <c r="Z32" s="141">
        <v>-74.692549999999997</v>
      </c>
      <c r="AA32" s="141" t="s">
        <v>599</v>
      </c>
      <c r="AB32" s="196" t="s">
        <v>218</v>
      </c>
      <c r="AC32" s="141" t="s">
        <v>1339</v>
      </c>
      <c r="AD32" s="252" t="s">
        <v>875</v>
      </c>
      <c r="AE32" s="196"/>
      <c r="AF32" s="141" t="s">
        <v>1165</v>
      </c>
      <c r="AG32" s="196"/>
      <c r="AH32" s="196"/>
      <c r="AI32" s="10">
        <v>1</v>
      </c>
      <c r="AJ32" s="141" t="s">
        <v>1169</v>
      </c>
      <c r="AK32" s="221"/>
      <c r="AL32" s="141"/>
      <c r="AM32" s="196" t="s">
        <v>452</v>
      </c>
      <c r="AN32" s="141" t="s">
        <v>452</v>
      </c>
      <c r="AO32" s="196" t="s">
        <v>624</v>
      </c>
      <c r="AP32" s="196" t="s">
        <v>1308</v>
      </c>
      <c r="AQ32" s="197" t="s">
        <v>586</v>
      </c>
      <c r="AR32" s="196" t="s">
        <v>305</v>
      </c>
      <c r="AS32" s="228"/>
      <c r="AT32" s="111" t="s">
        <v>210</v>
      </c>
      <c r="AU32" s="228"/>
      <c r="AV32" s="221"/>
      <c r="AW32" s="233"/>
      <c r="AX32" s="220"/>
      <c r="AY32" s="220"/>
      <c r="AZ32" s="220"/>
      <c r="BA32" s="196"/>
      <c r="BB32" s="196"/>
      <c r="BC32" s="196"/>
      <c r="BD32" s="234"/>
      <c r="BE32" s="141" t="s">
        <v>1220</v>
      </c>
      <c r="BF32" s="196" t="s">
        <v>195</v>
      </c>
      <c r="BG32" s="196"/>
      <c r="BH32" s="141"/>
      <c r="BI32" s="197" t="s">
        <v>202</v>
      </c>
      <c r="BJ32" s="196"/>
      <c r="BK32" s="221"/>
      <c r="BL32" s="2">
        <v>42613</v>
      </c>
      <c r="BM32" s="221" t="s">
        <v>1532</v>
      </c>
      <c r="BN32" s="221" t="s">
        <v>1533</v>
      </c>
      <c r="BO32" s="221"/>
      <c r="BP32" s="141" t="s">
        <v>1484</v>
      </c>
      <c r="BQ32" s="196"/>
    </row>
    <row r="33" spans="1:69" x14ac:dyDescent="0.35">
      <c r="A33" s="214"/>
      <c r="B33" s="196"/>
      <c r="C33" s="196"/>
      <c r="D33" s="111" t="s">
        <v>305</v>
      </c>
      <c r="E33" s="220"/>
      <c r="F33" s="211" t="s">
        <v>305</v>
      </c>
      <c r="G33" s="196"/>
      <c r="H33" s="196"/>
      <c r="I33" s="111" t="s">
        <v>12</v>
      </c>
      <c r="J33" s="141" t="s">
        <v>909</v>
      </c>
      <c r="K33" s="222"/>
      <c r="L33" s="196"/>
      <c r="M33" s="250" t="s">
        <v>159</v>
      </c>
      <c r="N33" s="196"/>
      <c r="O33" s="141" t="s">
        <v>961</v>
      </c>
      <c r="P33" s="2">
        <v>42626</v>
      </c>
      <c r="Q33" s="221" t="s">
        <v>1040</v>
      </c>
      <c r="R33" s="196" t="s">
        <v>1313</v>
      </c>
      <c r="S33" s="141">
        <v>500</v>
      </c>
      <c r="T33" s="251" t="s">
        <v>386</v>
      </c>
      <c r="U33" s="141" t="s">
        <v>1320</v>
      </c>
      <c r="V33" s="141" t="s">
        <v>1078</v>
      </c>
      <c r="W33" s="141" t="s">
        <v>1389</v>
      </c>
      <c r="X33" s="232">
        <v>2.133599931724802</v>
      </c>
      <c r="Y33" s="141">
        <v>39.684229999999999</v>
      </c>
      <c r="Z33" s="141">
        <v>-74.216629999999995</v>
      </c>
      <c r="AA33" s="141" t="s">
        <v>599</v>
      </c>
      <c r="AB33" s="196" t="s">
        <v>218</v>
      </c>
      <c r="AC33" s="141" t="s">
        <v>1342</v>
      </c>
      <c r="AD33" s="252" t="s">
        <v>875</v>
      </c>
      <c r="AE33" s="196"/>
      <c r="AF33" s="141" t="s">
        <v>1165</v>
      </c>
      <c r="AG33" s="196"/>
      <c r="AH33" s="196"/>
      <c r="AI33" s="206"/>
      <c r="AJ33" s="141">
        <v>0</v>
      </c>
      <c r="AK33" s="221"/>
      <c r="AL33" s="141"/>
      <c r="AM33" s="196" t="s">
        <v>457</v>
      </c>
      <c r="AN33" s="141" t="s">
        <v>457</v>
      </c>
      <c r="AO33" s="196" t="s">
        <v>740</v>
      </c>
      <c r="AP33" s="196" t="s">
        <v>1309</v>
      </c>
      <c r="AQ33" s="197" t="s">
        <v>586</v>
      </c>
      <c r="AR33" s="196" t="s">
        <v>305</v>
      </c>
      <c r="AS33" s="228"/>
      <c r="AT33" s="111" t="s">
        <v>210</v>
      </c>
      <c r="AU33" s="228"/>
      <c r="AV33" s="221"/>
      <c r="AW33" s="233"/>
      <c r="AX33" s="220"/>
      <c r="AY33" s="220"/>
      <c r="AZ33" s="220"/>
      <c r="BA33" s="196"/>
      <c r="BB33" s="196"/>
      <c r="BC33" s="196"/>
      <c r="BD33" s="234"/>
      <c r="BE33" s="141" t="s">
        <v>1221</v>
      </c>
      <c r="BF33" s="196" t="s">
        <v>195</v>
      </c>
      <c r="BG33" s="196"/>
      <c r="BH33" s="141"/>
      <c r="BI33" s="197" t="s">
        <v>202</v>
      </c>
      <c r="BJ33" s="196"/>
      <c r="BK33" s="221"/>
      <c r="BL33" s="2">
        <v>42626</v>
      </c>
      <c r="BM33" s="221" t="s">
        <v>1532</v>
      </c>
      <c r="BN33" s="221" t="s">
        <v>1533</v>
      </c>
      <c r="BO33" s="221"/>
      <c r="BP33" s="141" t="s">
        <v>1485</v>
      </c>
      <c r="BQ33" s="196"/>
    </row>
    <row r="34" spans="1:69" x14ac:dyDescent="0.35">
      <c r="A34" s="214"/>
      <c r="B34" s="196"/>
      <c r="C34" s="196"/>
      <c r="D34" s="111" t="s">
        <v>305</v>
      </c>
      <c r="E34" s="220"/>
      <c r="F34" s="211" t="s">
        <v>305</v>
      </c>
      <c r="G34" s="196"/>
      <c r="H34" s="196"/>
      <c r="I34" s="111" t="s">
        <v>12</v>
      </c>
      <c r="J34" s="141" t="s">
        <v>910</v>
      </c>
      <c r="K34" s="222"/>
      <c r="L34" s="196"/>
      <c r="M34" s="250" t="s">
        <v>159</v>
      </c>
      <c r="N34" s="196"/>
      <c r="O34" s="141" t="s">
        <v>962</v>
      </c>
      <c r="P34" s="2">
        <v>42627</v>
      </c>
      <c r="Q34" s="221" t="s">
        <v>1039</v>
      </c>
      <c r="R34" s="196" t="s">
        <v>1313</v>
      </c>
      <c r="S34" s="141">
        <v>230</v>
      </c>
      <c r="T34" s="251" t="s">
        <v>386</v>
      </c>
      <c r="U34" s="141" t="s">
        <v>1319</v>
      </c>
      <c r="V34" s="141" t="s">
        <v>1079</v>
      </c>
      <c r="W34" s="141" t="s">
        <v>1390</v>
      </c>
      <c r="X34" s="232">
        <v>1.828799941478402</v>
      </c>
      <c r="Y34" s="141">
        <v>38.948219999999999</v>
      </c>
      <c r="Z34" s="141">
        <v>-74.860079999999996</v>
      </c>
      <c r="AA34" s="141" t="s">
        <v>599</v>
      </c>
      <c r="AB34" s="196" t="s">
        <v>218</v>
      </c>
      <c r="AC34" s="141" t="s">
        <v>1346</v>
      </c>
      <c r="AD34" s="252" t="s">
        <v>875</v>
      </c>
      <c r="AE34" s="196"/>
      <c r="AF34" s="141" t="s">
        <v>1165</v>
      </c>
      <c r="AG34" s="196"/>
      <c r="AH34" s="196"/>
      <c r="AI34" s="10">
        <v>1</v>
      </c>
      <c r="AJ34" s="141" t="s">
        <v>1168</v>
      </c>
      <c r="AK34" s="221"/>
      <c r="AL34" s="141"/>
      <c r="AM34" s="196" t="s">
        <v>452</v>
      </c>
      <c r="AN34" s="141" t="s">
        <v>452</v>
      </c>
      <c r="AO34" s="196" t="s">
        <v>740</v>
      </c>
      <c r="AP34" s="196" t="s">
        <v>1309</v>
      </c>
      <c r="AQ34" s="197" t="s">
        <v>586</v>
      </c>
      <c r="AR34" s="196" t="s">
        <v>305</v>
      </c>
      <c r="AS34" s="228"/>
      <c r="AT34" s="111" t="s">
        <v>210</v>
      </c>
      <c r="AU34" s="228"/>
      <c r="AV34" s="221"/>
      <c r="AW34" s="233"/>
      <c r="AX34" s="220"/>
      <c r="AY34" s="220"/>
      <c r="AZ34" s="220"/>
      <c r="BA34" s="196"/>
      <c r="BB34" s="196"/>
      <c r="BC34" s="196"/>
      <c r="BD34" s="234"/>
      <c r="BE34" s="141" t="s">
        <v>1222</v>
      </c>
      <c r="BF34" s="196" t="s">
        <v>195</v>
      </c>
      <c r="BG34" s="196"/>
      <c r="BH34" s="141"/>
      <c r="BI34" s="197" t="s">
        <v>202</v>
      </c>
      <c r="BJ34" s="196"/>
      <c r="BK34" s="221"/>
      <c r="BL34" s="2">
        <v>42627</v>
      </c>
      <c r="BM34" s="221" t="s">
        <v>1532</v>
      </c>
      <c r="BN34" s="221" t="s">
        <v>1533</v>
      </c>
      <c r="BO34" s="221"/>
      <c r="BP34" s="141" t="s">
        <v>1485</v>
      </c>
      <c r="BQ34" s="196"/>
    </row>
    <row r="35" spans="1:69" x14ac:dyDescent="0.35">
      <c r="A35" s="214"/>
      <c r="B35" s="197"/>
      <c r="C35" s="196"/>
      <c r="D35" s="111" t="s">
        <v>305</v>
      </c>
      <c r="E35" s="220"/>
      <c r="F35" s="211" t="s">
        <v>305</v>
      </c>
      <c r="G35" s="196"/>
      <c r="H35" s="196"/>
      <c r="I35" s="111" t="s">
        <v>12</v>
      </c>
      <c r="J35" s="141" t="s">
        <v>911</v>
      </c>
      <c r="K35" s="222"/>
      <c r="L35" s="196"/>
      <c r="M35" s="250" t="s">
        <v>159</v>
      </c>
      <c r="N35" s="196"/>
      <c r="O35" s="141" t="s">
        <v>963</v>
      </c>
      <c r="P35" s="2">
        <v>42657</v>
      </c>
      <c r="Q35" s="221" t="s">
        <v>1039</v>
      </c>
      <c r="R35" s="196" t="s">
        <v>1313</v>
      </c>
      <c r="S35" s="141">
        <v>210</v>
      </c>
      <c r="T35" s="251" t="s">
        <v>386</v>
      </c>
      <c r="U35" s="141" t="s">
        <v>1319</v>
      </c>
      <c r="V35" s="141" t="s">
        <v>1080</v>
      </c>
      <c r="W35" s="141" t="s">
        <v>1391</v>
      </c>
      <c r="X35" s="232">
        <v>1.828799941478402</v>
      </c>
      <c r="Y35" s="141">
        <v>38.948219999999999</v>
      </c>
      <c r="Z35" s="141">
        <v>-74.860079999999996</v>
      </c>
      <c r="AA35" s="141" t="s">
        <v>599</v>
      </c>
      <c r="AB35" s="196" t="s">
        <v>218</v>
      </c>
      <c r="AC35" s="141" t="s">
        <v>1346</v>
      </c>
      <c r="AD35" s="252" t="s">
        <v>875</v>
      </c>
      <c r="AE35" s="196"/>
      <c r="AF35" s="141" t="s">
        <v>1165</v>
      </c>
      <c r="AG35" s="196"/>
      <c r="AH35" s="196"/>
      <c r="AI35" s="10">
        <v>1</v>
      </c>
      <c r="AJ35" s="141" t="s">
        <v>1168</v>
      </c>
      <c r="AK35" s="221"/>
      <c r="AL35" s="141"/>
      <c r="AM35" s="196" t="s">
        <v>452</v>
      </c>
      <c r="AN35" s="141" t="s">
        <v>452</v>
      </c>
      <c r="AO35" s="196" t="s">
        <v>740</v>
      </c>
      <c r="AP35" s="196" t="s">
        <v>1309</v>
      </c>
      <c r="AQ35" s="197" t="s">
        <v>586</v>
      </c>
      <c r="AR35" s="196" t="s">
        <v>305</v>
      </c>
      <c r="AS35" s="228"/>
      <c r="AT35" s="111" t="s">
        <v>210</v>
      </c>
      <c r="AU35" s="228"/>
      <c r="AV35" s="221"/>
      <c r="AW35" s="233"/>
      <c r="AX35" s="220"/>
      <c r="AY35" s="220"/>
      <c r="AZ35" s="220"/>
      <c r="BA35" s="196"/>
      <c r="BB35" s="196"/>
      <c r="BC35" s="196"/>
      <c r="BD35" s="234"/>
      <c r="BE35" s="141" t="s">
        <v>1223</v>
      </c>
      <c r="BF35" s="196" t="s">
        <v>195</v>
      </c>
      <c r="BG35" s="196"/>
      <c r="BH35" s="141"/>
      <c r="BI35" s="197" t="s">
        <v>202</v>
      </c>
      <c r="BJ35" s="196"/>
      <c r="BK35" s="221"/>
      <c r="BL35" s="2">
        <v>42627</v>
      </c>
      <c r="BM35" s="221" t="s">
        <v>1532</v>
      </c>
      <c r="BN35" s="221" t="s">
        <v>1533</v>
      </c>
      <c r="BO35" s="221"/>
      <c r="BP35" s="141" t="s">
        <v>1485</v>
      </c>
      <c r="BQ35" s="196"/>
    </row>
    <row r="36" spans="1:69" x14ac:dyDescent="0.35">
      <c r="A36" s="214"/>
      <c r="B36" s="196"/>
      <c r="C36" s="196"/>
      <c r="D36" s="111" t="s">
        <v>305</v>
      </c>
      <c r="E36" s="220"/>
      <c r="F36" s="211" t="s">
        <v>305</v>
      </c>
      <c r="G36" s="196"/>
      <c r="H36" s="196"/>
      <c r="I36" s="111" t="s">
        <v>12</v>
      </c>
      <c r="J36" s="141" t="s">
        <v>889</v>
      </c>
      <c r="K36" s="222"/>
      <c r="L36" s="196"/>
      <c r="M36" s="250" t="s">
        <v>159</v>
      </c>
      <c r="N36" s="196"/>
      <c r="O36" s="141" t="s">
        <v>964</v>
      </c>
      <c r="P36" s="2">
        <v>42629</v>
      </c>
      <c r="Q36" s="221" t="s">
        <v>1039</v>
      </c>
      <c r="R36" s="196" t="s">
        <v>1313</v>
      </c>
      <c r="S36" s="141">
        <v>100</v>
      </c>
      <c r="T36" s="251" t="s">
        <v>386</v>
      </c>
      <c r="U36" s="141" t="s">
        <v>1323</v>
      </c>
      <c r="V36" s="141" t="s">
        <v>1077</v>
      </c>
      <c r="W36" s="141" t="s">
        <v>1392</v>
      </c>
      <c r="X36" s="232">
        <v>-5.7911998146816064</v>
      </c>
      <c r="Y36" s="141">
        <v>39.25177</v>
      </c>
      <c r="Z36" s="141">
        <v>-74.692549999999997</v>
      </c>
      <c r="AA36" s="141" t="s">
        <v>599</v>
      </c>
      <c r="AB36" s="196" t="s">
        <v>218</v>
      </c>
      <c r="AC36" s="141" t="s">
        <v>1345</v>
      </c>
      <c r="AD36" s="252" t="s">
        <v>875</v>
      </c>
      <c r="AE36" s="196"/>
      <c r="AF36" s="141" t="s">
        <v>1165</v>
      </c>
      <c r="AG36" s="196"/>
      <c r="AH36" s="196"/>
      <c r="AI36" s="10">
        <v>1</v>
      </c>
      <c r="AJ36" s="141" t="s">
        <v>1168</v>
      </c>
      <c r="AK36" s="221"/>
      <c r="AL36" s="141"/>
      <c r="AM36" s="196" t="s">
        <v>452</v>
      </c>
      <c r="AN36" s="141" t="s">
        <v>452</v>
      </c>
      <c r="AO36" s="196" t="s">
        <v>740</v>
      </c>
      <c r="AP36" s="196" t="s">
        <v>1309</v>
      </c>
      <c r="AQ36" s="197" t="s">
        <v>586</v>
      </c>
      <c r="AR36" s="196" t="s">
        <v>305</v>
      </c>
      <c r="AS36" s="228"/>
      <c r="AT36" s="111" t="s">
        <v>210</v>
      </c>
      <c r="AU36" s="228"/>
      <c r="AV36" s="221"/>
      <c r="AW36" s="233"/>
      <c r="AX36" s="220"/>
      <c r="AY36" s="220"/>
      <c r="AZ36" s="220"/>
      <c r="BA36" s="196"/>
      <c r="BB36" s="196"/>
      <c r="BC36" s="196"/>
      <c r="BD36" s="234"/>
      <c r="BE36" s="141" t="s">
        <v>1224</v>
      </c>
      <c r="BF36" s="196" t="s">
        <v>195</v>
      </c>
      <c r="BG36" s="196"/>
      <c r="BH36" s="141"/>
      <c r="BI36" s="197" t="s">
        <v>202</v>
      </c>
      <c r="BJ36" s="196"/>
      <c r="BK36" s="221"/>
      <c r="BL36" s="2">
        <v>42629</v>
      </c>
      <c r="BM36" s="221" t="s">
        <v>1532</v>
      </c>
      <c r="BN36" s="221" t="s">
        <v>1533</v>
      </c>
      <c r="BO36" s="221"/>
      <c r="BP36" s="141" t="s">
        <v>1485</v>
      </c>
      <c r="BQ36" s="196"/>
    </row>
    <row r="37" spans="1:69" x14ac:dyDescent="0.35">
      <c r="A37" s="214"/>
      <c r="B37" s="197"/>
      <c r="C37" s="196"/>
      <c r="D37" s="111" t="s">
        <v>305</v>
      </c>
      <c r="E37" s="220"/>
      <c r="F37" s="211" t="s">
        <v>305</v>
      </c>
      <c r="G37" s="196"/>
      <c r="H37" s="196"/>
      <c r="I37" s="111" t="s">
        <v>12</v>
      </c>
      <c r="J37" s="141" t="s">
        <v>912</v>
      </c>
      <c r="K37" s="222"/>
      <c r="L37" s="196"/>
      <c r="M37" s="250" t="s">
        <v>159</v>
      </c>
      <c r="N37" s="196"/>
      <c r="O37" s="141" t="s">
        <v>965</v>
      </c>
      <c r="P37" s="2">
        <v>42629</v>
      </c>
      <c r="Q37" s="221" t="s">
        <v>1039</v>
      </c>
      <c r="R37" s="196" t="s">
        <v>1313</v>
      </c>
      <c r="S37" s="141">
        <v>300</v>
      </c>
      <c r="T37" s="251" t="s">
        <v>386</v>
      </c>
      <c r="U37" s="141" t="s">
        <v>1319</v>
      </c>
      <c r="V37" s="141" t="s">
        <v>1077</v>
      </c>
      <c r="W37" s="141" t="s">
        <v>1393</v>
      </c>
      <c r="X37" s="232">
        <v>-5.7911998146816064</v>
      </c>
      <c r="Y37" s="141">
        <v>39.251800000000003</v>
      </c>
      <c r="Z37" s="141">
        <v>-74.692549999999997</v>
      </c>
      <c r="AA37" s="141" t="s">
        <v>599</v>
      </c>
      <c r="AB37" s="196" t="s">
        <v>218</v>
      </c>
      <c r="AC37" s="141" t="s">
        <v>1345</v>
      </c>
      <c r="AD37" s="252" t="s">
        <v>875</v>
      </c>
      <c r="AE37" s="196"/>
      <c r="AF37" s="141" t="s">
        <v>1165</v>
      </c>
      <c r="AG37" s="196"/>
      <c r="AH37" s="196"/>
      <c r="AI37" s="10">
        <v>1</v>
      </c>
      <c r="AJ37" s="141" t="s">
        <v>1168</v>
      </c>
      <c r="AK37" s="221"/>
      <c r="AL37" s="141"/>
      <c r="AM37" s="196" t="s">
        <v>452</v>
      </c>
      <c r="AN37" s="141" t="s">
        <v>452</v>
      </c>
      <c r="AO37" s="196" t="s">
        <v>740</v>
      </c>
      <c r="AP37" s="196" t="s">
        <v>1309</v>
      </c>
      <c r="AQ37" s="197" t="s">
        <v>586</v>
      </c>
      <c r="AR37" s="196" t="s">
        <v>305</v>
      </c>
      <c r="AS37" s="228"/>
      <c r="AT37" s="111" t="s">
        <v>210</v>
      </c>
      <c r="AU37" s="228"/>
      <c r="AV37" s="221"/>
      <c r="AW37" s="233"/>
      <c r="AX37" s="220"/>
      <c r="AY37" s="220"/>
      <c r="AZ37" s="220"/>
      <c r="BA37" s="196"/>
      <c r="BB37" s="196"/>
      <c r="BC37" s="196"/>
      <c r="BD37" s="234"/>
      <c r="BE37" s="141" t="s">
        <v>1225</v>
      </c>
      <c r="BF37" s="196" t="s">
        <v>195</v>
      </c>
      <c r="BG37" s="196"/>
      <c r="BH37" s="141"/>
      <c r="BI37" s="197" t="s">
        <v>202</v>
      </c>
      <c r="BJ37" s="196"/>
      <c r="BK37" s="221"/>
      <c r="BL37" s="2">
        <v>42629</v>
      </c>
      <c r="BM37" s="221" t="s">
        <v>1532</v>
      </c>
      <c r="BN37" s="221" t="s">
        <v>1533</v>
      </c>
      <c r="BO37" s="221"/>
      <c r="BP37" s="141" t="s">
        <v>1485</v>
      </c>
      <c r="BQ37" s="196"/>
    </row>
    <row r="38" spans="1:69" x14ac:dyDescent="0.35">
      <c r="A38" s="214"/>
      <c r="B38" s="196"/>
      <c r="C38" s="196"/>
      <c r="D38" s="111" t="s">
        <v>305</v>
      </c>
      <c r="E38" s="220"/>
      <c r="F38" s="211" t="s">
        <v>305</v>
      </c>
      <c r="G38" s="196"/>
      <c r="H38" s="196"/>
      <c r="I38" s="111" t="s">
        <v>12</v>
      </c>
      <c r="J38" s="141" t="s">
        <v>913</v>
      </c>
      <c r="K38" s="222"/>
      <c r="L38" s="196"/>
      <c r="M38" s="250" t="s">
        <v>159</v>
      </c>
      <c r="N38" s="196"/>
      <c r="O38" s="141" t="s">
        <v>966</v>
      </c>
      <c r="P38" s="2">
        <v>42635</v>
      </c>
      <c r="Q38" s="221" t="s">
        <v>1039</v>
      </c>
      <c r="R38" s="196" t="s">
        <v>1313</v>
      </c>
      <c r="S38" s="141">
        <v>100</v>
      </c>
      <c r="T38" s="251" t="s">
        <v>386</v>
      </c>
      <c r="U38" s="141" t="s">
        <v>1323</v>
      </c>
      <c r="V38" s="141" t="s">
        <v>1081</v>
      </c>
      <c r="W38" s="141" t="s">
        <v>1394</v>
      </c>
      <c r="X38" s="232">
        <v>-5.7911998146816064</v>
      </c>
      <c r="Y38" s="141">
        <v>39.25177</v>
      </c>
      <c r="Z38" s="141">
        <v>-74.692549999999997</v>
      </c>
      <c r="AA38" s="141" t="s">
        <v>599</v>
      </c>
      <c r="AB38" s="196" t="s">
        <v>218</v>
      </c>
      <c r="AC38" s="141" t="s">
        <v>1345</v>
      </c>
      <c r="AD38" s="252" t="s">
        <v>875</v>
      </c>
      <c r="AE38" s="196"/>
      <c r="AF38" s="141" t="s">
        <v>1165</v>
      </c>
      <c r="AG38" s="196"/>
      <c r="AH38" s="196"/>
      <c r="AI38" s="10">
        <v>1</v>
      </c>
      <c r="AJ38" s="141" t="s">
        <v>1168</v>
      </c>
      <c r="AK38" s="221"/>
      <c r="AL38" s="141"/>
      <c r="AM38" s="196" t="s">
        <v>452</v>
      </c>
      <c r="AN38" s="141" t="s">
        <v>452</v>
      </c>
      <c r="AO38" s="196" t="s">
        <v>740</v>
      </c>
      <c r="AP38" s="196" t="s">
        <v>1309</v>
      </c>
      <c r="AQ38" s="197" t="s">
        <v>586</v>
      </c>
      <c r="AR38" s="196" t="s">
        <v>305</v>
      </c>
      <c r="AS38" s="228"/>
      <c r="AT38" s="111" t="s">
        <v>210</v>
      </c>
      <c r="AU38" s="228"/>
      <c r="AV38" s="221"/>
      <c r="AW38" s="233"/>
      <c r="AX38" s="220"/>
      <c r="AY38" s="220"/>
      <c r="AZ38" s="220"/>
      <c r="BA38" s="196"/>
      <c r="BB38" s="196"/>
      <c r="BC38" s="196"/>
      <c r="BD38" s="234"/>
      <c r="BE38" s="141" t="s">
        <v>1226</v>
      </c>
      <c r="BF38" s="196" t="s">
        <v>195</v>
      </c>
      <c r="BG38" s="196"/>
      <c r="BH38" s="141"/>
      <c r="BI38" s="197" t="s">
        <v>202</v>
      </c>
      <c r="BJ38" s="196"/>
      <c r="BK38" s="221"/>
      <c r="BL38" s="2">
        <v>42635</v>
      </c>
      <c r="BM38" s="221" t="s">
        <v>1532</v>
      </c>
      <c r="BN38" s="221" t="s">
        <v>1533</v>
      </c>
      <c r="BO38" s="221"/>
      <c r="BP38" s="141" t="s">
        <v>1486</v>
      </c>
      <c r="BQ38" s="196"/>
    </row>
    <row r="39" spans="1:69" x14ac:dyDescent="0.35">
      <c r="A39" s="214"/>
      <c r="B39" s="196"/>
      <c r="C39" s="196"/>
      <c r="D39" s="111" t="s">
        <v>305</v>
      </c>
      <c r="E39" s="220"/>
      <c r="F39" s="211" t="s">
        <v>305</v>
      </c>
      <c r="G39" s="196"/>
      <c r="H39" s="196"/>
      <c r="I39" s="111" t="s">
        <v>12</v>
      </c>
      <c r="J39" s="141" t="s">
        <v>914</v>
      </c>
      <c r="K39" s="222"/>
      <c r="L39" s="196"/>
      <c r="M39" s="250" t="s">
        <v>159</v>
      </c>
      <c r="N39" s="196"/>
      <c r="O39" s="141" t="s">
        <v>967</v>
      </c>
      <c r="P39" s="2">
        <v>42633</v>
      </c>
      <c r="Q39" s="221" t="s">
        <v>1040</v>
      </c>
      <c r="R39" s="196" t="s">
        <v>1313</v>
      </c>
      <c r="S39" s="141">
        <v>70</v>
      </c>
      <c r="T39" s="251" t="s">
        <v>386</v>
      </c>
      <c r="U39" s="141" t="s">
        <v>1323</v>
      </c>
      <c r="V39" s="141" t="s">
        <v>1082</v>
      </c>
      <c r="W39" s="141" t="s">
        <v>1395</v>
      </c>
      <c r="X39" s="232">
        <v>2.133599931724802</v>
      </c>
      <c r="Y39" s="141">
        <v>39.684249999999999</v>
      </c>
      <c r="Z39" s="141">
        <v>-74.216629999999995</v>
      </c>
      <c r="AA39" s="141" t="s">
        <v>599</v>
      </c>
      <c r="AB39" s="196" t="s">
        <v>218</v>
      </c>
      <c r="AC39" s="141" t="s">
        <v>1345</v>
      </c>
      <c r="AD39" s="252" t="s">
        <v>875</v>
      </c>
      <c r="AE39" s="196"/>
      <c r="AF39" s="141" t="s">
        <v>1165</v>
      </c>
      <c r="AG39" s="196"/>
      <c r="AH39" s="196"/>
      <c r="AI39" s="10">
        <v>1</v>
      </c>
      <c r="AJ39" s="141" t="s">
        <v>1168</v>
      </c>
      <c r="AK39" s="221"/>
      <c r="AL39" s="141"/>
      <c r="AM39" s="196" t="s">
        <v>457</v>
      </c>
      <c r="AN39" s="141" t="s">
        <v>457</v>
      </c>
      <c r="AO39" s="196" t="s">
        <v>624</v>
      </c>
      <c r="AP39" s="196" t="s">
        <v>1308</v>
      </c>
      <c r="AQ39" s="197" t="s">
        <v>586</v>
      </c>
      <c r="AR39" s="196" t="s">
        <v>305</v>
      </c>
      <c r="AS39" s="228"/>
      <c r="AT39" s="111" t="s">
        <v>210</v>
      </c>
      <c r="AU39" s="228"/>
      <c r="AV39" s="221"/>
      <c r="AW39" s="233"/>
      <c r="AX39" s="220"/>
      <c r="AY39" s="220"/>
      <c r="AZ39" s="220"/>
      <c r="BA39" s="196"/>
      <c r="BB39" s="196"/>
      <c r="BC39" s="196"/>
      <c r="BD39" s="234"/>
      <c r="BE39" s="141" t="s">
        <v>1227</v>
      </c>
      <c r="BF39" s="196" t="s">
        <v>195</v>
      </c>
      <c r="BG39" s="196"/>
      <c r="BH39" s="141"/>
      <c r="BI39" s="197" t="s">
        <v>202</v>
      </c>
      <c r="BJ39" s="196"/>
      <c r="BK39" s="221"/>
      <c r="BL39" s="2">
        <v>42633</v>
      </c>
      <c r="BM39" s="221" t="s">
        <v>1532</v>
      </c>
      <c r="BN39" s="221" t="s">
        <v>1533</v>
      </c>
      <c r="BO39" s="221"/>
      <c r="BP39" s="141" t="s">
        <v>1486</v>
      </c>
      <c r="BQ39" s="196"/>
    </row>
    <row r="40" spans="1:69" x14ac:dyDescent="0.35">
      <c r="A40" s="214"/>
      <c r="B40" s="196"/>
      <c r="C40" s="196"/>
      <c r="D40" s="111" t="s">
        <v>305</v>
      </c>
      <c r="E40" s="220"/>
      <c r="F40" s="211" t="s">
        <v>305</v>
      </c>
      <c r="G40" s="196"/>
      <c r="H40" s="196"/>
      <c r="I40" s="111" t="s">
        <v>12</v>
      </c>
      <c r="J40" s="141" t="s">
        <v>915</v>
      </c>
      <c r="K40" s="222"/>
      <c r="L40" s="196"/>
      <c r="M40" s="250" t="s">
        <v>159</v>
      </c>
      <c r="N40" s="196"/>
      <c r="O40" s="141" t="s">
        <v>968</v>
      </c>
      <c r="P40" s="2">
        <v>42640</v>
      </c>
      <c r="Q40" s="221" t="s">
        <v>1044</v>
      </c>
      <c r="R40" s="196" t="s">
        <v>1313</v>
      </c>
      <c r="S40" s="141">
        <v>100</v>
      </c>
      <c r="T40" s="251" t="s">
        <v>386</v>
      </c>
      <c r="U40" s="141"/>
      <c r="V40" s="141" t="s">
        <v>1083</v>
      </c>
      <c r="W40" s="141" t="s">
        <v>1396</v>
      </c>
      <c r="X40" s="232">
        <v>136.55039563038733</v>
      </c>
      <c r="Y40" s="141">
        <v>41.192160000000001</v>
      </c>
      <c r="Z40" s="141">
        <v>-74.83569</v>
      </c>
      <c r="AA40" s="141" t="s">
        <v>599</v>
      </c>
      <c r="AB40" s="196" t="s">
        <v>218</v>
      </c>
      <c r="AC40" s="141" t="s">
        <v>1345</v>
      </c>
      <c r="AD40" s="252" t="s">
        <v>875</v>
      </c>
      <c r="AE40" s="196"/>
      <c r="AF40" s="141" t="s">
        <v>1165</v>
      </c>
      <c r="AG40" s="196"/>
      <c r="AH40" s="196"/>
      <c r="AI40" s="10">
        <v>1</v>
      </c>
      <c r="AJ40" s="141" t="s">
        <v>1168</v>
      </c>
      <c r="AK40" s="221"/>
      <c r="AL40" s="141"/>
      <c r="AM40" s="196" t="s">
        <v>452</v>
      </c>
      <c r="AN40" s="141" t="s">
        <v>452</v>
      </c>
      <c r="AO40" s="196" t="s">
        <v>740</v>
      </c>
      <c r="AP40" s="196" t="s">
        <v>1309</v>
      </c>
      <c r="AQ40" s="197" t="s">
        <v>586</v>
      </c>
      <c r="AR40" s="196" t="s">
        <v>305</v>
      </c>
      <c r="AS40" s="228"/>
      <c r="AT40" s="111" t="s">
        <v>210</v>
      </c>
      <c r="AU40" s="228"/>
      <c r="AV40" s="221"/>
      <c r="AW40" s="233"/>
      <c r="AX40" s="220"/>
      <c r="AY40" s="220"/>
      <c r="AZ40" s="220"/>
      <c r="BA40" s="196"/>
      <c r="BB40" s="196"/>
      <c r="BC40" s="196"/>
      <c r="BD40" s="234"/>
      <c r="BE40" s="141" t="s">
        <v>1228</v>
      </c>
      <c r="BF40" s="196" t="s">
        <v>195</v>
      </c>
      <c r="BG40" s="196"/>
      <c r="BH40" s="141"/>
      <c r="BI40" s="197" t="s">
        <v>202</v>
      </c>
      <c r="BJ40" s="196"/>
      <c r="BK40" s="221"/>
      <c r="BL40" s="2">
        <v>42640</v>
      </c>
      <c r="BM40" s="221" t="s">
        <v>1532</v>
      </c>
      <c r="BN40" s="221" t="s">
        <v>1533</v>
      </c>
      <c r="BO40" s="221"/>
      <c r="BP40" s="141" t="s">
        <v>1487</v>
      </c>
      <c r="BQ40" s="196"/>
    </row>
    <row r="41" spans="1:69" x14ac:dyDescent="0.35">
      <c r="A41" s="214"/>
      <c r="B41" s="197"/>
      <c r="C41" s="196"/>
      <c r="D41" s="111" t="s">
        <v>305</v>
      </c>
      <c r="E41" s="220"/>
      <c r="F41" s="211" t="s">
        <v>305</v>
      </c>
      <c r="G41" s="196"/>
      <c r="H41" s="196"/>
      <c r="I41" s="111" t="s">
        <v>12</v>
      </c>
      <c r="J41" s="141" t="s">
        <v>916</v>
      </c>
      <c r="K41" s="222"/>
      <c r="L41" s="196"/>
      <c r="M41" s="250" t="s">
        <v>159</v>
      </c>
      <c r="N41" s="196"/>
      <c r="O41" s="141" t="s">
        <v>969</v>
      </c>
      <c r="P41" s="2">
        <v>42642</v>
      </c>
      <c r="Q41" s="221" t="s">
        <v>1043</v>
      </c>
      <c r="R41" s="196" t="s">
        <v>1313</v>
      </c>
      <c r="S41" s="141">
        <v>50</v>
      </c>
      <c r="T41" s="251" t="s">
        <v>386</v>
      </c>
      <c r="U41" s="141" t="s">
        <v>1319</v>
      </c>
      <c r="V41" s="141" t="s">
        <v>1084</v>
      </c>
      <c r="W41" s="141" t="s">
        <v>1397</v>
      </c>
      <c r="X41" s="232">
        <v>62.788797990758468</v>
      </c>
      <c r="Y41" s="141">
        <v>40.72063</v>
      </c>
      <c r="Z41" s="141">
        <v>-74.486770000000007</v>
      </c>
      <c r="AA41" s="141" t="s">
        <v>599</v>
      </c>
      <c r="AB41" s="196" t="s">
        <v>218</v>
      </c>
      <c r="AC41" s="141" t="s">
        <v>1345</v>
      </c>
      <c r="AD41" s="252" t="s">
        <v>875</v>
      </c>
      <c r="AE41" s="196"/>
      <c r="AF41" s="141" t="s">
        <v>1165</v>
      </c>
      <c r="AG41" s="196"/>
      <c r="AH41" s="196"/>
      <c r="AI41" s="10">
        <v>1</v>
      </c>
      <c r="AJ41" s="141" t="s">
        <v>1168</v>
      </c>
      <c r="AK41" s="221"/>
      <c r="AL41" s="141"/>
      <c r="AM41" s="196" t="s">
        <v>457</v>
      </c>
      <c r="AN41" s="141" t="s">
        <v>457</v>
      </c>
      <c r="AO41" s="196" t="s">
        <v>724</v>
      </c>
      <c r="AP41" s="196" t="s">
        <v>1307</v>
      </c>
      <c r="AQ41" s="197" t="s">
        <v>586</v>
      </c>
      <c r="AR41" s="196" t="s">
        <v>305</v>
      </c>
      <c r="AS41" s="228"/>
      <c r="AT41" s="111" t="s">
        <v>210</v>
      </c>
      <c r="AU41" s="228"/>
      <c r="AV41" s="221"/>
      <c r="AW41" s="233"/>
      <c r="AX41" s="220"/>
      <c r="AY41" s="220"/>
      <c r="AZ41" s="220"/>
      <c r="BA41" s="196"/>
      <c r="BB41" s="196"/>
      <c r="BC41" s="196"/>
      <c r="BD41" s="234"/>
      <c r="BE41" s="141" t="s">
        <v>1229</v>
      </c>
      <c r="BF41" s="196" t="s">
        <v>195</v>
      </c>
      <c r="BG41" s="196"/>
      <c r="BH41" s="141"/>
      <c r="BI41" s="197" t="s">
        <v>202</v>
      </c>
      <c r="BJ41" s="196"/>
      <c r="BK41" s="221"/>
      <c r="BL41" s="2">
        <v>42642</v>
      </c>
      <c r="BM41" s="221" t="s">
        <v>1532</v>
      </c>
      <c r="BN41" s="221" t="s">
        <v>1533</v>
      </c>
      <c r="BO41" s="221"/>
      <c r="BP41" s="141" t="s">
        <v>1487</v>
      </c>
      <c r="BQ41" s="196"/>
    </row>
    <row r="42" spans="1:69" x14ac:dyDescent="0.35">
      <c r="A42" s="214"/>
      <c r="B42" s="196"/>
      <c r="C42" s="196"/>
      <c r="D42" s="111" t="s">
        <v>305</v>
      </c>
      <c r="E42" s="220"/>
      <c r="F42" s="211" t="s">
        <v>305</v>
      </c>
      <c r="G42" s="196"/>
      <c r="H42" s="196"/>
      <c r="I42" s="111" t="s">
        <v>12</v>
      </c>
      <c r="J42" s="141" t="s">
        <v>894</v>
      </c>
      <c r="K42" s="222"/>
      <c r="L42" s="196"/>
      <c r="M42" s="250" t="s">
        <v>159</v>
      </c>
      <c r="N42" s="196"/>
      <c r="O42" s="141" t="s">
        <v>970</v>
      </c>
      <c r="P42" s="2">
        <v>42642</v>
      </c>
      <c r="Q42" s="221" t="s">
        <v>1043</v>
      </c>
      <c r="R42" s="196" t="s">
        <v>1313</v>
      </c>
      <c r="S42" s="141">
        <v>120</v>
      </c>
      <c r="T42" s="251" t="s">
        <v>386</v>
      </c>
      <c r="U42" s="141" t="s">
        <v>1319</v>
      </c>
      <c r="V42" s="141" t="s">
        <v>1085</v>
      </c>
      <c r="W42" s="141" t="s">
        <v>1397</v>
      </c>
      <c r="X42" s="232">
        <v>62.788797990758468</v>
      </c>
      <c r="Y42" s="141">
        <v>40.72063</v>
      </c>
      <c r="Z42" s="141">
        <v>-74.486770000000007</v>
      </c>
      <c r="AA42" s="141" t="s">
        <v>599</v>
      </c>
      <c r="AB42" s="196" t="s">
        <v>218</v>
      </c>
      <c r="AC42" s="141" t="s">
        <v>1345</v>
      </c>
      <c r="AD42" s="252" t="s">
        <v>875</v>
      </c>
      <c r="AE42" s="196"/>
      <c r="AF42" s="141" t="s">
        <v>1165</v>
      </c>
      <c r="AG42" s="196"/>
      <c r="AH42" s="196"/>
      <c r="AI42" s="10">
        <v>1</v>
      </c>
      <c r="AJ42" s="141" t="s">
        <v>1168</v>
      </c>
      <c r="AK42" s="221"/>
      <c r="AL42" s="141"/>
      <c r="AM42" s="196" t="s">
        <v>457</v>
      </c>
      <c r="AN42" s="141" t="s">
        <v>457</v>
      </c>
      <c r="AO42" s="196" t="s">
        <v>724</v>
      </c>
      <c r="AP42" s="196" t="s">
        <v>1307</v>
      </c>
      <c r="AQ42" s="197" t="s">
        <v>586</v>
      </c>
      <c r="AR42" s="196" t="s">
        <v>305</v>
      </c>
      <c r="AS42" s="228"/>
      <c r="AT42" s="111" t="s">
        <v>210</v>
      </c>
      <c r="AU42" s="228"/>
      <c r="AV42" s="221"/>
      <c r="AW42" s="233"/>
      <c r="AX42" s="220"/>
      <c r="AY42" s="220"/>
      <c r="AZ42" s="220"/>
      <c r="BA42" s="196"/>
      <c r="BB42" s="196"/>
      <c r="BC42" s="196"/>
      <c r="BD42" s="234"/>
      <c r="BE42" s="141" t="s">
        <v>1230</v>
      </c>
      <c r="BF42" s="196" t="s">
        <v>195</v>
      </c>
      <c r="BG42" s="196"/>
      <c r="BH42" s="141"/>
      <c r="BI42" s="197" t="s">
        <v>202</v>
      </c>
      <c r="BJ42" s="196"/>
      <c r="BK42" s="221"/>
      <c r="BL42" s="2">
        <v>42682</v>
      </c>
      <c r="BM42" s="221" t="s">
        <v>1532</v>
      </c>
      <c r="BN42" s="221" t="s">
        <v>1533</v>
      </c>
      <c r="BO42" s="221"/>
      <c r="BP42" s="141" t="s">
        <v>1488</v>
      </c>
      <c r="BQ42" s="196"/>
    </row>
    <row r="43" spans="1:69" x14ac:dyDescent="0.35">
      <c r="A43" s="214"/>
      <c r="B43" s="197"/>
      <c r="C43" s="196"/>
      <c r="D43" s="111" t="s">
        <v>305</v>
      </c>
      <c r="E43" s="220"/>
      <c r="F43" s="211" t="s">
        <v>305</v>
      </c>
      <c r="G43" s="196"/>
      <c r="H43" s="196"/>
      <c r="I43" s="111" t="s">
        <v>12</v>
      </c>
      <c r="J43" s="141" t="s">
        <v>889</v>
      </c>
      <c r="K43" s="222"/>
      <c r="L43" s="196"/>
      <c r="M43" s="250" t="s">
        <v>159</v>
      </c>
      <c r="N43" s="196"/>
      <c r="O43" s="141" t="s">
        <v>971</v>
      </c>
      <c r="P43" s="2">
        <v>42642</v>
      </c>
      <c r="Q43" s="221" t="s">
        <v>1043</v>
      </c>
      <c r="R43" s="196" t="s">
        <v>1313</v>
      </c>
      <c r="S43" s="141">
        <v>100</v>
      </c>
      <c r="T43" s="251" t="s">
        <v>386</v>
      </c>
      <c r="U43" s="141" t="s">
        <v>1319</v>
      </c>
      <c r="V43" s="141" t="s">
        <v>1086</v>
      </c>
      <c r="W43" s="141" t="s">
        <v>1397</v>
      </c>
      <c r="X43" s="232">
        <v>62.788797990758468</v>
      </c>
      <c r="Y43" s="141">
        <v>40.72063</v>
      </c>
      <c r="Z43" s="141">
        <v>-74.486770000000007</v>
      </c>
      <c r="AA43" s="141" t="s">
        <v>599</v>
      </c>
      <c r="AB43" s="196" t="s">
        <v>218</v>
      </c>
      <c r="AC43" s="141" t="s">
        <v>1345</v>
      </c>
      <c r="AD43" s="252" t="s">
        <v>875</v>
      </c>
      <c r="AE43" s="196"/>
      <c r="AF43" s="141" t="s">
        <v>1165</v>
      </c>
      <c r="AG43" s="196"/>
      <c r="AH43" s="196"/>
      <c r="AI43" s="10">
        <v>1</v>
      </c>
      <c r="AJ43" s="141" t="s">
        <v>1168</v>
      </c>
      <c r="AK43" s="221"/>
      <c r="AL43" s="141"/>
      <c r="AM43" s="196" t="s">
        <v>457</v>
      </c>
      <c r="AN43" s="141" t="s">
        <v>457</v>
      </c>
      <c r="AO43" s="196" t="s">
        <v>724</v>
      </c>
      <c r="AP43" s="196" t="s">
        <v>1307</v>
      </c>
      <c r="AQ43" s="197" t="s">
        <v>586</v>
      </c>
      <c r="AR43" s="196" t="s">
        <v>305</v>
      </c>
      <c r="AS43" s="228"/>
      <c r="AT43" s="111" t="s">
        <v>210</v>
      </c>
      <c r="AU43" s="228"/>
      <c r="AV43" s="221"/>
      <c r="AW43" s="233"/>
      <c r="AX43" s="220"/>
      <c r="AY43" s="220"/>
      <c r="AZ43" s="220"/>
      <c r="BA43" s="196"/>
      <c r="BB43" s="196"/>
      <c r="BC43" s="196"/>
      <c r="BD43" s="234"/>
      <c r="BE43" s="141" t="s">
        <v>1231</v>
      </c>
      <c r="BF43" s="196" t="s">
        <v>195</v>
      </c>
      <c r="BG43" s="196"/>
      <c r="BH43" s="141"/>
      <c r="BI43" s="197" t="s">
        <v>202</v>
      </c>
      <c r="BJ43" s="196"/>
      <c r="BK43" s="221"/>
      <c r="BL43" s="2">
        <v>42642</v>
      </c>
      <c r="BM43" s="221" t="s">
        <v>1532</v>
      </c>
      <c r="BN43" s="221" t="s">
        <v>1533</v>
      </c>
      <c r="BO43" s="221"/>
      <c r="BP43" s="141" t="s">
        <v>1487</v>
      </c>
      <c r="BQ43" s="196"/>
    </row>
    <row r="44" spans="1:69" x14ac:dyDescent="0.35">
      <c r="A44" s="214"/>
      <c r="B44" s="196"/>
      <c r="C44" s="196"/>
      <c r="D44" s="111" t="s">
        <v>305</v>
      </c>
      <c r="E44" s="220"/>
      <c r="F44" s="211" t="s">
        <v>305</v>
      </c>
      <c r="G44" s="196"/>
      <c r="H44" s="196"/>
      <c r="I44" s="111" t="s">
        <v>12</v>
      </c>
      <c r="J44" s="141" t="s">
        <v>917</v>
      </c>
      <c r="K44" s="222"/>
      <c r="L44" s="196"/>
      <c r="M44" s="250" t="s">
        <v>159</v>
      </c>
      <c r="N44" s="196"/>
      <c r="O44" s="141" t="s">
        <v>972</v>
      </c>
      <c r="P44" s="2">
        <v>42648</v>
      </c>
      <c r="Q44" s="221" t="s">
        <v>1039</v>
      </c>
      <c r="R44" s="196" t="s">
        <v>1313</v>
      </c>
      <c r="S44" s="141">
        <v>100</v>
      </c>
      <c r="T44" s="251" t="s">
        <v>386</v>
      </c>
      <c r="U44" s="141"/>
      <c r="V44" s="141" t="s">
        <v>1087</v>
      </c>
      <c r="W44" s="141" t="s">
        <v>1398</v>
      </c>
      <c r="X44" s="232">
        <v>1.828799941478402</v>
      </c>
      <c r="Y44" s="141">
        <v>38.948219999999999</v>
      </c>
      <c r="Z44" s="141">
        <v>-74.860079999999996</v>
      </c>
      <c r="AA44" s="141" t="s">
        <v>599</v>
      </c>
      <c r="AB44" s="196" t="s">
        <v>218</v>
      </c>
      <c r="AC44" s="141" t="s">
        <v>1345</v>
      </c>
      <c r="AD44" s="252" t="s">
        <v>875</v>
      </c>
      <c r="AE44" s="196"/>
      <c r="AF44" s="141" t="s">
        <v>1165</v>
      </c>
      <c r="AG44" s="196"/>
      <c r="AH44" s="196"/>
      <c r="AI44" s="10">
        <v>1</v>
      </c>
      <c r="AJ44" s="141" t="s">
        <v>1168</v>
      </c>
      <c r="AK44" s="221"/>
      <c r="AL44" s="141"/>
      <c r="AM44" s="196" t="s">
        <v>452</v>
      </c>
      <c r="AN44" s="141" t="s">
        <v>452</v>
      </c>
      <c r="AO44" s="196" t="s">
        <v>624</v>
      </c>
      <c r="AP44" s="196" t="s">
        <v>1308</v>
      </c>
      <c r="AQ44" s="197" t="s">
        <v>586</v>
      </c>
      <c r="AR44" s="196" t="s">
        <v>305</v>
      </c>
      <c r="AS44" s="228"/>
      <c r="AT44" s="111" t="s">
        <v>210</v>
      </c>
      <c r="AU44" s="228"/>
      <c r="AV44" s="221"/>
      <c r="AW44" s="233"/>
      <c r="AX44" s="220"/>
      <c r="AY44" s="220"/>
      <c r="AZ44" s="220"/>
      <c r="BA44" s="196"/>
      <c r="BB44" s="196"/>
      <c r="BC44" s="196"/>
      <c r="BD44" s="234"/>
      <c r="BE44" s="141" t="s">
        <v>1232</v>
      </c>
      <c r="BF44" s="196" t="s">
        <v>195</v>
      </c>
      <c r="BG44" s="196"/>
      <c r="BH44" s="141"/>
      <c r="BI44" s="197" t="s">
        <v>202</v>
      </c>
      <c r="BJ44" s="196"/>
      <c r="BK44" s="221"/>
      <c r="BL44" s="2">
        <v>42648</v>
      </c>
      <c r="BM44" s="221" t="s">
        <v>1532</v>
      </c>
      <c r="BN44" s="221" t="s">
        <v>1533</v>
      </c>
      <c r="BO44" s="221"/>
      <c r="BP44" s="141" t="s">
        <v>1489</v>
      </c>
      <c r="BQ44" s="196"/>
    </row>
    <row r="45" spans="1:69" x14ac:dyDescent="0.35">
      <c r="A45" s="214"/>
      <c r="B45" s="196"/>
      <c r="C45" s="196"/>
      <c r="D45" s="111" t="s">
        <v>305</v>
      </c>
      <c r="E45" s="220"/>
      <c r="F45" s="211" t="s">
        <v>305</v>
      </c>
      <c r="G45" s="196"/>
      <c r="H45" s="196"/>
      <c r="I45" s="111" t="s">
        <v>12</v>
      </c>
      <c r="J45" s="141" t="s">
        <v>888</v>
      </c>
      <c r="K45" s="222"/>
      <c r="L45" s="196"/>
      <c r="M45" s="250" t="s">
        <v>159</v>
      </c>
      <c r="N45" s="196"/>
      <c r="O45" s="141" t="s">
        <v>973</v>
      </c>
      <c r="P45" s="2">
        <v>42648</v>
      </c>
      <c r="Q45" s="221" t="s">
        <v>1039</v>
      </c>
      <c r="R45" s="196" t="s">
        <v>1313</v>
      </c>
      <c r="S45" s="141">
        <v>450</v>
      </c>
      <c r="T45" s="251" t="s">
        <v>386</v>
      </c>
      <c r="U45" s="141"/>
      <c r="V45" s="141" t="s">
        <v>1088</v>
      </c>
      <c r="W45" s="141" t="s">
        <v>1399</v>
      </c>
      <c r="X45" s="232">
        <v>1.828799941478402</v>
      </c>
      <c r="Y45" s="141">
        <v>38.948219999999999</v>
      </c>
      <c r="Z45" s="141">
        <v>-74.860079999999996</v>
      </c>
      <c r="AA45" s="141" t="s">
        <v>599</v>
      </c>
      <c r="AB45" s="196" t="s">
        <v>218</v>
      </c>
      <c r="AC45" s="141" t="s">
        <v>1345</v>
      </c>
      <c r="AD45" s="252" t="s">
        <v>875</v>
      </c>
      <c r="AE45" s="196"/>
      <c r="AF45" s="141" t="s">
        <v>1165</v>
      </c>
      <c r="AG45" s="196"/>
      <c r="AH45" s="196"/>
      <c r="AI45" s="10">
        <v>1</v>
      </c>
      <c r="AJ45" s="141" t="s">
        <v>1168</v>
      </c>
      <c r="AK45" s="221"/>
      <c r="AL45" s="141"/>
      <c r="AM45" s="196" t="s">
        <v>452</v>
      </c>
      <c r="AN45" s="141" t="s">
        <v>452</v>
      </c>
      <c r="AO45" s="196" t="s">
        <v>624</v>
      </c>
      <c r="AP45" s="196" t="s">
        <v>1308</v>
      </c>
      <c r="AQ45" s="197" t="s">
        <v>586</v>
      </c>
      <c r="AR45" s="196" t="s">
        <v>305</v>
      </c>
      <c r="AS45" s="228"/>
      <c r="AT45" s="111" t="s">
        <v>210</v>
      </c>
      <c r="AU45" s="228"/>
      <c r="AV45" s="221"/>
      <c r="AW45" s="233"/>
      <c r="AX45" s="220"/>
      <c r="AY45" s="220"/>
      <c r="AZ45" s="220"/>
      <c r="BA45" s="196"/>
      <c r="BB45" s="196"/>
      <c r="BC45" s="196"/>
      <c r="BD45" s="234"/>
      <c r="BE45" s="141" t="s">
        <v>1233</v>
      </c>
      <c r="BF45" s="196" t="s">
        <v>195</v>
      </c>
      <c r="BG45" s="196"/>
      <c r="BH45" s="141"/>
      <c r="BI45" s="197" t="s">
        <v>202</v>
      </c>
      <c r="BJ45" s="196"/>
      <c r="BK45" s="221"/>
      <c r="BL45" s="2">
        <v>42648</v>
      </c>
      <c r="BM45" s="221" t="s">
        <v>1532</v>
      </c>
      <c r="BN45" s="221" t="s">
        <v>1533</v>
      </c>
      <c r="BO45" s="221"/>
      <c r="BP45" s="141" t="s">
        <v>1490</v>
      </c>
      <c r="BQ45" s="196"/>
    </row>
    <row r="46" spans="1:69" x14ac:dyDescent="0.35">
      <c r="A46" s="214"/>
      <c r="B46" s="196"/>
      <c r="C46" s="196"/>
      <c r="D46" s="111" t="s">
        <v>305</v>
      </c>
      <c r="E46" s="220"/>
      <c r="F46" s="211" t="s">
        <v>305</v>
      </c>
      <c r="G46" s="196"/>
      <c r="H46" s="196"/>
      <c r="I46" s="111" t="s">
        <v>12</v>
      </c>
      <c r="J46" s="141" t="s">
        <v>918</v>
      </c>
      <c r="K46" s="222"/>
      <c r="L46" s="196"/>
      <c r="M46" s="250" t="s">
        <v>159</v>
      </c>
      <c r="N46" s="196"/>
      <c r="O46" s="141" t="s">
        <v>974</v>
      </c>
      <c r="P46" s="2">
        <v>42649</v>
      </c>
      <c r="Q46" s="221" t="s">
        <v>1036</v>
      </c>
      <c r="R46" s="196" t="s">
        <v>1313</v>
      </c>
      <c r="S46" s="141">
        <v>75</v>
      </c>
      <c r="T46" s="251" t="s">
        <v>386</v>
      </c>
      <c r="U46" s="141" t="s">
        <v>1319</v>
      </c>
      <c r="V46" s="141" t="s">
        <v>1089</v>
      </c>
      <c r="W46" s="141" t="s">
        <v>1400</v>
      </c>
      <c r="X46" s="232">
        <v>7.0103997756672074</v>
      </c>
      <c r="Y46" s="141">
        <v>39.246499999999997</v>
      </c>
      <c r="Z46" s="141">
        <v>-75.130189999999999</v>
      </c>
      <c r="AA46" s="141" t="s">
        <v>599</v>
      </c>
      <c r="AB46" s="196" t="s">
        <v>218</v>
      </c>
      <c r="AC46" s="141" t="s">
        <v>1345</v>
      </c>
      <c r="AD46" s="252" t="s">
        <v>875</v>
      </c>
      <c r="AE46" s="196"/>
      <c r="AF46" s="141" t="s">
        <v>1165</v>
      </c>
      <c r="AG46" s="196"/>
      <c r="AH46" s="196"/>
      <c r="AI46" s="10"/>
      <c r="AJ46" s="141"/>
      <c r="AK46" s="221"/>
      <c r="AL46" s="141"/>
      <c r="AM46" s="196" t="s">
        <v>461</v>
      </c>
      <c r="AN46" s="141" t="s">
        <v>1181</v>
      </c>
      <c r="AO46" s="196" t="s">
        <v>709</v>
      </c>
      <c r="AP46" s="196" t="s">
        <v>1306</v>
      </c>
      <c r="AQ46" s="197" t="s">
        <v>586</v>
      </c>
      <c r="AR46" s="196" t="s">
        <v>305</v>
      </c>
      <c r="AS46" s="228"/>
      <c r="AT46" s="111" t="s">
        <v>210</v>
      </c>
      <c r="AU46" s="228"/>
      <c r="AV46" s="221"/>
      <c r="AW46" s="233"/>
      <c r="AX46" s="220"/>
      <c r="AY46" s="220"/>
      <c r="AZ46" s="220"/>
      <c r="BA46" s="196"/>
      <c r="BB46" s="196"/>
      <c r="BC46" s="196"/>
      <c r="BD46" s="234"/>
      <c r="BE46" s="141" t="s">
        <v>1234</v>
      </c>
      <c r="BF46" s="196" t="s">
        <v>195</v>
      </c>
      <c r="BG46" s="196"/>
      <c r="BH46" s="141"/>
      <c r="BI46" s="197" t="s">
        <v>202</v>
      </c>
      <c r="BJ46" s="196"/>
      <c r="BK46" s="221"/>
      <c r="BL46" s="2">
        <v>42649</v>
      </c>
      <c r="BM46" s="221" t="s">
        <v>1532</v>
      </c>
      <c r="BN46" s="221" t="s">
        <v>1533</v>
      </c>
      <c r="BO46" s="221"/>
      <c r="BP46" s="141" t="s">
        <v>1489</v>
      </c>
      <c r="BQ46" s="196"/>
    </row>
    <row r="47" spans="1:69" x14ac:dyDescent="0.35">
      <c r="A47" s="214"/>
      <c r="B47" s="197"/>
      <c r="C47" s="196"/>
      <c r="D47" s="111" t="s">
        <v>305</v>
      </c>
      <c r="E47" s="220"/>
      <c r="F47" s="211" t="s">
        <v>305</v>
      </c>
      <c r="G47" s="196"/>
      <c r="H47" s="196"/>
      <c r="I47" s="111" t="s">
        <v>12</v>
      </c>
      <c r="J47" s="141" t="s">
        <v>898</v>
      </c>
      <c r="K47" s="222"/>
      <c r="L47" s="196"/>
      <c r="M47" s="250" t="s">
        <v>159</v>
      </c>
      <c r="N47" s="196"/>
      <c r="O47" s="141" t="s">
        <v>975</v>
      </c>
      <c r="P47" s="2">
        <v>42662</v>
      </c>
      <c r="Q47" s="221" t="s">
        <v>1039</v>
      </c>
      <c r="R47" s="196" t="s">
        <v>1313</v>
      </c>
      <c r="S47" s="141">
        <v>100</v>
      </c>
      <c r="T47" s="251" t="s">
        <v>386</v>
      </c>
      <c r="U47" s="141" t="s">
        <v>1323</v>
      </c>
      <c r="V47" s="141" t="s">
        <v>1090</v>
      </c>
      <c r="W47" s="141" t="s">
        <v>1401</v>
      </c>
      <c r="X47" s="232">
        <v>-5.7911998146816064</v>
      </c>
      <c r="Y47" s="141">
        <v>39.25177</v>
      </c>
      <c r="Z47" s="141">
        <v>-74.692549999999997</v>
      </c>
      <c r="AA47" s="141" t="s">
        <v>599</v>
      </c>
      <c r="AB47" s="196" t="s">
        <v>218</v>
      </c>
      <c r="AC47" s="141" t="s">
        <v>1345</v>
      </c>
      <c r="AD47" s="252" t="s">
        <v>875</v>
      </c>
      <c r="AE47" s="196"/>
      <c r="AF47" s="141" t="s">
        <v>1165</v>
      </c>
      <c r="AG47" s="196"/>
      <c r="AH47" s="196"/>
      <c r="AI47" s="10">
        <v>1</v>
      </c>
      <c r="AJ47" s="141" t="s">
        <v>1168</v>
      </c>
      <c r="AK47" s="221"/>
      <c r="AL47" s="141"/>
      <c r="AM47" s="196" t="s">
        <v>452</v>
      </c>
      <c r="AN47" s="141" t="s">
        <v>452</v>
      </c>
      <c r="AO47" s="196" t="s">
        <v>624</v>
      </c>
      <c r="AP47" s="196" t="s">
        <v>1308</v>
      </c>
      <c r="AQ47" s="197" t="s">
        <v>586</v>
      </c>
      <c r="AR47" s="196" t="s">
        <v>305</v>
      </c>
      <c r="AS47" s="228"/>
      <c r="AT47" s="111" t="s">
        <v>210</v>
      </c>
      <c r="AU47" s="228"/>
      <c r="AV47" s="221"/>
      <c r="AW47" s="233"/>
      <c r="AX47" s="220"/>
      <c r="AY47" s="220"/>
      <c r="AZ47" s="220"/>
      <c r="BA47" s="196"/>
      <c r="BB47" s="196"/>
      <c r="BC47" s="196"/>
      <c r="BD47" s="234"/>
      <c r="BE47" s="141" t="s">
        <v>1235</v>
      </c>
      <c r="BF47" s="196" t="s">
        <v>195</v>
      </c>
      <c r="BG47" s="196"/>
      <c r="BH47" s="141"/>
      <c r="BI47" s="197" t="s">
        <v>202</v>
      </c>
      <c r="BJ47" s="196"/>
      <c r="BK47" s="221"/>
      <c r="BL47" s="2">
        <v>42662</v>
      </c>
      <c r="BM47" s="221" t="s">
        <v>1532</v>
      </c>
      <c r="BN47" s="221" t="s">
        <v>1533</v>
      </c>
      <c r="BO47" s="221"/>
      <c r="BP47" s="141" t="s">
        <v>1489</v>
      </c>
      <c r="BQ47" s="196"/>
    </row>
    <row r="48" spans="1:69" x14ac:dyDescent="0.35">
      <c r="A48" s="214"/>
      <c r="B48" s="196"/>
      <c r="C48" s="196"/>
      <c r="D48" s="111" t="s">
        <v>305</v>
      </c>
      <c r="E48" s="220"/>
      <c r="F48" s="211" t="s">
        <v>305</v>
      </c>
      <c r="G48" s="196"/>
      <c r="H48" s="196"/>
      <c r="I48" s="111" t="s">
        <v>12</v>
      </c>
      <c r="J48" s="141" t="s">
        <v>919</v>
      </c>
      <c r="K48" s="222"/>
      <c r="L48" s="196"/>
      <c r="M48" s="250" t="s">
        <v>159</v>
      </c>
      <c r="N48" s="196"/>
      <c r="O48" s="141" t="s">
        <v>976</v>
      </c>
      <c r="P48" s="2">
        <v>42669</v>
      </c>
      <c r="Q48" s="221" t="s">
        <v>1041</v>
      </c>
      <c r="R48" s="196" t="s">
        <v>1313</v>
      </c>
      <c r="S48" s="141">
        <v>160</v>
      </c>
      <c r="T48" s="251" t="s">
        <v>386</v>
      </c>
      <c r="U48" s="141" t="s">
        <v>1323</v>
      </c>
      <c r="V48" s="141" t="s">
        <v>1091</v>
      </c>
      <c r="W48" s="141" t="s">
        <v>1402</v>
      </c>
      <c r="X48" s="232">
        <v>0.91439997073920098</v>
      </c>
      <c r="Y48" s="141">
        <v>39.28716</v>
      </c>
      <c r="Z48" s="141">
        <v>-74.737409999999997</v>
      </c>
      <c r="AA48" s="141" t="s">
        <v>599</v>
      </c>
      <c r="AB48" s="196" t="s">
        <v>218</v>
      </c>
      <c r="AC48" s="141" t="s">
        <v>1345</v>
      </c>
      <c r="AD48" s="252" t="s">
        <v>875</v>
      </c>
      <c r="AE48" s="196"/>
      <c r="AF48" s="141" t="s">
        <v>1165</v>
      </c>
      <c r="AG48" s="196"/>
      <c r="AH48" s="196"/>
      <c r="AI48" s="10">
        <v>1</v>
      </c>
      <c r="AJ48" s="141" t="s">
        <v>1168</v>
      </c>
      <c r="AK48" s="221"/>
      <c r="AL48" s="141"/>
      <c r="AM48" s="196" t="s">
        <v>457</v>
      </c>
      <c r="AN48" s="141" t="s">
        <v>457</v>
      </c>
      <c r="AO48" s="196" t="s">
        <v>624</v>
      </c>
      <c r="AP48" s="196" t="s">
        <v>1308</v>
      </c>
      <c r="AQ48" s="197" t="s">
        <v>586</v>
      </c>
      <c r="AR48" s="196" t="s">
        <v>305</v>
      </c>
      <c r="AS48" s="228"/>
      <c r="AT48" s="111" t="s">
        <v>210</v>
      </c>
      <c r="AU48" s="228"/>
      <c r="AV48" s="221"/>
      <c r="AW48" s="233"/>
      <c r="AX48" s="220"/>
      <c r="AY48" s="220"/>
      <c r="AZ48" s="220"/>
      <c r="BA48" s="196"/>
      <c r="BB48" s="196"/>
      <c r="BC48" s="196"/>
      <c r="BD48" s="234"/>
      <c r="BE48" s="141" t="s">
        <v>1236</v>
      </c>
      <c r="BF48" s="196" t="s">
        <v>195</v>
      </c>
      <c r="BG48" s="196"/>
      <c r="BH48" s="141"/>
      <c r="BI48" s="197" t="s">
        <v>202</v>
      </c>
      <c r="BJ48" s="196"/>
      <c r="BK48" s="221"/>
      <c r="BL48" s="2">
        <v>42664</v>
      </c>
      <c r="BM48" s="221" t="s">
        <v>1532</v>
      </c>
      <c r="BN48" s="221" t="s">
        <v>1533</v>
      </c>
      <c r="BO48" s="221"/>
      <c r="BP48" s="141" t="s">
        <v>1489</v>
      </c>
      <c r="BQ48" s="196"/>
    </row>
    <row r="49" spans="1:69" x14ac:dyDescent="0.35">
      <c r="A49" s="214"/>
      <c r="B49" s="197"/>
      <c r="C49" s="196"/>
      <c r="D49" s="111" t="s">
        <v>305</v>
      </c>
      <c r="E49" s="220"/>
      <c r="F49" s="211" t="s">
        <v>305</v>
      </c>
      <c r="G49" s="196"/>
      <c r="H49" s="196"/>
      <c r="I49" s="111" t="s">
        <v>12</v>
      </c>
      <c r="J49" s="141" t="s">
        <v>893</v>
      </c>
      <c r="K49" s="222"/>
      <c r="L49" s="196"/>
      <c r="M49" s="250" t="s">
        <v>159</v>
      </c>
      <c r="N49" s="196"/>
      <c r="O49" s="141" t="s">
        <v>977</v>
      </c>
      <c r="P49" s="2">
        <v>42671</v>
      </c>
      <c r="Q49" s="221" t="s">
        <v>1040</v>
      </c>
      <c r="R49" s="196" t="s">
        <v>1313</v>
      </c>
      <c r="S49" s="141">
        <v>90</v>
      </c>
      <c r="T49" s="251" t="s">
        <v>386</v>
      </c>
      <c r="U49" s="141"/>
      <c r="V49" s="141" t="s">
        <v>1092</v>
      </c>
      <c r="W49" s="141" t="s">
        <v>1403</v>
      </c>
      <c r="X49" s="232">
        <v>42.062398654003246</v>
      </c>
      <c r="Y49" s="141">
        <v>40.10913</v>
      </c>
      <c r="Z49" s="141">
        <v>-74.439250000000001</v>
      </c>
      <c r="AA49" s="141" t="s">
        <v>599</v>
      </c>
      <c r="AB49" s="196" t="s">
        <v>218</v>
      </c>
      <c r="AC49" s="141" t="s">
        <v>1345</v>
      </c>
      <c r="AD49" s="252" t="s">
        <v>875</v>
      </c>
      <c r="AE49" s="196"/>
      <c r="AF49" s="141" t="s">
        <v>1165</v>
      </c>
      <c r="AG49" s="196"/>
      <c r="AH49" s="196"/>
      <c r="AI49" s="10">
        <v>1</v>
      </c>
      <c r="AJ49" s="141" t="s">
        <v>1168</v>
      </c>
      <c r="AK49" s="221"/>
      <c r="AL49" s="141"/>
      <c r="AM49" s="196" t="s">
        <v>452</v>
      </c>
      <c r="AN49" s="141" t="s">
        <v>452</v>
      </c>
      <c r="AO49" s="196" t="s">
        <v>624</v>
      </c>
      <c r="AP49" s="196" t="s">
        <v>1308</v>
      </c>
      <c r="AQ49" s="197" t="s">
        <v>586</v>
      </c>
      <c r="AR49" s="196" t="s">
        <v>305</v>
      </c>
      <c r="AS49" s="228"/>
      <c r="AT49" s="111" t="s">
        <v>210</v>
      </c>
      <c r="AU49" s="228"/>
      <c r="AV49" s="221"/>
      <c r="AW49" s="233"/>
      <c r="AX49" s="220"/>
      <c r="AY49" s="220"/>
      <c r="AZ49" s="220"/>
      <c r="BA49" s="196"/>
      <c r="BB49" s="196"/>
      <c r="BC49" s="196"/>
      <c r="BD49" s="234"/>
      <c r="BE49" s="141" t="s">
        <v>1237</v>
      </c>
      <c r="BF49" s="196" t="s">
        <v>195</v>
      </c>
      <c r="BG49" s="196"/>
      <c r="BH49" s="141"/>
      <c r="BI49" s="197" t="s">
        <v>202</v>
      </c>
      <c r="BJ49" s="196"/>
      <c r="BK49" s="221"/>
      <c r="BL49" s="2">
        <v>42675</v>
      </c>
      <c r="BM49" s="221" t="s">
        <v>1532</v>
      </c>
      <c r="BN49" s="221" t="s">
        <v>1533</v>
      </c>
      <c r="BO49" s="221"/>
      <c r="BP49" s="141" t="s">
        <v>1489</v>
      </c>
      <c r="BQ49" s="196"/>
    </row>
    <row r="50" spans="1:69" x14ac:dyDescent="0.35">
      <c r="A50" s="214"/>
      <c r="B50" s="196"/>
      <c r="C50" s="196"/>
      <c r="D50" s="111" t="s">
        <v>305</v>
      </c>
      <c r="E50" s="220"/>
      <c r="F50" s="211" t="s">
        <v>305</v>
      </c>
      <c r="G50" s="196"/>
      <c r="H50" s="196"/>
      <c r="I50" s="111" t="s">
        <v>12</v>
      </c>
      <c r="J50" s="141" t="s">
        <v>920</v>
      </c>
      <c r="K50" s="222"/>
      <c r="L50" s="196"/>
      <c r="M50" s="250" t="s">
        <v>159</v>
      </c>
      <c r="N50" s="196"/>
      <c r="O50" s="141" t="s">
        <v>978</v>
      </c>
      <c r="P50" s="2">
        <v>42675</v>
      </c>
      <c r="Q50" s="221" t="s">
        <v>1040</v>
      </c>
      <c r="R50" s="196" t="s">
        <v>1313</v>
      </c>
      <c r="S50" s="141">
        <v>160</v>
      </c>
      <c r="T50" s="251" t="s">
        <v>386</v>
      </c>
      <c r="U50" s="141"/>
      <c r="V50" s="141" t="s">
        <v>1093</v>
      </c>
      <c r="W50" s="141" t="s">
        <v>1404</v>
      </c>
      <c r="X50" s="232">
        <v>42.062398654003246</v>
      </c>
      <c r="Y50" s="141">
        <v>40.10913</v>
      </c>
      <c r="Z50" s="141">
        <v>-74.439250000000001</v>
      </c>
      <c r="AA50" s="141" t="s">
        <v>599</v>
      </c>
      <c r="AB50" s="196" t="s">
        <v>218</v>
      </c>
      <c r="AC50" s="141" t="s">
        <v>1345</v>
      </c>
      <c r="AD50" s="252" t="s">
        <v>875</v>
      </c>
      <c r="AE50" s="196"/>
      <c r="AF50" s="141" t="s">
        <v>1165</v>
      </c>
      <c r="AG50" s="196"/>
      <c r="AH50" s="196"/>
      <c r="AI50" s="10">
        <v>1</v>
      </c>
      <c r="AJ50" s="141" t="s">
        <v>1168</v>
      </c>
      <c r="AK50" s="221"/>
      <c r="AL50" s="141"/>
      <c r="AM50" s="196" t="s">
        <v>452</v>
      </c>
      <c r="AN50" s="141" t="s">
        <v>452</v>
      </c>
      <c r="AO50" s="196" t="s">
        <v>624</v>
      </c>
      <c r="AP50" s="196" t="s">
        <v>1308</v>
      </c>
      <c r="AQ50" s="197" t="s">
        <v>586</v>
      </c>
      <c r="AR50" s="196" t="s">
        <v>305</v>
      </c>
      <c r="AS50" s="228"/>
      <c r="AT50" s="111" t="s">
        <v>210</v>
      </c>
      <c r="AU50" s="228"/>
      <c r="AV50" s="221"/>
      <c r="AW50" s="233"/>
      <c r="AX50" s="220"/>
      <c r="AY50" s="220"/>
      <c r="AZ50" s="220"/>
      <c r="BA50" s="196"/>
      <c r="BB50" s="196"/>
      <c r="BC50" s="196"/>
      <c r="BD50" s="234"/>
      <c r="BE50" s="141" t="s">
        <v>1238</v>
      </c>
      <c r="BF50" s="196" t="s">
        <v>195</v>
      </c>
      <c r="BG50" s="196"/>
      <c r="BH50" s="141"/>
      <c r="BI50" s="197" t="s">
        <v>202</v>
      </c>
      <c r="BJ50" s="196"/>
      <c r="BK50" s="221"/>
      <c r="BL50" s="2">
        <v>42675</v>
      </c>
      <c r="BM50" s="221" t="s">
        <v>1532</v>
      </c>
      <c r="BN50" s="221" t="s">
        <v>1533</v>
      </c>
      <c r="BO50" s="221"/>
      <c r="BP50" s="141" t="s">
        <v>1489</v>
      </c>
      <c r="BQ50" s="196"/>
    </row>
    <row r="51" spans="1:69" x14ac:dyDescent="0.35">
      <c r="A51" s="214"/>
      <c r="B51" s="196"/>
      <c r="C51" s="196"/>
      <c r="D51" s="111" t="s">
        <v>305</v>
      </c>
      <c r="E51" s="220"/>
      <c r="F51" s="211" t="s">
        <v>305</v>
      </c>
      <c r="G51" s="196"/>
      <c r="H51" s="196"/>
      <c r="I51" s="111" t="s">
        <v>12</v>
      </c>
      <c r="J51" s="141" t="s">
        <v>919</v>
      </c>
      <c r="K51" s="222"/>
      <c r="L51" s="196"/>
      <c r="M51" s="250" t="s">
        <v>159</v>
      </c>
      <c r="N51" s="196"/>
      <c r="O51" s="141" t="s">
        <v>976</v>
      </c>
      <c r="P51" s="2">
        <v>42675</v>
      </c>
      <c r="Q51" s="221" t="s">
        <v>1040</v>
      </c>
      <c r="R51" s="196" t="s">
        <v>1313</v>
      </c>
      <c r="S51" s="141">
        <v>70</v>
      </c>
      <c r="T51" s="251" t="s">
        <v>386</v>
      </c>
      <c r="U51" s="141" t="s">
        <v>1319</v>
      </c>
      <c r="V51" s="141" t="s">
        <v>1094</v>
      </c>
      <c r="W51" s="141" t="s">
        <v>1405</v>
      </c>
      <c r="X51" s="232">
        <v>45.415198546713647</v>
      </c>
      <c r="Y51" s="141">
        <v>40.10022</v>
      </c>
      <c r="Z51" s="141">
        <v>-74.451269999999994</v>
      </c>
      <c r="AA51" s="141" t="s">
        <v>599</v>
      </c>
      <c r="AB51" s="196" t="s">
        <v>218</v>
      </c>
      <c r="AC51" s="141" t="s">
        <v>1345</v>
      </c>
      <c r="AD51" s="252" t="s">
        <v>875</v>
      </c>
      <c r="AE51" s="196"/>
      <c r="AF51" s="141" t="s">
        <v>1165</v>
      </c>
      <c r="AG51" s="196"/>
      <c r="AH51" s="196"/>
      <c r="AI51" s="10">
        <v>1</v>
      </c>
      <c r="AJ51" s="141" t="s">
        <v>1168</v>
      </c>
      <c r="AK51" s="221"/>
      <c r="AL51" s="141"/>
      <c r="AM51" s="196" t="s">
        <v>452</v>
      </c>
      <c r="AN51" s="141" t="s">
        <v>452</v>
      </c>
      <c r="AO51" s="196" t="s">
        <v>624</v>
      </c>
      <c r="AP51" s="196" t="s">
        <v>1308</v>
      </c>
      <c r="AQ51" s="197" t="s">
        <v>586</v>
      </c>
      <c r="AR51" s="196" t="s">
        <v>305</v>
      </c>
      <c r="AS51" s="228"/>
      <c r="AT51" s="111" t="s">
        <v>210</v>
      </c>
      <c r="AU51" s="228"/>
      <c r="AV51" s="221"/>
      <c r="AW51" s="233"/>
      <c r="AX51" s="220"/>
      <c r="AY51" s="220"/>
      <c r="AZ51" s="220"/>
      <c r="BA51" s="196"/>
      <c r="BB51" s="196"/>
      <c r="BC51" s="196"/>
      <c r="BD51" s="234"/>
      <c r="BE51" s="141" t="s">
        <v>1239</v>
      </c>
      <c r="BF51" s="196" t="s">
        <v>195</v>
      </c>
      <c r="BG51" s="196"/>
      <c r="BH51" s="141"/>
      <c r="BI51" s="197" t="s">
        <v>202</v>
      </c>
      <c r="BJ51" s="196"/>
      <c r="BK51" s="221"/>
      <c r="BL51" s="2">
        <v>42675</v>
      </c>
      <c r="BM51" s="221" t="s">
        <v>1532</v>
      </c>
      <c r="BN51" s="221" t="s">
        <v>1533</v>
      </c>
      <c r="BO51" s="221"/>
      <c r="BP51" s="141" t="s">
        <v>1489</v>
      </c>
      <c r="BQ51" s="196"/>
    </row>
    <row r="52" spans="1:69" x14ac:dyDescent="0.35">
      <c r="A52" s="214"/>
      <c r="B52" s="196"/>
      <c r="C52" s="196"/>
      <c r="D52" s="111" t="s">
        <v>305</v>
      </c>
      <c r="E52" s="220"/>
      <c r="F52" s="211" t="s">
        <v>305</v>
      </c>
      <c r="G52" s="196"/>
      <c r="H52" s="196"/>
      <c r="I52" s="111" t="s">
        <v>12</v>
      </c>
      <c r="J52" s="141" t="s">
        <v>913</v>
      </c>
      <c r="K52" s="222"/>
      <c r="L52" s="196"/>
      <c r="M52" s="250" t="s">
        <v>159</v>
      </c>
      <c r="N52" s="196"/>
      <c r="O52" s="141" t="s">
        <v>966</v>
      </c>
      <c r="P52" s="2">
        <v>42675</v>
      </c>
      <c r="Q52" s="221" t="s">
        <v>1040</v>
      </c>
      <c r="R52" s="196" t="s">
        <v>1313</v>
      </c>
      <c r="S52" s="141">
        <v>100</v>
      </c>
      <c r="T52" s="251" t="s">
        <v>386</v>
      </c>
      <c r="U52" s="141" t="s">
        <v>1319</v>
      </c>
      <c r="V52" s="141" t="s">
        <v>1095</v>
      </c>
      <c r="W52" s="141" t="s">
        <v>1406</v>
      </c>
      <c r="X52" s="232">
        <v>45.415198546713647</v>
      </c>
      <c r="Y52" s="141">
        <v>40.10913</v>
      </c>
      <c r="Z52" s="141">
        <v>-74.439250000000001</v>
      </c>
      <c r="AA52" s="141" t="s">
        <v>599</v>
      </c>
      <c r="AB52" s="196" t="s">
        <v>218</v>
      </c>
      <c r="AC52" s="141" t="s">
        <v>1345</v>
      </c>
      <c r="AD52" s="252" t="s">
        <v>875</v>
      </c>
      <c r="AE52" s="196"/>
      <c r="AF52" s="141" t="s">
        <v>1165</v>
      </c>
      <c r="AG52" s="196"/>
      <c r="AH52" s="196"/>
      <c r="AI52" s="10">
        <v>1</v>
      </c>
      <c r="AJ52" s="141" t="s">
        <v>1168</v>
      </c>
      <c r="AK52" s="221"/>
      <c r="AL52" s="141"/>
      <c r="AM52" s="196" t="s">
        <v>452</v>
      </c>
      <c r="AN52" s="141" t="s">
        <v>452</v>
      </c>
      <c r="AO52" s="196" t="s">
        <v>624</v>
      </c>
      <c r="AP52" s="196" t="s">
        <v>1308</v>
      </c>
      <c r="AQ52" s="197" t="s">
        <v>586</v>
      </c>
      <c r="AR52" s="196" t="s">
        <v>305</v>
      </c>
      <c r="AS52" s="228"/>
      <c r="AT52" s="111" t="s">
        <v>210</v>
      </c>
      <c r="AU52" s="228"/>
      <c r="AV52" s="221"/>
      <c r="AW52" s="233"/>
      <c r="AX52" s="220"/>
      <c r="AY52" s="220"/>
      <c r="AZ52" s="220"/>
      <c r="BA52" s="196"/>
      <c r="BB52" s="196"/>
      <c r="BC52" s="196"/>
      <c r="BD52" s="234"/>
      <c r="BE52" s="141" t="s">
        <v>1240</v>
      </c>
      <c r="BF52" s="196" t="s">
        <v>195</v>
      </c>
      <c r="BG52" s="196"/>
      <c r="BH52" s="141"/>
      <c r="BI52" s="197" t="s">
        <v>202</v>
      </c>
      <c r="BJ52" s="196"/>
      <c r="BK52" s="221"/>
      <c r="BL52" s="2">
        <v>42675</v>
      </c>
      <c r="BM52" s="221" t="s">
        <v>1532</v>
      </c>
      <c r="BN52" s="221" t="s">
        <v>1533</v>
      </c>
      <c r="BO52" s="221"/>
      <c r="BP52" s="141" t="s">
        <v>1489</v>
      </c>
      <c r="BQ52" s="196"/>
    </row>
    <row r="53" spans="1:69" x14ac:dyDescent="0.35">
      <c r="A53" s="214"/>
      <c r="B53" s="197"/>
      <c r="C53" s="196"/>
      <c r="D53" s="111" t="s">
        <v>305</v>
      </c>
      <c r="E53" s="220"/>
      <c r="F53" s="211" t="s">
        <v>305</v>
      </c>
      <c r="G53" s="196"/>
      <c r="H53" s="196"/>
      <c r="I53" s="111" t="s">
        <v>12</v>
      </c>
      <c r="J53" s="141" t="s">
        <v>920</v>
      </c>
      <c r="K53" s="222"/>
      <c r="L53" s="196"/>
      <c r="M53" s="250" t="s">
        <v>159</v>
      </c>
      <c r="N53" s="196"/>
      <c r="O53" s="141" t="s">
        <v>978</v>
      </c>
      <c r="P53" s="2">
        <v>42676</v>
      </c>
      <c r="Q53" s="221" t="s">
        <v>1040</v>
      </c>
      <c r="R53" s="196" t="s">
        <v>1313</v>
      </c>
      <c r="S53" s="141">
        <v>200</v>
      </c>
      <c r="T53" s="251" t="s">
        <v>386</v>
      </c>
      <c r="U53" s="141"/>
      <c r="V53" s="141" t="s">
        <v>1096</v>
      </c>
      <c r="W53" s="141" t="s">
        <v>1407</v>
      </c>
      <c r="X53" s="232">
        <v>13.106399580595214</v>
      </c>
      <c r="Y53" s="141">
        <v>39.825879999999998</v>
      </c>
      <c r="Z53" s="141">
        <v>-74.252080000000007</v>
      </c>
      <c r="AA53" s="141" t="s">
        <v>599</v>
      </c>
      <c r="AB53" s="196" t="s">
        <v>218</v>
      </c>
      <c r="AC53" s="141" t="s">
        <v>1347</v>
      </c>
      <c r="AD53" s="252" t="s">
        <v>875</v>
      </c>
      <c r="AE53" s="196"/>
      <c r="AF53" s="141" t="s">
        <v>1165</v>
      </c>
      <c r="AG53" s="196"/>
      <c r="AH53" s="196"/>
      <c r="AI53" s="10">
        <v>1</v>
      </c>
      <c r="AJ53" s="141" t="s">
        <v>1168</v>
      </c>
      <c r="AK53" s="221"/>
      <c r="AL53" s="141"/>
      <c r="AM53" s="196" t="s">
        <v>452</v>
      </c>
      <c r="AN53" s="141" t="s">
        <v>452</v>
      </c>
      <c r="AO53" s="196" t="s">
        <v>624</v>
      </c>
      <c r="AP53" s="196" t="s">
        <v>1308</v>
      </c>
      <c r="AQ53" s="197" t="s">
        <v>586</v>
      </c>
      <c r="AR53" s="196" t="s">
        <v>305</v>
      </c>
      <c r="AS53" s="228"/>
      <c r="AT53" s="111" t="s">
        <v>210</v>
      </c>
      <c r="AU53" s="228"/>
      <c r="AV53" s="221"/>
      <c r="AW53" s="233"/>
      <c r="AX53" s="220"/>
      <c r="AY53" s="220"/>
      <c r="AZ53" s="220"/>
      <c r="BA53" s="196"/>
      <c r="BB53" s="196"/>
      <c r="BC53" s="196"/>
      <c r="BD53" s="234"/>
      <c r="BE53" s="141" t="s">
        <v>1241</v>
      </c>
      <c r="BF53" s="196" t="s">
        <v>195</v>
      </c>
      <c r="BG53" s="196"/>
      <c r="BH53" s="141"/>
      <c r="BI53" s="197" t="s">
        <v>202</v>
      </c>
      <c r="BJ53" s="196"/>
      <c r="BK53" s="221"/>
      <c r="BL53" s="2">
        <v>42676</v>
      </c>
      <c r="BM53" s="221" t="s">
        <v>1532</v>
      </c>
      <c r="BN53" s="221" t="s">
        <v>1533</v>
      </c>
      <c r="BO53" s="221"/>
      <c r="BP53" s="141" t="s">
        <v>1489</v>
      </c>
      <c r="BQ53" s="196"/>
    </row>
    <row r="54" spans="1:69" x14ac:dyDescent="0.35">
      <c r="A54" s="214"/>
      <c r="B54" s="196"/>
      <c r="C54" s="196"/>
      <c r="D54" s="111" t="s">
        <v>305</v>
      </c>
      <c r="E54" s="220"/>
      <c r="F54" s="211" t="s">
        <v>305</v>
      </c>
      <c r="G54" s="196"/>
      <c r="H54" s="196"/>
      <c r="I54" s="111" t="s">
        <v>12</v>
      </c>
      <c r="J54" s="141" t="s">
        <v>921</v>
      </c>
      <c r="K54" s="222"/>
      <c r="L54" s="196"/>
      <c r="M54" s="250" t="s">
        <v>159</v>
      </c>
      <c r="N54" s="196"/>
      <c r="O54" s="141" t="s">
        <v>979</v>
      </c>
      <c r="P54" s="2">
        <v>42676</v>
      </c>
      <c r="Q54" s="221" t="s">
        <v>1040</v>
      </c>
      <c r="R54" s="196" t="s">
        <v>1313</v>
      </c>
      <c r="S54" s="141">
        <v>60</v>
      </c>
      <c r="T54" s="251" t="s">
        <v>386</v>
      </c>
      <c r="U54" s="141"/>
      <c r="V54" s="141" t="s">
        <v>1097</v>
      </c>
      <c r="W54" s="141" t="s">
        <v>1407</v>
      </c>
      <c r="X54" s="232">
        <v>13.106399580595214</v>
      </c>
      <c r="Y54" s="141">
        <v>39.775880000000001</v>
      </c>
      <c r="Z54" s="141">
        <v>-74.252080000000007</v>
      </c>
      <c r="AA54" s="141" t="s">
        <v>599</v>
      </c>
      <c r="AB54" s="196" t="s">
        <v>218</v>
      </c>
      <c r="AC54" s="141" t="s">
        <v>1345</v>
      </c>
      <c r="AD54" s="252" t="s">
        <v>875</v>
      </c>
      <c r="AE54" s="196"/>
      <c r="AF54" s="141" t="s">
        <v>1165</v>
      </c>
      <c r="AG54" s="196"/>
      <c r="AH54" s="196"/>
      <c r="AI54" s="10">
        <v>1</v>
      </c>
      <c r="AJ54" s="141" t="s">
        <v>1168</v>
      </c>
      <c r="AK54" s="221"/>
      <c r="AL54" s="141"/>
      <c r="AM54" s="196" t="s">
        <v>452</v>
      </c>
      <c r="AN54" s="141" t="s">
        <v>452</v>
      </c>
      <c r="AO54" s="196" t="s">
        <v>624</v>
      </c>
      <c r="AP54" s="196" t="s">
        <v>1308</v>
      </c>
      <c r="AQ54" s="197" t="s">
        <v>586</v>
      </c>
      <c r="AR54" s="196" t="s">
        <v>305</v>
      </c>
      <c r="AS54" s="228"/>
      <c r="AT54" s="111" t="s">
        <v>210</v>
      </c>
      <c r="AU54" s="228"/>
      <c r="AV54" s="221"/>
      <c r="AW54" s="233"/>
      <c r="AX54" s="220"/>
      <c r="AY54" s="220"/>
      <c r="AZ54" s="220"/>
      <c r="BA54" s="196"/>
      <c r="BB54" s="196"/>
      <c r="BC54" s="196"/>
      <c r="BD54" s="234"/>
      <c r="BE54" s="141" t="s">
        <v>1242</v>
      </c>
      <c r="BF54" s="196" t="s">
        <v>195</v>
      </c>
      <c r="BG54" s="196"/>
      <c r="BH54" s="141"/>
      <c r="BI54" s="197" t="s">
        <v>202</v>
      </c>
      <c r="BJ54" s="196"/>
      <c r="BK54" s="221"/>
      <c r="BL54" s="2">
        <v>42676</v>
      </c>
      <c r="BM54" s="221" t="s">
        <v>1532</v>
      </c>
      <c r="BN54" s="221" t="s">
        <v>1533</v>
      </c>
      <c r="BO54" s="221"/>
      <c r="BP54" s="141" t="s">
        <v>1489</v>
      </c>
      <c r="BQ54" s="196"/>
    </row>
    <row r="55" spans="1:69" x14ac:dyDescent="0.35">
      <c r="A55" s="214"/>
      <c r="B55" s="197"/>
      <c r="C55" s="196"/>
      <c r="D55" s="111" t="s">
        <v>305</v>
      </c>
      <c r="E55" s="220"/>
      <c r="F55" s="211" t="s">
        <v>305</v>
      </c>
      <c r="G55" s="196"/>
      <c r="H55" s="196"/>
      <c r="I55" s="111" t="s">
        <v>12</v>
      </c>
      <c r="J55" s="141" t="s">
        <v>889</v>
      </c>
      <c r="K55" s="222"/>
      <c r="L55" s="196"/>
      <c r="M55" s="250" t="s">
        <v>159</v>
      </c>
      <c r="N55" s="196"/>
      <c r="O55" s="141"/>
      <c r="P55" s="2">
        <v>42676</v>
      </c>
      <c r="Q55" s="221" t="s">
        <v>1040</v>
      </c>
      <c r="R55" s="196" t="s">
        <v>1313</v>
      </c>
      <c r="S55" s="141">
        <v>60</v>
      </c>
      <c r="T55" s="251" t="s">
        <v>386</v>
      </c>
      <c r="U55" s="141" t="s">
        <v>1319</v>
      </c>
      <c r="V55" s="141" t="s">
        <v>1098</v>
      </c>
      <c r="W55" s="141" t="s">
        <v>1408</v>
      </c>
      <c r="X55" s="232">
        <v>13.106399580595214</v>
      </c>
      <c r="Y55" s="141">
        <v>39.825830000000003</v>
      </c>
      <c r="Z55" s="141">
        <v>-74.252080000000007</v>
      </c>
      <c r="AA55" s="141" t="s">
        <v>599</v>
      </c>
      <c r="AB55" s="196" t="s">
        <v>218</v>
      </c>
      <c r="AC55" s="141" t="s">
        <v>1345</v>
      </c>
      <c r="AD55" s="252" t="s">
        <v>875</v>
      </c>
      <c r="AE55" s="196"/>
      <c r="AF55" s="141" t="s">
        <v>1165</v>
      </c>
      <c r="AG55" s="196"/>
      <c r="AH55" s="196"/>
      <c r="AI55" s="10">
        <v>1</v>
      </c>
      <c r="AJ55" s="141" t="s">
        <v>1168</v>
      </c>
      <c r="AK55" s="221"/>
      <c r="AL55" s="141"/>
      <c r="AM55" s="196" t="s">
        <v>452</v>
      </c>
      <c r="AN55" s="141" t="s">
        <v>452</v>
      </c>
      <c r="AO55" s="196" t="s">
        <v>624</v>
      </c>
      <c r="AP55" s="196" t="s">
        <v>1308</v>
      </c>
      <c r="AQ55" s="197" t="s">
        <v>586</v>
      </c>
      <c r="AR55" s="196" t="s">
        <v>305</v>
      </c>
      <c r="AS55" s="228"/>
      <c r="AT55" s="111" t="s">
        <v>210</v>
      </c>
      <c r="AU55" s="228"/>
      <c r="AV55" s="221"/>
      <c r="AW55" s="233"/>
      <c r="AX55" s="220"/>
      <c r="AY55" s="220"/>
      <c r="AZ55" s="220"/>
      <c r="BA55" s="196"/>
      <c r="BB55" s="196"/>
      <c r="BC55" s="196"/>
      <c r="BD55" s="234"/>
      <c r="BE55" s="141" t="s">
        <v>1243</v>
      </c>
      <c r="BF55" s="196" t="s">
        <v>195</v>
      </c>
      <c r="BG55" s="196"/>
      <c r="BH55" s="141"/>
      <c r="BI55" s="197" t="s">
        <v>202</v>
      </c>
      <c r="BJ55" s="196"/>
      <c r="BK55" s="221"/>
      <c r="BL55" s="2">
        <v>42676</v>
      </c>
      <c r="BM55" s="221" t="s">
        <v>1532</v>
      </c>
      <c r="BN55" s="221" t="s">
        <v>1533</v>
      </c>
      <c r="BO55" s="221"/>
      <c r="BP55" s="141" t="s">
        <v>1491</v>
      </c>
      <c r="BQ55" s="196"/>
    </row>
    <row r="56" spans="1:69" x14ac:dyDescent="0.35">
      <c r="A56" s="214"/>
      <c r="B56" s="196"/>
      <c r="C56" s="196"/>
      <c r="D56" s="111" t="s">
        <v>305</v>
      </c>
      <c r="E56" s="220"/>
      <c r="F56" s="211" t="s">
        <v>305</v>
      </c>
      <c r="G56" s="196"/>
      <c r="H56" s="196"/>
      <c r="I56" s="111" t="s">
        <v>12</v>
      </c>
      <c r="J56" s="141" t="s">
        <v>896</v>
      </c>
      <c r="K56" s="222"/>
      <c r="L56" s="196"/>
      <c r="M56" s="250" t="s">
        <v>159</v>
      </c>
      <c r="N56" s="196"/>
      <c r="O56" s="141" t="s">
        <v>980</v>
      </c>
      <c r="P56" s="2">
        <v>42678</v>
      </c>
      <c r="Q56" s="221" t="s">
        <v>1040</v>
      </c>
      <c r="R56" s="196" t="s">
        <v>1313</v>
      </c>
      <c r="S56" s="141">
        <v>200</v>
      </c>
      <c r="T56" s="251" t="s">
        <v>386</v>
      </c>
      <c r="U56" s="141" t="s">
        <v>1317</v>
      </c>
      <c r="V56" s="141" t="s">
        <v>1099</v>
      </c>
      <c r="W56" s="141" t="s">
        <v>1409</v>
      </c>
      <c r="X56" s="232">
        <v>33.223198936857635</v>
      </c>
      <c r="Y56" s="141">
        <v>39.988610000000001</v>
      </c>
      <c r="Z56" s="141">
        <v>-74.393500000000003</v>
      </c>
      <c r="AA56" s="141" t="s">
        <v>599</v>
      </c>
      <c r="AB56" s="196" t="s">
        <v>218</v>
      </c>
      <c r="AC56" s="141" t="s">
        <v>1345</v>
      </c>
      <c r="AD56" s="252" t="s">
        <v>875</v>
      </c>
      <c r="AE56" s="196"/>
      <c r="AF56" s="141" t="s">
        <v>1165</v>
      </c>
      <c r="AG56" s="196"/>
      <c r="AH56" s="196"/>
      <c r="AI56" s="10">
        <v>1</v>
      </c>
      <c r="AJ56" s="141" t="s">
        <v>1168</v>
      </c>
      <c r="AK56" s="221"/>
      <c r="AL56" s="141"/>
      <c r="AM56" s="196" t="s">
        <v>452</v>
      </c>
      <c r="AN56" s="141" t="s">
        <v>452</v>
      </c>
      <c r="AO56" s="196" t="s">
        <v>624</v>
      </c>
      <c r="AP56" s="196" t="s">
        <v>1308</v>
      </c>
      <c r="AQ56" s="197" t="s">
        <v>586</v>
      </c>
      <c r="AR56" s="196" t="s">
        <v>305</v>
      </c>
      <c r="AS56" s="228"/>
      <c r="AT56" s="111" t="s">
        <v>210</v>
      </c>
      <c r="AU56" s="228"/>
      <c r="AV56" s="221"/>
      <c r="AW56" s="233"/>
      <c r="AX56" s="220"/>
      <c r="AY56" s="220"/>
      <c r="AZ56" s="220"/>
      <c r="BA56" s="196"/>
      <c r="BB56" s="196"/>
      <c r="BC56" s="196"/>
      <c r="BD56" s="234"/>
      <c r="BE56" s="141" t="s">
        <v>1244</v>
      </c>
      <c r="BF56" s="196" t="s">
        <v>195</v>
      </c>
      <c r="BG56" s="196"/>
      <c r="BH56" s="141"/>
      <c r="BI56" s="197" t="s">
        <v>202</v>
      </c>
      <c r="BJ56" s="196"/>
      <c r="BK56" s="221"/>
      <c r="BL56" s="2">
        <v>42678</v>
      </c>
      <c r="BM56" s="221" t="s">
        <v>1532</v>
      </c>
      <c r="BN56" s="221" t="s">
        <v>1533</v>
      </c>
      <c r="BO56" s="221"/>
      <c r="BP56" s="141" t="s">
        <v>1489</v>
      </c>
      <c r="BQ56" s="196"/>
    </row>
    <row r="57" spans="1:69" x14ac:dyDescent="0.35">
      <c r="A57" s="214"/>
      <c r="B57" s="196"/>
      <c r="C57" s="196"/>
      <c r="D57" s="111" t="s">
        <v>305</v>
      </c>
      <c r="E57" s="220"/>
      <c r="F57" s="211" t="s">
        <v>305</v>
      </c>
      <c r="G57" s="196"/>
      <c r="H57" s="196"/>
      <c r="I57" s="111" t="s">
        <v>12</v>
      </c>
      <c r="J57" s="141" t="s">
        <v>922</v>
      </c>
      <c r="K57" s="222"/>
      <c r="L57" s="196"/>
      <c r="M57" s="250" t="s">
        <v>159</v>
      </c>
      <c r="N57" s="196"/>
      <c r="O57" s="141" t="s">
        <v>981</v>
      </c>
      <c r="P57" s="2">
        <v>42684</v>
      </c>
      <c r="Q57" s="221" t="s">
        <v>1044</v>
      </c>
      <c r="R57" s="196" t="s">
        <v>1313</v>
      </c>
      <c r="S57" s="141">
        <v>67</v>
      </c>
      <c r="T57" s="251" t="s">
        <v>386</v>
      </c>
      <c r="U57" s="141" t="s">
        <v>1319</v>
      </c>
      <c r="V57" s="141" t="s">
        <v>1100</v>
      </c>
      <c r="W57" s="141" t="s">
        <v>1410</v>
      </c>
      <c r="X57" s="232">
        <v>267.00479145584666</v>
      </c>
      <c r="Y57" s="141">
        <v>41.140970000000003</v>
      </c>
      <c r="Z57" s="141">
        <v>-74.818799999999996</v>
      </c>
      <c r="AA57" s="141" t="s">
        <v>599</v>
      </c>
      <c r="AB57" s="196" t="s">
        <v>218</v>
      </c>
      <c r="AC57" s="141" t="s">
        <v>1345</v>
      </c>
      <c r="AD57" s="252" t="s">
        <v>875</v>
      </c>
      <c r="AE57" s="196"/>
      <c r="AF57" s="141" t="s">
        <v>1165</v>
      </c>
      <c r="AG57" s="196"/>
      <c r="AH57" s="196"/>
      <c r="AI57" s="10">
        <v>1</v>
      </c>
      <c r="AJ57" s="141" t="s">
        <v>1168</v>
      </c>
      <c r="AK57" s="221"/>
      <c r="AL57" s="141"/>
      <c r="AM57" s="196" t="s">
        <v>457</v>
      </c>
      <c r="AN57" s="141" t="s">
        <v>457</v>
      </c>
      <c r="AO57" s="196" t="s">
        <v>740</v>
      </c>
      <c r="AP57" s="196" t="s">
        <v>1309</v>
      </c>
      <c r="AQ57" s="197" t="s">
        <v>586</v>
      </c>
      <c r="AR57" s="196" t="s">
        <v>305</v>
      </c>
      <c r="AS57" s="228"/>
      <c r="AT57" s="111" t="s">
        <v>210</v>
      </c>
      <c r="AU57" s="228"/>
      <c r="AV57" s="221"/>
      <c r="AW57" s="233"/>
      <c r="AX57" s="220"/>
      <c r="AY57" s="220"/>
      <c r="AZ57" s="220"/>
      <c r="BA57" s="196"/>
      <c r="BB57" s="196"/>
      <c r="BC57" s="196"/>
      <c r="BD57" s="234"/>
      <c r="BE57" s="141" t="s">
        <v>1245</v>
      </c>
      <c r="BF57" s="196" t="s">
        <v>195</v>
      </c>
      <c r="BG57" s="196"/>
      <c r="BH57" s="141"/>
      <c r="BI57" s="197" t="s">
        <v>202</v>
      </c>
      <c r="BJ57" s="196"/>
      <c r="BK57" s="221"/>
      <c r="BL57" s="2">
        <v>42684</v>
      </c>
      <c r="BM57" s="221" t="s">
        <v>1532</v>
      </c>
      <c r="BN57" s="221" t="s">
        <v>1533</v>
      </c>
      <c r="BO57" s="221"/>
      <c r="BP57" s="141" t="s">
        <v>1489</v>
      </c>
      <c r="BQ57" s="196"/>
    </row>
    <row r="58" spans="1:69" x14ac:dyDescent="0.35">
      <c r="A58" s="196"/>
      <c r="B58" s="196"/>
      <c r="C58" s="196"/>
      <c r="D58" s="111" t="s">
        <v>305</v>
      </c>
      <c r="E58" s="220"/>
      <c r="F58" s="211" t="s">
        <v>305</v>
      </c>
      <c r="G58" s="196"/>
      <c r="H58" s="196"/>
      <c r="I58" s="111" t="s">
        <v>12</v>
      </c>
      <c r="J58" s="141" t="s">
        <v>923</v>
      </c>
      <c r="K58" s="222"/>
      <c r="L58" s="196"/>
      <c r="M58" s="250" t="s">
        <v>159</v>
      </c>
      <c r="N58" s="196"/>
      <c r="O58" s="141" t="s">
        <v>982</v>
      </c>
      <c r="P58" s="2">
        <v>42559</v>
      </c>
      <c r="Q58" s="221" t="s">
        <v>1035</v>
      </c>
      <c r="R58" s="196" t="s">
        <v>1313</v>
      </c>
      <c r="S58" s="141">
        <v>1000</v>
      </c>
      <c r="T58" s="251" t="s">
        <v>386</v>
      </c>
      <c r="U58" s="141" t="s">
        <v>1317</v>
      </c>
      <c r="V58" s="141" t="s">
        <v>1101</v>
      </c>
      <c r="W58" s="141" t="s">
        <v>1411</v>
      </c>
      <c r="X58" s="232">
        <v>7.6199997561600075</v>
      </c>
      <c r="Y58" s="141">
        <v>40.751690000000004</v>
      </c>
      <c r="Z58" s="141">
        <v>-73.15155</v>
      </c>
      <c r="AA58" s="141" t="s">
        <v>599</v>
      </c>
      <c r="AB58" s="196" t="s">
        <v>218</v>
      </c>
      <c r="AC58" s="141" t="s">
        <v>1348</v>
      </c>
      <c r="AD58" s="252" t="s">
        <v>875</v>
      </c>
      <c r="AE58" s="196"/>
      <c r="AF58" s="141" t="s">
        <v>1165</v>
      </c>
      <c r="AG58" s="196"/>
      <c r="AH58" s="196"/>
      <c r="AI58" s="10">
        <v>5</v>
      </c>
      <c r="AJ58" s="141" t="s">
        <v>1171</v>
      </c>
      <c r="AK58" s="221"/>
      <c r="AL58" s="141"/>
      <c r="AM58" s="196" t="s">
        <v>461</v>
      </c>
      <c r="AN58" s="141" t="s">
        <v>407</v>
      </c>
      <c r="AO58" s="196" t="s">
        <v>624</v>
      </c>
      <c r="AP58" s="196" t="s">
        <v>1308</v>
      </c>
      <c r="AQ58" s="197" t="s">
        <v>586</v>
      </c>
      <c r="AR58" s="196" t="s">
        <v>305</v>
      </c>
      <c r="AS58" s="228"/>
      <c r="AT58" s="111" t="s">
        <v>210</v>
      </c>
      <c r="AU58" s="228"/>
      <c r="AV58" s="221"/>
      <c r="AW58" s="235"/>
      <c r="AX58" s="220"/>
      <c r="AY58" s="220"/>
      <c r="AZ58" s="220"/>
      <c r="BA58" s="196"/>
      <c r="BB58" s="196"/>
      <c r="BC58" s="196"/>
      <c r="BD58" s="214"/>
      <c r="BE58" s="141" t="s">
        <v>1246</v>
      </c>
      <c r="BF58" s="196" t="s">
        <v>195</v>
      </c>
      <c r="BG58" s="196"/>
      <c r="BH58" s="141" t="s">
        <v>1505</v>
      </c>
      <c r="BI58" s="197" t="s">
        <v>202</v>
      </c>
      <c r="BJ58" s="196"/>
      <c r="BK58" s="221"/>
      <c r="BL58" s="2">
        <v>42559</v>
      </c>
      <c r="BM58" s="221" t="s">
        <v>1532</v>
      </c>
      <c r="BN58" s="221" t="s">
        <v>1533</v>
      </c>
      <c r="BO58" s="221"/>
      <c r="BP58" s="141" t="s">
        <v>1492</v>
      </c>
      <c r="BQ58" s="196"/>
    </row>
    <row r="59" spans="1:69" x14ac:dyDescent="0.35">
      <c r="A59" s="196"/>
      <c r="B59" s="197"/>
      <c r="C59" s="196"/>
      <c r="D59" s="111" t="s">
        <v>305</v>
      </c>
      <c r="E59" s="220"/>
      <c r="F59" s="211" t="s">
        <v>305</v>
      </c>
      <c r="G59" s="196"/>
      <c r="H59" s="196"/>
      <c r="I59" s="111" t="s">
        <v>12</v>
      </c>
      <c r="J59" s="141" t="s">
        <v>900</v>
      </c>
      <c r="K59" s="222"/>
      <c r="L59" s="196"/>
      <c r="M59" s="250" t="s">
        <v>159</v>
      </c>
      <c r="N59" s="196"/>
      <c r="O59" s="141" t="s">
        <v>983</v>
      </c>
      <c r="P59" s="2">
        <v>42559</v>
      </c>
      <c r="Q59" s="221" t="s">
        <v>1035</v>
      </c>
      <c r="R59" s="196" t="s">
        <v>1313</v>
      </c>
      <c r="S59" s="141">
        <v>1900</v>
      </c>
      <c r="T59" s="251" t="s">
        <v>386</v>
      </c>
      <c r="U59" s="141" t="s">
        <v>1317</v>
      </c>
      <c r="V59" s="141" t="s">
        <v>1102</v>
      </c>
      <c r="W59" s="141" t="s">
        <v>1411</v>
      </c>
      <c r="X59" s="232">
        <v>5.1815998341888054</v>
      </c>
      <c r="Y59" s="141">
        <v>40.753360000000001</v>
      </c>
      <c r="Z59" s="141">
        <v>-73.155500000000004</v>
      </c>
      <c r="AA59" s="141" t="s">
        <v>599</v>
      </c>
      <c r="AB59" s="196" t="s">
        <v>218</v>
      </c>
      <c r="AC59" s="141" t="s">
        <v>1349</v>
      </c>
      <c r="AD59" s="252" t="s">
        <v>875</v>
      </c>
      <c r="AE59" s="196"/>
      <c r="AF59" s="141" t="s">
        <v>1165</v>
      </c>
      <c r="AG59" s="196"/>
      <c r="AH59" s="196"/>
      <c r="AI59" s="10">
        <v>5</v>
      </c>
      <c r="AJ59" s="141" t="s">
        <v>1171</v>
      </c>
      <c r="AK59" s="221"/>
      <c r="AL59" s="141"/>
      <c r="AM59" s="196" t="s">
        <v>452</v>
      </c>
      <c r="AN59" s="141" t="s">
        <v>452</v>
      </c>
      <c r="AO59" s="196" t="s">
        <v>624</v>
      </c>
      <c r="AP59" s="196" t="s">
        <v>1308</v>
      </c>
      <c r="AQ59" s="197" t="s">
        <v>586</v>
      </c>
      <c r="AR59" s="196" t="s">
        <v>305</v>
      </c>
      <c r="AS59" s="228"/>
      <c r="AT59" s="111" t="s">
        <v>210</v>
      </c>
      <c r="AU59" s="228"/>
      <c r="AV59" s="221"/>
      <c r="AW59" s="235"/>
      <c r="AX59" s="220"/>
      <c r="AY59" s="220"/>
      <c r="AZ59" s="220"/>
      <c r="BA59" s="196"/>
      <c r="BB59" s="196"/>
      <c r="BC59" s="196"/>
      <c r="BD59" s="214"/>
      <c r="BE59" s="141" t="s">
        <v>1247</v>
      </c>
      <c r="BF59" s="196" t="s">
        <v>195</v>
      </c>
      <c r="BG59" s="196"/>
      <c r="BH59" s="141" t="s">
        <v>1506</v>
      </c>
      <c r="BI59" s="197" t="s">
        <v>202</v>
      </c>
      <c r="BJ59" s="196"/>
      <c r="BK59" s="221"/>
      <c r="BL59" s="2">
        <v>42559</v>
      </c>
      <c r="BM59" s="221" t="s">
        <v>1532</v>
      </c>
      <c r="BN59" s="221" t="s">
        <v>1533</v>
      </c>
      <c r="BO59" s="221"/>
      <c r="BP59" s="141" t="s">
        <v>1492</v>
      </c>
      <c r="BQ59" s="196"/>
    </row>
    <row r="60" spans="1:69" x14ac:dyDescent="0.35">
      <c r="A60" s="196"/>
      <c r="B60" s="196"/>
      <c r="C60" s="196"/>
      <c r="D60" s="111" t="s">
        <v>305</v>
      </c>
      <c r="E60" s="220"/>
      <c r="F60" s="211" t="s">
        <v>305</v>
      </c>
      <c r="G60" s="196"/>
      <c r="H60" s="196"/>
      <c r="I60" s="111" t="s">
        <v>12</v>
      </c>
      <c r="J60" s="141" t="s">
        <v>904</v>
      </c>
      <c r="K60" s="222"/>
      <c r="L60" s="196"/>
      <c r="M60" s="250" t="s">
        <v>159</v>
      </c>
      <c r="N60" s="196"/>
      <c r="O60" s="141" t="s">
        <v>984</v>
      </c>
      <c r="P60" s="2">
        <v>42579</v>
      </c>
      <c r="Q60" s="221" t="s">
        <v>1035</v>
      </c>
      <c r="R60" s="196" t="s">
        <v>1313</v>
      </c>
      <c r="S60" s="141">
        <v>700</v>
      </c>
      <c r="T60" s="251" t="s">
        <v>386</v>
      </c>
      <c r="U60" s="141" t="s">
        <v>1324</v>
      </c>
      <c r="V60" s="141" t="s">
        <v>1103</v>
      </c>
      <c r="W60" s="141" t="s">
        <v>1412</v>
      </c>
      <c r="X60" s="232">
        <v>2.4383999219712025</v>
      </c>
      <c r="Y60" s="141">
        <v>40.993360000000003</v>
      </c>
      <c r="Z60" s="141">
        <v>-72.263660000000002</v>
      </c>
      <c r="AA60" s="141" t="s">
        <v>599</v>
      </c>
      <c r="AB60" s="196" t="s">
        <v>218</v>
      </c>
      <c r="AC60" s="141" t="s">
        <v>1350</v>
      </c>
      <c r="AD60" s="252" t="s">
        <v>875</v>
      </c>
      <c r="AE60" s="196"/>
      <c r="AF60" s="141" t="s">
        <v>1165</v>
      </c>
      <c r="AG60" s="196"/>
      <c r="AH60" s="196"/>
      <c r="AI60" s="10">
        <v>5</v>
      </c>
      <c r="AJ60" s="141" t="s">
        <v>1171</v>
      </c>
      <c r="AK60" s="221"/>
      <c r="AL60" s="141"/>
      <c r="AM60" s="196" t="s">
        <v>452</v>
      </c>
      <c r="AN60" s="141" t="s">
        <v>452</v>
      </c>
      <c r="AO60" s="196" t="s">
        <v>624</v>
      </c>
      <c r="AP60" s="196" t="s">
        <v>1308</v>
      </c>
      <c r="AQ60" s="197" t="s">
        <v>586</v>
      </c>
      <c r="AR60" s="196" t="s">
        <v>305</v>
      </c>
      <c r="AS60" s="228"/>
      <c r="AT60" s="111" t="s">
        <v>210</v>
      </c>
      <c r="AU60" s="228"/>
      <c r="AV60" s="221"/>
      <c r="AW60" s="235"/>
      <c r="AX60" s="220"/>
      <c r="AY60" s="220"/>
      <c r="AZ60" s="220"/>
      <c r="BA60" s="196"/>
      <c r="BB60" s="196"/>
      <c r="BC60" s="196"/>
      <c r="BD60" s="214"/>
      <c r="BE60" s="141" t="s">
        <v>1248</v>
      </c>
      <c r="BF60" s="196" t="s">
        <v>195</v>
      </c>
      <c r="BG60" s="196"/>
      <c r="BH60" s="141" t="s">
        <v>1507</v>
      </c>
      <c r="BI60" s="197" t="s">
        <v>202</v>
      </c>
      <c r="BJ60" s="196"/>
      <c r="BK60" s="221"/>
      <c r="BL60" s="2">
        <v>42579</v>
      </c>
      <c r="BM60" s="221" t="s">
        <v>1532</v>
      </c>
      <c r="BN60" s="221" t="s">
        <v>1533</v>
      </c>
      <c r="BO60" s="221"/>
      <c r="BP60" s="141" t="s">
        <v>1492</v>
      </c>
      <c r="BQ60" s="196"/>
    </row>
    <row r="61" spans="1:69" x14ac:dyDescent="0.35">
      <c r="A61" s="196"/>
      <c r="B61" s="197"/>
      <c r="C61" s="196"/>
      <c r="D61" s="111" t="s">
        <v>305</v>
      </c>
      <c r="E61" s="220"/>
      <c r="F61" s="211" t="s">
        <v>305</v>
      </c>
      <c r="G61" s="196"/>
      <c r="H61" s="196"/>
      <c r="I61" s="111" t="s">
        <v>12</v>
      </c>
      <c r="J61" s="141" t="s">
        <v>885</v>
      </c>
      <c r="K61" s="222"/>
      <c r="L61" s="196"/>
      <c r="M61" s="250" t="s">
        <v>159</v>
      </c>
      <c r="N61" s="196"/>
      <c r="O61" s="141" t="s">
        <v>985</v>
      </c>
      <c r="P61" s="2">
        <v>42620</v>
      </c>
      <c r="Q61" s="221" t="s">
        <v>1035</v>
      </c>
      <c r="R61" s="196" t="s">
        <v>1313</v>
      </c>
      <c r="S61" s="141">
        <v>500</v>
      </c>
      <c r="T61" s="251" t="s">
        <v>386</v>
      </c>
      <c r="U61" s="141"/>
      <c r="V61" s="141" t="s">
        <v>1104</v>
      </c>
      <c r="W61" s="141" t="s">
        <v>1413</v>
      </c>
      <c r="X61" s="232">
        <v>1.2191999609856012</v>
      </c>
      <c r="Y61" s="141">
        <v>40.908769999999997</v>
      </c>
      <c r="Z61" s="141">
        <v>-73.240549999999999</v>
      </c>
      <c r="AA61" s="141" t="s">
        <v>599</v>
      </c>
      <c r="AB61" s="196" t="s">
        <v>218</v>
      </c>
      <c r="AC61" s="141" t="s">
        <v>1349</v>
      </c>
      <c r="AD61" s="252" t="s">
        <v>875</v>
      </c>
      <c r="AE61" s="196"/>
      <c r="AF61" s="141" t="s">
        <v>1165</v>
      </c>
      <c r="AG61" s="196"/>
      <c r="AH61" s="196"/>
      <c r="AI61" s="10">
        <v>10</v>
      </c>
      <c r="AJ61" s="141" t="s">
        <v>1172</v>
      </c>
      <c r="AK61" s="221"/>
      <c r="AL61" s="141"/>
      <c r="AM61" s="196" t="s">
        <v>452</v>
      </c>
      <c r="AN61" s="141" t="s">
        <v>452</v>
      </c>
      <c r="AO61" s="196" t="s">
        <v>624</v>
      </c>
      <c r="AP61" s="196" t="s">
        <v>1308</v>
      </c>
      <c r="AQ61" s="197" t="s">
        <v>586</v>
      </c>
      <c r="AR61" s="196" t="s">
        <v>305</v>
      </c>
      <c r="AS61" s="228"/>
      <c r="AT61" s="111" t="s">
        <v>210</v>
      </c>
      <c r="AU61" s="228"/>
      <c r="AV61" s="221"/>
      <c r="AW61" s="235"/>
      <c r="AX61" s="220"/>
      <c r="AY61" s="220"/>
      <c r="AZ61" s="220"/>
      <c r="BA61" s="196"/>
      <c r="BB61" s="196"/>
      <c r="BC61" s="196"/>
      <c r="BD61" s="214"/>
      <c r="BE61" s="141" t="s">
        <v>1249</v>
      </c>
      <c r="BF61" s="196" t="s">
        <v>195</v>
      </c>
      <c r="BG61" s="196"/>
      <c r="BH61" s="141" t="s">
        <v>1508</v>
      </c>
      <c r="BI61" s="197" t="s">
        <v>202</v>
      </c>
      <c r="BJ61" s="196"/>
      <c r="BK61" s="221"/>
      <c r="BL61" s="2">
        <v>42620</v>
      </c>
      <c r="BM61" s="221" t="s">
        <v>1532</v>
      </c>
      <c r="BN61" s="221" t="s">
        <v>1533</v>
      </c>
      <c r="BO61" s="221"/>
      <c r="BP61" s="141" t="s">
        <v>1492</v>
      </c>
      <c r="BQ61" s="196"/>
    </row>
    <row r="62" spans="1:69" x14ac:dyDescent="0.35">
      <c r="A62" s="196"/>
      <c r="B62" s="196"/>
      <c r="C62" s="196"/>
      <c r="D62" s="111" t="s">
        <v>305</v>
      </c>
      <c r="E62" s="220"/>
      <c r="F62" s="211" t="s">
        <v>305</v>
      </c>
      <c r="G62" s="196"/>
      <c r="H62" s="196"/>
      <c r="I62" s="111" t="s">
        <v>12</v>
      </c>
      <c r="J62" s="141" t="s">
        <v>924</v>
      </c>
      <c r="K62" s="222"/>
      <c r="L62" s="196"/>
      <c r="M62" s="250" t="s">
        <v>159</v>
      </c>
      <c r="N62" s="196"/>
      <c r="O62" s="141" t="s">
        <v>986</v>
      </c>
      <c r="P62" s="2">
        <v>42621</v>
      </c>
      <c r="Q62" s="221" t="s">
        <v>1035</v>
      </c>
      <c r="R62" s="196" t="s">
        <v>1313</v>
      </c>
      <c r="S62" s="141">
        <v>800</v>
      </c>
      <c r="T62" s="251" t="s">
        <v>386</v>
      </c>
      <c r="U62" s="141" t="s">
        <v>1319</v>
      </c>
      <c r="V62" s="141" t="s">
        <v>1105</v>
      </c>
      <c r="W62" s="141" t="s">
        <v>1414</v>
      </c>
      <c r="X62" s="232">
        <v>2.743199912217603</v>
      </c>
      <c r="Y62" s="141">
        <v>41.026359999999997</v>
      </c>
      <c r="Z62" s="141">
        <v>-72.152439999999999</v>
      </c>
      <c r="AA62" s="141" t="s">
        <v>599</v>
      </c>
      <c r="AB62" s="196" t="s">
        <v>218</v>
      </c>
      <c r="AC62" s="141" t="s">
        <v>1349</v>
      </c>
      <c r="AD62" s="252" t="s">
        <v>875</v>
      </c>
      <c r="AE62" s="196"/>
      <c r="AF62" s="141" t="s">
        <v>1165</v>
      </c>
      <c r="AG62" s="196"/>
      <c r="AH62" s="196"/>
      <c r="AI62" s="10">
        <v>5</v>
      </c>
      <c r="AJ62" s="141" t="s">
        <v>1171</v>
      </c>
      <c r="AK62" s="221"/>
      <c r="AL62" s="141"/>
      <c r="AM62" s="196" t="s">
        <v>452</v>
      </c>
      <c r="AN62" s="141" t="s">
        <v>452</v>
      </c>
      <c r="AO62" s="196" t="s">
        <v>624</v>
      </c>
      <c r="AP62" s="196" t="s">
        <v>1308</v>
      </c>
      <c r="AQ62" s="197" t="s">
        <v>586</v>
      </c>
      <c r="AR62" s="196" t="s">
        <v>305</v>
      </c>
      <c r="AS62" s="228"/>
      <c r="AT62" s="111" t="s">
        <v>210</v>
      </c>
      <c r="AU62" s="228"/>
      <c r="AV62" s="221"/>
      <c r="AW62" s="235"/>
      <c r="AX62" s="220"/>
      <c r="AY62" s="220"/>
      <c r="AZ62" s="220"/>
      <c r="BA62" s="196"/>
      <c r="BB62" s="196"/>
      <c r="BC62" s="196"/>
      <c r="BD62" s="214"/>
      <c r="BE62" s="141" t="s">
        <v>1250</v>
      </c>
      <c r="BF62" s="196" t="s">
        <v>195</v>
      </c>
      <c r="BG62" s="196"/>
      <c r="BH62" s="141" t="s">
        <v>1509</v>
      </c>
      <c r="BI62" s="197" t="s">
        <v>202</v>
      </c>
      <c r="BJ62" s="196"/>
      <c r="BK62" s="221"/>
      <c r="BL62" s="2">
        <v>42586</v>
      </c>
      <c r="BM62" s="221" t="s">
        <v>1532</v>
      </c>
      <c r="BN62" s="221" t="s">
        <v>1533</v>
      </c>
      <c r="BO62" s="221"/>
      <c r="BP62" s="141" t="s">
        <v>1492</v>
      </c>
      <c r="BQ62" s="196"/>
    </row>
    <row r="63" spans="1:69" x14ac:dyDescent="0.35">
      <c r="A63" s="196"/>
      <c r="B63" s="196"/>
      <c r="C63" s="196"/>
      <c r="D63" s="111" t="s">
        <v>305</v>
      </c>
      <c r="E63" s="220"/>
      <c r="F63" s="211" t="s">
        <v>305</v>
      </c>
      <c r="G63" s="196"/>
      <c r="H63" s="196"/>
      <c r="I63" s="111" t="s">
        <v>12</v>
      </c>
      <c r="J63" s="141" t="s">
        <v>924</v>
      </c>
      <c r="K63" s="222"/>
      <c r="L63" s="196"/>
      <c r="M63" s="250" t="s">
        <v>159</v>
      </c>
      <c r="N63" s="196"/>
      <c r="O63" s="141" t="s">
        <v>986</v>
      </c>
      <c r="P63" s="2">
        <v>42622</v>
      </c>
      <c r="Q63" s="221" t="s">
        <v>1035</v>
      </c>
      <c r="R63" s="196" t="s">
        <v>1313</v>
      </c>
      <c r="S63" s="141">
        <v>500</v>
      </c>
      <c r="T63" s="251" t="s">
        <v>386</v>
      </c>
      <c r="U63" s="141"/>
      <c r="V63" s="141" t="s">
        <v>1106</v>
      </c>
      <c r="W63" s="141" t="s">
        <v>1415</v>
      </c>
      <c r="X63" s="232">
        <v>-3.3527998927104035</v>
      </c>
      <c r="Y63" s="141">
        <v>40.897359999999999</v>
      </c>
      <c r="Z63" s="141">
        <v>-72.566800000000001</v>
      </c>
      <c r="AA63" s="141" t="s">
        <v>599</v>
      </c>
      <c r="AB63" s="196" t="s">
        <v>218</v>
      </c>
      <c r="AC63" s="141" t="s">
        <v>1349</v>
      </c>
      <c r="AD63" s="252" t="s">
        <v>875</v>
      </c>
      <c r="AE63" s="196"/>
      <c r="AF63" s="141" t="s">
        <v>1165</v>
      </c>
      <c r="AG63" s="196"/>
      <c r="AH63" s="196"/>
      <c r="AI63" s="10">
        <v>5</v>
      </c>
      <c r="AJ63" s="141" t="s">
        <v>1171</v>
      </c>
      <c r="AK63" s="221"/>
      <c r="AL63" s="141"/>
      <c r="AM63" s="196" t="s">
        <v>452</v>
      </c>
      <c r="AN63" s="141" t="s">
        <v>452</v>
      </c>
      <c r="AO63" s="196" t="s">
        <v>624</v>
      </c>
      <c r="AP63" s="196" t="s">
        <v>1308</v>
      </c>
      <c r="AQ63" s="197" t="s">
        <v>586</v>
      </c>
      <c r="AR63" s="196" t="s">
        <v>305</v>
      </c>
      <c r="AS63" s="228"/>
      <c r="AT63" s="111" t="s">
        <v>210</v>
      </c>
      <c r="AU63" s="228"/>
      <c r="AV63" s="221"/>
      <c r="AW63" s="235"/>
      <c r="AX63" s="220"/>
      <c r="AY63" s="220"/>
      <c r="AZ63" s="220"/>
      <c r="BA63" s="196"/>
      <c r="BB63" s="196"/>
      <c r="BC63" s="196"/>
      <c r="BD63" s="214"/>
      <c r="BE63" s="141" t="s">
        <v>1251</v>
      </c>
      <c r="BF63" s="196" t="s">
        <v>195</v>
      </c>
      <c r="BG63" s="196"/>
      <c r="BH63" s="141" t="s">
        <v>1510</v>
      </c>
      <c r="BI63" s="197" t="s">
        <v>202</v>
      </c>
      <c r="BJ63" s="196"/>
      <c r="BK63" s="221"/>
      <c r="BL63" s="2">
        <v>42622</v>
      </c>
      <c r="BM63" s="221" t="s">
        <v>1532</v>
      </c>
      <c r="BN63" s="221" t="s">
        <v>1533</v>
      </c>
      <c r="BO63" s="221"/>
      <c r="BP63" s="141" t="s">
        <v>1471</v>
      </c>
      <c r="BQ63" s="196"/>
    </row>
    <row r="64" spans="1:69" x14ac:dyDescent="0.35">
      <c r="A64" s="196"/>
      <c r="B64" s="196"/>
      <c r="C64" s="196"/>
      <c r="D64" s="111" t="s">
        <v>305</v>
      </c>
      <c r="E64" s="220"/>
      <c r="F64" s="211" t="s">
        <v>305</v>
      </c>
      <c r="G64" s="196"/>
      <c r="H64" s="196"/>
      <c r="I64" s="111" t="s">
        <v>12</v>
      </c>
      <c r="J64" s="141" t="s">
        <v>890</v>
      </c>
      <c r="K64" s="222"/>
      <c r="L64" s="196"/>
      <c r="M64" s="250" t="s">
        <v>159</v>
      </c>
      <c r="N64" s="196"/>
      <c r="O64" s="141" t="s">
        <v>987</v>
      </c>
      <c r="P64" s="2">
        <v>42627</v>
      </c>
      <c r="Q64" s="221" t="s">
        <v>1035</v>
      </c>
      <c r="R64" s="196" t="s">
        <v>1313</v>
      </c>
      <c r="S64" s="141">
        <v>250</v>
      </c>
      <c r="T64" s="251" t="s">
        <v>386</v>
      </c>
      <c r="U64" s="141"/>
      <c r="V64" s="141" t="s">
        <v>1107</v>
      </c>
      <c r="W64" s="141" t="s">
        <v>1416</v>
      </c>
      <c r="X64" s="232">
        <v>0.91439997073920098</v>
      </c>
      <c r="Y64" s="141">
        <v>40.940300000000001</v>
      </c>
      <c r="Z64" s="141">
        <v>-72.419690000000003</v>
      </c>
      <c r="AA64" s="141" t="s">
        <v>599</v>
      </c>
      <c r="AB64" s="196" t="s">
        <v>218</v>
      </c>
      <c r="AC64" s="141" t="s">
        <v>1351</v>
      </c>
      <c r="AD64" s="252" t="s">
        <v>875</v>
      </c>
      <c r="AE64" s="196"/>
      <c r="AF64" s="141" t="s">
        <v>1165</v>
      </c>
      <c r="AG64" s="196"/>
      <c r="AH64" s="196"/>
      <c r="AI64" s="10">
        <v>5</v>
      </c>
      <c r="AJ64" s="141" t="s">
        <v>1171</v>
      </c>
      <c r="AK64" s="221"/>
      <c r="AL64" s="141"/>
      <c r="AM64" s="196" t="s">
        <v>452</v>
      </c>
      <c r="AN64" s="141" t="s">
        <v>452</v>
      </c>
      <c r="AO64" s="196" t="s">
        <v>624</v>
      </c>
      <c r="AP64" s="196" t="s">
        <v>1308</v>
      </c>
      <c r="AQ64" s="197" t="s">
        <v>586</v>
      </c>
      <c r="AR64" s="196" t="s">
        <v>305</v>
      </c>
      <c r="AS64" s="228"/>
      <c r="AT64" s="111" t="s">
        <v>210</v>
      </c>
      <c r="AU64" s="228"/>
      <c r="AV64" s="221"/>
      <c r="AW64" s="235"/>
      <c r="AX64" s="220"/>
      <c r="AY64" s="220"/>
      <c r="AZ64" s="220"/>
      <c r="BA64" s="196"/>
      <c r="BB64" s="196"/>
      <c r="BC64" s="196"/>
      <c r="BD64" s="214"/>
      <c r="BE64" s="141" t="s">
        <v>1252</v>
      </c>
      <c r="BF64" s="196" t="s">
        <v>195</v>
      </c>
      <c r="BG64" s="196"/>
      <c r="BH64" s="141" t="s">
        <v>1511</v>
      </c>
      <c r="BI64" s="197" t="s">
        <v>202</v>
      </c>
      <c r="BJ64" s="196"/>
      <c r="BK64" s="221"/>
      <c r="BL64" s="2">
        <v>42586</v>
      </c>
      <c r="BM64" s="221" t="s">
        <v>1532</v>
      </c>
      <c r="BN64" s="221" t="s">
        <v>1533</v>
      </c>
      <c r="BO64" s="221"/>
      <c r="BP64" s="141" t="s">
        <v>1492</v>
      </c>
      <c r="BQ64" s="196"/>
    </row>
    <row r="65" spans="1:69" x14ac:dyDescent="0.35">
      <c r="A65" s="196"/>
      <c r="B65" s="197"/>
      <c r="C65" s="196"/>
      <c r="D65" s="111" t="s">
        <v>305</v>
      </c>
      <c r="E65" s="220"/>
      <c r="F65" s="211" t="s">
        <v>305</v>
      </c>
      <c r="G65" s="196"/>
      <c r="H65" s="196"/>
      <c r="I65" s="111" t="s">
        <v>12</v>
      </c>
      <c r="J65" s="141" t="s">
        <v>925</v>
      </c>
      <c r="K65" s="222"/>
      <c r="L65" s="196"/>
      <c r="M65" s="250" t="s">
        <v>159</v>
      </c>
      <c r="N65" s="196"/>
      <c r="O65" s="141" t="s">
        <v>988</v>
      </c>
      <c r="P65" s="2">
        <v>42634</v>
      </c>
      <c r="Q65" s="221" t="s">
        <v>1035</v>
      </c>
      <c r="R65" s="196" t="s">
        <v>1313</v>
      </c>
      <c r="S65" s="141">
        <v>200</v>
      </c>
      <c r="T65" s="251" t="s">
        <v>386</v>
      </c>
      <c r="U65" s="141" t="s">
        <v>1319</v>
      </c>
      <c r="V65" s="141" t="s">
        <v>1108</v>
      </c>
      <c r="W65" s="141" t="s">
        <v>1417</v>
      </c>
      <c r="X65" s="232">
        <v>-0.91439997073920098</v>
      </c>
      <c r="Y65" s="141">
        <v>40.88391</v>
      </c>
      <c r="Z65" s="141">
        <v>-72.557630000000003</v>
      </c>
      <c r="AA65" s="141" t="s">
        <v>599</v>
      </c>
      <c r="AB65" s="196" t="s">
        <v>218</v>
      </c>
      <c r="AC65" s="141" t="s">
        <v>1349</v>
      </c>
      <c r="AD65" s="252" t="s">
        <v>875</v>
      </c>
      <c r="AE65" s="196"/>
      <c r="AF65" s="141" t="s">
        <v>1165</v>
      </c>
      <c r="AG65" s="196"/>
      <c r="AH65" s="196"/>
      <c r="AI65" s="10">
        <v>5</v>
      </c>
      <c r="AJ65" s="141" t="s">
        <v>1171</v>
      </c>
      <c r="AK65" s="221"/>
      <c r="AL65" s="141"/>
      <c r="AM65" s="196" t="s">
        <v>452</v>
      </c>
      <c r="AN65" s="141" t="s">
        <v>452</v>
      </c>
      <c r="AO65" s="196" t="s">
        <v>624</v>
      </c>
      <c r="AP65" s="196" t="s">
        <v>1308</v>
      </c>
      <c r="AQ65" s="197" t="s">
        <v>586</v>
      </c>
      <c r="AR65" s="196" t="s">
        <v>305</v>
      </c>
      <c r="AS65" s="228"/>
      <c r="AT65" s="111" t="s">
        <v>210</v>
      </c>
      <c r="AU65" s="228"/>
      <c r="AV65" s="221"/>
      <c r="AW65" s="235"/>
      <c r="AX65" s="220"/>
      <c r="AY65" s="220"/>
      <c r="AZ65" s="220"/>
      <c r="BA65" s="196"/>
      <c r="BB65" s="196"/>
      <c r="BC65" s="196"/>
      <c r="BD65" s="214"/>
      <c r="BE65" s="141" t="s">
        <v>1253</v>
      </c>
      <c r="BF65" s="196" t="s">
        <v>195</v>
      </c>
      <c r="BG65" s="196"/>
      <c r="BH65" s="141" t="s">
        <v>1512</v>
      </c>
      <c r="BI65" s="197" t="s">
        <v>202</v>
      </c>
      <c r="BJ65" s="196"/>
      <c r="BK65" s="221"/>
      <c r="BL65" s="2">
        <v>42564</v>
      </c>
      <c r="BM65" s="221" t="s">
        <v>1532</v>
      </c>
      <c r="BN65" s="221" t="s">
        <v>1533</v>
      </c>
      <c r="BO65" s="221"/>
      <c r="BP65" s="141" t="s">
        <v>1492</v>
      </c>
      <c r="BQ65" s="196"/>
    </row>
    <row r="66" spans="1:69" x14ac:dyDescent="0.35">
      <c r="A66" s="196"/>
      <c r="B66" s="196"/>
      <c r="C66" s="196"/>
      <c r="D66" s="111" t="s">
        <v>305</v>
      </c>
      <c r="E66" s="220"/>
      <c r="F66" s="211" t="s">
        <v>305</v>
      </c>
      <c r="G66" s="196"/>
      <c r="H66" s="196"/>
      <c r="I66" s="111" t="s">
        <v>12</v>
      </c>
      <c r="J66" s="141" t="s">
        <v>919</v>
      </c>
      <c r="K66" s="222"/>
      <c r="L66" s="196"/>
      <c r="M66" s="250" t="s">
        <v>159</v>
      </c>
      <c r="N66" s="196"/>
      <c r="O66" s="141" t="s">
        <v>989</v>
      </c>
      <c r="P66" s="2">
        <v>42634</v>
      </c>
      <c r="Q66" s="221" t="s">
        <v>1035</v>
      </c>
      <c r="R66" s="196" t="s">
        <v>1313</v>
      </c>
      <c r="S66" s="141">
        <v>200</v>
      </c>
      <c r="T66" s="251" t="s">
        <v>386</v>
      </c>
      <c r="U66" s="141" t="s">
        <v>1319</v>
      </c>
      <c r="V66" s="141" t="s">
        <v>1109</v>
      </c>
      <c r="W66" s="141" t="s">
        <v>1418</v>
      </c>
      <c r="X66" s="232">
        <v>-0.91439997073920098</v>
      </c>
      <c r="Y66" s="141">
        <v>40.88391</v>
      </c>
      <c r="Z66" s="141">
        <v>-72.557630000000003</v>
      </c>
      <c r="AA66" s="141" t="s">
        <v>599</v>
      </c>
      <c r="AB66" s="196" t="s">
        <v>218</v>
      </c>
      <c r="AC66" s="141" t="s">
        <v>1352</v>
      </c>
      <c r="AD66" s="252" t="s">
        <v>875</v>
      </c>
      <c r="AE66" s="196"/>
      <c r="AF66" s="141" t="s">
        <v>1165</v>
      </c>
      <c r="AG66" s="196"/>
      <c r="AH66" s="196"/>
      <c r="AI66" s="10">
        <v>5</v>
      </c>
      <c r="AJ66" s="141" t="s">
        <v>1171</v>
      </c>
      <c r="AK66" s="221"/>
      <c r="AL66" s="141"/>
      <c r="AM66" s="196" t="s">
        <v>452</v>
      </c>
      <c r="AN66" s="141" t="s">
        <v>452</v>
      </c>
      <c r="AO66" s="196" t="s">
        <v>624</v>
      </c>
      <c r="AP66" s="196" t="s">
        <v>1308</v>
      </c>
      <c r="AQ66" s="197" t="s">
        <v>586</v>
      </c>
      <c r="AR66" s="196" t="s">
        <v>305</v>
      </c>
      <c r="AS66" s="228"/>
      <c r="AT66" s="111" t="s">
        <v>210</v>
      </c>
      <c r="AU66" s="228"/>
      <c r="AV66" s="221"/>
      <c r="AW66" s="235"/>
      <c r="AX66" s="220"/>
      <c r="AY66" s="220"/>
      <c r="AZ66" s="220"/>
      <c r="BA66" s="196"/>
      <c r="BB66" s="196"/>
      <c r="BC66" s="196"/>
      <c r="BD66" s="214"/>
      <c r="BE66" s="141" t="s">
        <v>1254</v>
      </c>
      <c r="BF66" s="196" t="s">
        <v>195</v>
      </c>
      <c r="BG66" s="196"/>
      <c r="BH66" s="141" t="s">
        <v>1513</v>
      </c>
      <c r="BI66" s="197" t="s">
        <v>202</v>
      </c>
      <c r="BJ66" s="196"/>
      <c r="BK66" s="221"/>
      <c r="BL66" s="2">
        <v>42634</v>
      </c>
      <c r="BM66" s="221" t="s">
        <v>1532</v>
      </c>
      <c r="BN66" s="221" t="s">
        <v>1533</v>
      </c>
      <c r="BO66" s="221"/>
      <c r="BP66" s="141" t="s">
        <v>1492</v>
      </c>
      <c r="BQ66" s="196"/>
    </row>
    <row r="67" spans="1:69" x14ac:dyDescent="0.35">
      <c r="A67" s="196"/>
      <c r="B67" s="197"/>
      <c r="C67" s="196"/>
      <c r="D67" s="111" t="s">
        <v>305</v>
      </c>
      <c r="E67" s="220"/>
      <c r="F67" s="211" t="s">
        <v>305</v>
      </c>
      <c r="G67" s="196"/>
      <c r="H67" s="196"/>
      <c r="I67" s="111" t="s">
        <v>12</v>
      </c>
      <c r="J67" s="141" t="s">
        <v>926</v>
      </c>
      <c r="K67" s="222"/>
      <c r="L67" s="196"/>
      <c r="M67" s="250" t="s">
        <v>159</v>
      </c>
      <c r="N67" s="196"/>
      <c r="O67" s="141" t="s">
        <v>990</v>
      </c>
      <c r="P67" s="2">
        <v>42635</v>
      </c>
      <c r="Q67" s="221" t="s">
        <v>1035</v>
      </c>
      <c r="R67" s="196" t="s">
        <v>1313</v>
      </c>
      <c r="S67" s="141">
        <v>100</v>
      </c>
      <c r="T67" s="251" t="s">
        <v>386</v>
      </c>
      <c r="U67" s="141" t="s">
        <v>1319</v>
      </c>
      <c r="V67" s="141" t="s">
        <v>1110</v>
      </c>
      <c r="W67" s="141" t="s">
        <v>1419</v>
      </c>
      <c r="X67" s="232">
        <v>0.91439997073920098</v>
      </c>
      <c r="Y67" s="141">
        <v>40.698500000000003</v>
      </c>
      <c r="Z67" s="141">
        <v>-73.272379999999998</v>
      </c>
      <c r="AA67" s="141" t="s">
        <v>599</v>
      </c>
      <c r="AB67" s="196" t="s">
        <v>218</v>
      </c>
      <c r="AC67" s="141" t="s">
        <v>1349</v>
      </c>
      <c r="AD67" s="252" t="s">
        <v>875</v>
      </c>
      <c r="AE67" s="196"/>
      <c r="AF67" s="141" t="s">
        <v>1165</v>
      </c>
      <c r="AG67" s="196"/>
      <c r="AH67" s="196"/>
      <c r="AI67" s="10"/>
      <c r="AJ67" s="141">
        <v>0</v>
      </c>
      <c r="AK67" s="221"/>
      <c r="AL67" s="141"/>
      <c r="AM67" s="196" t="s">
        <v>452</v>
      </c>
      <c r="AN67" s="141" t="s">
        <v>452</v>
      </c>
      <c r="AO67" s="196" t="s">
        <v>624</v>
      </c>
      <c r="AP67" s="196" t="s">
        <v>1308</v>
      </c>
      <c r="AQ67" s="197" t="s">
        <v>586</v>
      </c>
      <c r="AR67" s="196" t="s">
        <v>305</v>
      </c>
      <c r="AS67" s="228"/>
      <c r="AT67" s="111" t="s">
        <v>210</v>
      </c>
      <c r="AU67" s="228"/>
      <c r="AV67" s="221"/>
      <c r="AW67" s="235"/>
      <c r="AX67" s="220"/>
      <c r="AY67" s="220"/>
      <c r="AZ67" s="220"/>
      <c r="BA67" s="196"/>
      <c r="BB67" s="196"/>
      <c r="BC67" s="196"/>
      <c r="BD67" s="214"/>
      <c r="BE67" s="141" t="s">
        <v>1255</v>
      </c>
      <c r="BF67" s="196" t="s">
        <v>195</v>
      </c>
      <c r="BG67" s="196"/>
      <c r="BH67" s="141" t="s">
        <v>1514</v>
      </c>
      <c r="BI67" s="197" t="s">
        <v>202</v>
      </c>
      <c r="BJ67" s="196"/>
      <c r="BK67" s="221"/>
      <c r="BL67" s="2">
        <v>42635</v>
      </c>
      <c r="BM67" s="221" t="s">
        <v>1532</v>
      </c>
      <c r="BN67" s="221" t="s">
        <v>1533</v>
      </c>
      <c r="BO67" s="221"/>
      <c r="BP67" s="141" t="s">
        <v>1492</v>
      </c>
      <c r="BQ67" s="196"/>
    </row>
    <row r="68" spans="1:69" x14ac:dyDescent="0.35">
      <c r="A68" s="196"/>
      <c r="B68" s="196"/>
      <c r="C68" s="196"/>
      <c r="D68" s="111" t="s">
        <v>305</v>
      </c>
      <c r="E68" s="220"/>
      <c r="F68" s="211" t="s">
        <v>305</v>
      </c>
      <c r="G68" s="196"/>
      <c r="H68" s="196"/>
      <c r="I68" s="111" t="s">
        <v>12</v>
      </c>
      <c r="J68" s="141" t="s">
        <v>911</v>
      </c>
      <c r="K68" s="222"/>
      <c r="L68" s="196"/>
      <c r="M68" s="250" t="s">
        <v>159</v>
      </c>
      <c r="N68" s="196"/>
      <c r="O68" s="141" t="s">
        <v>991</v>
      </c>
      <c r="P68" s="2">
        <v>42639</v>
      </c>
      <c r="Q68" s="221" t="s">
        <v>1035</v>
      </c>
      <c r="R68" s="196" t="s">
        <v>1313</v>
      </c>
      <c r="S68" s="141">
        <v>600</v>
      </c>
      <c r="T68" s="251" t="s">
        <v>386</v>
      </c>
      <c r="U68" s="141" t="s">
        <v>1319</v>
      </c>
      <c r="V68" s="141" t="s">
        <v>1111</v>
      </c>
      <c r="W68" s="141" t="s">
        <v>1420</v>
      </c>
      <c r="X68" s="232">
        <v>0.91439997073920098</v>
      </c>
      <c r="Y68" s="141">
        <v>40.592970000000001</v>
      </c>
      <c r="Z68" s="141">
        <v>-73.599329999999995</v>
      </c>
      <c r="AA68" s="141" t="s">
        <v>599</v>
      </c>
      <c r="AB68" s="196" t="s">
        <v>218</v>
      </c>
      <c r="AC68" s="141" t="s">
        <v>1349</v>
      </c>
      <c r="AD68" s="252" t="s">
        <v>875</v>
      </c>
      <c r="AE68" s="196"/>
      <c r="AF68" s="141" t="s">
        <v>1165</v>
      </c>
      <c r="AG68" s="196"/>
      <c r="AH68" s="196"/>
      <c r="AI68" s="10">
        <v>5</v>
      </c>
      <c r="AJ68" s="141" t="s">
        <v>1171</v>
      </c>
      <c r="AK68" s="221"/>
      <c r="AL68" s="141"/>
      <c r="AM68" s="196" t="s">
        <v>452</v>
      </c>
      <c r="AN68" s="141" t="s">
        <v>452</v>
      </c>
      <c r="AO68" s="196" t="s">
        <v>624</v>
      </c>
      <c r="AP68" s="196" t="s">
        <v>1308</v>
      </c>
      <c r="AQ68" s="197" t="s">
        <v>586</v>
      </c>
      <c r="AR68" s="196" t="s">
        <v>305</v>
      </c>
      <c r="AS68" s="228"/>
      <c r="AT68" s="111" t="s">
        <v>210</v>
      </c>
      <c r="AU68" s="228"/>
      <c r="AV68" s="221"/>
      <c r="AW68" s="235"/>
      <c r="AX68" s="220"/>
      <c r="AY68" s="220"/>
      <c r="AZ68" s="220"/>
      <c r="BA68" s="196"/>
      <c r="BB68" s="196"/>
      <c r="BC68" s="196"/>
      <c r="BD68" s="214"/>
      <c r="BE68" s="141" t="s">
        <v>1256</v>
      </c>
      <c r="BF68" s="196" t="s">
        <v>195</v>
      </c>
      <c r="BG68" s="196"/>
      <c r="BH68" s="141" t="s">
        <v>1515</v>
      </c>
      <c r="BI68" s="197" t="s">
        <v>202</v>
      </c>
      <c r="BJ68" s="196"/>
      <c r="BK68" s="221"/>
      <c r="BL68" s="2">
        <v>42639</v>
      </c>
      <c r="BM68" s="221" t="s">
        <v>1532</v>
      </c>
      <c r="BN68" s="221" t="s">
        <v>1533</v>
      </c>
      <c r="BO68" s="221"/>
      <c r="BP68" s="141" t="s">
        <v>1492</v>
      </c>
      <c r="BQ68" s="196"/>
    </row>
    <row r="69" spans="1:69" x14ac:dyDescent="0.35">
      <c r="A69" s="196"/>
      <c r="B69" s="196"/>
      <c r="C69" s="196"/>
      <c r="D69" s="111" t="s">
        <v>305</v>
      </c>
      <c r="E69" s="220"/>
      <c r="F69" s="211" t="s">
        <v>305</v>
      </c>
      <c r="G69" s="196"/>
      <c r="H69" s="196"/>
      <c r="I69" s="111" t="s">
        <v>12</v>
      </c>
      <c r="J69" s="141" t="s">
        <v>887</v>
      </c>
      <c r="K69" s="222"/>
      <c r="L69" s="196"/>
      <c r="M69" s="250" t="s">
        <v>159</v>
      </c>
      <c r="N69" s="196"/>
      <c r="O69" s="141" t="s">
        <v>992</v>
      </c>
      <c r="P69" s="2">
        <v>42640</v>
      </c>
      <c r="Q69" s="221" t="s">
        <v>1035</v>
      </c>
      <c r="R69" s="196" t="s">
        <v>1313</v>
      </c>
      <c r="S69" s="141">
        <v>450</v>
      </c>
      <c r="T69" s="251" t="s">
        <v>386</v>
      </c>
      <c r="U69" s="141"/>
      <c r="V69" s="141" t="s">
        <v>1112</v>
      </c>
      <c r="W69" s="141" t="s">
        <v>1421</v>
      </c>
      <c r="X69" s="232">
        <v>17.98319942453762</v>
      </c>
      <c r="Y69" s="141">
        <v>40.904269999999997</v>
      </c>
      <c r="Z69" s="141">
        <v>-72.766829999999999</v>
      </c>
      <c r="AA69" s="141" t="s">
        <v>599</v>
      </c>
      <c r="AB69" s="196" t="s">
        <v>218</v>
      </c>
      <c r="AC69" s="141" t="s">
        <v>1349</v>
      </c>
      <c r="AD69" s="252" t="s">
        <v>875</v>
      </c>
      <c r="AE69" s="196"/>
      <c r="AF69" s="141" t="s">
        <v>1165</v>
      </c>
      <c r="AG69" s="196"/>
      <c r="AH69" s="196"/>
      <c r="AI69" s="10">
        <v>5</v>
      </c>
      <c r="AJ69" s="141" t="s">
        <v>1171</v>
      </c>
      <c r="AK69" s="221"/>
      <c r="AL69" s="141"/>
      <c r="AM69" s="196" t="s">
        <v>452</v>
      </c>
      <c r="AN69" s="141" t="s">
        <v>452</v>
      </c>
      <c r="AO69" s="196" t="s">
        <v>624</v>
      </c>
      <c r="AP69" s="196" t="s">
        <v>1308</v>
      </c>
      <c r="AQ69" s="197" t="s">
        <v>586</v>
      </c>
      <c r="AR69" s="196" t="s">
        <v>305</v>
      </c>
      <c r="AS69" s="228"/>
      <c r="AT69" s="111" t="s">
        <v>210</v>
      </c>
      <c r="AU69" s="228"/>
      <c r="AV69" s="221"/>
      <c r="AW69" s="235"/>
      <c r="AX69" s="220"/>
      <c r="AY69" s="220"/>
      <c r="AZ69" s="220"/>
      <c r="BA69" s="196"/>
      <c r="BB69" s="196"/>
      <c r="BC69" s="196"/>
      <c r="BD69" s="214"/>
      <c r="BE69" s="141" t="s">
        <v>1257</v>
      </c>
      <c r="BF69" s="196" t="s">
        <v>195</v>
      </c>
      <c r="BG69" s="196"/>
      <c r="BH69" s="141" t="s">
        <v>1516</v>
      </c>
      <c r="BI69" s="197" t="s">
        <v>202</v>
      </c>
      <c r="BJ69" s="196"/>
      <c r="BK69" s="221"/>
      <c r="BL69" s="2">
        <v>42640</v>
      </c>
      <c r="BM69" s="221" t="s">
        <v>1532</v>
      </c>
      <c r="BN69" s="221" t="s">
        <v>1533</v>
      </c>
      <c r="BO69" s="221"/>
      <c r="BP69" s="141" t="s">
        <v>1492</v>
      </c>
      <c r="BQ69" s="196"/>
    </row>
    <row r="70" spans="1:69" x14ac:dyDescent="0.35">
      <c r="A70" s="196"/>
      <c r="B70" s="196"/>
      <c r="C70" s="196"/>
      <c r="D70" s="111" t="s">
        <v>305</v>
      </c>
      <c r="E70" s="220"/>
      <c r="F70" s="211" t="s">
        <v>305</v>
      </c>
      <c r="G70" s="196"/>
      <c r="H70" s="196"/>
      <c r="I70" s="111" t="s">
        <v>12</v>
      </c>
      <c r="J70" s="141" t="s">
        <v>916</v>
      </c>
      <c r="K70" s="222"/>
      <c r="L70" s="196"/>
      <c r="M70" s="250" t="s">
        <v>159</v>
      </c>
      <c r="N70" s="196"/>
      <c r="O70" s="141" t="s">
        <v>993</v>
      </c>
      <c r="P70" s="2">
        <v>42641</v>
      </c>
      <c r="Q70" s="221" t="s">
        <v>1035</v>
      </c>
      <c r="R70" s="196" t="s">
        <v>1313</v>
      </c>
      <c r="S70" s="141">
        <v>100</v>
      </c>
      <c r="T70" s="251" t="s">
        <v>386</v>
      </c>
      <c r="U70" s="141" t="s">
        <v>1319</v>
      </c>
      <c r="V70" s="141" t="s">
        <v>1113</v>
      </c>
      <c r="W70" s="141" t="s">
        <v>1422</v>
      </c>
      <c r="X70" s="232">
        <v>-1.828799941478402</v>
      </c>
      <c r="Y70" s="141">
        <v>40.771720000000002</v>
      </c>
      <c r="Z70" s="141">
        <v>-72.885019999999997</v>
      </c>
      <c r="AA70" s="141" t="s">
        <v>599</v>
      </c>
      <c r="AB70" s="196" t="s">
        <v>218</v>
      </c>
      <c r="AC70" s="141" t="s">
        <v>1349</v>
      </c>
      <c r="AD70" s="252" t="s">
        <v>875</v>
      </c>
      <c r="AE70" s="196"/>
      <c r="AF70" s="141" t="s">
        <v>1165</v>
      </c>
      <c r="AG70" s="196"/>
      <c r="AH70" s="196"/>
      <c r="AI70" s="10"/>
      <c r="AJ70" s="141">
        <v>0</v>
      </c>
      <c r="AK70" s="221"/>
      <c r="AL70" s="141"/>
      <c r="AM70" s="196" t="s">
        <v>452</v>
      </c>
      <c r="AN70" s="141" t="s">
        <v>452</v>
      </c>
      <c r="AO70" s="196" t="s">
        <v>624</v>
      </c>
      <c r="AP70" s="196" t="s">
        <v>1308</v>
      </c>
      <c r="AQ70" s="197" t="s">
        <v>586</v>
      </c>
      <c r="AR70" s="196" t="s">
        <v>305</v>
      </c>
      <c r="AS70" s="228"/>
      <c r="AT70" s="111" t="s">
        <v>210</v>
      </c>
      <c r="AU70" s="228"/>
      <c r="AV70" s="221"/>
      <c r="AW70" s="235"/>
      <c r="AX70" s="220"/>
      <c r="AY70" s="220"/>
      <c r="AZ70" s="220"/>
      <c r="BA70" s="196"/>
      <c r="BB70" s="196"/>
      <c r="BC70" s="196"/>
      <c r="BD70" s="214"/>
      <c r="BE70" s="141" t="s">
        <v>1258</v>
      </c>
      <c r="BF70" s="196" t="s">
        <v>195</v>
      </c>
      <c r="BG70" s="196"/>
      <c r="BH70" s="141" t="s">
        <v>1517</v>
      </c>
      <c r="BI70" s="197" t="s">
        <v>202</v>
      </c>
      <c r="BJ70" s="196"/>
      <c r="BK70" s="221"/>
      <c r="BL70" s="2">
        <v>42641</v>
      </c>
      <c r="BM70" s="221" t="s">
        <v>1532</v>
      </c>
      <c r="BN70" s="221" t="s">
        <v>1533</v>
      </c>
      <c r="BO70" s="221"/>
      <c r="BP70" s="141" t="s">
        <v>1492</v>
      </c>
      <c r="BQ70" s="196"/>
    </row>
    <row r="71" spans="1:69" x14ac:dyDescent="0.35">
      <c r="A71" s="196"/>
      <c r="B71" s="197"/>
      <c r="C71" s="196"/>
      <c r="D71" s="111" t="s">
        <v>305</v>
      </c>
      <c r="E71" s="220"/>
      <c r="F71" s="211" t="s">
        <v>305</v>
      </c>
      <c r="G71" s="196"/>
      <c r="H71" s="196"/>
      <c r="I71" s="111" t="s">
        <v>12</v>
      </c>
      <c r="J71" s="141" t="s">
        <v>889</v>
      </c>
      <c r="K71" s="222"/>
      <c r="L71" s="196"/>
      <c r="M71" s="250" t="s">
        <v>159</v>
      </c>
      <c r="N71" s="196"/>
      <c r="O71" s="141" t="s">
        <v>994</v>
      </c>
      <c r="P71" s="2">
        <v>42641</v>
      </c>
      <c r="Q71" s="221" t="s">
        <v>1035</v>
      </c>
      <c r="R71" s="196" t="s">
        <v>1313</v>
      </c>
      <c r="S71" s="141">
        <v>80</v>
      </c>
      <c r="T71" s="251" t="s">
        <v>386</v>
      </c>
      <c r="U71" s="141" t="s">
        <v>1319</v>
      </c>
      <c r="V71" s="141" t="s">
        <v>1114</v>
      </c>
      <c r="W71" s="141" t="s">
        <v>1423</v>
      </c>
      <c r="X71" s="232">
        <v>-1.828799941478402</v>
      </c>
      <c r="Y71" s="141">
        <v>40.771720000000002</v>
      </c>
      <c r="Z71" s="141">
        <v>-72.885019999999997</v>
      </c>
      <c r="AA71" s="141" t="s">
        <v>599</v>
      </c>
      <c r="AB71" s="196" t="s">
        <v>218</v>
      </c>
      <c r="AC71" s="141" t="s">
        <v>1349</v>
      </c>
      <c r="AD71" s="252" t="s">
        <v>875</v>
      </c>
      <c r="AE71" s="196"/>
      <c r="AF71" s="141" t="s">
        <v>1165</v>
      </c>
      <c r="AG71" s="196"/>
      <c r="AH71" s="196"/>
      <c r="AI71" s="10"/>
      <c r="AJ71" s="141">
        <v>0</v>
      </c>
      <c r="AK71" s="221"/>
      <c r="AL71" s="141"/>
      <c r="AM71" s="196" t="s">
        <v>452</v>
      </c>
      <c r="AN71" s="141" t="s">
        <v>452</v>
      </c>
      <c r="AO71" s="196" t="s">
        <v>624</v>
      </c>
      <c r="AP71" s="196" t="s">
        <v>1308</v>
      </c>
      <c r="AQ71" s="197" t="s">
        <v>586</v>
      </c>
      <c r="AR71" s="196" t="s">
        <v>305</v>
      </c>
      <c r="AS71" s="228"/>
      <c r="AT71" s="111" t="s">
        <v>210</v>
      </c>
      <c r="AU71" s="228"/>
      <c r="AV71" s="221"/>
      <c r="AW71" s="235"/>
      <c r="AX71" s="220"/>
      <c r="AY71" s="220"/>
      <c r="AZ71" s="220"/>
      <c r="BA71" s="196"/>
      <c r="BB71" s="196"/>
      <c r="BC71" s="196"/>
      <c r="BD71" s="214"/>
      <c r="BE71" s="141" t="s">
        <v>1259</v>
      </c>
      <c r="BF71" s="196" t="s">
        <v>195</v>
      </c>
      <c r="BG71" s="196"/>
      <c r="BH71" s="141" t="s">
        <v>1518</v>
      </c>
      <c r="BI71" s="197" t="s">
        <v>202</v>
      </c>
      <c r="BJ71" s="196"/>
      <c r="BK71" s="221"/>
      <c r="BL71" s="2">
        <v>42641</v>
      </c>
      <c r="BM71" s="221" t="s">
        <v>1532</v>
      </c>
      <c r="BN71" s="221" t="s">
        <v>1533</v>
      </c>
      <c r="BO71" s="221"/>
      <c r="BP71" s="141" t="s">
        <v>1492</v>
      </c>
      <c r="BQ71" s="196"/>
    </row>
    <row r="72" spans="1:69" x14ac:dyDescent="0.35">
      <c r="A72" s="196"/>
      <c r="B72" s="196"/>
      <c r="C72" s="196"/>
      <c r="D72" s="111" t="s">
        <v>305</v>
      </c>
      <c r="E72" s="220"/>
      <c r="F72" s="211" t="s">
        <v>305</v>
      </c>
      <c r="G72" s="196"/>
      <c r="H72" s="196"/>
      <c r="I72" s="111" t="s">
        <v>12</v>
      </c>
      <c r="J72" s="141" t="s">
        <v>927</v>
      </c>
      <c r="K72" s="222"/>
      <c r="L72" s="196"/>
      <c r="M72" s="250" t="s">
        <v>159</v>
      </c>
      <c r="N72" s="196"/>
      <c r="O72" s="141" t="s">
        <v>995</v>
      </c>
      <c r="P72" s="2">
        <v>42662</v>
      </c>
      <c r="Q72" s="221" t="s">
        <v>1035</v>
      </c>
      <c r="R72" s="196" t="s">
        <v>1313</v>
      </c>
      <c r="S72" s="141">
        <v>500</v>
      </c>
      <c r="T72" s="251" t="s">
        <v>386</v>
      </c>
      <c r="U72" s="141" t="s">
        <v>1319</v>
      </c>
      <c r="V72" s="141" t="s">
        <v>1115</v>
      </c>
      <c r="W72" s="141" t="s">
        <v>1424</v>
      </c>
      <c r="X72" s="232">
        <v>0</v>
      </c>
      <c r="Y72" s="141">
        <v>40.772190000000002</v>
      </c>
      <c r="Z72" s="141">
        <v>-72.738860000000003</v>
      </c>
      <c r="AA72" s="141" t="s">
        <v>599</v>
      </c>
      <c r="AB72" s="196" t="s">
        <v>218</v>
      </c>
      <c r="AC72" s="141" t="s">
        <v>1353</v>
      </c>
      <c r="AD72" s="252" t="s">
        <v>875</v>
      </c>
      <c r="AE72" s="196"/>
      <c r="AF72" s="141" t="s">
        <v>1165</v>
      </c>
      <c r="AG72" s="196"/>
      <c r="AH72" s="196"/>
      <c r="AI72" s="10">
        <v>5</v>
      </c>
      <c r="AJ72" s="141" t="s">
        <v>1171</v>
      </c>
      <c r="AK72" s="221"/>
      <c r="AL72" s="141"/>
      <c r="AM72" s="196" t="s">
        <v>452</v>
      </c>
      <c r="AN72" s="141" t="s">
        <v>452</v>
      </c>
      <c r="AO72" s="196" t="s">
        <v>624</v>
      </c>
      <c r="AP72" s="196" t="s">
        <v>1308</v>
      </c>
      <c r="AQ72" s="197" t="s">
        <v>586</v>
      </c>
      <c r="AR72" s="196" t="s">
        <v>305</v>
      </c>
      <c r="AS72" s="228"/>
      <c r="AT72" s="111" t="s">
        <v>210</v>
      </c>
      <c r="AU72" s="228"/>
      <c r="AV72" s="221"/>
      <c r="AW72" s="235"/>
      <c r="AX72" s="220"/>
      <c r="AY72" s="220"/>
      <c r="AZ72" s="220"/>
      <c r="BA72" s="196"/>
      <c r="BB72" s="196"/>
      <c r="BC72" s="196"/>
      <c r="BD72" s="214"/>
      <c r="BE72" s="141" t="s">
        <v>1260</v>
      </c>
      <c r="BF72" s="196" t="s">
        <v>195</v>
      </c>
      <c r="BG72" s="196"/>
      <c r="BH72" s="141" t="s">
        <v>1519</v>
      </c>
      <c r="BI72" s="197" t="s">
        <v>202</v>
      </c>
      <c r="BJ72" s="196"/>
      <c r="BK72" s="221"/>
      <c r="BL72" s="2">
        <v>42662</v>
      </c>
      <c r="BM72" s="221" t="s">
        <v>1532</v>
      </c>
      <c r="BN72" s="221" t="s">
        <v>1533</v>
      </c>
      <c r="BO72" s="221"/>
      <c r="BP72" s="141" t="s">
        <v>1492</v>
      </c>
      <c r="BQ72" s="196"/>
    </row>
    <row r="73" spans="1:69" x14ac:dyDescent="0.35">
      <c r="A73" s="196"/>
      <c r="B73" s="197"/>
      <c r="C73" s="196"/>
      <c r="D73" s="111" t="s">
        <v>305</v>
      </c>
      <c r="E73" s="220"/>
      <c r="F73" s="211" t="s">
        <v>305</v>
      </c>
      <c r="G73" s="196"/>
      <c r="H73" s="196"/>
      <c r="I73" s="111" t="s">
        <v>12</v>
      </c>
      <c r="J73" s="141" t="s">
        <v>927</v>
      </c>
      <c r="K73" s="222"/>
      <c r="L73" s="196"/>
      <c r="M73" s="250" t="s">
        <v>159</v>
      </c>
      <c r="N73" s="196"/>
      <c r="O73" s="141" t="s">
        <v>995</v>
      </c>
      <c r="P73" s="2">
        <v>42663</v>
      </c>
      <c r="Q73" s="221" t="s">
        <v>1035</v>
      </c>
      <c r="R73" s="196" t="s">
        <v>1313</v>
      </c>
      <c r="S73" s="141">
        <v>1000</v>
      </c>
      <c r="T73" s="251" t="s">
        <v>386</v>
      </c>
      <c r="U73" s="141"/>
      <c r="V73" s="141" t="s">
        <v>1116</v>
      </c>
      <c r="W73" s="141" t="s">
        <v>1425</v>
      </c>
      <c r="X73" s="232">
        <v>1.828799941478402</v>
      </c>
      <c r="Y73" s="141">
        <v>40.851019999999998</v>
      </c>
      <c r="Z73" s="141">
        <v>-72.509379999999993</v>
      </c>
      <c r="AA73" s="141" t="s">
        <v>599</v>
      </c>
      <c r="AB73" s="196" t="s">
        <v>218</v>
      </c>
      <c r="AC73" s="141" t="s">
        <v>1353</v>
      </c>
      <c r="AD73" s="252" t="s">
        <v>875</v>
      </c>
      <c r="AE73" s="196"/>
      <c r="AF73" s="141" t="s">
        <v>1165</v>
      </c>
      <c r="AG73" s="196"/>
      <c r="AH73" s="196"/>
      <c r="AI73" s="10">
        <v>5</v>
      </c>
      <c r="AJ73" s="141" t="s">
        <v>1171</v>
      </c>
      <c r="AK73" s="221"/>
      <c r="AL73" s="141"/>
      <c r="AM73" s="196" t="s">
        <v>452</v>
      </c>
      <c r="AN73" s="141" t="s">
        <v>452</v>
      </c>
      <c r="AO73" s="196" t="s">
        <v>624</v>
      </c>
      <c r="AP73" s="196" t="s">
        <v>1308</v>
      </c>
      <c r="AQ73" s="197" t="s">
        <v>586</v>
      </c>
      <c r="AR73" s="196" t="s">
        <v>305</v>
      </c>
      <c r="AS73" s="228"/>
      <c r="AT73" s="111" t="s">
        <v>210</v>
      </c>
      <c r="AU73" s="228"/>
      <c r="AV73" s="221"/>
      <c r="AW73" s="235"/>
      <c r="AX73" s="220"/>
      <c r="AY73" s="220"/>
      <c r="AZ73" s="220"/>
      <c r="BA73" s="196"/>
      <c r="BB73" s="196"/>
      <c r="BC73" s="196"/>
      <c r="BD73" s="214"/>
      <c r="BE73" s="141" t="s">
        <v>1261</v>
      </c>
      <c r="BF73" s="196" t="s">
        <v>195</v>
      </c>
      <c r="BG73" s="196"/>
      <c r="BH73" s="141" t="s">
        <v>1520</v>
      </c>
      <c r="BI73" s="197" t="s">
        <v>202</v>
      </c>
      <c r="BJ73" s="196"/>
      <c r="BK73" s="221"/>
      <c r="BL73" s="2">
        <v>42663</v>
      </c>
      <c r="BM73" s="221" t="s">
        <v>1532</v>
      </c>
      <c r="BN73" s="221" t="s">
        <v>1533</v>
      </c>
      <c r="BO73" s="221"/>
      <c r="BP73" s="141" t="s">
        <v>1492</v>
      </c>
      <c r="BQ73" s="196"/>
    </row>
    <row r="74" spans="1:69" x14ac:dyDescent="0.35">
      <c r="A74" s="196"/>
      <c r="B74" s="196"/>
      <c r="C74" s="196"/>
      <c r="D74" s="111" t="s">
        <v>305</v>
      </c>
      <c r="E74" s="220"/>
      <c r="F74" s="211" t="s">
        <v>305</v>
      </c>
      <c r="G74" s="196"/>
      <c r="H74" s="196"/>
      <c r="I74" s="111" t="s">
        <v>12</v>
      </c>
      <c r="J74" s="141" t="s">
        <v>928</v>
      </c>
      <c r="K74" s="222"/>
      <c r="L74" s="196"/>
      <c r="M74" s="250" t="s">
        <v>159</v>
      </c>
      <c r="N74" s="196"/>
      <c r="O74" s="141" t="s">
        <v>996</v>
      </c>
      <c r="P74" s="2">
        <v>42567</v>
      </c>
      <c r="Q74" s="221" t="s">
        <v>1045</v>
      </c>
      <c r="R74" s="196" t="s">
        <v>1313</v>
      </c>
      <c r="S74" s="141">
        <v>260</v>
      </c>
      <c r="T74" s="251" t="s">
        <v>386</v>
      </c>
      <c r="U74" s="141"/>
      <c r="V74" s="141" t="s">
        <v>1117</v>
      </c>
      <c r="W74" s="141" t="s">
        <v>1426</v>
      </c>
      <c r="X74" s="232">
        <v>30.175199034393632</v>
      </c>
      <c r="Y74" s="141">
        <v>39.565190000000001</v>
      </c>
      <c r="Z74" s="141">
        <v>-75.730609999999999</v>
      </c>
      <c r="AA74" s="141" t="s">
        <v>599</v>
      </c>
      <c r="AB74" s="196"/>
      <c r="AC74" s="141" t="s">
        <v>1354</v>
      </c>
      <c r="AD74" s="252" t="s">
        <v>875</v>
      </c>
      <c r="AE74" s="196"/>
      <c r="AF74" s="141" t="s">
        <v>1165</v>
      </c>
      <c r="AG74" s="196"/>
      <c r="AH74" s="196"/>
      <c r="AI74" s="206"/>
      <c r="AJ74" s="141">
        <v>0</v>
      </c>
      <c r="AK74" s="221"/>
      <c r="AL74" s="141"/>
      <c r="AM74" s="196" t="s">
        <v>454</v>
      </c>
      <c r="AN74" s="141" t="s">
        <v>1184</v>
      </c>
      <c r="AO74" s="196" t="s">
        <v>709</v>
      </c>
      <c r="AP74" s="196" t="s">
        <v>1306</v>
      </c>
      <c r="AQ74" s="197" t="s">
        <v>586</v>
      </c>
      <c r="AR74" s="196" t="s">
        <v>305</v>
      </c>
      <c r="AS74" s="228"/>
      <c r="AT74" s="111" t="s">
        <v>210</v>
      </c>
      <c r="AU74" s="228"/>
      <c r="AV74" s="221"/>
      <c r="AW74" s="235"/>
      <c r="AX74" s="220"/>
      <c r="AY74" s="220"/>
      <c r="AZ74" s="220"/>
      <c r="BA74" s="196"/>
      <c r="BB74" s="196"/>
      <c r="BC74" s="196"/>
      <c r="BD74" s="214"/>
      <c r="BE74" s="141" t="s">
        <v>1262</v>
      </c>
      <c r="BF74" s="196" t="s">
        <v>195</v>
      </c>
      <c r="BG74" s="196"/>
      <c r="BH74" s="141"/>
      <c r="BI74" s="197" t="s">
        <v>202</v>
      </c>
      <c r="BJ74" s="196"/>
      <c r="BK74" s="221"/>
      <c r="BL74" s="2">
        <v>42567</v>
      </c>
      <c r="BM74" s="221" t="s">
        <v>1532</v>
      </c>
      <c r="BN74" s="221" t="s">
        <v>1533</v>
      </c>
      <c r="BO74" s="221"/>
      <c r="BP74" s="141" t="s">
        <v>1493</v>
      </c>
      <c r="BQ74" s="196"/>
    </row>
    <row r="75" spans="1:69" x14ac:dyDescent="0.35">
      <c r="A75" s="196"/>
      <c r="B75" s="196"/>
      <c r="C75" s="196"/>
      <c r="D75" s="111" t="s">
        <v>305</v>
      </c>
      <c r="E75" s="220"/>
      <c r="F75" s="211" t="s">
        <v>305</v>
      </c>
      <c r="G75" s="196"/>
      <c r="H75" s="196"/>
      <c r="I75" s="111" t="s">
        <v>12</v>
      </c>
      <c r="J75" s="141" t="s">
        <v>929</v>
      </c>
      <c r="K75" s="222"/>
      <c r="L75" s="196"/>
      <c r="M75" s="250" t="s">
        <v>159</v>
      </c>
      <c r="N75" s="196"/>
      <c r="O75" s="141" t="s">
        <v>997</v>
      </c>
      <c r="P75" s="2">
        <v>42585</v>
      </c>
      <c r="Q75" s="221" t="s">
        <v>1045</v>
      </c>
      <c r="R75" s="196" t="s">
        <v>1313</v>
      </c>
      <c r="S75" s="141">
        <v>1500</v>
      </c>
      <c r="T75" s="251" t="s">
        <v>386</v>
      </c>
      <c r="U75" s="141"/>
      <c r="V75" s="141" t="s">
        <v>1118</v>
      </c>
      <c r="W75" s="141" t="s">
        <v>1427</v>
      </c>
      <c r="X75" s="232">
        <v>-5.1815998341888054</v>
      </c>
      <c r="Y75" s="141">
        <v>39.586129999999997</v>
      </c>
      <c r="Z75" s="141">
        <v>-75.571470000000005</v>
      </c>
      <c r="AA75" s="141" t="s">
        <v>599</v>
      </c>
      <c r="AB75" s="196" t="s">
        <v>218</v>
      </c>
      <c r="AC75" s="141" t="s">
        <v>1354</v>
      </c>
      <c r="AD75" s="252" t="s">
        <v>875</v>
      </c>
      <c r="AE75" s="196"/>
      <c r="AF75" s="141" t="s">
        <v>1165</v>
      </c>
      <c r="AG75" s="196"/>
      <c r="AH75" s="196"/>
      <c r="AI75" s="10"/>
      <c r="AJ75" s="141">
        <v>0</v>
      </c>
      <c r="AK75" s="221" t="s">
        <v>467</v>
      </c>
      <c r="AL75" s="141" t="s">
        <v>11</v>
      </c>
      <c r="AM75" s="196" t="s">
        <v>457</v>
      </c>
      <c r="AN75" s="141" t="s">
        <v>457</v>
      </c>
      <c r="AO75" s="196" t="s">
        <v>709</v>
      </c>
      <c r="AP75" s="196" t="s">
        <v>1306</v>
      </c>
      <c r="AQ75" s="197" t="s">
        <v>586</v>
      </c>
      <c r="AR75" s="196" t="s">
        <v>305</v>
      </c>
      <c r="AS75" s="228"/>
      <c r="AT75" s="111" t="s">
        <v>210</v>
      </c>
      <c r="AU75" s="228"/>
      <c r="AV75" s="221"/>
      <c r="AW75" s="235"/>
      <c r="AX75" s="220"/>
      <c r="AY75" s="220"/>
      <c r="AZ75" s="220"/>
      <c r="BA75" s="196"/>
      <c r="BB75" s="196"/>
      <c r="BC75" s="196"/>
      <c r="BD75" s="214"/>
      <c r="BE75" s="141" t="s">
        <v>1263</v>
      </c>
      <c r="BF75" s="196" t="s">
        <v>195</v>
      </c>
      <c r="BG75" s="196"/>
      <c r="BH75" s="141"/>
      <c r="BI75" s="197" t="s">
        <v>202</v>
      </c>
      <c r="BJ75" s="196"/>
      <c r="BK75" s="221"/>
      <c r="BL75" s="2">
        <v>42585</v>
      </c>
      <c r="BM75" s="221" t="s">
        <v>1532</v>
      </c>
      <c r="BN75" s="221" t="s">
        <v>1533</v>
      </c>
      <c r="BO75" s="221"/>
      <c r="BP75" s="141" t="s">
        <v>1493</v>
      </c>
      <c r="BQ75" s="196"/>
    </row>
    <row r="76" spans="1:69" x14ac:dyDescent="0.35">
      <c r="A76" s="196"/>
      <c r="B76" s="196"/>
      <c r="C76" s="196"/>
      <c r="D76" s="111" t="s">
        <v>305</v>
      </c>
      <c r="E76" s="220"/>
      <c r="F76" s="211" t="s">
        <v>305</v>
      </c>
      <c r="G76" s="196"/>
      <c r="H76" s="196"/>
      <c r="I76" s="111" t="s">
        <v>12</v>
      </c>
      <c r="J76" s="141" t="s">
        <v>905</v>
      </c>
      <c r="K76" s="222"/>
      <c r="L76" s="196"/>
      <c r="M76" s="250" t="s">
        <v>159</v>
      </c>
      <c r="N76" s="196"/>
      <c r="O76" s="141" t="s">
        <v>998</v>
      </c>
      <c r="P76" s="2">
        <v>42593</v>
      </c>
      <c r="Q76" s="221" t="s">
        <v>1045</v>
      </c>
      <c r="R76" s="196" t="s">
        <v>1313</v>
      </c>
      <c r="S76" s="141">
        <v>150</v>
      </c>
      <c r="T76" s="251" t="s">
        <v>386</v>
      </c>
      <c r="U76" s="141"/>
      <c r="V76" s="141" t="s">
        <v>1119</v>
      </c>
      <c r="W76" s="141" t="s">
        <v>1428</v>
      </c>
      <c r="X76" s="232">
        <v>64.617597932236862</v>
      </c>
      <c r="Y76" s="141">
        <v>39.71808</v>
      </c>
      <c r="Z76" s="141">
        <v>-75.773049999999998</v>
      </c>
      <c r="AA76" s="141" t="s">
        <v>599</v>
      </c>
      <c r="AB76" s="196" t="s">
        <v>218</v>
      </c>
      <c r="AC76" s="141" t="s">
        <v>1354</v>
      </c>
      <c r="AD76" s="252" t="s">
        <v>875</v>
      </c>
      <c r="AE76" s="196"/>
      <c r="AF76" s="141" t="s">
        <v>1165</v>
      </c>
      <c r="AG76" s="196"/>
      <c r="AH76" s="196"/>
      <c r="AI76" s="10">
        <v>1</v>
      </c>
      <c r="AJ76" s="141" t="s">
        <v>1168</v>
      </c>
      <c r="AK76" s="221" t="s">
        <v>467</v>
      </c>
      <c r="AL76" s="141" t="s">
        <v>11</v>
      </c>
      <c r="AM76" s="196" t="s">
        <v>441</v>
      </c>
      <c r="AN76" s="141" t="s">
        <v>441</v>
      </c>
      <c r="AO76" s="196" t="s">
        <v>709</v>
      </c>
      <c r="AP76" s="196" t="s">
        <v>1306</v>
      </c>
      <c r="AQ76" s="197" t="s">
        <v>586</v>
      </c>
      <c r="AR76" s="196" t="s">
        <v>305</v>
      </c>
      <c r="AS76" s="228"/>
      <c r="AT76" s="111" t="s">
        <v>210</v>
      </c>
      <c r="AU76" s="228"/>
      <c r="AV76" s="221"/>
      <c r="AW76" s="235"/>
      <c r="AX76" s="220"/>
      <c r="AY76" s="220"/>
      <c r="AZ76" s="220"/>
      <c r="BA76" s="196"/>
      <c r="BB76" s="196"/>
      <c r="BC76" s="196"/>
      <c r="BD76" s="214"/>
      <c r="BE76" s="141" t="s">
        <v>1264</v>
      </c>
      <c r="BF76" s="196" t="s">
        <v>195</v>
      </c>
      <c r="BG76" s="196"/>
      <c r="BH76" s="141"/>
      <c r="BI76" s="197" t="s">
        <v>202</v>
      </c>
      <c r="BJ76" s="196"/>
      <c r="BK76" s="221"/>
      <c r="BL76" s="2">
        <v>42593</v>
      </c>
      <c r="BM76" s="221" t="s">
        <v>1532</v>
      </c>
      <c r="BN76" s="221" t="s">
        <v>1533</v>
      </c>
      <c r="BO76" s="221"/>
      <c r="BP76" s="141" t="s">
        <v>1493</v>
      </c>
      <c r="BQ76" s="196"/>
    </row>
    <row r="77" spans="1:69" x14ac:dyDescent="0.35">
      <c r="A77" s="196"/>
      <c r="B77" s="197"/>
      <c r="C77" s="196"/>
      <c r="D77" s="111" t="s">
        <v>305</v>
      </c>
      <c r="E77" s="220"/>
      <c r="F77" s="211" t="s">
        <v>305</v>
      </c>
      <c r="G77" s="196"/>
      <c r="H77" s="196"/>
      <c r="I77" s="111" t="s">
        <v>12</v>
      </c>
      <c r="J77" s="141" t="s">
        <v>885</v>
      </c>
      <c r="K77" s="222"/>
      <c r="L77" s="196"/>
      <c r="M77" s="250" t="s">
        <v>159</v>
      </c>
      <c r="N77" s="196"/>
      <c r="O77" s="141" t="s">
        <v>999</v>
      </c>
      <c r="P77" s="2">
        <v>42599</v>
      </c>
      <c r="Q77" s="221" t="s">
        <v>1033</v>
      </c>
      <c r="R77" s="196" t="s">
        <v>1313</v>
      </c>
      <c r="S77" s="141">
        <v>400</v>
      </c>
      <c r="T77" s="251" t="s">
        <v>386</v>
      </c>
      <c r="U77" s="141"/>
      <c r="V77" s="141" t="s">
        <v>1120</v>
      </c>
      <c r="W77" s="141" t="s">
        <v>1429</v>
      </c>
      <c r="X77" s="232">
        <v>3.047999902464003</v>
      </c>
      <c r="Y77" s="141">
        <v>38.473410000000001</v>
      </c>
      <c r="Z77" s="141">
        <v>-75.050470000000004</v>
      </c>
      <c r="AA77" s="141" t="s">
        <v>599</v>
      </c>
      <c r="AB77" s="196" t="s">
        <v>218</v>
      </c>
      <c r="AC77" s="141" t="s">
        <v>1354</v>
      </c>
      <c r="AD77" s="252" t="s">
        <v>875</v>
      </c>
      <c r="AE77" s="196"/>
      <c r="AF77" s="141" t="s">
        <v>1165</v>
      </c>
      <c r="AG77" s="196"/>
      <c r="AH77" s="196"/>
      <c r="AI77" s="206"/>
      <c r="AJ77" s="141">
        <v>0</v>
      </c>
      <c r="AK77" s="221"/>
      <c r="AL77" s="141"/>
      <c r="AM77" s="196" t="s">
        <v>461</v>
      </c>
      <c r="AN77" s="141" t="s">
        <v>407</v>
      </c>
      <c r="AO77" s="196" t="s">
        <v>709</v>
      </c>
      <c r="AP77" s="196" t="s">
        <v>1306</v>
      </c>
      <c r="AQ77" s="197" t="s">
        <v>586</v>
      </c>
      <c r="AR77" s="196" t="s">
        <v>305</v>
      </c>
      <c r="AS77" s="228"/>
      <c r="AT77" s="111" t="s">
        <v>210</v>
      </c>
      <c r="AU77" s="228"/>
      <c r="AV77" s="221"/>
      <c r="AW77" s="235"/>
      <c r="AX77" s="220"/>
      <c r="AY77" s="220"/>
      <c r="AZ77" s="220"/>
      <c r="BA77" s="196"/>
      <c r="BB77" s="196"/>
      <c r="BC77" s="196"/>
      <c r="BD77" s="214"/>
      <c r="BE77" s="141" t="s">
        <v>1265</v>
      </c>
      <c r="BF77" s="196" t="s">
        <v>195</v>
      </c>
      <c r="BG77" s="196"/>
      <c r="BH77" s="141"/>
      <c r="BI77" s="197" t="s">
        <v>202</v>
      </c>
      <c r="BJ77" s="196"/>
      <c r="BK77" s="221"/>
      <c r="BL77" s="2">
        <v>42599</v>
      </c>
      <c r="BM77" s="221" t="s">
        <v>1532</v>
      </c>
      <c r="BN77" s="221" t="s">
        <v>1533</v>
      </c>
      <c r="BO77" s="221"/>
      <c r="BP77" s="141" t="s">
        <v>1493</v>
      </c>
      <c r="BQ77" s="196"/>
    </row>
    <row r="78" spans="1:69" x14ac:dyDescent="0.35">
      <c r="A78" s="196"/>
      <c r="B78" s="196"/>
      <c r="C78" s="196"/>
      <c r="D78" s="111" t="s">
        <v>305</v>
      </c>
      <c r="E78" s="220"/>
      <c r="F78" s="211" t="s">
        <v>305</v>
      </c>
      <c r="G78" s="196"/>
      <c r="H78" s="196"/>
      <c r="I78" s="111" t="s">
        <v>12</v>
      </c>
      <c r="J78" s="141" t="s">
        <v>916</v>
      </c>
      <c r="K78" s="222"/>
      <c r="L78" s="196"/>
      <c r="M78" s="250" t="s">
        <v>159</v>
      </c>
      <c r="N78" s="196"/>
      <c r="O78" s="141" t="s">
        <v>1000</v>
      </c>
      <c r="P78" s="2">
        <v>42600</v>
      </c>
      <c r="Q78" s="221" t="s">
        <v>1046</v>
      </c>
      <c r="R78" s="196" t="s">
        <v>1313</v>
      </c>
      <c r="S78" s="141">
        <v>109</v>
      </c>
      <c r="T78" s="251" t="s">
        <v>386</v>
      </c>
      <c r="U78" s="141" t="s">
        <v>1319</v>
      </c>
      <c r="V78" s="141" t="s">
        <v>1121</v>
      </c>
      <c r="W78" s="141" t="s">
        <v>1430</v>
      </c>
      <c r="X78" s="232">
        <v>1.2191999609856012</v>
      </c>
      <c r="Y78" s="141">
        <v>39.111469999999997</v>
      </c>
      <c r="Z78" s="141">
        <v>-75.508380000000002</v>
      </c>
      <c r="AA78" s="141" t="s">
        <v>599</v>
      </c>
      <c r="AB78" s="196" t="s">
        <v>218</v>
      </c>
      <c r="AC78" s="141" t="s">
        <v>1355</v>
      </c>
      <c r="AD78" s="252" t="s">
        <v>875</v>
      </c>
      <c r="AE78" s="196"/>
      <c r="AF78" s="141" t="s">
        <v>1165</v>
      </c>
      <c r="AG78" s="196"/>
      <c r="AH78" s="196"/>
      <c r="AI78" s="206"/>
      <c r="AJ78" s="141">
        <v>0</v>
      </c>
      <c r="AK78" s="221"/>
      <c r="AL78" s="141"/>
      <c r="AM78" s="196" t="s">
        <v>458</v>
      </c>
      <c r="AN78" s="141" t="s">
        <v>1185</v>
      </c>
      <c r="AO78" s="196" t="s">
        <v>709</v>
      </c>
      <c r="AP78" s="196" t="s">
        <v>1306</v>
      </c>
      <c r="AQ78" s="197" t="s">
        <v>586</v>
      </c>
      <c r="AR78" s="196" t="s">
        <v>305</v>
      </c>
      <c r="AS78" s="228"/>
      <c r="AT78" s="111" t="s">
        <v>210</v>
      </c>
      <c r="AU78" s="228"/>
      <c r="AV78" s="221"/>
      <c r="AW78" s="235"/>
      <c r="AX78" s="220"/>
      <c r="AY78" s="220"/>
      <c r="AZ78" s="220"/>
      <c r="BA78" s="196"/>
      <c r="BB78" s="196"/>
      <c r="BC78" s="196"/>
      <c r="BD78" s="214"/>
      <c r="BE78" s="141" t="s">
        <v>1266</v>
      </c>
      <c r="BF78" s="196" t="s">
        <v>195</v>
      </c>
      <c r="BG78" s="196"/>
      <c r="BH78" s="141"/>
      <c r="BI78" s="197" t="s">
        <v>202</v>
      </c>
      <c r="BJ78" s="196"/>
      <c r="BK78" s="221"/>
      <c r="BL78" s="2">
        <v>42600</v>
      </c>
      <c r="BM78" s="221" t="s">
        <v>1532</v>
      </c>
      <c r="BN78" s="221" t="s">
        <v>1533</v>
      </c>
      <c r="BO78" s="221"/>
      <c r="BP78" s="141" t="s">
        <v>1493</v>
      </c>
      <c r="BQ78" s="196"/>
    </row>
    <row r="79" spans="1:69" x14ac:dyDescent="0.35">
      <c r="A79" s="196"/>
      <c r="B79" s="197"/>
      <c r="C79" s="196"/>
      <c r="D79" s="111" t="s">
        <v>305</v>
      </c>
      <c r="E79" s="220"/>
      <c r="F79" s="211" t="s">
        <v>305</v>
      </c>
      <c r="G79" s="196"/>
      <c r="H79" s="196"/>
      <c r="I79" s="111" t="s">
        <v>12</v>
      </c>
      <c r="J79" s="141" t="s">
        <v>905</v>
      </c>
      <c r="K79" s="222"/>
      <c r="L79" s="196"/>
      <c r="M79" s="250" t="s">
        <v>159</v>
      </c>
      <c r="N79" s="196"/>
      <c r="O79" s="141" t="s">
        <v>1001</v>
      </c>
      <c r="P79" s="2">
        <v>42637</v>
      </c>
      <c r="Q79" s="221" t="s">
        <v>1045</v>
      </c>
      <c r="R79" s="196" t="s">
        <v>1313</v>
      </c>
      <c r="S79" s="141">
        <v>192</v>
      </c>
      <c r="T79" s="251" t="s">
        <v>386</v>
      </c>
      <c r="U79" s="141" t="s">
        <v>1325</v>
      </c>
      <c r="V79" s="141" t="s">
        <v>1122</v>
      </c>
      <c r="W79" s="141" t="s">
        <v>1431</v>
      </c>
      <c r="X79" s="232">
        <v>8.2295997366528084</v>
      </c>
      <c r="Y79" s="141">
        <v>39.822580000000002</v>
      </c>
      <c r="Z79" s="141">
        <v>-75.475129999999993</v>
      </c>
      <c r="AA79" s="141" t="s">
        <v>599</v>
      </c>
      <c r="AB79" s="196" t="s">
        <v>218</v>
      </c>
      <c r="AC79" s="141" t="s">
        <v>1354</v>
      </c>
      <c r="AD79" s="252" t="s">
        <v>875</v>
      </c>
      <c r="AE79" s="196"/>
      <c r="AF79" s="141" t="s">
        <v>1165</v>
      </c>
      <c r="AG79" s="196"/>
      <c r="AH79" s="196"/>
      <c r="AI79" s="206"/>
      <c r="AJ79" s="141">
        <v>0</v>
      </c>
      <c r="AK79" s="221"/>
      <c r="AL79" s="141"/>
      <c r="AM79" s="196" t="s">
        <v>441</v>
      </c>
      <c r="AN79" s="141" t="s">
        <v>441</v>
      </c>
      <c r="AO79" s="196" t="s">
        <v>709</v>
      </c>
      <c r="AP79" s="196" t="s">
        <v>1306</v>
      </c>
      <c r="AQ79" s="197" t="s">
        <v>586</v>
      </c>
      <c r="AR79" s="196" t="s">
        <v>305</v>
      </c>
      <c r="AS79" s="228"/>
      <c r="AT79" s="111" t="s">
        <v>210</v>
      </c>
      <c r="AU79" s="228"/>
      <c r="AV79" s="221"/>
      <c r="AW79" s="235"/>
      <c r="AX79" s="220"/>
      <c r="AY79" s="220"/>
      <c r="AZ79" s="220"/>
      <c r="BA79" s="196"/>
      <c r="BB79" s="196"/>
      <c r="BC79" s="196"/>
      <c r="BD79" s="214"/>
      <c r="BE79" s="141" t="s">
        <v>1267</v>
      </c>
      <c r="BF79" s="196" t="s">
        <v>195</v>
      </c>
      <c r="BG79" s="196"/>
      <c r="BH79" s="141"/>
      <c r="BI79" s="197" t="s">
        <v>202</v>
      </c>
      <c r="BJ79" s="196"/>
      <c r="BK79" s="221"/>
      <c r="BL79" s="2">
        <v>42606</v>
      </c>
      <c r="BM79" s="221" t="s">
        <v>1532</v>
      </c>
      <c r="BN79" s="221" t="s">
        <v>1533</v>
      </c>
      <c r="BO79" s="221"/>
      <c r="BP79" s="141" t="s">
        <v>1493</v>
      </c>
      <c r="BQ79" s="196"/>
    </row>
    <row r="80" spans="1:69" x14ac:dyDescent="0.35">
      <c r="A80" s="196"/>
      <c r="B80" s="196"/>
      <c r="C80" s="196"/>
      <c r="D80" s="111" t="s">
        <v>305</v>
      </c>
      <c r="E80" s="220"/>
      <c r="F80" s="211" t="s">
        <v>305</v>
      </c>
      <c r="G80" s="196"/>
      <c r="H80" s="196"/>
      <c r="I80" s="111" t="s">
        <v>12</v>
      </c>
      <c r="J80" s="141" t="s">
        <v>889</v>
      </c>
      <c r="K80" s="222"/>
      <c r="L80" s="196"/>
      <c r="M80" s="250" t="s">
        <v>159</v>
      </c>
      <c r="N80" s="196"/>
      <c r="O80" s="141" t="s">
        <v>1002</v>
      </c>
      <c r="P80" s="2">
        <v>42634</v>
      </c>
      <c r="Q80" s="221" t="s">
        <v>1045</v>
      </c>
      <c r="R80" s="196" t="s">
        <v>1313</v>
      </c>
      <c r="S80" s="141">
        <v>200</v>
      </c>
      <c r="T80" s="251" t="s">
        <v>386</v>
      </c>
      <c r="U80" s="141" t="s">
        <v>1317</v>
      </c>
      <c r="V80" s="141" t="s">
        <v>1123</v>
      </c>
      <c r="W80" s="141" t="s">
        <v>1432</v>
      </c>
      <c r="X80" s="232">
        <v>31.699198985625632</v>
      </c>
      <c r="Y80" s="141">
        <v>39.565939999999998</v>
      </c>
      <c r="Z80" s="141">
        <v>-75.729500000000002</v>
      </c>
      <c r="AA80" s="141" t="s">
        <v>599</v>
      </c>
      <c r="AB80" s="196" t="s">
        <v>218</v>
      </c>
      <c r="AC80" s="141" t="s">
        <v>1356</v>
      </c>
      <c r="AD80" s="252" t="s">
        <v>875</v>
      </c>
      <c r="AE80" s="196"/>
      <c r="AF80" s="141" t="s">
        <v>1165</v>
      </c>
      <c r="AG80" s="196"/>
      <c r="AH80" s="196"/>
      <c r="AI80" s="10"/>
      <c r="AJ80" s="141">
        <v>0</v>
      </c>
      <c r="AK80" s="221"/>
      <c r="AL80" s="141"/>
      <c r="AM80" s="196" t="s">
        <v>458</v>
      </c>
      <c r="AN80" s="141" t="s">
        <v>1186</v>
      </c>
      <c r="AO80" s="196" t="s">
        <v>709</v>
      </c>
      <c r="AP80" s="196" t="s">
        <v>1306</v>
      </c>
      <c r="AQ80" s="197" t="s">
        <v>586</v>
      </c>
      <c r="AR80" s="196" t="s">
        <v>305</v>
      </c>
      <c r="AS80" s="228"/>
      <c r="AT80" s="111" t="s">
        <v>210</v>
      </c>
      <c r="AU80" s="228"/>
      <c r="AV80" s="221"/>
      <c r="AW80" s="235"/>
      <c r="AX80" s="220"/>
      <c r="AY80" s="220"/>
      <c r="AZ80" s="220"/>
      <c r="BA80" s="196"/>
      <c r="BB80" s="196"/>
      <c r="BC80" s="196"/>
      <c r="BD80" s="214"/>
      <c r="BE80" s="141" t="s">
        <v>1268</v>
      </c>
      <c r="BF80" s="196" t="s">
        <v>195</v>
      </c>
      <c r="BG80" s="196"/>
      <c r="BH80" s="141"/>
      <c r="BI80" s="197" t="s">
        <v>202</v>
      </c>
      <c r="BJ80" s="196"/>
      <c r="BK80" s="221"/>
      <c r="BL80" s="2">
        <v>42634</v>
      </c>
      <c r="BM80" s="221" t="s">
        <v>1532</v>
      </c>
      <c r="BN80" s="221" t="s">
        <v>1533</v>
      </c>
      <c r="BO80" s="221"/>
      <c r="BP80" s="141" t="s">
        <v>1493</v>
      </c>
      <c r="BQ80" s="196"/>
    </row>
    <row r="81" spans="1:69" x14ac:dyDescent="0.35">
      <c r="A81" s="196"/>
      <c r="B81" s="196"/>
      <c r="C81" s="196"/>
      <c r="D81" s="111" t="s">
        <v>305</v>
      </c>
      <c r="E81" s="220"/>
      <c r="F81" s="211" t="s">
        <v>305</v>
      </c>
      <c r="G81" s="196"/>
      <c r="H81" s="196"/>
      <c r="I81" s="111" t="s">
        <v>12</v>
      </c>
      <c r="J81" s="141" t="s">
        <v>912</v>
      </c>
      <c r="K81" s="222"/>
      <c r="L81" s="196"/>
      <c r="M81" s="250" t="s">
        <v>159</v>
      </c>
      <c r="N81" s="196"/>
      <c r="O81" s="141" t="s">
        <v>1003</v>
      </c>
      <c r="P81" s="2">
        <v>42634</v>
      </c>
      <c r="Q81" s="221" t="s">
        <v>1045</v>
      </c>
      <c r="R81" s="196" t="s">
        <v>1313</v>
      </c>
      <c r="S81" s="141">
        <v>400</v>
      </c>
      <c r="T81" s="251" t="s">
        <v>386</v>
      </c>
      <c r="U81" s="141" t="s">
        <v>1317</v>
      </c>
      <c r="V81" s="141" t="s">
        <v>1124</v>
      </c>
      <c r="W81" s="141" t="s">
        <v>1432</v>
      </c>
      <c r="X81" s="232">
        <v>33.223198936857635</v>
      </c>
      <c r="Y81" s="141">
        <v>39.569409999999998</v>
      </c>
      <c r="Z81" s="141">
        <v>-75.725129999999993</v>
      </c>
      <c r="AA81" s="141" t="s">
        <v>599</v>
      </c>
      <c r="AB81" s="196" t="s">
        <v>218</v>
      </c>
      <c r="AC81" s="141" t="s">
        <v>1356</v>
      </c>
      <c r="AD81" s="252" t="s">
        <v>875</v>
      </c>
      <c r="AE81" s="196"/>
      <c r="AF81" s="141" t="s">
        <v>1165</v>
      </c>
      <c r="AG81" s="196"/>
      <c r="AH81" s="196"/>
      <c r="AI81" s="10"/>
      <c r="AJ81" s="141">
        <v>0</v>
      </c>
      <c r="AK81" s="221" t="s">
        <v>467</v>
      </c>
      <c r="AL81" s="141" t="s">
        <v>11</v>
      </c>
      <c r="AM81" s="196" t="s">
        <v>458</v>
      </c>
      <c r="AN81" s="141" t="s">
        <v>1186</v>
      </c>
      <c r="AO81" s="196" t="s">
        <v>709</v>
      </c>
      <c r="AP81" s="196" t="s">
        <v>1306</v>
      </c>
      <c r="AQ81" s="197" t="s">
        <v>586</v>
      </c>
      <c r="AR81" s="196" t="s">
        <v>305</v>
      </c>
      <c r="AS81" s="228"/>
      <c r="AT81" s="111" t="s">
        <v>210</v>
      </c>
      <c r="AU81" s="228"/>
      <c r="AV81" s="221"/>
      <c r="AW81" s="235"/>
      <c r="AX81" s="220"/>
      <c r="AY81" s="220"/>
      <c r="AZ81" s="220"/>
      <c r="BA81" s="196"/>
      <c r="BB81" s="196"/>
      <c r="BC81" s="196"/>
      <c r="BD81" s="214"/>
      <c r="BE81" s="141" t="s">
        <v>1269</v>
      </c>
      <c r="BF81" s="196" t="s">
        <v>195</v>
      </c>
      <c r="BG81" s="196"/>
      <c r="BH81" s="141"/>
      <c r="BI81" s="197" t="s">
        <v>202</v>
      </c>
      <c r="BJ81" s="196"/>
      <c r="BK81" s="221"/>
      <c r="BL81" s="2">
        <v>42634</v>
      </c>
      <c r="BM81" s="221" t="s">
        <v>1532</v>
      </c>
      <c r="BN81" s="221" t="s">
        <v>1533</v>
      </c>
      <c r="BO81" s="221"/>
      <c r="BP81" s="141" t="s">
        <v>1493</v>
      </c>
      <c r="BQ81" s="196"/>
    </row>
    <row r="82" spans="1:69" x14ac:dyDescent="0.35">
      <c r="A82" s="196"/>
      <c r="B82" s="196"/>
      <c r="C82" s="196"/>
      <c r="D82" s="111" t="s">
        <v>305</v>
      </c>
      <c r="E82" s="220"/>
      <c r="F82" s="211" t="s">
        <v>305</v>
      </c>
      <c r="G82" s="196"/>
      <c r="H82" s="196"/>
      <c r="I82" s="111" t="s">
        <v>12</v>
      </c>
      <c r="J82" s="141" t="s">
        <v>930</v>
      </c>
      <c r="K82" s="222"/>
      <c r="L82" s="196"/>
      <c r="M82" s="250" t="s">
        <v>159</v>
      </c>
      <c r="N82" s="196"/>
      <c r="O82" s="141" t="s">
        <v>1004</v>
      </c>
      <c r="P82" s="2">
        <v>42641</v>
      </c>
      <c r="Q82" s="221" t="s">
        <v>1045</v>
      </c>
      <c r="R82" s="196" t="s">
        <v>1313</v>
      </c>
      <c r="S82" s="141">
        <v>800</v>
      </c>
      <c r="T82" s="251" t="s">
        <v>386</v>
      </c>
      <c r="U82" s="141" t="s">
        <v>1317</v>
      </c>
      <c r="V82" s="141" t="s">
        <v>1125</v>
      </c>
      <c r="W82" s="141" t="s">
        <v>1433</v>
      </c>
      <c r="X82" s="232">
        <v>64.617597932236862</v>
      </c>
      <c r="Y82" s="141">
        <v>39.71808</v>
      </c>
      <c r="Z82" s="141">
        <v>-75.773049999999998</v>
      </c>
      <c r="AA82" s="141" t="s">
        <v>599</v>
      </c>
      <c r="AB82" s="196" t="s">
        <v>218</v>
      </c>
      <c r="AC82" s="141" t="s">
        <v>1354</v>
      </c>
      <c r="AD82" s="252" t="s">
        <v>875</v>
      </c>
      <c r="AE82" s="196"/>
      <c r="AF82" s="141" t="s">
        <v>1165</v>
      </c>
      <c r="AG82" s="196"/>
      <c r="AH82" s="196"/>
      <c r="AI82" s="10"/>
      <c r="AJ82" s="141">
        <v>0</v>
      </c>
      <c r="AK82" s="221" t="s">
        <v>467</v>
      </c>
      <c r="AL82" s="141" t="s">
        <v>11</v>
      </c>
      <c r="AM82" s="196" t="s">
        <v>441</v>
      </c>
      <c r="AN82" s="141" t="s">
        <v>441</v>
      </c>
      <c r="AO82" s="196" t="s">
        <v>709</v>
      </c>
      <c r="AP82" s="196" t="s">
        <v>1306</v>
      </c>
      <c r="AQ82" s="197" t="s">
        <v>586</v>
      </c>
      <c r="AR82" s="196" t="s">
        <v>305</v>
      </c>
      <c r="AS82" s="228"/>
      <c r="AT82" s="111" t="s">
        <v>210</v>
      </c>
      <c r="AU82" s="228"/>
      <c r="AV82" s="221"/>
      <c r="AW82" s="235"/>
      <c r="AX82" s="220"/>
      <c r="AY82" s="220"/>
      <c r="AZ82" s="220"/>
      <c r="BA82" s="196"/>
      <c r="BB82" s="196"/>
      <c r="BC82" s="196"/>
      <c r="BD82" s="214"/>
      <c r="BE82" s="141" t="s">
        <v>1270</v>
      </c>
      <c r="BF82" s="196" t="s">
        <v>195</v>
      </c>
      <c r="BG82" s="196"/>
      <c r="BH82" s="141"/>
      <c r="BI82" s="197" t="s">
        <v>202</v>
      </c>
      <c r="BJ82" s="196"/>
      <c r="BK82" s="221"/>
      <c r="BL82" s="2">
        <v>42641</v>
      </c>
      <c r="BM82" s="221" t="s">
        <v>1532</v>
      </c>
      <c r="BN82" s="221" t="s">
        <v>1533</v>
      </c>
      <c r="BO82" s="221"/>
      <c r="BP82" s="141" t="s">
        <v>1493</v>
      </c>
      <c r="BQ82" s="196"/>
    </row>
    <row r="83" spans="1:69" x14ac:dyDescent="0.35">
      <c r="A83" s="196"/>
      <c r="B83" s="197"/>
      <c r="C83" s="196"/>
      <c r="D83" s="111" t="s">
        <v>305</v>
      </c>
      <c r="E83" s="220"/>
      <c r="F83" s="211" t="s">
        <v>305</v>
      </c>
      <c r="G83" s="196"/>
      <c r="H83" s="196"/>
      <c r="I83" s="111" t="s">
        <v>12</v>
      </c>
      <c r="J83" s="141" t="s">
        <v>931</v>
      </c>
      <c r="K83" s="222"/>
      <c r="L83" s="196"/>
      <c r="M83" s="250" t="s">
        <v>159</v>
      </c>
      <c r="N83" s="196"/>
      <c r="O83" s="141" t="s">
        <v>1005</v>
      </c>
      <c r="P83" s="2">
        <v>42641</v>
      </c>
      <c r="Q83" s="221" t="s">
        <v>1045</v>
      </c>
      <c r="R83" s="196" t="s">
        <v>1313</v>
      </c>
      <c r="S83" s="141">
        <v>500</v>
      </c>
      <c r="T83" s="251" t="s">
        <v>386</v>
      </c>
      <c r="U83" s="141" t="s">
        <v>1317</v>
      </c>
      <c r="V83" s="141" t="s">
        <v>1126</v>
      </c>
      <c r="W83" s="141" t="s">
        <v>1434</v>
      </c>
      <c r="X83" s="232">
        <v>64.617597932236862</v>
      </c>
      <c r="Y83" s="141">
        <v>39.71808</v>
      </c>
      <c r="Z83" s="141">
        <v>-75.773049999999998</v>
      </c>
      <c r="AA83" s="141" t="s">
        <v>599</v>
      </c>
      <c r="AB83" s="196" t="s">
        <v>218</v>
      </c>
      <c r="AC83" s="141" t="s">
        <v>1354</v>
      </c>
      <c r="AD83" s="252" t="s">
        <v>875</v>
      </c>
      <c r="AE83" s="196"/>
      <c r="AF83" s="141" t="s">
        <v>1165</v>
      </c>
      <c r="AG83" s="196"/>
      <c r="AH83" s="196"/>
      <c r="AI83" s="10"/>
      <c r="AJ83" s="141">
        <v>0</v>
      </c>
      <c r="AK83" s="221" t="s">
        <v>467</v>
      </c>
      <c r="AL83" s="141" t="s">
        <v>11</v>
      </c>
      <c r="AM83" s="196" t="s">
        <v>441</v>
      </c>
      <c r="AN83" s="141" t="s">
        <v>441</v>
      </c>
      <c r="AO83" s="196" t="s">
        <v>709</v>
      </c>
      <c r="AP83" s="196" t="s">
        <v>1306</v>
      </c>
      <c r="AQ83" s="197" t="s">
        <v>586</v>
      </c>
      <c r="AR83" s="196" t="s">
        <v>305</v>
      </c>
      <c r="AS83" s="228"/>
      <c r="AT83" s="111" t="s">
        <v>210</v>
      </c>
      <c r="AU83" s="228"/>
      <c r="AV83" s="221"/>
      <c r="AW83" s="235"/>
      <c r="AX83" s="220"/>
      <c r="AY83" s="220"/>
      <c r="AZ83" s="220"/>
      <c r="BA83" s="196"/>
      <c r="BB83" s="196"/>
      <c r="BC83" s="196"/>
      <c r="BD83" s="214"/>
      <c r="BE83" s="141" t="s">
        <v>1271</v>
      </c>
      <c r="BF83" s="196" t="s">
        <v>195</v>
      </c>
      <c r="BG83" s="196"/>
      <c r="BH83" s="141"/>
      <c r="BI83" s="197" t="s">
        <v>202</v>
      </c>
      <c r="BJ83" s="196"/>
      <c r="BK83" s="221"/>
      <c r="BL83" s="2">
        <v>42641</v>
      </c>
      <c r="BM83" s="221" t="s">
        <v>1532</v>
      </c>
      <c r="BN83" s="221" t="s">
        <v>1533</v>
      </c>
      <c r="BO83" s="221"/>
      <c r="BP83" s="141" t="s">
        <v>1493</v>
      </c>
      <c r="BQ83" s="196"/>
    </row>
    <row r="84" spans="1:69" x14ac:dyDescent="0.35">
      <c r="A84" s="196"/>
      <c r="B84" s="196"/>
      <c r="C84" s="196"/>
      <c r="D84" s="111" t="s">
        <v>305</v>
      </c>
      <c r="E84" s="220"/>
      <c r="F84" s="211" t="s">
        <v>305</v>
      </c>
      <c r="G84" s="196"/>
      <c r="H84" s="196"/>
      <c r="I84" s="111" t="s">
        <v>12</v>
      </c>
      <c r="J84" s="141" t="s">
        <v>914</v>
      </c>
      <c r="K84" s="222"/>
      <c r="L84" s="196"/>
      <c r="M84" s="250" t="s">
        <v>159</v>
      </c>
      <c r="N84" s="196"/>
      <c r="O84" s="141" t="s">
        <v>1006</v>
      </c>
      <c r="P84" s="2">
        <v>42645</v>
      </c>
      <c r="Q84" s="221" t="s">
        <v>1045</v>
      </c>
      <c r="R84" s="196" t="s">
        <v>1313</v>
      </c>
      <c r="S84" s="141">
        <v>60</v>
      </c>
      <c r="T84" s="251" t="s">
        <v>386</v>
      </c>
      <c r="U84" s="141"/>
      <c r="V84" s="141" t="s">
        <v>1127</v>
      </c>
      <c r="W84" s="141" t="s">
        <v>1435</v>
      </c>
      <c r="X84" s="232">
        <v>14.325599541580814</v>
      </c>
      <c r="Y84" s="141">
        <v>39.371879999999997</v>
      </c>
      <c r="Z84" s="141">
        <v>-75.553250000000006</v>
      </c>
      <c r="AA84" s="141" t="s">
        <v>599</v>
      </c>
      <c r="AB84" s="196" t="s">
        <v>218</v>
      </c>
      <c r="AC84" s="141" t="s">
        <v>1354</v>
      </c>
      <c r="AD84" s="252" t="s">
        <v>875</v>
      </c>
      <c r="AE84" s="196"/>
      <c r="AF84" s="141" t="s">
        <v>1165</v>
      </c>
      <c r="AG84" s="196"/>
      <c r="AH84" s="196"/>
      <c r="AI84" s="10"/>
      <c r="AJ84" s="141">
        <v>0</v>
      </c>
      <c r="AK84" s="221" t="s">
        <v>467</v>
      </c>
      <c r="AL84" s="141" t="s">
        <v>11</v>
      </c>
      <c r="AM84" s="196" t="s">
        <v>441</v>
      </c>
      <c r="AN84" s="141" t="s">
        <v>441</v>
      </c>
      <c r="AO84" s="196" t="s">
        <v>709</v>
      </c>
      <c r="AP84" s="196" t="s">
        <v>1306</v>
      </c>
      <c r="AQ84" s="197" t="s">
        <v>586</v>
      </c>
      <c r="AR84" s="196" t="s">
        <v>305</v>
      </c>
      <c r="AS84" s="228"/>
      <c r="AT84" s="111" t="s">
        <v>210</v>
      </c>
      <c r="AU84" s="228"/>
      <c r="AV84" s="221"/>
      <c r="AW84" s="235"/>
      <c r="AX84" s="220"/>
      <c r="AY84" s="220"/>
      <c r="AZ84" s="220"/>
      <c r="BA84" s="196"/>
      <c r="BB84" s="196"/>
      <c r="BC84" s="196"/>
      <c r="BD84" s="214"/>
      <c r="BE84" s="141" t="s">
        <v>1272</v>
      </c>
      <c r="BF84" s="196" t="s">
        <v>195</v>
      </c>
      <c r="BG84" s="196"/>
      <c r="BH84" s="141"/>
      <c r="BI84" s="197" t="s">
        <v>202</v>
      </c>
      <c r="BJ84" s="196"/>
      <c r="BK84" s="221"/>
      <c r="BL84" s="2">
        <v>42645</v>
      </c>
      <c r="BM84" s="221" t="s">
        <v>1532</v>
      </c>
      <c r="BN84" s="221" t="s">
        <v>1533</v>
      </c>
      <c r="BO84" s="221"/>
      <c r="BP84" s="141" t="s">
        <v>1493</v>
      </c>
      <c r="BQ84" s="196"/>
    </row>
    <row r="85" spans="1:69" x14ac:dyDescent="0.35">
      <c r="A85" s="196"/>
      <c r="B85" s="197"/>
      <c r="C85" s="196"/>
      <c r="D85" s="111" t="s">
        <v>305</v>
      </c>
      <c r="E85" s="220"/>
      <c r="F85" s="211" t="s">
        <v>305</v>
      </c>
      <c r="G85" s="196"/>
      <c r="H85" s="196"/>
      <c r="I85" s="111" t="s">
        <v>12</v>
      </c>
      <c r="J85" s="141" t="s">
        <v>932</v>
      </c>
      <c r="K85" s="222"/>
      <c r="L85" s="196"/>
      <c r="M85" s="250" t="s">
        <v>159</v>
      </c>
      <c r="N85" s="196"/>
      <c r="O85" s="141" t="s">
        <v>1007</v>
      </c>
      <c r="P85" s="2">
        <v>42659</v>
      </c>
      <c r="Q85" s="221" t="s">
        <v>1045</v>
      </c>
      <c r="R85" s="196" t="s">
        <v>1313</v>
      </c>
      <c r="S85" s="141">
        <v>90</v>
      </c>
      <c r="T85" s="251" t="s">
        <v>386</v>
      </c>
      <c r="U85" s="141" t="s">
        <v>1319</v>
      </c>
      <c r="V85" s="141" t="s">
        <v>1128</v>
      </c>
      <c r="W85" s="141" t="s">
        <v>1436</v>
      </c>
      <c r="X85" s="232">
        <v>-2.4383999219712025</v>
      </c>
      <c r="Y85" s="141">
        <v>39.721609999999998</v>
      </c>
      <c r="Z85" s="141">
        <v>-75.561049999999994</v>
      </c>
      <c r="AA85" s="141" t="s">
        <v>599</v>
      </c>
      <c r="AB85" s="196" t="s">
        <v>218</v>
      </c>
      <c r="AC85" s="141" t="s">
        <v>1354</v>
      </c>
      <c r="AD85" s="252" t="s">
        <v>875</v>
      </c>
      <c r="AE85" s="196"/>
      <c r="AF85" s="141" t="s">
        <v>1165</v>
      </c>
      <c r="AG85" s="196"/>
      <c r="AH85" s="196"/>
      <c r="AI85" s="10"/>
      <c r="AJ85" s="141">
        <v>0</v>
      </c>
      <c r="AK85" s="221" t="s">
        <v>470</v>
      </c>
      <c r="AL85" s="141" t="s">
        <v>1174</v>
      </c>
      <c r="AM85" s="196" t="s">
        <v>441</v>
      </c>
      <c r="AN85" s="141" t="s">
        <v>441</v>
      </c>
      <c r="AO85" s="196" t="s">
        <v>709</v>
      </c>
      <c r="AP85" s="196" t="s">
        <v>1306</v>
      </c>
      <c r="AQ85" s="197" t="s">
        <v>586</v>
      </c>
      <c r="AR85" s="196" t="s">
        <v>305</v>
      </c>
      <c r="AS85" s="228"/>
      <c r="AT85" s="111" t="s">
        <v>210</v>
      </c>
      <c r="AU85" s="228"/>
      <c r="AV85" s="221"/>
      <c r="AW85" s="235"/>
      <c r="AX85" s="220"/>
      <c r="AY85" s="220"/>
      <c r="AZ85" s="220"/>
      <c r="BA85" s="196"/>
      <c r="BB85" s="196"/>
      <c r="BC85" s="196"/>
      <c r="BD85" s="214"/>
      <c r="BE85" s="141" t="s">
        <v>1273</v>
      </c>
      <c r="BF85" s="196" t="s">
        <v>195</v>
      </c>
      <c r="BG85" s="196"/>
      <c r="BH85" s="141"/>
      <c r="BI85" s="197" t="s">
        <v>202</v>
      </c>
      <c r="BJ85" s="196"/>
      <c r="BK85" s="221"/>
      <c r="BL85" s="2">
        <v>42659</v>
      </c>
      <c r="BM85" s="221" t="s">
        <v>1532</v>
      </c>
      <c r="BN85" s="221" t="s">
        <v>1533</v>
      </c>
      <c r="BO85" s="221"/>
      <c r="BP85" s="141" t="s">
        <v>1493</v>
      </c>
      <c r="BQ85" s="196"/>
    </row>
    <row r="86" spans="1:69" x14ac:dyDescent="0.35">
      <c r="A86" s="196"/>
      <c r="B86" s="196"/>
      <c r="C86" s="196"/>
      <c r="D86" s="111" t="s">
        <v>305</v>
      </c>
      <c r="E86" s="220"/>
      <c r="F86" s="211" t="s">
        <v>305</v>
      </c>
      <c r="G86" s="196"/>
      <c r="H86" s="196"/>
      <c r="I86" s="111" t="s">
        <v>12</v>
      </c>
      <c r="J86" s="141" t="s">
        <v>933</v>
      </c>
      <c r="K86" s="222"/>
      <c r="L86" s="196"/>
      <c r="M86" s="250" t="s">
        <v>159</v>
      </c>
      <c r="N86" s="196"/>
      <c r="O86" s="141" t="s">
        <v>1008</v>
      </c>
      <c r="P86" s="2">
        <v>42659</v>
      </c>
      <c r="Q86" s="221" t="s">
        <v>1033</v>
      </c>
      <c r="R86" s="196" t="s">
        <v>1313</v>
      </c>
      <c r="S86" s="141">
        <v>2500</v>
      </c>
      <c r="T86" s="251" t="s">
        <v>386</v>
      </c>
      <c r="U86" s="141" t="s">
        <v>1317</v>
      </c>
      <c r="V86" s="141" t="s">
        <v>1129</v>
      </c>
      <c r="W86" s="141" t="s">
        <v>1437</v>
      </c>
      <c r="X86" s="232">
        <v>-3.962399873203204</v>
      </c>
      <c r="Y86" s="141">
        <v>38.4955</v>
      </c>
      <c r="Z86" s="141">
        <v>-75.100110000000001</v>
      </c>
      <c r="AA86" s="141" t="s">
        <v>599</v>
      </c>
      <c r="AB86" s="196" t="s">
        <v>218</v>
      </c>
      <c r="AC86" s="141" t="s">
        <v>1354</v>
      </c>
      <c r="AD86" s="252" t="s">
        <v>875</v>
      </c>
      <c r="AE86" s="196"/>
      <c r="AF86" s="141" t="s">
        <v>1165</v>
      </c>
      <c r="AG86" s="196"/>
      <c r="AH86" s="196"/>
      <c r="AI86" s="10"/>
      <c r="AJ86" s="141">
        <v>0</v>
      </c>
      <c r="AK86" s="221"/>
      <c r="AL86" s="141"/>
      <c r="AM86" s="196" t="s">
        <v>452</v>
      </c>
      <c r="AN86" s="141" t="s">
        <v>452</v>
      </c>
      <c r="AO86" s="196" t="s">
        <v>709</v>
      </c>
      <c r="AP86" s="196" t="s">
        <v>1306</v>
      </c>
      <c r="AQ86" s="197" t="s">
        <v>586</v>
      </c>
      <c r="AR86" s="196" t="s">
        <v>305</v>
      </c>
      <c r="AS86" s="228"/>
      <c r="AT86" s="111" t="s">
        <v>210</v>
      </c>
      <c r="AU86" s="228"/>
      <c r="AV86" s="221"/>
      <c r="AW86" s="235"/>
      <c r="AX86" s="220"/>
      <c r="AY86" s="220"/>
      <c r="AZ86" s="220"/>
      <c r="BA86" s="196"/>
      <c r="BB86" s="196"/>
      <c r="BC86" s="196"/>
      <c r="BD86" s="214"/>
      <c r="BE86" s="141" t="s">
        <v>1274</v>
      </c>
      <c r="BF86" s="196" t="s">
        <v>195</v>
      </c>
      <c r="BG86" s="196"/>
      <c r="BH86" s="141"/>
      <c r="BI86" s="197" t="s">
        <v>202</v>
      </c>
      <c r="BJ86" s="196"/>
      <c r="BK86" s="221"/>
      <c r="BL86" s="2">
        <v>42659</v>
      </c>
      <c r="BM86" s="221" t="s">
        <v>1532</v>
      </c>
      <c r="BN86" s="221" t="s">
        <v>1533</v>
      </c>
      <c r="BO86" s="221"/>
      <c r="BP86" s="141" t="s">
        <v>1471</v>
      </c>
      <c r="BQ86" s="196"/>
    </row>
    <row r="87" spans="1:69" x14ac:dyDescent="0.35">
      <c r="A87" s="196"/>
      <c r="B87" s="196"/>
      <c r="C87" s="196"/>
      <c r="D87" s="111" t="s">
        <v>305</v>
      </c>
      <c r="E87" s="220"/>
      <c r="F87" s="211" t="s">
        <v>305</v>
      </c>
      <c r="G87" s="196"/>
      <c r="H87" s="196"/>
      <c r="I87" s="111" t="s">
        <v>12</v>
      </c>
      <c r="J87" s="141" t="s">
        <v>934</v>
      </c>
      <c r="K87" s="222"/>
      <c r="L87" s="196"/>
      <c r="M87" s="250" t="s">
        <v>159</v>
      </c>
      <c r="N87" s="196"/>
      <c r="O87" s="141" t="s">
        <v>1009</v>
      </c>
      <c r="P87" s="2">
        <v>42659</v>
      </c>
      <c r="Q87" s="221" t="s">
        <v>1033</v>
      </c>
      <c r="R87" s="196" t="s">
        <v>1313</v>
      </c>
      <c r="S87" s="141">
        <v>150</v>
      </c>
      <c r="T87" s="251" t="s">
        <v>386</v>
      </c>
      <c r="U87" s="141" t="s">
        <v>1319</v>
      </c>
      <c r="V87" s="141" t="s">
        <v>1130</v>
      </c>
      <c r="W87" s="141" t="s">
        <v>1438</v>
      </c>
      <c r="X87" s="232">
        <v>5.4863998244352059</v>
      </c>
      <c r="Y87" s="141">
        <v>38.499409999999997</v>
      </c>
      <c r="Z87" s="141">
        <v>-75.069130000000001</v>
      </c>
      <c r="AA87" s="141" t="s">
        <v>599</v>
      </c>
      <c r="AB87" s="196" t="s">
        <v>218</v>
      </c>
      <c r="AC87" s="141" t="s">
        <v>1354</v>
      </c>
      <c r="AD87" s="252" t="s">
        <v>875</v>
      </c>
      <c r="AE87" s="196"/>
      <c r="AF87" s="141" t="s">
        <v>1165</v>
      </c>
      <c r="AG87" s="196"/>
      <c r="AH87" s="196"/>
      <c r="AI87" s="10">
        <v>39.17</v>
      </c>
      <c r="AJ87" s="141">
        <v>39.17</v>
      </c>
      <c r="AK87" s="221" t="s">
        <v>470</v>
      </c>
      <c r="AL87" s="141" t="s">
        <v>1175</v>
      </c>
      <c r="AM87" s="196" t="s">
        <v>457</v>
      </c>
      <c r="AN87" s="141" t="s">
        <v>457</v>
      </c>
      <c r="AO87" s="196" t="s">
        <v>709</v>
      </c>
      <c r="AP87" s="196" t="s">
        <v>1306</v>
      </c>
      <c r="AQ87" s="197" t="s">
        <v>586</v>
      </c>
      <c r="AR87" s="196" t="s">
        <v>305</v>
      </c>
      <c r="AS87" s="228"/>
      <c r="AT87" s="111" t="s">
        <v>210</v>
      </c>
      <c r="AU87" s="228"/>
      <c r="AV87" s="221"/>
      <c r="AW87" s="235"/>
      <c r="AX87" s="220"/>
      <c r="AY87" s="220"/>
      <c r="AZ87" s="220"/>
      <c r="BA87" s="196"/>
      <c r="BB87" s="196"/>
      <c r="BC87" s="196"/>
      <c r="BD87" s="214"/>
      <c r="BE87" s="141" t="s">
        <v>1275</v>
      </c>
      <c r="BF87" s="196" t="s">
        <v>195</v>
      </c>
      <c r="BG87" s="196"/>
      <c r="BH87" s="141"/>
      <c r="BI87" s="197" t="s">
        <v>202</v>
      </c>
      <c r="BJ87" s="196"/>
      <c r="BK87" s="221"/>
      <c r="BL87" s="2">
        <v>42659</v>
      </c>
      <c r="BM87" s="221" t="s">
        <v>1532</v>
      </c>
      <c r="BN87" s="221" t="s">
        <v>1533</v>
      </c>
      <c r="BO87" s="221"/>
      <c r="BP87" s="141" t="s">
        <v>1493</v>
      </c>
      <c r="BQ87" s="196"/>
    </row>
    <row r="88" spans="1:69" x14ac:dyDescent="0.35">
      <c r="A88" s="196"/>
      <c r="B88" s="196"/>
      <c r="C88" s="196"/>
      <c r="D88" s="111" t="s">
        <v>305</v>
      </c>
      <c r="E88" s="220"/>
      <c r="F88" s="211" t="s">
        <v>305</v>
      </c>
      <c r="G88" s="196"/>
      <c r="H88" s="196"/>
      <c r="I88" s="111" t="s">
        <v>12</v>
      </c>
      <c r="J88" s="141" t="s">
        <v>934</v>
      </c>
      <c r="K88" s="222"/>
      <c r="L88" s="196"/>
      <c r="M88" s="250" t="s">
        <v>159</v>
      </c>
      <c r="N88" s="196"/>
      <c r="O88" s="141" t="s">
        <v>1009</v>
      </c>
      <c r="P88" s="2">
        <v>42692</v>
      </c>
      <c r="Q88" s="221" t="s">
        <v>1046</v>
      </c>
      <c r="R88" s="196" t="s">
        <v>1313</v>
      </c>
      <c r="S88" s="141">
        <v>80</v>
      </c>
      <c r="T88" s="251" t="s">
        <v>386</v>
      </c>
      <c r="U88" s="141" t="s">
        <v>1319</v>
      </c>
      <c r="V88" s="141" t="s">
        <v>1131</v>
      </c>
      <c r="W88" s="141" t="s">
        <v>1439</v>
      </c>
      <c r="X88" s="232">
        <v>-2.4383999219712025</v>
      </c>
      <c r="Y88" s="141">
        <v>39.172080000000001</v>
      </c>
      <c r="Z88" s="141">
        <v>-75.423580000000001</v>
      </c>
      <c r="AA88" s="141" t="s">
        <v>599</v>
      </c>
      <c r="AB88" s="196" t="s">
        <v>218</v>
      </c>
      <c r="AC88" s="141" t="s">
        <v>1356</v>
      </c>
      <c r="AD88" s="252" t="s">
        <v>875</v>
      </c>
      <c r="AE88" s="196"/>
      <c r="AF88" s="141" t="s">
        <v>1165</v>
      </c>
      <c r="AG88" s="196"/>
      <c r="AH88" s="196"/>
      <c r="AI88" s="10"/>
      <c r="AJ88" s="141">
        <v>0</v>
      </c>
      <c r="AK88" s="221" t="s">
        <v>467</v>
      </c>
      <c r="AL88" s="141" t="s">
        <v>11</v>
      </c>
      <c r="AM88" s="196" t="s">
        <v>441</v>
      </c>
      <c r="AN88" s="141" t="s">
        <v>441</v>
      </c>
      <c r="AO88" s="196" t="s">
        <v>709</v>
      </c>
      <c r="AP88" s="196" t="s">
        <v>1306</v>
      </c>
      <c r="AQ88" s="197" t="s">
        <v>586</v>
      </c>
      <c r="AR88" s="196" t="s">
        <v>305</v>
      </c>
      <c r="AS88" s="228"/>
      <c r="AT88" s="111" t="s">
        <v>210</v>
      </c>
      <c r="AU88" s="228"/>
      <c r="AV88" s="236"/>
      <c r="AW88" s="235"/>
      <c r="AX88" s="220"/>
      <c r="AY88" s="220"/>
      <c r="AZ88" s="220"/>
      <c r="BA88" s="196"/>
      <c r="BB88" s="196"/>
      <c r="BC88" s="196"/>
      <c r="BD88" s="214"/>
      <c r="BE88" s="141" t="s">
        <v>1276</v>
      </c>
      <c r="BF88" s="196" t="s">
        <v>195</v>
      </c>
      <c r="BG88" s="196"/>
      <c r="BH88" s="141"/>
      <c r="BI88" s="197" t="s">
        <v>202</v>
      </c>
      <c r="BJ88" s="196"/>
      <c r="BK88" s="221"/>
      <c r="BL88" s="2">
        <v>42661</v>
      </c>
      <c r="BM88" s="221" t="s">
        <v>1532</v>
      </c>
      <c r="BN88" s="221" t="s">
        <v>1533</v>
      </c>
      <c r="BO88" s="221"/>
      <c r="BP88" s="141" t="s">
        <v>1493</v>
      </c>
      <c r="BQ88" s="196"/>
    </row>
    <row r="89" spans="1:69" x14ac:dyDescent="0.35">
      <c r="A89" s="196"/>
      <c r="B89" s="197"/>
      <c r="C89" s="196"/>
      <c r="D89" s="111" t="s">
        <v>305</v>
      </c>
      <c r="E89" s="220"/>
      <c r="F89" s="211" t="s">
        <v>305</v>
      </c>
      <c r="G89" s="196"/>
      <c r="H89" s="196"/>
      <c r="I89" s="111" t="s">
        <v>12</v>
      </c>
      <c r="J89" s="141" t="s">
        <v>931</v>
      </c>
      <c r="K89" s="222"/>
      <c r="L89" s="196"/>
      <c r="M89" s="250" t="s">
        <v>159</v>
      </c>
      <c r="N89" s="196"/>
      <c r="O89" s="141" t="s">
        <v>1010</v>
      </c>
      <c r="P89" s="2">
        <v>42665</v>
      </c>
      <c r="Q89" s="221" t="s">
        <v>1045</v>
      </c>
      <c r="R89" s="196" t="s">
        <v>1313</v>
      </c>
      <c r="S89" s="141">
        <v>1000</v>
      </c>
      <c r="T89" s="251" t="s">
        <v>386</v>
      </c>
      <c r="U89" s="141" t="s">
        <v>1317</v>
      </c>
      <c r="V89" s="141" t="s">
        <v>1132</v>
      </c>
      <c r="W89" s="141" t="s">
        <v>1440</v>
      </c>
      <c r="X89" s="232">
        <v>150.26639519147537</v>
      </c>
      <c r="Y89" s="141">
        <v>39.808610000000002</v>
      </c>
      <c r="Z89" s="141">
        <v>-75.633129999999994</v>
      </c>
      <c r="AA89" s="141" t="s">
        <v>599</v>
      </c>
      <c r="AB89" s="196" t="s">
        <v>218</v>
      </c>
      <c r="AC89" s="141" t="s">
        <v>1356</v>
      </c>
      <c r="AD89" s="252" t="s">
        <v>875</v>
      </c>
      <c r="AE89" s="196"/>
      <c r="AF89" s="141" t="s">
        <v>1165</v>
      </c>
      <c r="AG89" s="196"/>
      <c r="AH89" s="196"/>
      <c r="AI89" s="10"/>
      <c r="AJ89" s="141">
        <v>0</v>
      </c>
      <c r="AK89" s="221" t="s">
        <v>467</v>
      </c>
      <c r="AL89" s="141" t="s">
        <v>11</v>
      </c>
      <c r="AM89" s="196" t="s">
        <v>457</v>
      </c>
      <c r="AN89" s="141" t="s">
        <v>457</v>
      </c>
      <c r="AO89" s="196" t="s">
        <v>709</v>
      </c>
      <c r="AP89" s="196" t="s">
        <v>1306</v>
      </c>
      <c r="AQ89" s="197" t="s">
        <v>586</v>
      </c>
      <c r="AR89" s="196" t="s">
        <v>305</v>
      </c>
      <c r="AS89" s="228"/>
      <c r="AT89" s="111" t="s">
        <v>210</v>
      </c>
      <c r="AU89" s="228"/>
      <c r="AV89" s="221"/>
      <c r="AW89" s="235"/>
      <c r="AX89" s="220"/>
      <c r="AY89" s="220"/>
      <c r="AZ89" s="220"/>
      <c r="BA89" s="196"/>
      <c r="BB89" s="196"/>
      <c r="BC89" s="196"/>
      <c r="BD89" s="214"/>
      <c r="BE89" s="141" t="s">
        <v>1277</v>
      </c>
      <c r="BF89" s="196" t="s">
        <v>195</v>
      </c>
      <c r="BG89" s="196"/>
      <c r="BH89" s="141"/>
      <c r="BI89" s="197" t="s">
        <v>202</v>
      </c>
      <c r="BJ89" s="196"/>
      <c r="BK89" s="221"/>
      <c r="BL89" s="2">
        <v>42665</v>
      </c>
      <c r="BM89" s="221" t="s">
        <v>1532</v>
      </c>
      <c r="BN89" s="221" t="s">
        <v>1533</v>
      </c>
      <c r="BO89" s="221"/>
      <c r="BP89" s="141" t="s">
        <v>1493</v>
      </c>
      <c r="BQ89" s="196"/>
    </row>
    <row r="90" spans="1:69" x14ac:dyDescent="0.35">
      <c r="A90" s="196"/>
      <c r="B90" s="196"/>
      <c r="C90" s="196"/>
      <c r="D90" s="111" t="s">
        <v>305</v>
      </c>
      <c r="E90" s="220"/>
      <c r="F90" s="211" t="s">
        <v>305</v>
      </c>
      <c r="G90" s="196"/>
      <c r="H90" s="196"/>
      <c r="I90" s="111" t="s">
        <v>12</v>
      </c>
      <c r="J90" s="141" t="s">
        <v>892</v>
      </c>
      <c r="K90" s="222"/>
      <c r="L90" s="196"/>
      <c r="M90" s="250" t="s">
        <v>159</v>
      </c>
      <c r="N90" s="196"/>
      <c r="O90" s="141" t="s">
        <v>1011</v>
      </c>
      <c r="P90" s="2">
        <v>42665</v>
      </c>
      <c r="Q90" s="221" t="s">
        <v>1045</v>
      </c>
      <c r="R90" s="196" t="s">
        <v>1313</v>
      </c>
      <c r="S90" s="141">
        <v>500</v>
      </c>
      <c r="T90" s="251" t="s">
        <v>386</v>
      </c>
      <c r="U90" s="141" t="s">
        <v>1317</v>
      </c>
      <c r="V90" s="141" t="s">
        <v>1133</v>
      </c>
      <c r="W90" s="141" t="s">
        <v>1441</v>
      </c>
      <c r="X90" s="232">
        <v>63.703197961497665</v>
      </c>
      <c r="Y90" s="141">
        <v>39.797629999999998</v>
      </c>
      <c r="Z90" s="141">
        <v>-75.66225</v>
      </c>
      <c r="AA90" s="141" t="s">
        <v>599</v>
      </c>
      <c r="AB90" s="196" t="s">
        <v>218</v>
      </c>
      <c r="AC90" s="141" t="s">
        <v>1354</v>
      </c>
      <c r="AD90" s="252" t="s">
        <v>875</v>
      </c>
      <c r="AE90" s="196"/>
      <c r="AF90" s="141" t="s">
        <v>1165</v>
      </c>
      <c r="AG90" s="196"/>
      <c r="AH90" s="196"/>
      <c r="AI90" s="10"/>
      <c r="AJ90" s="141">
        <v>0</v>
      </c>
      <c r="AK90" s="221" t="s">
        <v>467</v>
      </c>
      <c r="AL90" s="141" t="s">
        <v>11</v>
      </c>
      <c r="AM90" s="196" t="s">
        <v>457</v>
      </c>
      <c r="AN90" s="141" t="s">
        <v>457</v>
      </c>
      <c r="AO90" s="196" t="s">
        <v>709</v>
      </c>
      <c r="AP90" s="196" t="s">
        <v>1306</v>
      </c>
      <c r="AQ90" s="197" t="s">
        <v>586</v>
      </c>
      <c r="AR90" s="196" t="s">
        <v>305</v>
      </c>
      <c r="AS90" s="228"/>
      <c r="AT90" s="111" t="s">
        <v>210</v>
      </c>
      <c r="AU90" s="228"/>
      <c r="AV90" s="221"/>
      <c r="AW90" s="235"/>
      <c r="AX90" s="220"/>
      <c r="AY90" s="220"/>
      <c r="AZ90" s="220"/>
      <c r="BA90" s="196"/>
      <c r="BB90" s="196"/>
      <c r="BC90" s="196"/>
      <c r="BD90" s="214"/>
      <c r="BE90" s="141" t="s">
        <v>1278</v>
      </c>
      <c r="BF90" s="196" t="s">
        <v>195</v>
      </c>
      <c r="BG90" s="196"/>
      <c r="BH90" s="141"/>
      <c r="BI90" s="197" t="s">
        <v>202</v>
      </c>
      <c r="BJ90" s="196"/>
      <c r="BK90" s="221"/>
      <c r="BL90" s="2">
        <v>42665</v>
      </c>
      <c r="BM90" s="221" t="s">
        <v>1532</v>
      </c>
      <c r="BN90" s="221" t="s">
        <v>1533</v>
      </c>
      <c r="BO90" s="221"/>
      <c r="BP90" s="141" t="s">
        <v>1493</v>
      </c>
      <c r="BQ90" s="196"/>
    </row>
    <row r="91" spans="1:69" x14ac:dyDescent="0.35">
      <c r="A91" s="196"/>
      <c r="B91" s="197"/>
      <c r="C91" s="196"/>
      <c r="D91" s="111" t="s">
        <v>305</v>
      </c>
      <c r="E91" s="220"/>
      <c r="F91" s="211" t="s">
        <v>305</v>
      </c>
      <c r="G91" s="196"/>
      <c r="H91" s="196"/>
      <c r="I91" s="111" t="s">
        <v>12</v>
      </c>
      <c r="J91" s="141" t="s">
        <v>890</v>
      </c>
      <c r="K91" s="222"/>
      <c r="L91" s="196"/>
      <c r="M91" s="250" t="s">
        <v>159</v>
      </c>
      <c r="N91" s="196"/>
      <c r="O91" s="141"/>
      <c r="P91" s="2">
        <v>42667</v>
      </c>
      <c r="Q91" s="221" t="s">
        <v>1033</v>
      </c>
      <c r="R91" s="196" t="s">
        <v>1313</v>
      </c>
      <c r="S91" s="141"/>
      <c r="T91" s="251" t="s">
        <v>386</v>
      </c>
      <c r="U91" s="141"/>
      <c r="V91" s="141" t="s">
        <v>1134</v>
      </c>
      <c r="W91" s="141" t="s">
        <v>1442</v>
      </c>
      <c r="X91" s="232">
        <v>4.267199863449604</v>
      </c>
      <c r="Y91" s="141">
        <v>38.56391</v>
      </c>
      <c r="Z91" s="141">
        <v>-75.072800000000001</v>
      </c>
      <c r="AA91" s="141" t="s">
        <v>599</v>
      </c>
      <c r="AB91" s="196" t="s">
        <v>218</v>
      </c>
      <c r="AC91" s="141" t="s">
        <v>1354</v>
      </c>
      <c r="AD91" s="252" t="s">
        <v>875</v>
      </c>
      <c r="AE91" s="196"/>
      <c r="AF91" s="141" t="s">
        <v>1165</v>
      </c>
      <c r="AG91" s="196"/>
      <c r="AH91" s="196"/>
      <c r="AI91" s="10"/>
      <c r="AJ91" s="141">
        <v>0</v>
      </c>
      <c r="AK91" s="221" t="s">
        <v>467</v>
      </c>
      <c r="AL91" s="141" t="s">
        <v>11</v>
      </c>
      <c r="AM91" s="196" t="s">
        <v>461</v>
      </c>
      <c r="AN91" s="141" t="s">
        <v>1187</v>
      </c>
      <c r="AO91" s="196" t="s">
        <v>624</v>
      </c>
      <c r="AP91" s="196" t="s">
        <v>1308</v>
      </c>
      <c r="AQ91" s="197" t="s">
        <v>586</v>
      </c>
      <c r="AR91" s="196" t="s">
        <v>305</v>
      </c>
      <c r="AS91" s="228"/>
      <c r="AT91" s="111" t="s">
        <v>210</v>
      </c>
      <c r="AU91" s="228"/>
      <c r="AV91" s="221"/>
      <c r="AW91" s="235"/>
      <c r="AX91" s="220"/>
      <c r="AY91" s="220"/>
      <c r="AZ91" s="220"/>
      <c r="BA91" s="196"/>
      <c r="BB91" s="196"/>
      <c r="BC91" s="196"/>
      <c r="BD91" s="214"/>
      <c r="BE91" s="141" t="s">
        <v>1279</v>
      </c>
      <c r="BF91" s="196" t="s">
        <v>195</v>
      </c>
      <c r="BG91" s="196"/>
      <c r="BH91" s="141"/>
      <c r="BI91" s="197" t="s">
        <v>202</v>
      </c>
      <c r="BJ91" s="196"/>
      <c r="BK91" s="221"/>
      <c r="BL91" s="2">
        <v>42667</v>
      </c>
      <c r="BM91" s="221" t="s">
        <v>1532</v>
      </c>
      <c r="BN91" s="221" t="s">
        <v>1533</v>
      </c>
      <c r="BO91" s="221"/>
      <c r="BP91" s="141" t="s">
        <v>1493</v>
      </c>
      <c r="BQ91" s="196"/>
    </row>
    <row r="92" spans="1:69" x14ac:dyDescent="0.35">
      <c r="A92" s="196"/>
      <c r="B92" s="196"/>
      <c r="C92" s="196"/>
      <c r="D92" s="111" t="s">
        <v>305</v>
      </c>
      <c r="E92" s="220"/>
      <c r="F92" s="211" t="s">
        <v>305</v>
      </c>
      <c r="G92" s="196"/>
      <c r="H92" s="196"/>
      <c r="I92" s="111" t="s">
        <v>12</v>
      </c>
      <c r="J92" s="141" t="s">
        <v>894</v>
      </c>
      <c r="K92" s="222"/>
      <c r="L92" s="196"/>
      <c r="M92" s="250" t="s">
        <v>159</v>
      </c>
      <c r="N92" s="196"/>
      <c r="O92" s="141" t="s">
        <v>1012</v>
      </c>
      <c r="P92" s="2">
        <v>42668</v>
      </c>
      <c r="Q92" s="221" t="s">
        <v>1046</v>
      </c>
      <c r="R92" s="196" t="s">
        <v>1313</v>
      </c>
      <c r="S92" s="141">
        <v>100</v>
      </c>
      <c r="T92" s="251" t="s">
        <v>386</v>
      </c>
      <c r="U92" s="141"/>
      <c r="V92" s="141" t="s">
        <v>1135</v>
      </c>
      <c r="W92" s="141" t="s">
        <v>1443</v>
      </c>
      <c r="X92" s="232">
        <v>37.49039880030724</v>
      </c>
      <c r="Y92" s="141">
        <v>39.274299999999997</v>
      </c>
      <c r="Z92" s="141">
        <v>-75.490769999999998</v>
      </c>
      <c r="AA92" s="141" t="s">
        <v>599</v>
      </c>
      <c r="AB92" s="196" t="s">
        <v>218</v>
      </c>
      <c r="AC92" s="141" t="s">
        <v>1354</v>
      </c>
      <c r="AD92" s="252" t="s">
        <v>875</v>
      </c>
      <c r="AE92" s="196"/>
      <c r="AF92" s="141" t="s">
        <v>1165</v>
      </c>
      <c r="AG92" s="196"/>
      <c r="AH92" s="196"/>
      <c r="AI92" s="10"/>
      <c r="AJ92" s="141">
        <v>0</v>
      </c>
      <c r="AK92" s="221" t="s">
        <v>467</v>
      </c>
      <c r="AL92" s="141" t="s">
        <v>11</v>
      </c>
      <c r="AM92" s="196" t="s">
        <v>441</v>
      </c>
      <c r="AN92" s="141" t="s">
        <v>441</v>
      </c>
      <c r="AO92" s="196" t="s">
        <v>709</v>
      </c>
      <c r="AP92" s="196" t="s">
        <v>1306</v>
      </c>
      <c r="AQ92" s="197" t="s">
        <v>586</v>
      </c>
      <c r="AR92" s="196" t="s">
        <v>305</v>
      </c>
      <c r="AS92" s="228"/>
      <c r="AT92" s="111" t="s">
        <v>210</v>
      </c>
      <c r="AU92" s="228"/>
      <c r="AV92" s="221"/>
      <c r="AW92" s="235"/>
      <c r="AX92" s="220"/>
      <c r="AY92" s="220"/>
      <c r="AZ92" s="220"/>
      <c r="BA92" s="196"/>
      <c r="BB92" s="196"/>
      <c r="BC92" s="196"/>
      <c r="BD92" s="214"/>
      <c r="BE92" s="141" t="s">
        <v>1280</v>
      </c>
      <c r="BF92" s="196" t="s">
        <v>195</v>
      </c>
      <c r="BG92" s="196"/>
      <c r="BH92" s="141"/>
      <c r="BI92" s="197" t="s">
        <v>202</v>
      </c>
      <c r="BJ92" s="196"/>
      <c r="BK92" s="221"/>
      <c r="BL92" s="2">
        <v>42668</v>
      </c>
      <c r="BM92" s="221" t="s">
        <v>1532</v>
      </c>
      <c r="BN92" s="221" t="s">
        <v>1533</v>
      </c>
      <c r="BO92" s="221"/>
      <c r="BP92" s="141" t="s">
        <v>1493</v>
      </c>
      <c r="BQ92" s="196"/>
    </row>
    <row r="93" spans="1:69" x14ac:dyDescent="0.35">
      <c r="A93" s="196"/>
      <c r="B93" s="196"/>
      <c r="C93" s="196"/>
      <c r="D93" s="111" t="s">
        <v>305</v>
      </c>
      <c r="E93" s="220"/>
      <c r="F93" s="211" t="s">
        <v>305</v>
      </c>
      <c r="G93" s="196"/>
      <c r="H93" s="196"/>
      <c r="I93" s="111" t="s">
        <v>12</v>
      </c>
      <c r="J93" s="141" t="s">
        <v>902</v>
      </c>
      <c r="K93" s="222"/>
      <c r="L93" s="196"/>
      <c r="M93" s="250" t="s">
        <v>159</v>
      </c>
      <c r="N93" s="196"/>
      <c r="O93" s="141"/>
      <c r="P93" s="2">
        <v>42557</v>
      </c>
      <c r="Q93" s="221" t="s">
        <v>1035</v>
      </c>
      <c r="R93" s="196" t="s">
        <v>1313</v>
      </c>
      <c r="S93" s="141">
        <v>120</v>
      </c>
      <c r="T93" s="251" t="s">
        <v>386</v>
      </c>
      <c r="U93" s="141" t="s">
        <v>1317</v>
      </c>
      <c r="V93" s="141" t="s">
        <v>1136</v>
      </c>
      <c r="W93" s="141" t="s">
        <v>1444</v>
      </c>
      <c r="X93" s="232">
        <v>9.143999707392009</v>
      </c>
      <c r="Y93" s="141">
        <v>40.910829999999997</v>
      </c>
      <c r="Z93" s="141">
        <v>-72.697109999999995</v>
      </c>
      <c r="AA93" s="141" t="s">
        <v>599</v>
      </c>
      <c r="AB93" s="196" t="s">
        <v>218</v>
      </c>
      <c r="AC93" s="141" t="s">
        <v>1357</v>
      </c>
      <c r="AD93" s="252" t="s">
        <v>875</v>
      </c>
      <c r="AE93" s="196"/>
      <c r="AF93" s="141" t="s">
        <v>1165</v>
      </c>
      <c r="AG93" s="196"/>
      <c r="AH93" s="196"/>
      <c r="AI93" s="10"/>
      <c r="AJ93" s="141" t="s">
        <v>1166</v>
      </c>
      <c r="AK93" s="221"/>
      <c r="AL93" s="141"/>
      <c r="AM93" s="196" t="s">
        <v>452</v>
      </c>
      <c r="AN93" s="141" t="s">
        <v>452</v>
      </c>
      <c r="AO93" s="196" t="s">
        <v>624</v>
      </c>
      <c r="AP93" s="196" t="s">
        <v>1308</v>
      </c>
      <c r="AQ93" s="197" t="s">
        <v>586</v>
      </c>
      <c r="AR93" s="196" t="s">
        <v>305</v>
      </c>
      <c r="AS93" s="228"/>
      <c r="AT93" s="111" t="s">
        <v>210</v>
      </c>
      <c r="AU93" s="228"/>
      <c r="AV93" s="221"/>
      <c r="AW93" s="235"/>
      <c r="AX93" s="220"/>
      <c r="AY93" s="220"/>
      <c r="AZ93" s="220"/>
      <c r="BA93" s="196"/>
      <c r="BB93" s="196"/>
      <c r="BC93" s="196"/>
      <c r="BD93" s="214"/>
      <c r="BE93" s="141" t="s">
        <v>1281</v>
      </c>
      <c r="BF93" s="196" t="s">
        <v>195</v>
      </c>
      <c r="BG93" s="196"/>
      <c r="BH93" s="141">
        <v>10559</v>
      </c>
      <c r="BI93" s="197" t="s">
        <v>202</v>
      </c>
      <c r="BJ93" s="196"/>
      <c r="BK93" s="221"/>
      <c r="BL93" s="2">
        <v>42557</v>
      </c>
      <c r="BM93" s="221" t="s">
        <v>1532</v>
      </c>
      <c r="BN93" s="221" t="s">
        <v>1533</v>
      </c>
      <c r="BO93" s="221"/>
      <c r="BP93" s="141" t="s">
        <v>1494</v>
      </c>
      <c r="BQ93" s="196"/>
    </row>
    <row r="94" spans="1:69" x14ac:dyDescent="0.35">
      <c r="A94" s="196"/>
      <c r="B94" s="196"/>
      <c r="C94" s="196"/>
      <c r="D94" s="111" t="s">
        <v>305</v>
      </c>
      <c r="E94" s="220"/>
      <c r="F94" s="211" t="s">
        <v>305</v>
      </c>
      <c r="G94" s="196"/>
      <c r="H94" s="196"/>
      <c r="I94" s="111" t="s">
        <v>12</v>
      </c>
      <c r="J94" s="141" t="s">
        <v>935</v>
      </c>
      <c r="K94" s="222"/>
      <c r="L94" s="196"/>
      <c r="M94" s="250" t="s">
        <v>159</v>
      </c>
      <c r="N94" s="196"/>
      <c r="O94" s="141"/>
      <c r="P94" s="2">
        <v>42608</v>
      </c>
      <c r="Q94" s="221" t="s">
        <v>1038</v>
      </c>
      <c r="R94" s="196" t="s">
        <v>1313</v>
      </c>
      <c r="S94" s="141"/>
      <c r="T94" s="251" t="s">
        <v>386</v>
      </c>
      <c r="U94" s="141"/>
      <c r="V94" s="141" t="s">
        <v>1137</v>
      </c>
      <c r="W94" s="141" t="s">
        <v>1445</v>
      </c>
      <c r="X94" s="232"/>
      <c r="Y94" s="141">
        <v>40.593800000000002</v>
      </c>
      <c r="Z94" s="141">
        <v>-73.523020000000002</v>
      </c>
      <c r="AA94" s="141"/>
      <c r="AB94" s="196"/>
      <c r="AC94" s="141" t="s">
        <v>1358</v>
      </c>
      <c r="AD94" s="252" t="s">
        <v>875</v>
      </c>
      <c r="AE94" s="196"/>
      <c r="AF94" s="141" t="s">
        <v>1165</v>
      </c>
      <c r="AG94" s="196"/>
      <c r="AH94" s="196"/>
      <c r="AI94" s="10"/>
      <c r="AJ94" s="141"/>
      <c r="AK94" s="221"/>
      <c r="AL94" s="141"/>
      <c r="AM94" s="196"/>
      <c r="AN94" s="141"/>
      <c r="AO94" s="196" t="s">
        <v>624</v>
      </c>
      <c r="AP94" s="196" t="s">
        <v>1308</v>
      </c>
      <c r="AQ94" s="197" t="s">
        <v>586</v>
      </c>
      <c r="AR94" s="196" t="s">
        <v>305</v>
      </c>
      <c r="AS94" s="228"/>
      <c r="AT94" s="111" t="s">
        <v>210</v>
      </c>
      <c r="AU94" s="228"/>
      <c r="AV94" s="221"/>
      <c r="AW94" s="235"/>
      <c r="AX94" s="220"/>
      <c r="AY94" s="220"/>
      <c r="AZ94" s="220"/>
      <c r="BA94" s="196"/>
      <c r="BB94" s="196"/>
      <c r="BC94" s="196"/>
      <c r="BD94" s="214"/>
      <c r="BE94" s="141" t="s">
        <v>1282</v>
      </c>
      <c r="BF94" s="196" t="s">
        <v>195</v>
      </c>
      <c r="BG94" s="196"/>
      <c r="BH94" s="141"/>
      <c r="BI94" s="197" t="s">
        <v>202</v>
      </c>
      <c r="BJ94" s="196"/>
      <c r="BK94" s="221"/>
      <c r="BL94" s="2"/>
      <c r="BM94" s="221"/>
      <c r="BN94" s="221"/>
      <c r="BO94" s="221"/>
      <c r="BP94" s="141" t="s">
        <v>1471</v>
      </c>
      <c r="BQ94" s="196"/>
    </row>
    <row r="95" spans="1:69" x14ac:dyDescent="0.35">
      <c r="A95" s="196"/>
      <c r="B95" s="197"/>
      <c r="C95" s="196"/>
      <c r="D95" s="111" t="s">
        <v>305</v>
      </c>
      <c r="E95" s="220"/>
      <c r="F95" s="211" t="s">
        <v>305</v>
      </c>
      <c r="G95" s="196"/>
      <c r="H95" s="196"/>
      <c r="I95" s="111" t="s">
        <v>12</v>
      </c>
      <c r="J95" s="141" t="s">
        <v>936</v>
      </c>
      <c r="K95" s="222"/>
      <c r="L95" s="196"/>
      <c r="M95" s="250" t="s">
        <v>159</v>
      </c>
      <c r="N95" s="196"/>
      <c r="O95" s="141"/>
      <c r="P95" s="2">
        <v>42634</v>
      </c>
      <c r="Q95" s="221" t="s">
        <v>1036</v>
      </c>
      <c r="R95" s="196" t="s">
        <v>1313</v>
      </c>
      <c r="S95" s="141">
        <v>450</v>
      </c>
      <c r="T95" s="251" t="s">
        <v>386</v>
      </c>
      <c r="U95" s="141"/>
      <c r="V95" s="141" t="s">
        <v>1138</v>
      </c>
      <c r="W95" s="141" t="s">
        <v>1446</v>
      </c>
      <c r="X95" s="232">
        <v>10.058399678131209</v>
      </c>
      <c r="Y95" s="141">
        <v>39.326770000000003</v>
      </c>
      <c r="Z95" s="141">
        <v>-74.861469999999997</v>
      </c>
      <c r="AA95" s="141" t="s">
        <v>599</v>
      </c>
      <c r="AB95" s="196" t="s">
        <v>218</v>
      </c>
      <c r="AC95" s="141" t="s">
        <v>1357</v>
      </c>
      <c r="AD95" s="252" t="s">
        <v>875</v>
      </c>
      <c r="AE95" s="196"/>
      <c r="AF95" s="141" t="s">
        <v>1165</v>
      </c>
      <c r="AG95" s="196"/>
      <c r="AH95" s="196"/>
      <c r="AI95" s="10"/>
      <c r="AJ95" s="141"/>
      <c r="AK95" s="221"/>
      <c r="AL95" s="141"/>
      <c r="AM95" s="196" t="s">
        <v>461</v>
      </c>
      <c r="AN95" s="141" t="s">
        <v>1188</v>
      </c>
      <c r="AO95" s="196" t="s">
        <v>624</v>
      </c>
      <c r="AP95" s="196" t="s">
        <v>1306</v>
      </c>
      <c r="AQ95" s="197" t="s">
        <v>586</v>
      </c>
      <c r="AR95" s="196" t="s">
        <v>305</v>
      </c>
      <c r="AS95" s="228"/>
      <c r="AT95" s="111" t="s">
        <v>210</v>
      </c>
      <c r="AU95" s="228"/>
      <c r="AV95" s="221"/>
      <c r="AW95" s="235"/>
      <c r="AX95" s="220"/>
      <c r="AY95" s="220"/>
      <c r="AZ95" s="220"/>
      <c r="BA95" s="196"/>
      <c r="BB95" s="196"/>
      <c r="BC95" s="196"/>
      <c r="BD95" s="214"/>
      <c r="BE95" s="141" t="s">
        <v>1283</v>
      </c>
      <c r="BF95" s="196" t="s">
        <v>195</v>
      </c>
      <c r="BG95" s="196"/>
      <c r="BH95" s="141">
        <v>10736</v>
      </c>
      <c r="BI95" s="197" t="s">
        <v>202</v>
      </c>
      <c r="BJ95" s="196"/>
      <c r="BK95" s="221"/>
      <c r="BL95" s="2">
        <v>42634</v>
      </c>
      <c r="BM95" s="221" t="s">
        <v>1532</v>
      </c>
      <c r="BN95" s="221" t="s">
        <v>1533</v>
      </c>
      <c r="BO95" s="221"/>
      <c r="BP95" s="141" t="s">
        <v>1495</v>
      </c>
      <c r="BQ95" s="196"/>
    </row>
    <row r="96" spans="1:69" x14ac:dyDescent="0.35">
      <c r="A96" s="196"/>
      <c r="B96" s="196"/>
      <c r="C96" s="196"/>
      <c r="D96" s="111" t="s">
        <v>305</v>
      </c>
      <c r="E96" s="220"/>
      <c r="F96" s="211" t="s">
        <v>305</v>
      </c>
      <c r="G96" s="196"/>
      <c r="H96" s="196"/>
      <c r="I96" s="111" t="s">
        <v>12</v>
      </c>
      <c r="J96" s="141" t="s">
        <v>885</v>
      </c>
      <c r="K96" s="222"/>
      <c r="L96" s="196"/>
      <c r="M96" s="250" t="s">
        <v>159</v>
      </c>
      <c r="N96" s="196"/>
      <c r="O96" s="141"/>
      <c r="P96" s="2">
        <v>42639</v>
      </c>
      <c r="Q96" s="221" t="s">
        <v>1038</v>
      </c>
      <c r="R96" s="196" t="s">
        <v>1313</v>
      </c>
      <c r="S96" s="141">
        <v>100</v>
      </c>
      <c r="T96" s="251" t="s">
        <v>386</v>
      </c>
      <c r="U96" s="141"/>
      <c r="V96" s="141" t="s">
        <v>1139</v>
      </c>
      <c r="W96" s="141" t="s">
        <v>1447</v>
      </c>
      <c r="X96" s="232">
        <v>0.91439997073920098</v>
      </c>
      <c r="Y96" s="141">
        <v>40.592970000000001</v>
      </c>
      <c r="Z96" s="141">
        <v>-73.599329999999995</v>
      </c>
      <c r="AA96" s="141" t="s">
        <v>599</v>
      </c>
      <c r="AB96" s="196" t="s">
        <v>218</v>
      </c>
      <c r="AC96" s="141" t="s">
        <v>1357</v>
      </c>
      <c r="AD96" s="252" t="s">
        <v>875</v>
      </c>
      <c r="AE96" s="196"/>
      <c r="AF96" s="141" t="s">
        <v>1165</v>
      </c>
      <c r="AG96" s="196"/>
      <c r="AH96" s="196"/>
      <c r="AI96" s="10"/>
      <c r="AJ96" s="141" t="s">
        <v>1166</v>
      </c>
      <c r="AK96" s="221"/>
      <c r="AL96" s="141"/>
      <c r="AM96" s="196" t="s">
        <v>452</v>
      </c>
      <c r="AN96" s="141" t="s">
        <v>452</v>
      </c>
      <c r="AO96" s="196" t="s">
        <v>624</v>
      </c>
      <c r="AP96" s="196" t="s">
        <v>1308</v>
      </c>
      <c r="AQ96" s="197" t="s">
        <v>586</v>
      </c>
      <c r="AR96" s="196" t="s">
        <v>305</v>
      </c>
      <c r="AS96" s="228"/>
      <c r="AT96" s="111" t="s">
        <v>210</v>
      </c>
      <c r="AU96" s="228"/>
      <c r="AV96" s="221"/>
      <c r="AW96" s="235"/>
      <c r="AX96" s="220"/>
      <c r="AY96" s="220"/>
      <c r="AZ96" s="220"/>
      <c r="BA96" s="196"/>
      <c r="BB96" s="196"/>
      <c r="BC96" s="196"/>
      <c r="BD96" s="214"/>
      <c r="BE96" s="141" t="s">
        <v>1284</v>
      </c>
      <c r="BF96" s="196" t="s">
        <v>195</v>
      </c>
      <c r="BG96" s="196"/>
      <c r="BH96" s="141">
        <v>10757</v>
      </c>
      <c r="BI96" s="197" t="s">
        <v>202</v>
      </c>
      <c r="BJ96" s="196"/>
      <c r="BK96" s="221"/>
      <c r="BL96" s="2">
        <v>42639</v>
      </c>
      <c r="BM96" s="221" t="s">
        <v>1532</v>
      </c>
      <c r="BN96" s="221" t="s">
        <v>1533</v>
      </c>
      <c r="BO96" s="221"/>
      <c r="BP96" s="141" t="s">
        <v>1496</v>
      </c>
      <c r="BQ96" s="196"/>
    </row>
    <row r="97" spans="1:69" x14ac:dyDescent="0.35">
      <c r="A97" s="196"/>
      <c r="B97" s="197"/>
      <c r="C97" s="196"/>
      <c r="D97" s="111" t="s">
        <v>305</v>
      </c>
      <c r="E97" s="220"/>
      <c r="F97" s="211" t="s">
        <v>305</v>
      </c>
      <c r="G97" s="196"/>
      <c r="H97" s="196"/>
      <c r="I97" s="111" t="s">
        <v>12</v>
      </c>
      <c r="J97" s="141" t="s">
        <v>937</v>
      </c>
      <c r="K97" s="222"/>
      <c r="L97" s="196"/>
      <c r="M97" s="250" t="s">
        <v>159</v>
      </c>
      <c r="N97" s="196"/>
      <c r="O97" s="141"/>
      <c r="P97" s="2">
        <v>42668</v>
      </c>
      <c r="Q97" s="221" t="s">
        <v>1035</v>
      </c>
      <c r="R97" s="196" t="s">
        <v>1313</v>
      </c>
      <c r="S97" s="141">
        <v>350</v>
      </c>
      <c r="T97" s="251" t="s">
        <v>386</v>
      </c>
      <c r="U97" s="141"/>
      <c r="V97" s="141" t="s">
        <v>1140</v>
      </c>
      <c r="W97" s="141" t="s">
        <v>1448</v>
      </c>
      <c r="X97" s="232">
        <v>0</v>
      </c>
      <c r="Y97" s="141">
        <v>40.904629999999997</v>
      </c>
      <c r="Z97" s="141">
        <v>-72.589020000000005</v>
      </c>
      <c r="AA97" s="141" t="s">
        <v>599</v>
      </c>
      <c r="AB97" s="196" t="s">
        <v>218</v>
      </c>
      <c r="AC97" s="141" t="s">
        <v>1357</v>
      </c>
      <c r="AD97" s="252" t="s">
        <v>875</v>
      </c>
      <c r="AE97" s="196"/>
      <c r="AF97" s="141" t="s">
        <v>1165</v>
      </c>
      <c r="AG97" s="196"/>
      <c r="AH97" s="196"/>
      <c r="AI97" s="10"/>
      <c r="AJ97" s="141"/>
      <c r="AK97" s="221"/>
      <c r="AL97" s="141"/>
      <c r="AM97" s="196" t="s">
        <v>461</v>
      </c>
      <c r="AN97" s="141" t="s">
        <v>1189</v>
      </c>
      <c r="AO97" s="196" t="s">
        <v>624</v>
      </c>
      <c r="AP97" s="196" t="s">
        <v>1308</v>
      </c>
      <c r="AQ97" s="197" t="s">
        <v>586</v>
      </c>
      <c r="AR97" s="196" t="s">
        <v>305</v>
      </c>
      <c r="AS97" s="228"/>
      <c r="AT97" s="111" t="s">
        <v>210</v>
      </c>
      <c r="AU97" s="228"/>
      <c r="AV97" s="221"/>
      <c r="AW97" s="235"/>
      <c r="AX97" s="220"/>
      <c r="AY97" s="220"/>
      <c r="AZ97" s="220"/>
      <c r="BA97" s="196"/>
      <c r="BB97" s="196"/>
      <c r="BC97" s="196"/>
      <c r="BD97" s="214"/>
      <c r="BE97" s="141" t="s">
        <v>1285</v>
      </c>
      <c r="BF97" s="196" t="s">
        <v>195</v>
      </c>
      <c r="BG97" s="196"/>
      <c r="BH97" s="141">
        <v>10905</v>
      </c>
      <c r="BI97" s="197" t="s">
        <v>202</v>
      </c>
      <c r="BJ97" s="196"/>
      <c r="BK97" s="221"/>
      <c r="BL97" s="2">
        <v>42668</v>
      </c>
      <c r="BM97" s="221" t="s">
        <v>1532</v>
      </c>
      <c r="BN97" s="221" t="s">
        <v>1533</v>
      </c>
      <c r="BO97" s="221"/>
      <c r="BP97" s="141" t="s">
        <v>1497</v>
      </c>
      <c r="BQ97" s="196"/>
    </row>
    <row r="98" spans="1:69" x14ac:dyDescent="0.35">
      <c r="A98" s="196"/>
      <c r="B98" s="196"/>
      <c r="C98" s="196"/>
      <c r="D98" s="111" t="s">
        <v>305</v>
      </c>
      <c r="E98" s="220"/>
      <c r="F98" s="211" t="s">
        <v>305</v>
      </c>
      <c r="G98" s="196"/>
      <c r="H98" s="196"/>
      <c r="I98" s="111" t="s">
        <v>12</v>
      </c>
      <c r="J98" s="141" t="s">
        <v>927</v>
      </c>
      <c r="K98" s="222"/>
      <c r="L98" s="196"/>
      <c r="M98" s="250" t="s">
        <v>159</v>
      </c>
      <c r="N98" s="196"/>
      <c r="O98" s="141" t="s">
        <v>1013</v>
      </c>
      <c r="P98" s="2">
        <v>42674</v>
      </c>
      <c r="Q98" s="221" t="s">
        <v>1035</v>
      </c>
      <c r="R98" s="196" t="s">
        <v>1313</v>
      </c>
      <c r="S98" s="141">
        <v>500</v>
      </c>
      <c r="T98" s="251" t="s">
        <v>386</v>
      </c>
      <c r="U98" s="141" t="s">
        <v>1319</v>
      </c>
      <c r="V98" s="141" t="s">
        <v>1141</v>
      </c>
      <c r="W98" s="141" t="s">
        <v>1449</v>
      </c>
      <c r="X98" s="232">
        <v>1.2191999609856012</v>
      </c>
      <c r="Y98" s="141">
        <v>40.600580000000001</v>
      </c>
      <c r="Z98" s="141">
        <v>-73.481080000000006</v>
      </c>
      <c r="AA98" s="141" t="s">
        <v>599</v>
      </c>
      <c r="AB98" s="196" t="s">
        <v>218</v>
      </c>
      <c r="AC98" s="141" t="s">
        <v>1349</v>
      </c>
      <c r="AD98" s="252" t="s">
        <v>875</v>
      </c>
      <c r="AE98" s="196"/>
      <c r="AF98" s="141" t="s">
        <v>1165</v>
      </c>
      <c r="AG98" s="196"/>
      <c r="AH98" s="196"/>
      <c r="AI98" s="10">
        <v>5</v>
      </c>
      <c r="AJ98" s="141" t="s">
        <v>1171</v>
      </c>
      <c r="AK98" s="221"/>
      <c r="AL98" s="141"/>
      <c r="AM98" s="196" t="s">
        <v>452</v>
      </c>
      <c r="AN98" s="141" t="s">
        <v>452</v>
      </c>
      <c r="AO98" s="196" t="s">
        <v>624</v>
      </c>
      <c r="AP98" s="196" t="s">
        <v>1308</v>
      </c>
      <c r="AQ98" s="197" t="s">
        <v>586</v>
      </c>
      <c r="AR98" s="196" t="s">
        <v>305</v>
      </c>
      <c r="AS98" s="228"/>
      <c r="AT98" s="111" t="s">
        <v>210</v>
      </c>
      <c r="AU98" s="228"/>
      <c r="AV98" s="221"/>
      <c r="AW98" s="235"/>
      <c r="AX98" s="220"/>
      <c r="AY98" s="220"/>
      <c r="AZ98" s="220"/>
      <c r="BA98" s="196"/>
      <c r="BB98" s="196"/>
      <c r="BC98" s="196"/>
      <c r="BD98" s="214"/>
      <c r="BE98" s="141" t="s">
        <v>1286</v>
      </c>
      <c r="BF98" s="196" t="s">
        <v>195</v>
      </c>
      <c r="BG98" s="196"/>
      <c r="BH98" s="141" t="s">
        <v>1521</v>
      </c>
      <c r="BI98" s="197" t="s">
        <v>202</v>
      </c>
      <c r="BJ98" s="196"/>
      <c r="BK98" s="221"/>
      <c r="BL98" s="2">
        <v>42674</v>
      </c>
      <c r="BM98" s="221" t="s">
        <v>1532</v>
      </c>
      <c r="BN98" s="221" t="s">
        <v>1533</v>
      </c>
      <c r="BO98" s="221"/>
      <c r="BP98" s="141" t="s">
        <v>1492</v>
      </c>
      <c r="BQ98" s="196"/>
    </row>
    <row r="99" spans="1:69" x14ac:dyDescent="0.35">
      <c r="A99" s="196"/>
      <c r="B99" s="196"/>
      <c r="C99" s="196"/>
      <c r="D99" s="111" t="s">
        <v>305</v>
      </c>
      <c r="E99" s="220"/>
      <c r="F99" s="211" t="s">
        <v>305</v>
      </c>
      <c r="G99" s="196"/>
      <c r="H99" s="196"/>
      <c r="I99" s="111" t="s">
        <v>12</v>
      </c>
      <c r="J99" s="141" t="s">
        <v>895</v>
      </c>
      <c r="K99" s="222"/>
      <c r="L99" s="196"/>
      <c r="M99" s="250" t="s">
        <v>159</v>
      </c>
      <c r="N99" s="196"/>
      <c r="O99" s="141" t="s">
        <v>1014</v>
      </c>
      <c r="P99" s="2">
        <v>42677</v>
      </c>
      <c r="Q99" s="221" t="s">
        <v>1035</v>
      </c>
      <c r="R99" s="196" t="s">
        <v>1313</v>
      </c>
      <c r="S99" s="141">
        <v>400</v>
      </c>
      <c r="T99" s="251" t="s">
        <v>386</v>
      </c>
      <c r="U99" s="141" t="s">
        <v>1319</v>
      </c>
      <c r="V99" s="141" t="s">
        <v>1142</v>
      </c>
      <c r="W99" s="141" t="s">
        <v>1450</v>
      </c>
      <c r="X99" s="232">
        <v>0</v>
      </c>
      <c r="Y99" s="141">
        <v>41.029609999999998</v>
      </c>
      <c r="Z99" s="141">
        <v>-72.138270000000006</v>
      </c>
      <c r="AA99" s="141" t="s">
        <v>599</v>
      </c>
      <c r="AB99" s="196" t="s">
        <v>218</v>
      </c>
      <c r="AC99" s="141" t="s">
        <v>1349</v>
      </c>
      <c r="AD99" s="252" t="s">
        <v>875</v>
      </c>
      <c r="AE99" s="196"/>
      <c r="AF99" s="141" t="s">
        <v>1165</v>
      </c>
      <c r="AG99" s="196"/>
      <c r="AH99" s="196"/>
      <c r="AI99" s="10">
        <v>5</v>
      </c>
      <c r="AJ99" s="141" t="s">
        <v>1171</v>
      </c>
      <c r="AK99" s="221"/>
      <c r="AL99" s="141"/>
      <c r="AM99" s="196" t="s">
        <v>452</v>
      </c>
      <c r="AN99" s="141" t="s">
        <v>452</v>
      </c>
      <c r="AO99" s="196" t="s">
        <v>624</v>
      </c>
      <c r="AP99" s="196" t="s">
        <v>1308</v>
      </c>
      <c r="AQ99" s="197" t="s">
        <v>586</v>
      </c>
      <c r="AR99" s="196" t="s">
        <v>305</v>
      </c>
      <c r="AS99" s="228"/>
      <c r="AT99" s="111" t="s">
        <v>210</v>
      </c>
      <c r="AU99" s="228"/>
      <c r="AV99" s="221"/>
      <c r="AW99" s="235"/>
      <c r="AX99" s="220"/>
      <c r="AY99" s="220"/>
      <c r="AZ99" s="220"/>
      <c r="BA99" s="196"/>
      <c r="BB99" s="196"/>
      <c r="BC99" s="196"/>
      <c r="BD99" s="214"/>
      <c r="BE99" s="141" t="s">
        <v>1287</v>
      </c>
      <c r="BF99" s="196" t="s">
        <v>195</v>
      </c>
      <c r="BG99" s="196"/>
      <c r="BH99" s="141" t="s">
        <v>1522</v>
      </c>
      <c r="BI99" s="197" t="s">
        <v>202</v>
      </c>
      <c r="BJ99" s="196"/>
      <c r="BK99" s="221"/>
      <c r="BL99" s="2">
        <v>42677</v>
      </c>
      <c r="BM99" s="221" t="s">
        <v>1532</v>
      </c>
      <c r="BN99" s="221" t="s">
        <v>1533</v>
      </c>
      <c r="BO99" s="221"/>
      <c r="BP99" s="141" t="s">
        <v>1492</v>
      </c>
      <c r="BQ99" s="196"/>
    </row>
    <row r="100" spans="1:69" x14ac:dyDescent="0.35">
      <c r="A100" s="196"/>
      <c r="B100" s="196"/>
      <c r="C100" s="196"/>
      <c r="D100" s="111" t="s">
        <v>305</v>
      </c>
      <c r="E100" s="220"/>
      <c r="F100" s="211" t="s">
        <v>305</v>
      </c>
      <c r="G100" s="196"/>
      <c r="H100" s="196"/>
      <c r="I100" s="111" t="s">
        <v>12</v>
      </c>
      <c r="J100" s="141" t="s">
        <v>895</v>
      </c>
      <c r="K100" s="222"/>
      <c r="L100" s="196"/>
      <c r="M100" s="250" t="s">
        <v>159</v>
      </c>
      <c r="N100" s="196"/>
      <c r="O100" s="141" t="s">
        <v>1014</v>
      </c>
      <c r="P100" s="2">
        <v>42677</v>
      </c>
      <c r="Q100" s="221" t="s">
        <v>1038</v>
      </c>
      <c r="R100" s="196" t="s">
        <v>1313</v>
      </c>
      <c r="S100" s="141">
        <v>200</v>
      </c>
      <c r="T100" s="251" t="s">
        <v>386</v>
      </c>
      <c r="U100" s="141" t="s">
        <v>1319</v>
      </c>
      <c r="V100" s="141" t="s">
        <v>1143</v>
      </c>
      <c r="W100" s="141" t="s">
        <v>1451</v>
      </c>
      <c r="X100" s="232">
        <v>0.60959998049280062</v>
      </c>
      <c r="Y100" s="141">
        <v>40.633519999999997</v>
      </c>
      <c r="Z100" s="141">
        <v>-73.572360000000003</v>
      </c>
      <c r="AA100" s="141" t="s">
        <v>599</v>
      </c>
      <c r="AB100" s="196" t="s">
        <v>218</v>
      </c>
      <c r="AC100" s="141" t="s">
        <v>1349</v>
      </c>
      <c r="AD100" s="252" t="s">
        <v>875</v>
      </c>
      <c r="AE100" s="196"/>
      <c r="AF100" s="141" t="s">
        <v>1165</v>
      </c>
      <c r="AG100" s="196"/>
      <c r="AH100" s="196"/>
      <c r="AI100" s="10">
        <v>5</v>
      </c>
      <c r="AJ100" s="141" t="s">
        <v>1171</v>
      </c>
      <c r="AK100" s="221"/>
      <c r="AL100" s="141"/>
      <c r="AM100" s="196" t="s">
        <v>457</v>
      </c>
      <c r="AN100" s="141" t="s">
        <v>457</v>
      </c>
      <c r="AO100" s="196" t="s">
        <v>624</v>
      </c>
      <c r="AP100" s="196" t="s">
        <v>1308</v>
      </c>
      <c r="AQ100" s="197" t="s">
        <v>586</v>
      </c>
      <c r="AR100" s="196" t="s">
        <v>305</v>
      </c>
      <c r="AS100" s="228"/>
      <c r="AT100" s="111" t="s">
        <v>210</v>
      </c>
      <c r="AU100" s="228"/>
      <c r="AV100" s="221"/>
      <c r="AW100" s="235"/>
      <c r="AX100" s="220"/>
      <c r="AY100" s="220"/>
      <c r="AZ100" s="220"/>
      <c r="BA100" s="196"/>
      <c r="BB100" s="196"/>
      <c r="BC100" s="196"/>
      <c r="BD100" s="214"/>
      <c r="BE100" s="141" t="s">
        <v>1288</v>
      </c>
      <c r="BF100" s="196" t="s">
        <v>195</v>
      </c>
      <c r="BG100" s="196"/>
      <c r="BH100" s="141" t="s">
        <v>1523</v>
      </c>
      <c r="BI100" s="197" t="s">
        <v>202</v>
      </c>
      <c r="BJ100" s="196"/>
      <c r="BK100" s="221"/>
      <c r="BL100" s="2">
        <v>42677</v>
      </c>
      <c r="BM100" s="221" t="s">
        <v>1532</v>
      </c>
      <c r="BN100" s="221" t="s">
        <v>1533</v>
      </c>
      <c r="BO100" s="221"/>
      <c r="BP100" s="141" t="s">
        <v>1492</v>
      </c>
      <c r="BQ100" s="196"/>
    </row>
    <row r="101" spans="1:69" x14ac:dyDescent="0.35">
      <c r="A101" s="196"/>
      <c r="B101" s="197"/>
      <c r="C101" s="196"/>
      <c r="D101" s="111" t="s">
        <v>305</v>
      </c>
      <c r="E101" s="220"/>
      <c r="F101" s="211" t="s">
        <v>305</v>
      </c>
      <c r="G101" s="196"/>
      <c r="H101" s="196"/>
      <c r="I101" s="111" t="s">
        <v>12</v>
      </c>
      <c r="J101" s="141" t="s">
        <v>938</v>
      </c>
      <c r="K101" s="222"/>
      <c r="L101" s="196"/>
      <c r="M101" s="250" t="s">
        <v>159</v>
      </c>
      <c r="N101" s="196"/>
      <c r="O101" s="141" t="s">
        <v>1015</v>
      </c>
      <c r="P101" s="2">
        <v>42682</v>
      </c>
      <c r="Q101" s="221" t="s">
        <v>1038</v>
      </c>
      <c r="R101" s="196" t="s">
        <v>1313</v>
      </c>
      <c r="S101" s="141">
        <v>250</v>
      </c>
      <c r="T101" s="251" t="s">
        <v>386</v>
      </c>
      <c r="U101" s="141" t="s">
        <v>1319</v>
      </c>
      <c r="V101" s="141" t="s">
        <v>1144</v>
      </c>
      <c r="W101" s="141" t="s">
        <v>1452</v>
      </c>
      <c r="X101" s="232">
        <v>0.60959998049280062</v>
      </c>
      <c r="Y101" s="141">
        <v>40.71566</v>
      </c>
      <c r="Z101" s="141">
        <v>-73.205020000000005</v>
      </c>
      <c r="AA101" s="141" t="s">
        <v>599</v>
      </c>
      <c r="AB101" s="196" t="s">
        <v>218</v>
      </c>
      <c r="AC101" s="141" t="s">
        <v>1349</v>
      </c>
      <c r="AD101" s="252" t="s">
        <v>875</v>
      </c>
      <c r="AE101" s="196"/>
      <c r="AF101" s="141" t="s">
        <v>1165</v>
      </c>
      <c r="AG101" s="196"/>
      <c r="AH101" s="196"/>
      <c r="AI101" s="10">
        <v>5</v>
      </c>
      <c r="AJ101" s="141" t="s">
        <v>1171</v>
      </c>
      <c r="AK101" s="221"/>
      <c r="AL101" s="141"/>
      <c r="AM101" s="196" t="s">
        <v>457</v>
      </c>
      <c r="AN101" s="141" t="s">
        <v>457</v>
      </c>
      <c r="AO101" s="196" t="s">
        <v>624</v>
      </c>
      <c r="AP101" s="196" t="s">
        <v>1308</v>
      </c>
      <c r="AQ101" s="197" t="s">
        <v>586</v>
      </c>
      <c r="AR101" s="196" t="s">
        <v>305</v>
      </c>
      <c r="AS101" s="228"/>
      <c r="AT101" s="111" t="s">
        <v>210</v>
      </c>
      <c r="AU101" s="228"/>
      <c r="AV101" s="221"/>
      <c r="AW101" s="235"/>
      <c r="AX101" s="220"/>
      <c r="AY101" s="220"/>
      <c r="AZ101" s="220"/>
      <c r="BA101" s="196"/>
      <c r="BB101" s="196"/>
      <c r="BC101" s="196"/>
      <c r="BD101" s="214"/>
      <c r="BE101" s="141" t="s">
        <v>1289</v>
      </c>
      <c r="BF101" s="196" t="s">
        <v>195</v>
      </c>
      <c r="BG101" s="196"/>
      <c r="BH101" s="141" t="s">
        <v>1524</v>
      </c>
      <c r="BI101" s="197" t="s">
        <v>202</v>
      </c>
      <c r="BJ101" s="196"/>
      <c r="BK101" s="221"/>
      <c r="BL101" s="2">
        <v>42682</v>
      </c>
      <c r="BM101" s="221" t="s">
        <v>1532</v>
      </c>
      <c r="BN101" s="221" t="s">
        <v>1533</v>
      </c>
      <c r="BO101" s="221"/>
      <c r="BP101" s="141" t="s">
        <v>1492</v>
      </c>
      <c r="BQ101" s="196"/>
    </row>
    <row r="102" spans="1:69" x14ac:dyDescent="0.35">
      <c r="A102" s="196"/>
      <c r="B102" s="196"/>
      <c r="C102" s="196"/>
      <c r="D102" s="111" t="s">
        <v>305</v>
      </c>
      <c r="E102" s="220"/>
      <c r="F102" s="211" t="s">
        <v>305</v>
      </c>
      <c r="G102" s="196"/>
      <c r="H102" s="196"/>
      <c r="I102" s="111" t="s">
        <v>12</v>
      </c>
      <c r="J102" s="141" t="s">
        <v>939</v>
      </c>
      <c r="K102" s="222"/>
      <c r="L102" s="196"/>
      <c r="M102" s="250" t="s">
        <v>159</v>
      </c>
      <c r="N102" s="196"/>
      <c r="O102" s="141" t="s">
        <v>1016</v>
      </c>
      <c r="P102" s="2">
        <v>42682</v>
      </c>
      <c r="Q102" s="221" t="s">
        <v>1035</v>
      </c>
      <c r="R102" s="196" t="s">
        <v>1313</v>
      </c>
      <c r="S102" s="141">
        <v>300</v>
      </c>
      <c r="T102" s="251" t="s">
        <v>386</v>
      </c>
      <c r="U102" s="141"/>
      <c r="V102" s="141" t="s">
        <v>1145</v>
      </c>
      <c r="W102" s="141" t="s">
        <v>1453</v>
      </c>
      <c r="X102" s="232">
        <v>0.60959998049280062</v>
      </c>
      <c r="Y102" s="141">
        <v>40.71566</v>
      </c>
      <c r="Z102" s="141">
        <v>-73.205020000000005</v>
      </c>
      <c r="AA102" s="141" t="s">
        <v>599</v>
      </c>
      <c r="AB102" s="196" t="s">
        <v>218</v>
      </c>
      <c r="AC102" s="141" t="s">
        <v>1349</v>
      </c>
      <c r="AD102" s="252" t="s">
        <v>875</v>
      </c>
      <c r="AE102" s="196"/>
      <c r="AF102" s="141" t="s">
        <v>1165</v>
      </c>
      <c r="AG102" s="196"/>
      <c r="AH102" s="196"/>
      <c r="AI102" s="10">
        <v>5</v>
      </c>
      <c r="AJ102" s="141" t="s">
        <v>1171</v>
      </c>
      <c r="AK102" s="221"/>
      <c r="AL102" s="141"/>
      <c r="AM102" s="196" t="s">
        <v>452</v>
      </c>
      <c r="AN102" s="141" t="s">
        <v>452</v>
      </c>
      <c r="AO102" s="196" t="s">
        <v>624</v>
      </c>
      <c r="AP102" s="196" t="s">
        <v>1308</v>
      </c>
      <c r="AQ102" s="197" t="s">
        <v>586</v>
      </c>
      <c r="AR102" s="196" t="s">
        <v>305</v>
      </c>
      <c r="AS102" s="228"/>
      <c r="AT102" s="111" t="s">
        <v>210</v>
      </c>
      <c r="AU102" s="228"/>
      <c r="AV102" s="221"/>
      <c r="AW102" s="235"/>
      <c r="AX102" s="220"/>
      <c r="AY102" s="220"/>
      <c r="AZ102" s="220"/>
      <c r="BA102" s="196"/>
      <c r="BB102" s="196"/>
      <c r="BC102" s="196"/>
      <c r="BD102" s="214"/>
      <c r="BE102" s="141" t="s">
        <v>1290</v>
      </c>
      <c r="BF102" s="196" t="s">
        <v>195</v>
      </c>
      <c r="BG102" s="196"/>
      <c r="BH102" s="141" t="s">
        <v>1525</v>
      </c>
      <c r="BI102" s="197" t="s">
        <v>202</v>
      </c>
      <c r="BJ102" s="196"/>
      <c r="BK102" s="221"/>
      <c r="BL102" s="2">
        <v>42682</v>
      </c>
      <c r="BM102" s="221" t="s">
        <v>1532</v>
      </c>
      <c r="BN102" s="221" t="s">
        <v>1533</v>
      </c>
      <c r="BO102" s="221"/>
      <c r="BP102" s="141"/>
      <c r="BQ102" s="196"/>
    </row>
    <row r="103" spans="1:69" x14ac:dyDescent="0.35">
      <c r="A103" s="196"/>
      <c r="B103" s="197"/>
      <c r="C103" s="196"/>
      <c r="D103" s="111" t="s">
        <v>305</v>
      </c>
      <c r="E103" s="220"/>
      <c r="F103" s="211" t="s">
        <v>305</v>
      </c>
      <c r="G103" s="196"/>
      <c r="H103" s="196"/>
      <c r="I103" s="111" t="s">
        <v>12</v>
      </c>
      <c r="J103" s="141" t="s">
        <v>891</v>
      </c>
      <c r="K103" s="222"/>
      <c r="L103" s="196"/>
      <c r="M103" s="250" t="s">
        <v>159</v>
      </c>
      <c r="N103" s="196"/>
      <c r="O103" s="141" t="s">
        <v>1017</v>
      </c>
      <c r="P103" s="2">
        <v>42682</v>
      </c>
      <c r="Q103" s="221" t="s">
        <v>1038</v>
      </c>
      <c r="R103" s="196" t="s">
        <v>1313</v>
      </c>
      <c r="S103" s="141">
        <v>500</v>
      </c>
      <c r="T103" s="251" t="s">
        <v>386</v>
      </c>
      <c r="U103" s="141"/>
      <c r="V103" s="141" t="s">
        <v>1146</v>
      </c>
      <c r="W103" s="141" t="s">
        <v>1454</v>
      </c>
      <c r="X103" s="232">
        <v>3.962399873203204</v>
      </c>
      <c r="Y103" s="141">
        <v>40.587629999999997</v>
      </c>
      <c r="Z103" s="141">
        <v>-73.60069</v>
      </c>
      <c r="AA103" s="141" t="s">
        <v>599</v>
      </c>
      <c r="AB103" s="196" t="s">
        <v>218</v>
      </c>
      <c r="AC103" s="141" t="s">
        <v>1349</v>
      </c>
      <c r="AD103" s="252" t="s">
        <v>875</v>
      </c>
      <c r="AE103" s="196"/>
      <c r="AF103" s="141" t="s">
        <v>1165</v>
      </c>
      <c r="AG103" s="196"/>
      <c r="AH103" s="196"/>
      <c r="AI103" s="10">
        <v>5</v>
      </c>
      <c r="AJ103" s="141" t="s">
        <v>1171</v>
      </c>
      <c r="AK103" s="221"/>
      <c r="AL103" s="141"/>
      <c r="AM103" s="196" t="s">
        <v>452</v>
      </c>
      <c r="AN103" s="141" t="s">
        <v>452</v>
      </c>
      <c r="AO103" s="196" t="s">
        <v>624</v>
      </c>
      <c r="AP103" s="196" t="s">
        <v>1308</v>
      </c>
      <c r="AQ103" s="197" t="s">
        <v>586</v>
      </c>
      <c r="AR103" s="196" t="s">
        <v>305</v>
      </c>
      <c r="AS103" s="228"/>
      <c r="AT103" s="111" t="s">
        <v>210</v>
      </c>
      <c r="AU103" s="228"/>
      <c r="AV103" s="221"/>
      <c r="AW103" s="235"/>
      <c r="AX103" s="220"/>
      <c r="AY103" s="220"/>
      <c r="AZ103" s="220"/>
      <c r="BA103" s="196"/>
      <c r="BB103" s="196"/>
      <c r="BC103" s="196"/>
      <c r="BD103" s="214"/>
      <c r="BE103" s="141" t="s">
        <v>1291</v>
      </c>
      <c r="BF103" s="196" t="s">
        <v>195</v>
      </c>
      <c r="BG103" s="196"/>
      <c r="BH103" s="141" t="s">
        <v>1526</v>
      </c>
      <c r="BI103" s="197" t="s">
        <v>202</v>
      </c>
      <c r="BJ103" s="196"/>
      <c r="BK103" s="221"/>
      <c r="BL103" s="2">
        <v>42682</v>
      </c>
      <c r="BM103" s="221" t="s">
        <v>1532</v>
      </c>
      <c r="BN103" s="221" t="s">
        <v>1533</v>
      </c>
      <c r="BO103" s="221"/>
      <c r="BP103" s="141" t="s">
        <v>1492</v>
      </c>
      <c r="BQ103" s="196"/>
    </row>
    <row r="104" spans="1:69" x14ac:dyDescent="0.35">
      <c r="A104" s="196"/>
      <c r="B104" s="196"/>
      <c r="C104" s="196"/>
      <c r="D104" s="111" t="s">
        <v>305</v>
      </c>
      <c r="E104" s="220"/>
      <c r="F104" s="211" t="s">
        <v>305</v>
      </c>
      <c r="G104" s="196"/>
      <c r="H104" s="196"/>
      <c r="I104" s="111" t="s">
        <v>12</v>
      </c>
      <c r="J104" s="141" t="s">
        <v>938</v>
      </c>
      <c r="K104" s="222"/>
      <c r="L104" s="196"/>
      <c r="M104" s="250" t="s">
        <v>159</v>
      </c>
      <c r="N104" s="196"/>
      <c r="O104" s="141" t="s">
        <v>1018</v>
      </c>
      <c r="P104" s="2">
        <v>42684</v>
      </c>
      <c r="Q104" s="221" t="s">
        <v>1035</v>
      </c>
      <c r="R104" s="196" t="s">
        <v>1313</v>
      </c>
      <c r="S104" s="141">
        <v>150</v>
      </c>
      <c r="T104" s="251" t="s">
        <v>386</v>
      </c>
      <c r="U104" s="141" t="s">
        <v>1319</v>
      </c>
      <c r="V104" s="141" t="s">
        <v>1147</v>
      </c>
      <c r="W104" s="141" t="s">
        <v>1455</v>
      </c>
      <c r="X104" s="232">
        <v>0</v>
      </c>
      <c r="Y104" s="141">
        <v>40.936750000000004</v>
      </c>
      <c r="Z104" s="141">
        <v>-72.428160000000005</v>
      </c>
      <c r="AA104" s="141" t="s">
        <v>599</v>
      </c>
      <c r="AB104" s="196" t="s">
        <v>218</v>
      </c>
      <c r="AC104" s="141" t="s">
        <v>1349</v>
      </c>
      <c r="AD104" s="252" t="s">
        <v>875</v>
      </c>
      <c r="AE104" s="196"/>
      <c r="AF104" s="141" t="s">
        <v>1165</v>
      </c>
      <c r="AG104" s="196"/>
      <c r="AH104" s="196"/>
      <c r="AI104" s="10">
        <v>5</v>
      </c>
      <c r="AJ104" s="141" t="s">
        <v>1171</v>
      </c>
      <c r="AK104" s="221"/>
      <c r="AL104" s="141"/>
      <c r="AM104" s="196" t="s">
        <v>457</v>
      </c>
      <c r="AN104" s="141" t="s">
        <v>457</v>
      </c>
      <c r="AO104" s="196" t="s">
        <v>624</v>
      </c>
      <c r="AP104" s="196" t="s">
        <v>1308</v>
      </c>
      <c r="AQ104" s="197" t="s">
        <v>586</v>
      </c>
      <c r="AR104" s="196" t="s">
        <v>305</v>
      </c>
      <c r="AS104" s="228"/>
      <c r="AT104" s="111" t="s">
        <v>210</v>
      </c>
      <c r="AU104" s="228"/>
      <c r="AV104" s="221"/>
      <c r="AW104" s="235"/>
      <c r="AX104" s="220"/>
      <c r="AY104" s="220"/>
      <c r="AZ104" s="220"/>
      <c r="BA104" s="196"/>
      <c r="BB104" s="196"/>
      <c r="BC104" s="196"/>
      <c r="BD104" s="214"/>
      <c r="BE104" s="141" t="s">
        <v>1292</v>
      </c>
      <c r="BF104" s="196" t="s">
        <v>195</v>
      </c>
      <c r="BG104" s="196"/>
      <c r="BH104" s="141" t="s">
        <v>1527</v>
      </c>
      <c r="BI104" s="197" t="s">
        <v>202</v>
      </c>
      <c r="BJ104" s="196"/>
      <c r="BK104" s="221"/>
      <c r="BL104" s="2">
        <v>42684</v>
      </c>
      <c r="BM104" s="221" t="s">
        <v>1532</v>
      </c>
      <c r="BN104" s="221" t="s">
        <v>1533</v>
      </c>
      <c r="BO104" s="221"/>
      <c r="BP104" s="141" t="s">
        <v>1492</v>
      </c>
      <c r="BQ104" s="196"/>
    </row>
    <row r="105" spans="1:69" x14ac:dyDescent="0.35">
      <c r="A105" s="196"/>
      <c r="B105" s="196"/>
      <c r="C105" s="196"/>
      <c r="D105" s="111" t="s">
        <v>305</v>
      </c>
      <c r="E105" s="220"/>
      <c r="F105" s="211" t="s">
        <v>305</v>
      </c>
      <c r="G105" s="196"/>
      <c r="H105" s="196"/>
      <c r="I105" s="111" t="s">
        <v>12</v>
      </c>
      <c r="J105" s="141" t="s">
        <v>891</v>
      </c>
      <c r="K105" s="222"/>
      <c r="L105" s="196"/>
      <c r="M105" s="250" t="s">
        <v>159</v>
      </c>
      <c r="N105" s="196"/>
      <c r="O105" s="141" t="s">
        <v>1019</v>
      </c>
      <c r="P105" s="2">
        <v>42684</v>
      </c>
      <c r="Q105" s="221" t="s">
        <v>1035</v>
      </c>
      <c r="R105" s="196" t="s">
        <v>1313</v>
      </c>
      <c r="S105" s="141">
        <v>150</v>
      </c>
      <c r="T105" s="251" t="s">
        <v>386</v>
      </c>
      <c r="U105" s="141"/>
      <c r="V105" s="141" t="s">
        <v>1148</v>
      </c>
      <c r="W105" s="141" t="s">
        <v>1456</v>
      </c>
      <c r="X105" s="232">
        <v>0</v>
      </c>
      <c r="Y105" s="141">
        <v>40.936750000000004</v>
      </c>
      <c r="Z105" s="141">
        <v>-72.428160000000005</v>
      </c>
      <c r="AA105" s="141" t="s">
        <v>599</v>
      </c>
      <c r="AB105" s="196" t="s">
        <v>218</v>
      </c>
      <c r="AC105" s="141" t="s">
        <v>1349</v>
      </c>
      <c r="AD105" s="252" t="s">
        <v>875</v>
      </c>
      <c r="AE105" s="196"/>
      <c r="AF105" s="141" t="s">
        <v>1165</v>
      </c>
      <c r="AG105" s="196"/>
      <c r="AH105" s="196"/>
      <c r="AI105" s="10">
        <v>5</v>
      </c>
      <c r="AJ105" s="141" t="s">
        <v>1171</v>
      </c>
      <c r="AK105" s="221"/>
      <c r="AL105" s="141"/>
      <c r="AM105" s="196" t="s">
        <v>452</v>
      </c>
      <c r="AN105" s="141" t="s">
        <v>452</v>
      </c>
      <c r="AO105" s="196" t="s">
        <v>624</v>
      </c>
      <c r="AP105" s="196" t="s">
        <v>1308</v>
      </c>
      <c r="AQ105" s="197" t="s">
        <v>586</v>
      </c>
      <c r="AR105" s="196" t="s">
        <v>305</v>
      </c>
      <c r="AS105" s="228"/>
      <c r="AT105" s="111" t="s">
        <v>210</v>
      </c>
      <c r="AU105" s="228"/>
      <c r="AV105" s="221"/>
      <c r="AW105" s="235"/>
      <c r="AX105" s="220"/>
      <c r="AY105" s="220"/>
      <c r="AZ105" s="220"/>
      <c r="BA105" s="196"/>
      <c r="BB105" s="196"/>
      <c r="BC105" s="196"/>
      <c r="BD105" s="214"/>
      <c r="BE105" s="141" t="s">
        <v>1293</v>
      </c>
      <c r="BF105" s="196" t="s">
        <v>195</v>
      </c>
      <c r="BG105" s="196"/>
      <c r="BH105" s="141" t="s">
        <v>1528</v>
      </c>
      <c r="BI105" s="197" t="s">
        <v>202</v>
      </c>
      <c r="BJ105" s="196"/>
      <c r="BK105" s="221"/>
      <c r="BL105" s="2">
        <v>42684</v>
      </c>
      <c r="BM105" s="221" t="s">
        <v>1532</v>
      </c>
      <c r="BN105" s="221" t="s">
        <v>1533</v>
      </c>
      <c r="BO105" s="221"/>
      <c r="BP105" s="141" t="s">
        <v>1492</v>
      </c>
      <c r="BQ105" s="196"/>
    </row>
    <row r="106" spans="1:69" x14ac:dyDescent="0.35">
      <c r="A106" s="196"/>
      <c r="B106" s="196"/>
      <c r="C106" s="196"/>
      <c r="D106" s="111" t="s">
        <v>305</v>
      </c>
      <c r="E106" s="220"/>
      <c r="F106" s="211" t="s">
        <v>305</v>
      </c>
      <c r="G106" s="196"/>
      <c r="H106" s="196"/>
      <c r="I106" s="111" t="s">
        <v>12</v>
      </c>
      <c r="J106" s="141" t="s">
        <v>895</v>
      </c>
      <c r="K106" s="222"/>
      <c r="L106" s="196"/>
      <c r="M106" s="250" t="s">
        <v>159</v>
      </c>
      <c r="N106" s="196"/>
      <c r="O106" s="141" t="s">
        <v>1020</v>
      </c>
      <c r="P106" s="2">
        <v>42678</v>
      </c>
      <c r="Q106" s="221" t="s">
        <v>1033</v>
      </c>
      <c r="R106" s="196" t="s">
        <v>1313</v>
      </c>
      <c r="S106" s="141">
        <v>100</v>
      </c>
      <c r="T106" s="251" t="s">
        <v>386</v>
      </c>
      <c r="U106" s="141" t="s">
        <v>1319</v>
      </c>
      <c r="V106" s="141" t="s">
        <v>1149</v>
      </c>
      <c r="W106" s="141" t="s">
        <v>1457</v>
      </c>
      <c r="X106" s="232">
        <v>-4.267199863449604</v>
      </c>
      <c r="Y106" s="141">
        <v>38.60436</v>
      </c>
      <c r="Z106" s="141">
        <v>-75.065380000000005</v>
      </c>
      <c r="AA106" s="141" t="s">
        <v>599</v>
      </c>
      <c r="AB106" s="196" t="s">
        <v>218</v>
      </c>
      <c r="AC106" s="141" t="s">
        <v>1354</v>
      </c>
      <c r="AD106" s="252" t="s">
        <v>875</v>
      </c>
      <c r="AE106" s="196"/>
      <c r="AF106" s="141" t="s">
        <v>1165</v>
      </c>
      <c r="AG106" s="196"/>
      <c r="AH106" s="196"/>
      <c r="AI106" s="10"/>
      <c r="AJ106" s="141">
        <v>0</v>
      </c>
      <c r="AK106" s="221" t="s">
        <v>467</v>
      </c>
      <c r="AL106" s="141" t="s">
        <v>11</v>
      </c>
      <c r="AM106" s="196" t="s">
        <v>457</v>
      </c>
      <c r="AN106" s="141" t="s">
        <v>457</v>
      </c>
      <c r="AO106" s="196" t="s">
        <v>709</v>
      </c>
      <c r="AP106" s="196" t="s">
        <v>1306</v>
      </c>
      <c r="AQ106" s="197" t="s">
        <v>586</v>
      </c>
      <c r="AR106" s="196" t="s">
        <v>305</v>
      </c>
      <c r="AS106" s="228"/>
      <c r="AT106" s="111" t="s">
        <v>210</v>
      </c>
      <c r="AU106" s="228"/>
      <c r="AV106" s="221"/>
      <c r="AW106" s="235"/>
      <c r="AX106" s="220"/>
      <c r="AY106" s="220"/>
      <c r="AZ106" s="220"/>
      <c r="BA106" s="196"/>
      <c r="BB106" s="196"/>
      <c r="BC106" s="196"/>
      <c r="BD106" s="214"/>
      <c r="BE106" s="141" t="s">
        <v>1294</v>
      </c>
      <c r="BF106" s="196" t="s">
        <v>195</v>
      </c>
      <c r="BG106" s="196"/>
      <c r="BH106" s="141"/>
      <c r="BI106" s="197" t="s">
        <v>202</v>
      </c>
      <c r="BJ106" s="196"/>
      <c r="BK106" s="221"/>
      <c r="BL106" s="2">
        <v>42678</v>
      </c>
      <c r="BM106" s="221" t="s">
        <v>1532</v>
      </c>
      <c r="BN106" s="221" t="s">
        <v>1533</v>
      </c>
      <c r="BO106" s="221"/>
      <c r="BP106" s="141" t="s">
        <v>1492</v>
      </c>
      <c r="BQ106" s="196"/>
    </row>
    <row r="107" spans="1:69" x14ac:dyDescent="0.35">
      <c r="A107" s="196"/>
      <c r="B107" s="197"/>
      <c r="C107" s="196"/>
      <c r="D107" s="111" t="s">
        <v>305</v>
      </c>
      <c r="E107" s="220"/>
      <c r="F107" s="211" t="s">
        <v>305</v>
      </c>
      <c r="G107" s="196"/>
      <c r="H107" s="196"/>
      <c r="I107" s="111" t="s">
        <v>12</v>
      </c>
      <c r="J107" s="141" t="s">
        <v>895</v>
      </c>
      <c r="K107" s="222"/>
      <c r="L107" s="196"/>
      <c r="M107" s="250" t="s">
        <v>159</v>
      </c>
      <c r="N107" s="196"/>
      <c r="O107" s="141" t="s">
        <v>1021</v>
      </c>
      <c r="P107" s="2">
        <v>42679</v>
      </c>
      <c r="Q107" s="221" t="s">
        <v>1033</v>
      </c>
      <c r="R107" s="196" t="s">
        <v>1313</v>
      </c>
      <c r="S107" s="141">
        <v>120</v>
      </c>
      <c r="T107" s="251" t="s">
        <v>386</v>
      </c>
      <c r="U107" s="141" t="s">
        <v>1319</v>
      </c>
      <c r="V107" s="141" t="s">
        <v>1150</v>
      </c>
      <c r="W107" s="141" t="s">
        <v>1458</v>
      </c>
      <c r="X107" s="232">
        <v>-43.586398605235246</v>
      </c>
      <c r="Y107" s="141">
        <v>38.756360000000001</v>
      </c>
      <c r="Z107" s="141">
        <v>-75.091579999999993</v>
      </c>
      <c r="AA107" s="141" t="s">
        <v>599</v>
      </c>
      <c r="AB107" s="196" t="s">
        <v>218</v>
      </c>
      <c r="AC107" s="141" t="s">
        <v>1356</v>
      </c>
      <c r="AD107" s="252" t="s">
        <v>875</v>
      </c>
      <c r="AE107" s="196"/>
      <c r="AF107" s="141" t="s">
        <v>1165</v>
      </c>
      <c r="AG107" s="196"/>
      <c r="AH107" s="196"/>
      <c r="AI107" s="10"/>
      <c r="AJ107" s="141">
        <v>0</v>
      </c>
      <c r="AK107" s="221" t="s">
        <v>467</v>
      </c>
      <c r="AL107" s="141" t="s">
        <v>11</v>
      </c>
      <c r="AM107" s="196" t="s">
        <v>457</v>
      </c>
      <c r="AN107" s="141" t="s">
        <v>457</v>
      </c>
      <c r="AO107" s="196" t="s">
        <v>709</v>
      </c>
      <c r="AP107" s="196" t="s">
        <v>1306</v>
      </c>
      <c r="AQ107" s="197" t="s">
        <v>586</v>
      </c>
      <c r="AR107" s="196" t="s">
        <v>305</v>
      </c>
      <c r="AS107" s="228"/>
      <c r="AT107" s="111" t="s">
        <v>210</v>
      </c>
      <c r="AU107" s="228"/>
      <c r="AV107" s="236"/>
      <c r="AW107" s="235"/>
      <c r="AX107" s="220"/>
      <c r="AY107" s="220"/>
      <c r="AZ107" s="220"/>
      <c r="BA107" s="196"/>
      <c r="BB107" s="196"/>
      <c r="BC107" s="196"/>
      <c r="BD107" s="214"/>
      <c r="BE107" s="141" t="s">
        <v>1295</v>
      </c>
      <c r="BF107" s="196" t="s">
        <v>195</v>
      </c>
      <c r="BG107" s="196"/>
      <c r="BH107" s="141"/>
      <c r="BI107" s="197" t="s">
        <v>202</v>
      </c>
      <c r="BJ107" s="196"/>
      <c r="BK107" s="221"/>
      <c r="BL107" s="2">
        <v>42679</v>
      </c>
      <c r="BM107" s="221" t="s">
        <v>1532</v>
      </c>
      <c r="BN107" s="221" t="s">
        <v>1533</v>
      </c>
      <c r="BO107" s="221"/>
      <c r="BP107" s="141" t="s">
        <v>1493</v>
      </c>
      <c r="BQ107" s="196"/>
    </row>
    <row r="108" spans="1:69" x14ac:dyDescent="0.35">
      <c r="A108" s="196"/>
      <c r="B108" s="196"/>
      <c r="C108" s="196"/>
      <c r="D108" s="111" t="s">
        <v>305</v>
      </c>
      <c r="E108" s="220"/>
      <c r="F108" s="211" t="s">
        <v>305</v>
      </c>
      <c r="G108" s="196"/>
      <c r="H108" s="196"/>
      <c r="I108" s="111" t="s">
        <v>12</v>
      </c>
      <c r="J108" s="141" t="s">
        <v>940</v>
      </c>
      <c r="K108" s="222"/>
      <c r="L108" s="196"/>
      <c r="M108" s="250" t="s">
        <v>159</v>
      </c>
      <c r="N108" s="196"/>
      <c r="O108" s="141" t="s">
        <v>1022</v>
      </c>
      <c r="P108" s="2">
        <v>42682</v>
      </c>
      <c r="Q108" s="221" t="s">
        <v>1043</v>
      </c>
      <c r="R108" s="196" t="s">
        <v>1313</v>
      </c>
      <c r="S108" s="141">
        <v>90</v>
      </c>
      <c r="T108" s="251" t="s">
        <v>386</v>
      </c>
      <c r="U108" s="141" t="s">
        <v>1319</v>
      </c>
      <c r="V108" s="141" t="s">
        <v>1151</v>
      </c>
      <c r="W108" s="141" t="s">
        <v>1459</v>
      </c>
      <c r="X108" s="232">
        <v>62.788797990758468</v>
      </c>
      <c r="Y108" s="141">
        <v>40.72063</v>
      </c>
      <c r="Z108" s="141">
        <v>-74.486770000000007</v>
      </c>
      <c r="AA108" s="141" t="s">
        <v>599</v>
      </c>
      <c r="AB108" s="196" t="s">
        <v>218</v>
      </c>
      <c r="AC108" s="141" t="s">
        <v>1345</v>
      </c>
      <c r="AD108" s="252" t="s">
        <v>875</v>
      </c>
      <c r="AE108" s="196"/>
      <c r="AF108" s="141" t="s">
        <v>1165</v>
      </c>
      <c r="AG108" s="196"/>
      <c r="AH108" s="196"/>
      <c r="AI108" s="10">
        <v>1</v>
      </c>
      <c r="AJ108" s="141" t="s">
        <v>1168</v>
      </c>
      <c r="AK108" s="221"/>
      <c r="AL108" s="141"/>
      <c r="AM108" s="196" t="s">
        <v>457</v>
      </c>
      <c r="AN108" s="141" t="s">
        <v>457</v>
      </c>
      <c r="AO108" s="196" t="s">
        <v>724</v>
      </c>
      <c r="AP108" s="196" t="s">
        <v>1307</v>
      </c>
      <c r="AQ108" s="197" t="s">
        <v>586</v>
      </c>
      <c r="AR108" s="196" t="s">
        <v>305</v>
      </c>
      <c r="AS108" s="228"/>
      <c r="AT108" s="111" t="s">
        <v>210</v>
      </c>
      <c r="AU108" s="228"/>
      <c r="AV108" s="236"/>
      <c r="AW108" s="235"/>
      <c r="AX108" s="220"/>
      <c r="AY108" s="220"/>
      <c r="AZ108" s="220"/>
      <c r="BA108" s="196"/>
      <c r="BB108" s="196"/>
      <c r="BC108" s="196"/>
      <c r="BD108" s="214"/>
      <c r="BE108" s="141" t="s">
        <v>1296</v>
      </c>
      <c r="BF108" s="196" t="s">
        <v>195</v>
      </c>
      <c r="BG108" s="196"/>
      <c r="BH108" s="141"/>
      <c r="BI108" s="197" t="s">
        <v>202</v>
      </c>
      <c r="BJ108" s="196"/>
      <c r="BK108" s="221"/>
      <c r="BL108" s="2">
        <v>42682</v>
      </c>
      <c r="BM108" s="221" t="s">
        <v>1532</v>
      </c>
      <c r="BN108" s="221" t="s">
        <v>1533</v>
      </c>
      <c r="BO108" s="221"/>
      <c r="BP108" s="141" t="s">
        <v>1489</v>
      </c>
      <c r="BQ108" s="196"/>
    </row>
    <row r="109" spans="1:69" x14ac:dyDescent="0.35">
      <c r="A109" s="196"/>
      <c r="B109" s="197"/>
      <c r="C109" s="196"/>
      <c r="D109" s="111" t="s">
        <v>305</v>
      </c>
      <c r="E109" s="220"/>
      <c r="F109" s="211" t="s">
        <v>305</v>
      </c>
      <c r="G109" s="196"/>
      <c r="H109" s="196"/>
      <c r="I109" s="111" t="s">
        <v>12</v>
      </c>
      <c r="J109" s="141" t="s">
        <v>941</v>
      </c>
      <c r="K109" s="222"/>
      <c r="L109" s="196"/>
      <c r="M109" s="250" t="s">
        <v>159</v>
      </c>
      <c r="N109" s="196"/>
      <c r="O109" s="141" t="s">
        <v>1023</v>
      </c>
      <c r="P109" s="2">
        <v>42683</v>
      </c>
      <c r="Q109" s="221" t="s">
        <v>1043</v>
      </c>
      <c r="R109" s="196" t="s">
        <v>1313</v>
      </c>
      <c r="S109" s="141">
        <v>200</v>
      </c>
      <c r="T109" s="251" t="s">
        <v>386</v>
      </c>
      <c r="U109" s="141" t="s">
        <v>1317</v>
      </c>
      <c r="V109" s="141" t="s">
        <v>1152</v>
      </c>
      <c r="W109" s="141" t="s">
        <v>1460</v>
      </c>
      <c r="X109" s="232">
        <v>280.41599102668829</v>
      </c>
      <c r="Y109" s="141">
        <v>40.801969999999997</v>
      </c>
      <c r="Z109" s="141">
        <v>-74.671499999999995</v>
      </c>
      <c r="AA109" s="141" t="s">
        <v>599</v>
      </c>
      <c r="AB109" s="196" t="s">
        <v>218</v>
      </c>
      <c r="AC109" s="141" t="s">
        <v>1345</v>
      </c>
      <c r="AD109" s="252" t="s">
        <v>875</v>
      </c>
      <c r="AE109" s="196"/>
      <c r="AF109" s="141" t="s">
        <v>1165</v>
      </c>
      <c r="AG109" s="196"/>
      <c r="AH109" s="196"/>
      <c r="AI109" s="10">
        <v>1</v>
      </c>
      <c r="AJ109" s="141" t="s">
        <v>1168</v>
      </c>
      <c r="AK109" s="221"/>
      <c r="AL109" s="141"/>
      <c r="AM109" s="196" t="s">
        <v>457</v>
      </c>
      <c r="AN109" s="141" t="s">
        <v>457</v>
      </c>
      <c r="AO109" s="196" t="s">
        <v>785</v>
      </c>
      <c r="AP109" s="196" t="s">
        <v>1310</v>
      </c>
      <c r="AQ109" s="197" t="s">
        <v>586</v>
      </c>
      <c r="AR109" s="196" t="s">
        <v>305</v>
      </c>
      <c r="AS109" s="228"/>
      <c r="AT109" s="111" t="s">
        <v>210</v>
      </c>
      <c r="AU109" s="228"/>
      <c r="AV109" s="236"/>
      <c r="AW109" s="235"/>
      <c r="AX109" s="220"/>
      <c r="AY109" s="220"/>
      <c r="AZ109" s="220"/>
      <c r="BA109" s="196"/>
      <c r="BB109" s="196"/>
      <c r="BC109" s="196"/>
      <c r="BD109" s="214"/>
      <c r="BE109" s="141" t="s">
        <v>1297</v>
      </c>
      <c r="BF109" s="196" t="s">
        <v>195</v>
      </c>
      <c r="BG109" s="196"/>
      <c r="BH109" s="141"/>
      <c r="BI109" s="197" t="s">
        <v>202</v>
      </c>
      <c r="BJ109" s="196"/>
      <c r="BK109" s="221"/>
      <c r="BL109" s="2">
        <v>42683</v>
      </c>
      <c r="BM109" s="221" t="s">
        <v>1532</v>
      </c>
      <c r="BN109" s="221" t="s">
        <v>1533</v>
      </c>
      <c r="BO109" s="221"/>
      <c r="BP109" s="141" t="s">
        <v>1489</v>
      </c>
      <c r="BQ109" s="196"/>
    </row>
    <row r="110" spans="1:69" x14ac:dyDescent="0.35">
      <c r="A110" s="196"/>
      <c r="B110" s="196"/>
      <c r="C110" s="196"/>
      <c r="D110" s="111" t="s">
        <v>305</v>
      </c>
      <c r="E110" s="220"/>
      <c r="F110" s="211" t="s">
        <v>305</v>
      </c>
      <c r="G110" s="196"/>
      <c r="H110" s="196"/>
      <c r="I110" s="111" t="s">
        <v>12</v>
      </c>
      <c r="J110" s="141" t="s">
        <v>939</v>
      </c>
      <c r="K110" s="222"/>
      <c r="L110" s="196"/>
      <c r="M110" s="250" t="s">
        <v>159</v>
      </c>
      <c r="N110" s="196"/>
      <c r="O110" s="141" t="s">
        <v>1024</v>
      </c>
      <c r="P110" s="2">
        <v>42683</v>
      </c>
      <c r="Q110" s="221" t="s">
        <v>1043</v>
      </c>
      <c r="R110" s="196" t="s">
        <v>1313</v>
      </c>
      <c r="S110" s="141">
        <v>60</v>
      </c>
      <c r="T110" s="251" t="s">
        <v>386</v>
      </c>
      <c r="U110" s="141" t="s">
        <v>1317</v>
      </c>
      <c r="V110" s="141" t="s">
        <v>1153</v>
      </c>
      <c r="W110" s="141" t="s">
        <v>1461</v>
      </c>
      <c r="X110" s="232">
        <v>280.41599102668829</v>
      </c>
      <c r="Y110" s="141">
        <v>40.801969999999997</v>
      </c>
      <c r="Z110" s="141">
        <v>-74.671499999999995</v>
      </c>
      <c r="AA110" s="141" t="s">
        <v>599</v>
      </c>
      <c r="AB110" s="196" t="s">
        <v>218</v>
      </c>
      <c r="AC110" s="141" t="s">
        <v>1345</v>
      </c>
      <c r="AD110" s="252" t="s">
        <v>875</v>
      </c>
      <c r="AE110" s="196"/>
      <c r="AF110" s="141" t="s">
        <v>1165</v>
      </c>
      <c r="AG110" s="196"/>
      <c r="AH110" s="196"/>
      <c r="AI110" s="10">
        <v>1</v>
      </c>
      <c r="AJ110" s="141" t="s">
        <v>1168</v>
      </c>
      <c r="AK110" s="221"/>
      <c r="AL110" s="141"/>
      <c r="AM110" s="196" t="s">
        <v>457</v>
      </c>
      <c r="AN110" s="141" t="s">
        <v>457</v>
      </c>
      <c r="AO110" s="196" t="s">
        <v>624</v>
      </c>
      <c r="AP110" s="196" t="s">
        <v>1308</v>
      </c>
      <c r="AQ110" s="197" t="s">
        <v>586</v>
      </c>
      <c r="AR110" s="196" t="s">
        <v>305</v>
      </c>
      <c r="AS110" s="228"/>
      <c r="AT110" s="111" t="s">
        <v>210</v>
      </c>
      <c r="AU110" s="228"/>
      <c r="AV110" s="236"/>
      <c r="AW110" s="235"/>
      <c r="AX110" s="220"/>
      <c r="AY110" s="220"/>
      <c r="AZ110" s="220"/>
      <c r="BA110" s="196"/>
      <c r="BB110" s="196"/>
      <c r="BC110" s="196"/>
      <c r="BD110" s="214"/>
      <c r="BE110" s="141" t="s">
        <v>1298</v>
      </c>
      <c r="BF110" s="196" t="s">
        <v>195</v>
      </c>
      <c r="BG110" s="196"/>
      <c r="BH110" s="141"/>
      <c r="BI110" s="197" t="s">
        <v>202</v>
      </c>
      <c r="BJ110" s="196"/>
      <c r="BK110" s="221"/>
      <c r="BL110" s="2">
        <v>42683</v>
      </c>
      <c r="BM110" s="221" t="s">
        <v>1532</v>
      </c>
      <c r="BN110" s="221" t="s">
        <v>1533</v>
      </c>
      <c r="BO110" s="221"/>
      <c r="BP110" s="141" t="s">
        <v>1498</v>
      </c>
      <c r="BQ110" s="196"/>
    </row>
    <row r="111" spans="1:69" x14ac:dyDescent="0.35">
      <c r="A111" s="196"/>
      <c r="B111" s="196"/>
      <c r="C111" s="196"/>
      <c r="D111" s="111" t="s">
        <v>305</v>
      </c>
      <c r="E111" s="220"/>
      <c r="F111" s="211" t="s">
        <v>305</v>
      </c>
      <c r="G111" s="196"/>
      <c r="H111" s="196"/>
      <c r="I111" s="111" t="s">
        <v>12</v>
      </c>
      <c r="J111" s="141" t="s">
        <v>942</v>
      </c>
      <c r="K111" s="222"/>
      <c r="L111" s="196"/>
      <c r="M111" s="250" t="s">
        <v>159</v>
      </c>
      <c r="N111" s="196"/>
      <c r="O111" s="141" t="s">
        <v>1025</v>
      </c>
      <c r="P111" s="2">
        <v>42683</v>
      </c>
      <c r="Q111" s="221" t="s">
        <v>1043</v>
      </c>
      <c r="R111" s="196" t="s">
        <v>1313</v>
      </c>
      <c r="S111" s="141">
        <v>80</v>
      </c>
      <c r="T111" s="251" t="s">
        <v>386</v>
      </c>
      <c r="U111" s="141" t="s">
        <v>1317</v>
      </c>
      <c r="V111" s="141" t="s">
        <v>1154</v>
      </c>
      <c r="W111" s="141" t="s">
        <v>1462</v>
      </c>
      <c r="X111" s="232">
        <v>280.41599102668829</v>
      </c>
      <c r="Y111" s="141">
        <v>40.801969999999997</v>
      </c>
      <c r="Z111" s="141">
        <v>-74.671499999999995</v>
      </c>
      <c r="AA111" s="141" t="s">
        <v>599</v>
      </c>
      <c r="AB111" s="196" t="s">
        <v>218</v>
      </c>
      <c r="AC111" s="141" t="s">
        <v>1345</v>
      </c>
      <c r="AD111" s="252" t="s">
        <v>875</v>
      </c>
      <c r="AE111" s="196"/>
      <c r="AF111" s="141" t="s">
        <v>1165</v>
      </c>
      <c r="AG111" s="196"/>
      <c r="AH111" s="196"/>
      <c r="AI111" s="10">
        <v>1</v>
      </c>
      <c r="AJ111" s="141" t="s">
        <v>1168</v>
      </c>
      <c r="AK111" s="221"/>
      <c r="AL111" s="141"/>
      <c r="AM111" s="196" t="s">
        <v>457</v>
      </c>
      <c r="AN111" s="141" t="s">
        <v>457</v>
      </c>
      <c r="AO111" s="196" t="s">
        <v>785</v>
      </c>
      <c r="AP111" s="196" t="s">
        <v>1310</v>
      </c>
      <c r="AQ111" s="197" t="s">
        <v>586</v>
      </c>
      <c r="AR111" s="196" t="s">
        <v>305</v>
      </c>
      <c r="AS111" s="228"/>
      <c r="AT111" s="111" t="s">
        <v>210</v>
      </c>
      <c r="AU111" s="228"/>
      <c r="AV111" s="236"/>
      <c r="AW111" s="235"/>
      <c r="AX111" s="220"/>
      <c r="AY111" s="220"/>
      <c r="AZ111" s="220"/>
      <c r="BA111" s="196"/>
      <c r="BB111" s="196"/>
      <c r="BC111" s="196"/>
      <c r="BD111" s="214"/>
      <c r="BE111" s="141" t="s">
        <v>1299</v>
      </c>
      <c r="BF111" s="196" t="s">
        <v>195</v>
      </c>
      <c r="BG111" s="196"/>
      <c r="BH111" s="141"/>
      <c r="BI111" s="197" t="s">
        <v>202</v>
      </c>
      <c r="BJ111" s="196"/>
      <c r="BK111" s="221"/>
      <c r="BL111" s="2">
        <v>42683</v>
      </c>
      <c r="BM111" s="221" t="s">
        <v>1532</v>
      </c>
      <c r="BN111" s="221" t="s">
        <v>1533</v>
      </c>
      <c r="BO111" s="221"/>
      <c r="BP111" s="141" t="s">
        <v>1489</v>
      </c>
      <c r="BQ111" s="196"/>
    </row>
    <row r="112" spans="1:69" x14ac:dyDescent="0.35">
      <c r="A112" s="196"/>
      <c r="B112" s="196"/>
      <c r="C112" s="196"/>
      <c r="D112" s="111" t="s">
        <v>305</v>
      </c>
      <c r="E112" s="220"/>
      <c r="F112" s="211" t="s">
        <v>305</v>
      </c>
      <c r="G112" s="196"/>
      <c r="H112" s="196"/>
      <c r="I112" s="111" t="s">
        <v>12</v>
      </c>
      <c r="J112" s="141" t="s">
        <v>894</v>
      </c>
      <c r="K112" s="222"/>
      <c r="L112" s="196"/>
      <c r="M112" s="250" t="s">
        <v>159</v>
      </c>
      <c r="N112" s="196"/>
      <c r="O112" s="141" t="s">
        <v>970</v>
      </c>
      <c r="P112" s="2">
        <v>42683</v>
      </c>
      <c r="Q112" s="221" t="s">
        <v>1043</v>
      </c>
      <c r="R112" s="196" t="s">
        <v>1313</v>
      </c>
      <c r="S112" s="141">
        <v>90</v>
      </c>
      <c r="T112" s="251" t="s">
        <v>386</v>
      </c>
      <c r="U112" s="141" t="s">
        <v>1319</v>
      </c>
      <c r="V112" s="141" t="s">
        <v>1155</v>
      </c>
      <c r="W112" s="141" t="s">
        <v>1463</v>
      </c>
      <c r="X112" s="232">
        <v>207.26399336755222</v>
      </c>
      <c r="Y112" s="141">
        <v>40.804079999999999</v>
      </c>
      <c r="Z112" s="141">
        <v>-74.687550000000002</v>
      </c>
      <c r="AA112" s="141" t="s">
        <v>599</v>
      </c>
      <c r="AB112" s="196" t="s">
        <v>218</v>
      </c>
      <c r="AC112" s="141" t="s">
        <v>1345</v>
      </c>
      <c r="AD112" s="252" t="s">
        <v>875</v>
      </c>
      <c r="AE112" s="196"/>
      <c r="AF112" s="141" t="s">
        <v>1165</v>
      </c>
      <c r="AG112" s="196"/>
      <c r="AH112" s="196"/>
      <c r="AI112" s="10">
        <v>1</v>
      </c>
      <c r="AJ112" s="141" t="s">
        <v>1168</v>
      </c>
      <c r="AK112" s="221"/>
      <c r="AL112" s="141"/>
      <c r="AM112" s="196" t="s">
        <v>457</v>
      </c>
      <c r="AN112" s="141" t="s">
        <v>457</v>
      </c>
      <c r="AO112" s="196" t="s">
        <v>785</v>
      </c>
      <c r="AP112" s="196" t="s">
        <v>1310</v>
      </c>
      <c r="AQ112" s="197" t="s">
        <v>586</v>
      </c>
      <c r="AR112" s="196" t="s">
        <v>305</v>
      </c>
      <c r="AS112" s="228"/>
      <c r="AT112" s="111" t="s">
        <v>210</v>
      </c>
      <c r="AU112" s="228"/>
      <c r="AV112" s="236"/>
      <c r="AW112" s="235"/>
      <c r="AX112" s="220"/>
      <c r="AY112" s="220"/>
      <c r="AZ112" s="220"/>
      <c r="BA112" s="196"/>
      <c r="BB112" s="196"/>
      <c r="BC112" s="196"/>
      <c r="BD112" s="214"/>
      <c r="BE112" s="141" t="s">
        <v>1300</v>
      </c>
      <c r="BF112" s="196" t="s">
        <v>195</v>
      </c>
      <c r="BG112" s="196"/>
      <c r="BH112" s="141"/>
      <c r="BI112" s="197" t="s">
        <v>202</v>
      </c>
      <c r="BJ112" s="196"/>
      <c r="BK112" s="221"/>
      <c r="BL112" s="2">
        <v>42683</v>
      </c>
      <c r="BM112" s="221" t="s">
        <v>1532</v>
      </c>
      <c r="BN112" s="221" t="s">
        <v>1533</v>
      </c>
      <c r="BO112" s="221"/>
      <c r="BP112" s="141" t="s">
        <v>1489</v>
      </c>
      <c r="BQ112" s="196"/>
    </row>
    <row r="113" spans="1:69" x14ac:dyDescent="0.35">
      <c r="A113" s="196"/>
      <c r="B113" s="197"/>
      <c r="C113" s="196"/>
      <c r="D113" s="111" t="s">
        <v>305</v>
      </c>
      <c r="E113" s="220"/>
      <c r="F113" s="211" t="s">
        <v>305</v>
      </c>
      <c r="G113" s="196"/>
      <c r="H113" s="196"/>
      <c r="I113" s="111" t="s">
        <v>12</v>
      </c>
      <c r="J113" s="141" t="s">
        <v>943</v>
      </c>
      <c r="K113" s="222"/>
      <c r="L113" s="196"/>
      <c r="M113" s="250" t="s">
        <v>159</v>
      </c>
      <c r="N113" s="196"/>
      <c r="O113" s="141" t="s">
        <v>1026</v>
      </c>
      <c r="P113" s="2">
        <v>42684</v>
      </c>
      <c r="Q113" s="221" t="s">
        <v>1044</v>
      </c>
      <c r="R113" s="196" t="s">
        <v>1313</v>
      </c>
      <c r="S113" s="141">
        <v>100</v>
      </c>
      <c r="T113" s="251" t="s">
        <v>386</v>
      </c>
      <c r="U113" s="141" t="s">
        <v>1319</v>
      </c>
      <c r="V113" s="141" t="s">
        <v>1156</v>
      </c>
      <c r="W113" s="141" t="s">
        <v>1464</v>
      </c>
      <c r="X113" s="232">
        <v>267.00479145584666</v>
      </c>
      <c r="Y113" s="141">
        <v>41.140970000000003</v>
      </c>
      <c r="Z113" s="141">
        <v>-74.818799999999996</v>
      </c>
      <c r="AA113" s="141" t="s">
        <v>599</v>
      </c>
      <c r="AB113" s="196" t="s">
        <v>218</v>
      </c>
      <c r="AC113" s="141" t="s">
        <v>1345</v>
      </c>
      <c r="AD113" s="252" t="s">
        <v>875</v>
      </c>
      <c r="AE113" s="196"/>
      <c r="AF113" s="141" t="s">
        <v>1165</v>
      </c>
      <c r="AG113" s="196"/>
      <c r="AH113" s="196"/>
      <c r="AI113" s="10">
        <v>1</v>
      </c>
      <c r="AJ113" s="141" t="s">
        <v>1168</v>
      </c>
      <c r="AK113" s="221"/>
      <c r="AL113" s="141"/>
      <c r="AM113" s="196" t="s">
        <v>457</v>
      </c>
      <c r="AN113" s="141" t="s">
        <v>457</v>
      </c>
      <c r="AO113" s="196" t="s">
        <v>740</v>
      </c>
      <c r="AP113" s="196" t="s">
        <v>1309</v>
      </c>
      <c r="AQ113" s="197" t="s">
        <v>586</v>
      </c>
      <c r="AR113" s="196" t="s">
        <v>305</v>
      </c>
      <c r="AS113" s="228"/>
      <c r="AT113" s="111" t="s">
        <v>210</v>
      </c>
      <c r="AU113" s="228"/>
      <c r="AV113" s="236"/>
      <c r="AW113" s="235"/>
      <c r="AX113" s="220"/>
      <c r="AY113" s="220"/>
      <c r="AZ113" s="220"/>
      <c r="BA113" s="196"/>
      <c r="BB113" s="196"/>
      <c r="BC113" s="196"/>
      <c r="BD113" s="214"/>
      <c r="BE113" s="141" t="s">
        <v>1301</v>
      </c>
      <c r="BF113" s="196" t="s">
        <v>195</v>
      </c>
      <c r="BG113" s="196"/>
      <c r="BH113" s="141"/>
      <c r="BI113" s="197" t="s">
        <v>202</v>
      </c>
      <c r="BJ113" s="196"/>
      <c r="BK113" s="221"/>
      <c r="BL113" s="2">
        <v>42684</v>
      </c>
      <c r="BM113" s="221" t="s">
        <v>1532</v>
      </c>
      <c r="BN113" s="221" t="s">
        <v>1533</v>
      </c>
      <c r="BO113" s="221"/>
      <c r="BP113" s="141" t="s">
        <v>1489</v>
      </c>
      <c r="BQ113" s="196"/>
    </row>
    <row r="114" spans="1:69" x14ac:dyDescent="0.35">
      <c r="A114" s="196"/>
      <c r="B114" s="196"/>
      <c r="C114" s="196"/>
      <c r="D114" s="111" t="s">
        <v>305</v>
      </c>
      <c r="E114" s="220"/>
      <c r="F114" s="211" t="s">
        <v>305</v>
      </c>
      <c r="G114" s="196"/>
      <c r="H114" s="196"/>
      <c r="I114" s="111" t="s">
        <v>12</v>
      </c>
      <c r="J114" s="141" t="s">
        <v>944</v>
      </c>
      <c r="K114" s="222"/>
      <c r="L114" s="196"/>
      <c r="M114" s="250" t="s">
        <v>159</v>
      </c>
      <c r="N114" s="196"/>
      <c r="O114" s="141" t="s">
        <v>1027</v>
      </c>
      <c r="P114" s="2">
        <v>42957</v>
      </c>
      <c r="Q114" s="221" t="s">
        <v>1036</v>
      </c>
      <c r="R114" s="196" t="s">
        <v>1313</v>
      </c>
      <c r="S114" s="141">
        <v>150</v>
      </c>
      <c r="T114" s="251" t="s">
        <v>386</v>
      </c>
      <c r="U114" s="141" t="s">
        <v>1326</v>
      </c>
      <c r="V114" s="141" t="s">
        <v>1157</v>
      </c>
      <c r="W114" s="141" t="s">
        <v>1465</v>
      </c>
      <c r="X114" s="232">
        <v>-26.822399141683228</v>
      </c>
      <c r="Y114" s="141">
        <v>39.332500000000003</v>
      </c>
      <c r="Z114" s="141">
        <v>-75.092299999999994</v>
      </c>
      <c r="AA114" s="141" t="s">
        <v>599</v>
      </c>
      <c r="AB114" s="196" t="s">
        <v>218</v>
      </c>
      <c r="AC114" s="141" t="s">
        <v>1359</v>
      </c>
      <c r="AD114" s="252" t="s">
        <v>875</v>
      </c>
      <c r="AE114" s="196"/>
      <c r="AF114" s="141" t="s">
        <v>1165</v>
      </c>
      <c r="AG114" s="196"/>
      <c r="AH114" s="196"/>
      <c r="AI114" s="10">
        <v>1</v>
      </c>
      <c r="AJ114" s="141" t="s">
        <v>1169</v>
      </c>
      <c r="AK114" s="221"/>
      <c r="AL114" s="141"/>
      <c r="AM114" s="196" t="s">
        <v>452</v>
      </c>
      <c r="AN114" s="141" t="s">
        <v>452</v>
      </c>
      <c r="AO114" s="196" t="s">
        <v>709</v>
      </c>
      <c r="AP114" s="196" t="s">
        <v>1306</v>
      </c>
      <c r="AQ114" s="197" t="s">
        <v>586</v>
      </c>
      <c r="AR114" s="196" t="s">
        <v>305</v>
      </c>
      <c r="AS114" s="228"/>
      <c r="AT114" s="111" t="s">
        <v>210</v>
      </c>
      <c r="AU114" s="228"/>
      <c r="AV114" s="236"/>
      <c r="AW114" s="235"/>
      <c r="AX114" s="220"/>
      <c r="AY114" s="220"/>
      <c r="AZ114" s="220"/>
      <c r="BA114" s="196"/>
      <c r="BB114" s="196"/>
      <c r="BC114" s="196"/>
      <c r="BD114" s="214"/>
      <c r="BE114" s="141" t="s">
        <v>1302</v>
      </c>
      <c r="BF114" s="196" t="s">
        <v>195</v>
      </c>
      <c r="BG114" s="196"/>
      <c r="BH114" s="141"/>
      <c r="BI114" s="197" t="s">
        <v>202</v>
      </c>
      <c r="BJ114" s="196"/>
      <c r="BK114" s="221"/>
      <c r="BL114" s="2">
        <v>42957</v>
      </c>
      <c r="BM114" s="221" t="s">
        <v>1532</v>
      </c>
      <c r="BN114" s="221" t="s">
        <v>1533</v>
      </c>
      <c r="BO114" s="221"/>
      <c r="BP114" s="141" t="s">
        <v>1499</v>
      </c>
      <c r="BQ114" s="196"/>
    </row>
    <row r="115" spans="1:69" x14ac:dyDescent="0.35">
      <c r="A115" s="196"/>
      <c r="B115" s="197"/>
      <c r="C115" s="196"/>
      <c r="D115" s="111" t="s">
        <v>305</v>
      </c>
      <c r="E115" s="220"/>
      <c r="F115" s="211" t="s">
        <v>305</v>
      </c>
      <c r="G115" s="196"/>
      <c r="H115" s="196"/>
      <c r="I115" s="111" t="s">
        <v>12</v>
      </c>
      <c r="J115" s="141" t="s">
        <v>927</v>
      </c>
      <c r="K115" s="222"/>
      <c r="L115" s="196"/>
      <c r="M115" s="250" t="s">
        <v>159</v>
      </c>
      <c r="N115" s="196"/>
      <c r="O115" s="141" t="s">
        <v>1028</v>
      </c>
      <c r="P115" s="2">
        <v>42990</v>
      </c>
      <c r="Q115" s="221" t="s">
        <v>1035</v>
      </c>
      <c r="R115" s="196" t="s">
        <v>1313</v>
      </c>
      <c r="S115" s="141">
        <v>75</v>
      </c>
      <c r="T115" s="251" t="s">
        <v>386</v>
      </c>
      <c r="U115" s="141"/>
      <c r="V115" s="141" t="s">
        <v>895</v>
      </c>
      <c r="W115" s="141" t="s">
        <v>1466</v>
      </c>
      <c r="X115" s="232">
        <v>3.3527998927104035</v>
      </c>
      <c r="Y115" s="141">
        <v>40.59113</v>
      </c>
      <c r="Z115" s="141">
        <v>-73.548720000000003</v>
      </c>
      <c r="AA115" s="141" t="s">
        <v>599</v>
      </c>
      <c r="AB115" s="196" t="s">
        <v>218</v>
      </c>
      <c r="AC115" s="141" t="s">
        <v>1360</v>
      </c>
      <c r="AD115" s="252" t="s">
        <v>875</v>
      </c>
      <c r="AE115" s="196"/>
      <c r="AF115" s="141" t="s">
        <v>1165</v>
      </c>
      <c r="AG115" s="196"/>
      <c r="AH115" s="196"/>
      <c r="AI115" s="206"/>
      <c r="AJ115" s="141"/>
      <c r="AK115" s="221"/>
      <c r="AL115" s="141"/>
      <c r="AM115" s="196" t="s">
        <v>452</v>
      </c>
      <c r="AN115" s="141" t="s">
        <v>452</v>
      </c>
      <c r="AO115" s="196" t="s">
        <v>624</v>
      </c>
      <c r="AP115" s="196" t="s">
        <v>1308</v>
      </c>
      <c r="AQ115" s="197" t="s">
        <v>586</v>
      </c>
      <c r="AR115" s="196" t="s">
        <v>305</v>
      </c>
      <c r="AS115" s="228"/>
      <c r="AT115" s="111" t="s">
        <v>210</v>
      </c>
      <c r="AU115" s="228"/>
      <c r="AV115" s="236"/>
      <c r="AW115" s="235"/>
      <c r="AX115" s="220"/>
      <c r="AY115" s="220"/>
      <c r="AZ115" s="220"/>
      <c r="BA115" s="196"/>
      <c r="BB115" s="196"/>
      <c r="BC115" s="196"/>
      <c r="BD115" s="214"/>
      <c r="BE115" s="141" t="s">
        <v>1303</v>
      </c>
      <c r="BF115" s="196" t="s">
        <v>195</v>
      </c>
      <c r="BG115" s="196"/>
      <c r="BH115" s="141">
        <v>11292</v>
      </c>
      <c r="BI115" s="197" t="s">
        <v>202</v>
      </c>
      <c r="BJ115" s="196"/>
      <c r="BK115" s="221"/>
      <c r="BL115" s="2"/>
      <c r="BM115" s="221"/>
      <c r="BN115" s="221"/>
      <c r="BO115" s="221"/>
      <c r="BP115" s="141" t="s">
        <v>1500</v>
      </c>
      <c r="BQ115" s="196"/>
    </row>
    <row r="116" spans="1:69" x14ac:dyDescent="0.35">
      <c r="A116" s="196"/>
      <c r="B116" s="196"/>
      <c r="C116" s="196"/>
      <c r="D116" s="111" t="s">
        <v>305</v>
      </c>
      <c r="E116" s="220"/>
      <c r="F116" s="211" t="s">
        <v>305</v>
      </c>
      <c r="G116" s="196"/>
      <c r="H116" s="196"/>
      <c r="I116" s="111" t="s">
        <v>12</v>
      </c>
      <c r="J116" s="141" t="s">
        <v>895</v>
      </c>
      <c r="K116" s="222"/>
      <c r="L116" s="196"/>
      <c r="M116" s="250" t="s">
        <v>159</v>
      </c>
      <c r="N116" s="196"/>
      <c r="O116" s="141" t="s">
        <v>1029</v>
      </c>
      <c r="P116" s="2">
        <v>43042</v>
      </c>
      <c r="Q116" s="221" t="s">
        <v>1035</v>
      </c>
      <c r="R116" s="196" t="s">
        <v>1313</v>
      </c>
      <c r="S116" s="141">
        <v>100</v>
      </c>
      <c r="T116" s="251" t="s">
        <v>386</v>
      </c>
      <c r="U116" s="141"/>
      <c r="V116" s="141" t="s">
        <v>1158</v>
      </c>
      <c r="W116" s="141" t="s">
        <v>1467</v>
      </c>
      <c r="X116" s="232">
        <v>0.91439997073920098</v>
      </c>
      <c r="Y116" s="141">
        <v>40.942689999999999</v>
      </c>
      <c r="Z116" s="141">
        <v>-73.482910000000004</v>
      </c>
      <c r="AA116" s="141" t="s">
        <v>599</v>
      </c>
      <c r="AB116" s="196" t="s">
        <v>218</v>
      </c>
      <c r="AC116" s="141" t="s">
        <v>1360</v>
      </c>
      <c r="AD116" s="252" t="s">
        <v>875</v>
      </c>
      <c r="AE116" s="196"/>
      <c r="AF116" s="141" t="s">
        <v>1165</v>
      </c>
      <c r="AG116" s="196"/>
      <c r="AH116" s="196"/>
      <c r="AI116" s="10"/>
      <c r="AJ116" s="141"/>
      <c r="AK116" s="221"/>
      <c r="AL116" s="141"/>
      <c r="AM116" s="196" t="s">
        <v>452</v>
      </c>
      <c r="AN116" s="141" t="s">
        <v>452</v>
      </c>
      <c r="AO116" s="196" t="s">
        <v>718</v>
      </c>
      <c r="AP116" s="196" t="s">
        <v>1311</v>
      </c>
      <c r="AQ116" s="197" t="s">
        <v>586</v>
      </c>
      <c r="AR116" s="196" t="s">
        <v>305</v>
      </c>
      <c r="AS116" s="228"/>
      <c r="AT116" s="111" t="s">
        <v>210</v>
      </c>
      <c r="AU116" s="228"/>
      <c r="AV116" s="236"/>
      <c r="AW116" s="235"/>
      <c r="AX116" s="220"/>
      <c r="AY116" s="220"/>
      <c r="AZ116" s="220"/>
      <c r="BA116" s="196"/>
      <c r="BB116" s="196"/>
      <c r="BC116" s="196"/>
      <c r="BD116" s="214"/>
      <c r="BE116" s="141" t="s">
        <v>1304</v>
      </c>
      <c r="BF116" s="196" t="s">
        <v>195</v>
      </c>
      <c r="BG116" s="196"/>
      <c r="BH116" s="141">
        <v>11430</v>
      </c>
      <c r="BI116" s="197" t="s">
        <v>202</v>
      </c>
      <c r="BJ116" s="196"/>
      <c r="BK116" s="221"/>
      <c r="BL116" s="2">
        <v>43042</v>
      </c>
      <c r="BM116" s="221" t="s">
        <v>1532</v>
      </c>
      <c r="BN116" s="221" t="s">
        <v>1533</v>
      </c>
      <c r="BO116" s="221"/>
      <c r="BP116" s="141" t="s">
        <v>1501</v>
      </c>
      <c r="BQ116" s="196"/>
    </row>
    <row r="117" spans="1:69" x14ac:dyDescent="0.35">
      <c r="A117" s="196"/>
      <c r="B117" s="196"/>
      <c r="C117" s="196"/>
      <c r="D117" s="111" t="s">
        <v>305</v>
      </c>
      <c r="E117" s="220"/>
      <c r="F117" s="211" t="s">
        <v>305</v>
      </c>
      <c r="G117" s="196"/>
      <c r="H117" s="196"/>
      <c r="I117" s="111" t="s">
        <v>12</v>
      </c>
      <c r="J117" s="141" t="s">
        <v>945</v>
      </c>
      <c r="K117" s="222"/>
      <c r="L117" s="196"/>
      <c r="M117" s="250" t="s">
        <v>159</v>
      </c>
      <c r="N117" s="196"/>
      <c r="O117" s="141" t="s">
        <v>1030</v>
      </c>
      <c r="P117" s="2">
        <v>43049</v>
      </c>
      <c r="Q117" s="221" t="s">
        <v>1043</v>
      </c>
      <c r="R117" s="196" t="s">
        <v>1313</v>
      </c>
      <c r="S117" s="141">
        <v>60</v>
      </c>
      <c r="T117" s="251" t="s">
        <v>386</v>
      </c>
      <c r="U117" s="141" t="s">
        <v>1319</v>
      </c>
      <c r="V117" s="141" t="s">
        <v>1159</v>
      </c>
      <c r="W117" s="141" t="s">
        <v>1468</v>
      </c>
      <c r="X117" s="232">
        <v>214.57919313346582</v>
      </c>
      <c r="Y117" s="141">
        <v>40.90652</v>
      </c>
      <c r="Z117" s="141">
        <v>-74.619190000000003</v>
      </c>
      <c r="AA117" s="141" t="s">
        <v>599</v>
      </c>
      <c r="AB117" s="196" t="s">
        <v>218</v>
      </c>
      <c r="AC117" s="141" t="s">
        <v>1361</v>
      </c>
      <c r="AD117" s="252" t="s">
        <v>875</v>
      </c>
      <c r="AE117" s="196"/>
      <c r="AF117" s="141" t="s">
        <v>1165</v>
      </c>
      <c r="AG117" s="196"/>
      <c r="AH117" s="196"/>
      <c r="AI117" s="206"/>
      <c r="AJ117" s="141">
        <v>0</v>
      </c>
      <c r="AK117" s="221"/>
      <c r="AL117" s="141"/>
      <c r="AM117" s="196" t="s">
        <v>461</v>
      </c>
      <c r="AN117" s="141" t="s">
        <v>1190</v>
      </c>
      <c r="AO117" s="196" t="s">
        <v>785</v>
      </c>
      <c r="AP117" s="196" t="s">
        <v>1310</v>
      </c>
      <c r="AQ117" s="197" t="s">
        <v>586</v>
      </c>
      <c r="AR117" s="196" t="s">
        <v>305</v>
      </c>
      <c r="AS117" s="228"/>
      <c r="AT117" s="111" t="s">
        <v>210</v>
      </c>
      <c r="AU117" s="228"/>
      <c r="AV117" s="236"/>
      <c r="AW117" s="235"/>
      <c r="AX117" s="220"/>
      <c r="AY117" s="220"/>
      <c r="AZ117" s="220"/>
      <c r="BA117" s="196"/>
      <c r="BB117" s="196"/>
      <c r="BC117" s="196"/>
      <c r="BD117" s="214"/>
      <c r="BE117" s="141" t="s">
        <v>1305</v>
      </c>
      <c r="BF117" s="196" t="s">
        <v>195</v>
      </c>
      <c r="BG117" s="196"/>
      <c r="BH117" s="141"/>
      <c r="BI117" s="197" t="s">
        <v>202</v>
      </c>
      <c r="BJ117" s="196"/>
      <c r="BK117" s="221"/>
      <c r="BL117" s="2">
        <v>43049</v>
      </c>
      <c r="BM117" s="221" t="s">
        <v>1532</v>
      </c>
      <c r="BN117" s="221" t="s">
        <v>1533</v>
      </c>
      <c r="BO117" s="221"/>
      <c r="BP117" s="141" t="s">
        <v>1502</v>
      </c>
      <c r="BQ117" s="196"/>
    </row>
    <row r="118" spans="1:69" x14ac:dyDescent="0.35">
      <c r="A118" s="196"/>
      <c r="B118" s="196"/>
      <c r="C118" s="196"/>
      <c r="D118" s="227"/>
      <c r="E118" s="220"/>
      <c r="F118" s="196"/>
      <c r="G118" s="196"/>
      <c r="H118" s="196"/>
      <c r="I118" s="214"/>
      <c r="K118" s="222"/>
      <c r="L118" s="196"/>
      <c r="M118" s="223"/>
      <c r="N118" s="196"/>
      <c r="O118" s="221"/>
      <c r="P118" s="224"/>
      <c r="Q118" s="221"/>
      <c r="R118" s="196"/>
      <c r="S118" s="10"/>
      <c r="T118" s="221"/>
      <c r="U118" s="196"/>
      <c r="V118" s="221"/>
      <c r="W118" s="221"/>
      <c r="X118" s="232"/>
      <c r="Y118" s="221"/>
      <c r="Z118" s="221"/>
      <c r="AA118" s="221"/>
      <c r="AB118" s="218"/>
      <c r="AC118" s="221"/>
      <c r="AD118" s="197"/>
      <c r="AE118" s="196"/>
      <c r="AF118" s="221"/>
      <c r="AG118" s="196"/>
      <c r="AH118" s="196"/>
      <c r="AI118" s="10"/>
      <c r="AJ118" s="10"/>
      <c r="AK118" s="221"/>
      <c r="AL118" s="221"/>
      <c r="AM118" s="196"/>
      <c r="AN118" s="196"/>
      <c r="AO118" s="196"/>
      <c r="AP118" s="196"/>
      <c r="AQ118" s="197"/>
      <c r="AR118" s="196"/>
      <c r="AS118" s="228"/>
      <c r="AT118" s="228"/>
      <c r="AU118" s="228"/>
      <c r="AV118" s="236"/>
      <c r="AW118" s="235"/>
      <c r="AX118" s="220"/>
      <c r="AY118" s="220"/>
      <c r="AZ118" s="220"/>
      <c r="BA118" s="196"/>
      <c r="BB118" s="196"/>
      <c r="BC118" s="196"/>
      <c r="BD118" s="214"/>
      <c r="BE118" s="221"/>
      <c r="BF118" s="196"/>
      <c r="BG118" s="196"/>
      <c r="BH118" s="196"/>
      <c r="BI118" s="197"/>
      <c r="BJ118" s="196"/>
      <c r="BK118" s="221"/>
      <c r="BL118" s="224"/>
      <c r="BM118" s="221"/>
      <c r="BN118" s="221"/>
      <c r="BO118" s="221"/>
      <c r="BP118" s="221"/>
      <c r="BQ118" s="196"/>
    </row>
    <row r="119" spans="1:69" x14ac:dyDescent="0.35">
      <c r="A119" s="196"/>
      <c r="B119" s="197"/>
      <c r="C119" s="196"/>
      <c r="D119" s="227"/>
      <c r="E119" s="220"/>
      <c r="F119" s="196"/>
      <c r="G119" s="196"/>
      <c r="H119" s="196"/>
      <c r="I119" s="214"/>
      <c r="K119" s="222"/>
      <c r="L119" s="196"/>
      <c r="M119" s="223"/>
      <c r="N119" s="196"/>
      <c r="O119" s="221"/>
      <c r="P119" s="224"/>
      <c r="Q119" s="221"/>
      <c r="R119" s="196"/>
      <c r="S119" s="10"/>
      <c r="T119" s="221"/>
      <c r="U119" s="196"/>
      <c r="V119" s="221"/>
      <c r="W119" s="221"/>
      <c r="X119" s="232"/>
      <c r="Y119" s="221"/>
      <c r="Z119" s="221"/>
      <c r="AA119" s="221"/>
      <c r="AB119" s="218"/>
      <c r="AC119" s="221"/>
      <c r="AD119" s="197"/>
      <c r="AE119" s="196"/>
      <c r="AF119" s="221"/>
      <c r="AG119" s="196"/>
      <c r="AH119" s="196"/>
      <c r="AI119" s="206"/>
      <c r="AJ119" s="206"/>
      <c r="AK119" s="221"/>
      <c r="AL119" s="221"/>
      <c r="AM119" s="196"/>
      <c r="AN119" s="196"/>
      <c r="AO119" s="196"/>
      <c r="AP119" s="196"/>
      <c r="AQ119" s="197"/>
      <c r="AR119" s="196"/>
      <c r="AS119" s="228"/>
      <c r="AT119" s="228"/>
      <c r="AU119" s="228"/>
      <c r="AV119" s="236"/>
      <c r="AW119" s="235"/>
      <c r="AX119" s="220"/>
      <c r="AY119" s="220"/>
      <c r="AZ119" s="220"/>
      <c r="BA119" s="196"/>
      <c r="BB119" s="196"/>
      <c r="BC119" s="196"/>
      <c r="BD119" s="214"/>
      <c r="BE119" s="221"/>
      <c r="BF119" s="196"/>
      <c r="BG119" s="196"/>
      <c r="BH119" s="196"/>
      <c r="BI119" s="197"/>
      <c r="BJ119" s="196"/>
      <c r="BK119" s="221"/>
      <c r="BL119" s="224"/>
      <c r="BM119" s="221"/>
      <c r="BN119" s="221"/>
      <c r="BO119" s="221"/>
      <c r="BP119" s="221"/>
      <c r="BQ119" s="196"/>
    </row>
    <row r="120" spans="1:69" x14ac:dyDescent="0.35">
      <c r="A120" s="196"/>
      <c r="B120" s="196"/>
      <c r="C120" s="196"/>
      <c r="D120" s="227"/>
      <c r="E120" s="220"/>
      <c r="F120" s="196"/>
      <c r="G120" s="196"/>
      <c r="H120" s="196"/>
      <c r="I120" s="214"/>
      <c r="K120" s="222"/>
      <c r="L120" s="196"/>
      <c r="M120" s="223"/>
      <c r="N120" s="196"/>
      <c r="O120" s="221"/>
      <c r="P120" s="224"/>
      <c r="Q120" s="221"/>
      <c r="R120" s="196"/>
      <c r="S120" s="10"/>
      <c r="T120" s="221"/>
      <c r="U120" s="196"/>
      <c r="V120" s="221"/>
      <c r="W120" s="221"/>
      <c r="X120" s="232"/>
      <c r="Y120" s="221"/>
      <c r="Z120" s="221"/>
      <c r="AA120" s="221"/>
      <c r="AB120" s="218"/>
      <c r="AC120" s="221"/>
      <c r="AD120" s="197"/>
      <c r="AE120" s="196"/>
      <c r="AF120" s="221"/>
      <c r="AG120" s="196"/>
      <c r="AH120" s="196"/>
      <c r="AI120" s="10"/>
      <c r="AJ120" s="10"/>
      <c r="AK120" s="221"/>
      <c r="AL120" s="221"/>
      <c r="AM120" s="196"/>
      <c r="AN120" s="196"/>
      <c r="AO120" s="196"/>
      <c r="AP120" s="196"/>
      <c r="AQ120" s="197"/>
      <c r="AR120" s="196"/>
      <c r="AS120" s="228"/>
      <c r="AT120" s="228"/>
      <c r="AU120" s="228"/>
      <c r="AV120" s="236"/>
      <c r="AW120" s="235"/>
      <c r="AX120" s="220"/>
      <c r="AY120" s="220"/>
      <c r="AZ120" s="220"/>
      <c r="BA120" s="196"/>
      <c r="BB120" s="196"/>
      <c r="BC120" s="196"/>
      <c r="BD120" s="214"/>
      <c r="BE120" s="221"/>
      <c r="BF120" s="196"/>
      <c r="BG120" s="196"/>
      <c r="BH120" s="196"/>
      <c r="BI120" s="197"/>
      <c r="BJ120" s="196"/>
      <c r="BK120" s="221"/>
      <c r="BL120" s="224"/>
      <c r="BM120" s="221"/>
      <c r="BN120" s="221"/>
      <c r="BO120" s="221"/>
      <c r="BP120" s="221"/>
      <c r="BQ120" s="196"/>
    </row>
    <row r="121" spans="1:69" x14ac:dyDescent="0.35">
      <c r="A121" s="196"/>
      <c r="B121" s="197"/>
      <c r="C121" s="196"/>
      <c r="D121" s="227"/>
      <c r="E121" s="220"/>
      <c r="F121" s="196"/>
      <c r="G121" s="196"/>
      <c r="H121" s="196"/>
      <c r="I121" s="214"/>
      <c r="K121" s="222"/>
      <c r="L121" s="196"/>
      <c r="M121" s="223"/>
      <c r="N121" s="196"/>
      <c r="O121" s="221"/>
      <c r="P121" s="224"/>
      <c r="Q121" s="221"/>
      <c r="R121" s="196"/>
      <c r="S121" s="10"/>
      <c r="T121" s="221"/>
      <c r="U121" s="196"/>
      <c r="V121" s="221"/>
      <c r="W121" s="221"/>
      <c r="X121" s="232"/>
      <c r="Y121" s="221"/>
      <c r="Z121" s="221"/>
      <c r="AA121" s="221"/>
      <c r="AB121" s="218"/>
      <c r="AC121" s="221"/>
      <c r="AD121" s="197"/>
      <c r="AE121" s="196"/>
      <c r="AF121" s="221"/>
      <c r="AG121" s="196"/>
      <c r="AH121" s="196"/>
      <c r="AI121" s="10"/>
      <c r="AJ121" s="10"/>
      <c r="AK121" s="221"/>
      <c r="AL121" s="221"/>
      <c r="AM121" s="196"/>
      <c r="AN121" s="196"/>
      <c r="AO121" s="196"/>
      <c r="AP121" s="196"/>
      <c r="AQ121" s="197"/>
      <c r="AR121" s="196"/>
      <c r="AS121" s="228"/>
      <c r="AT121" s="228"/>
      <c r="AU121" s="228"/>
      <c r="AV121" s="236"/>
      <c r="AW121" s="235"/>
      <c r="AX121" s="220"/>
      <c r="AY121" s="220"/>
      <c r="AZ121" s="220"/>
      <c r="BA121" s="196"/>
      <c r="BB121" s="196"/>
      <c r="BC121" s="196"/>
      <c r="BD121" s="214"/>
      <c r="BE121" s="221"/>
      <c r="BF121" s="196"/>
      <c r="BG121" s="196"/>
      <c r="BH121" s="196"/>
      <c r="BI121" s="197"/>
      <c r="BJ121" s="196"/>
      <c r="BK121" s="221"/>
      <c r="BL121" s="224"/>
      <c r="BM121" s="221"/>
      <c r="BN121" s="221"/>
      <c r="BO121" s="221"/>
      <c r="BP121" s="221"/>
      <c r="BQ121" s="196"/>
    </row>
    <row r="122" spans="1:69" x14ac:dyDescent="0.35">
      <c r="A122" s="196"/>
      <c r="B122" s="196"/>
      <c r="C122" s="196"/>
      <c r="D122" s="227"/>
      <c r="E122" s="220"/>
      <c r="F122" s="196"/>
      <c r="G122" s="196"/>
      <c r="H122" s="196"/>
      <c r="I122" s="214"/>
      <c r="K122" s="222"/>
      <c r="L122" s="196"/>
      <c r="M122" s="223"/>
      <c r="N122" s="196"/>
      <c r="O122" s="221"/>
      <c r="P122" s="224"/>
      <c r="Q122" s="221"/>
      <c r="R122" s="196"/>
      <c r="S122" s="10"/>
      <c r="T122" s="221"/>
      <c r="U122" s="196"/>
      <c r="V122" s="221"/>
      <c r="W122" s="221"/>
      <c r="X122" s="232"/>
      <c r="Y122" s="221"/>
      <c r="Z122" s="221"/>
      <c r="AA122" s="221"/>
      <c r="AB122" s="218"/>
      <c r="AC122" s="221"/>
      <c r="AD122" s="197"/>
      <c r="AE122" s="196"/>
      <c r="AF122" s="221"/>
      <c r="AG122" s="196"/>
      <c r="AH122" s="196"/>
      <c r="AI122" s="10"/>
      <c r="AJ122" s="10"/>
      <c r="AK122" s="221"/>
      <c r="AL122" s="221"/>
      <c r="AM122" s="196"/>
      <c r="AN122" s="196"/>
      <c r="AO122" s="196"/>
      <c r="AP122" s="196"/>
      <c r="AQ122" s="197"/>
      <c r="AR122" s="196"/>
      <c r="AS122" s="228"/>
      <c r="AT122" s="228"/>
      <c r="AU122" s="228"/>
      <c r="AV122" s="236"/>
      <c r="AW122" s="235"/>
      <c r="AX122" s="220"/>
      <c r="AY122" s="220"/>
      <c r="AZ122" s="220"/>
      <c r="BA122" s="196"/>
      <c r="BB122" s="196"/>
      <c r="BC122" s="196"/>
      <c r="BD122" s="214"/>
      <c r="BE122" s="221"/>
      <c r="BF122" s="196"/>
      <c r="BG122" s="196"/>
      <c r="BH122" s="196"/>
      <c r="BI122" s="197"/>
      <c r="BJ122" s="196"/>
      <c r="BK122" s="221"/>
      <c r="BL122" s="224"/>
      <c r="BM122" s="221"/>
      <c r="BN122" s="221"/>
      <c r="BO122" s="221"/>
      <c r="BP122" s="221"/>
      <c r="BQ122" s="196"/>
    </row>
    <row r="123" spans="1:69" x14ac:dyDescent="0.35">
      <c r="A123" s="196"/>
      <c r="B123" s="196"/>
      <c r="C123" s="196"/>
      <c r="D123" s="227"/>
      <c r="E123" s="220"/>
      <c r="F123" s="196"/>
      <c r="G123" s="196"/>
      <c r="H123" s="196"/>
      <c r="I123" s="214"/>
      <c r="K123" s="222"/>
      <c r="L123" s="196"/>
      <c r="M123" s="223"/>
      <c r="N123" s="196"/>
      <c r="O123" s="221"/>
      <c r="P123" s="224"/>
      <c r="Q123" s="221"/>
      <c r="R123" s="196"/>
      <c r="S123" s="10"/>
      <c r="T123" s="221"/>
      <c r="U123" s="196"/>
      <c r="V123" s="221"/>
      <c r="W123" s="221"/>
      <c r="X123" s="232"/>
      <c r="Y123" s="221"/>
      <c r="Z123" s="221"/>
      <c r="AA123" s="221"/>
      <c r="AB123" s="218"/>
      <c r="AC123" s="221"/>
      <c r="AD123" s="197"/>
      <c r="AE123" s="196"/>
      <c r="AF123" s="221"/>
      <c r="AG123" s="196"/>
      <c r="AH123" s="196"/>
      <c r="AI123" s="10"/>
      <c r="AJ123" s="10"/>
      <c r="AK123" s="221"/>
      <c r="AL123" s="221"/>
      <c r="AM123" s="196"/>
      <c r="AN123" s="196"/>
      <c r="AO123" s="196"/>
      <c r="AP123" s="196"/>
      <c r="AQ123" s="197"/>
      <c r="AR123" s="196"/>
      <c r="AS123" s="228"/>
      <c r="AT123" s="228"/>
      <c r="AU123" s="228"/>
      <c r="AV123" s="236"/>
      <c r="AW123" s="235"/>
      <c r="AX123" s="220"/>
      <c r="AY123" s="220"/>
      <c r="AZ123" s="220"/>
      <c r="BA123" s="196"/>
      <c r="BB123" s="196"/>
      <c r="BC123" s="196"/>
      <c r="BD123" s="214"/>
      <c r="BE123" s="221"/>
      <c r="BF123" s="196"/>
      <c r="BG123" s="196"/>
      <c r="BH123" s="196"/>
      <c r="BI123" s="197"/>
      <c r="BJ123" s="196"/>
      <c r="BK123" s="221"/>
      <c r="BL123" s="224"/>
      <c r="BM123" s="221"/>
      <c r="BN123" s="221"/>
      <c r="BO123" s="221"/>
      <c r="BP123" s="221"/>
      <c r="BQ123" s="196"/>
    </row>
    <row r="124" spans="1:69" x14ac:dyDescent="0.35">
      <c r="A124" s="196"/>
      <c r="B124" s="196"/>
      <c r="C124" s="196"/>
      <c r="D124" s="227"/>
      <c r="E124" s="220"/>
      <c r="F124" s="196"/>
      <c r="G124" s="196"/>
      <c r="H124" s="196"/>
      <c r="I124" s="214"/>
      <c r="K124" s="222"/>
      <c r="L124" s="196"/>
      <c r="M124" s="223"/>
      <c r="N124" s="196"/>
      <c r="O124" s="221"/>
      <c r="P124" s="224"/>
      <c r="Q124" s="221"/>
      <c r="R124" s="196"/>
      <c r="S124" s="10"/>
      <c r="T124" s="221"/>
      <c r="U124" s="196"/>
      <c r="V124" s="221"/>
      <c r="W124" s="221"/>
      <c r="X124" s="232"/>
      <c r="Y124" s="221"/>
      <c r="Z124" s="221"/>
      <c r="AA124" s="221"/>
      <c r="AB124" s="218"/>
      <c r="AC124" s="221"/>
      <c r="AD124" s="197"/>
      <c r="AE124" s="196"/>
      <c r="AF124" s="221"/>
      <c r="AG124" s="196"/>
      <c r="AH124" s="196"/>
      <c r="AI124" s="10"/>
      <c r="AJ124" s="10"/>
      <c r="AK124" s="221"/>
      <c r="AL124" s="221"/>
      <c r="AM124" s="196"/>
      <c r="AN124" s="196"/>
      <c r="AO124" s="196"/>
      <c r="AP124" s="196"/>
      <c r="AQ124" s="197"/>
      <c r="AR124" s="196"/>
      <c r="AS124" s="228"/>
      <c r="AT124" s="228"/>
      <c r="AU124" s="228"/>
      <c r="AV124" s="236"/>
      <c r="AW124" s="235"/>
      <c r="AX124" s="220"/>
      <c r="AY124" s="220"/>
      <c r="AZ124" s="220"/>
      <c r="BA124" s="196"/>
      <c r="BB124" s="196"/>
      <c r="BC124" s="196"/>
      <c r="BD124" s="214"/>
      <c r="BE124" s="221"/>
      <c r="BF124" s="196"/>
      <c r="BG124" s="196"/>
      <c r="BH124" s="196"/>
      <c r="BI124" s="197"/>
      <c r="BJ124" s="196"/>
      <c r="BK124" s="221"/>
      <c r="BL124" s="224"/>
      <c r="BM124" s="221"/>
      <c r="BN124" s="221"/>
      <c r="BO124" s="221"/>
      <c r="BP124" s="221"/>
      <c r="BQ124" s="196"/>
    </row>
    <row r="125" spans="1:69" x14ac:dyDescent="0.35">
      <c r="A125" s="196"/>
      <c r="B125" s="197"/>
      <c r="C125" s="196"/>
      <c r="D125" s="227"/>
      <c r="E125" s="220"/>
      <c r="F125" s="196"/>
      <c r="G125" s="196"/>
      <c r="H125" s="196"/>
      <c r="I125" s="214"/>
      <c r="K125" s="222"/>
      <c r="L125" s="196"/>
      <c r="M125" s="223"/>
      <c r="N125" s="196"/>
      <c r="O125" s="221"/>
      <c r="P125" s="224"/>
      <c r="Q125" s="221"/>
      <c r="R125" s="196"/>
      <c r="S125" s="10"/>
      <c r="T125" s="221"/>
      <c r="U125" s="196"/>
      <c r="V125" s="221"/>
      <c r="W125" s="221"/>
      <c r="X125" s="232"/>
      <c r="Y125" s="221"/>
      <c r="Z125" s="221"/>
      <c r="AA125" s="221"/>
      <c r="AB125" s="218"/>
      <c r="AC125" s="221"/>
      <c r="AD125" s="197"/>
      <c r="AE125" s="196"/>
      <c r="AF125" s="221"/>
      <c r="AG125" s="196"/>
      <c r="AH125" s="196"/>
      <c r="AI125" s="10"/>
      <c r="AJ125" s="10"/>
      <c r="AK125" s="221"/>
      <c r="AL125" s="221"/>
      <c r="AM125" s="196"/>
      <c r="AN125" s="196"/>
      <c r="AO125" s="196"/>
      <c r="AP125" s="196"/>
      <c r="AQ125" s="197"/>
      <c r="AR125" s="196"/>
      <c r="AS125" s="228"/>
      <c r="AT125" s="228"/>
      <c r="AU125" s="228"/>
      <c r="AV125" s="236"/>
      <c r="AW125" s="235"/>
      <c r="AX125" s="220"/>
      <c r="AY125" s="220"/>
      <c r="AZ125" s="220"/>
      <c r="BA125" s="196"/>
      <c r="BB125" s="196"/>
      <c r="BC125" s="196"/>
      <c r="BD125" s="214"/>
      <c r="BE125" s="221"/>
      <c r="BF125" s="196"/>
      <c r="BG125" s="196"/>
      <c r="BH125" s="196"/>
      <c r="BI125" s="197"/>
      <c r="BJ125" s="196"/>
      <c r="BK125" s="221"/>
      <c r="BL125" s="224"/>
      <c r="BM125" s="221"/>
      <c r="BN125" s="221"/>
      <c r="BO125" s="221"/>
      <c r="BP125" s="221"/>
      <c r="BQ125" s="196"/>
    </row>
    <row r="126" spans="1:69" x14ac:dyDescent="0.35">
      <c r="A126" s="196"/>
      <c r="B126" s="196"/>
      <c r="C126" s="196"/>
      <c r="D126" s="227"/>
      <c r="E126" s="220"/>
      <c r="F126" s="196"/>
      <c r="G126" s="196"/>
      <c r="H126" s="196"/>
      <c r="I126" s="214"/>
      <c r="K126" s="222"/>
      <c r="L126" s="196"/>
      <c r="M126" s="223"/>
      <c r="N126" s="196"/>
      <c r="O126" s="221"/>
      <c r="P126" s="224"/>
      <c r="Q126" s="221"/>
      <c r="R126" s="196"/>
      <c r="S126" s="10"/>
      <c r="T126" s="221"/>
      <c r="U126" s="196"/>
      <c r="V126" s="221"/>
      <c r="W126" s="221"/>
      <c r="X126" s="232"/>
      <c r="Y126" s="221"/>
      <c r="Z126" s="221"/>
      <c r="AA126" s="221"/>
      <c r="AB126" s="218"/>
      <c r="AC126" s="221"/>
      <c r="AD126" s="197"/>
      <c r="AE126" s="196"/>
      <c r="AF126" s="221"/>
      <c r="AG126" s="196"/>
      <c r="AH126" s="196"/>
      <c r="AI126" s="10"/>
      <c r="AJ126" s="10"/>
      <c r="AK126" s="221"/>
      <c r="AL126" s="221"/>
      <c r="AM126" s="196"/>
      <c r="AN126" s="196"/>
      <c r="AO126" s="196"/>
      <c r="AP126" s="196"/>
      <c r="AQ126" s="197"/>
      <c r="AR126" s="196"/>
      <c r="AS126" s="228"/>
      <c r="AT126" s="228"/>
      <c r="AU126" s="228"/>
      <c r="AV126" s="236"/>
      <c r="AW126" s="235"/>
      <c r="AX126" s="220"/>
      <c r="AY126" s="220"/>
      <c r="AZ126" s="220"/>
      <c r="BA126" s="196"/>
      <c r="BB126" s="196"/>
      <c r="BC126" s="196"/>
      <c r="BD126" s="214"/>
      <c r="BE126" s="221"/>
      <c r="BF126" s="196"/>
      <c r="BG126" s="196"/>
      <c r="BH126" s="196"/>
      <c r="BI126" s="197"/>
      <c r="BJ126" s="196"/>
      <c r="BK126" s="221"/>
      <c r="BL126" s="224"/>
      <c r="BM126" s="221"/>
      <c r="BN126" s="221"/>
      <c r="BO126" s="221"/>
      <c r="BP126" s="221"/>
      <c r="BQ126" s="196"/>
    </row>
    <row r="127" spans="1:69" x14ac:dyDescent="0.35">
      <c r="A127" s="196"/>
      <c r="B127" s="197"/>
      <c r="C127" s="196"/>
      <c r="D127" s="227"/>
      <c r="E127" s="220"/>
      <c r="F127" s="196"/>
      <c r="G127" s="196"/>
      <c r="H127" s="196"/>
      <c r="I127" s="214"/>
      <c r="K127" s="222"/>
      <c r="L127" s="196"/>
      <c r="M127" s="223"/>
      <c r="N127" s="196"/>
      <c r="O127" s="221"/>
      <c r="P127" s="224"/>
      <c r="Q127" s="221"/>
      <c r="R127" s="196"/>
      <c r="S127" s="10"/>
      <c r="T127" s="221"/>
      <c r="U127" s="196"/>
      <c r="V127" s="221"/>
      <c r="W127" s="221"/>
      <c r="X127" s="232"/>
      <c r="Y127" s="221"/>
      <c r="Z127" s="221"/>
      <c r="AA127" s="221"/>
      <c r="AB127" s="218"/>
      <c r="AC127" s="221"/>
      <c r="AD127" s="197"/>
      <c r="AE127" s="196"/>
      <c r="AF127" s="221"/>
      <c r="AG127" s="196"/>
      <c r="AH127" s="196"/>
      <c r="AI127" s="10"/>
      <c r="AJ127" s="10"/>
      <c r="AK127" s="221"/>
      <c r="AL127" s="221"/>
      <c r="AM127" s="196"/>
      <c r="AN127" s="196"/>
      <c r="AO127" s="196"/>
      <c r="AP127" s="196"/>
      <c r="AQ127" s="197"/>
      <c r="AR127" s="196"/>
      <c r="AS127" s="228"/>
      <c r="AT127" s="228"/>
      <c r="AU127" s="228"/>
      <c r="AV127" s="236"/>
      <c r="AW127" s="235"/>
      <c r="AX127" s="220"/>
      <c r="AY127" s="220"/>
      <c r="AZ127" s="220"/>
      <c r="BA127" s="196"/>
      <c r="BB127" s="196"/>
      <c r="BC127" s="196"/>
      <c r="BD127" s="214"/>
      <c r="BE127" s="221"/>
      <c r="BF127" s="196"/>
      <c r="BG127" s="196"/>
      <c r="BH127" s="196"/>
      <c r="BI127" s="197"/>
      <c r="BJ127" s="196"/>
      <c r="BK127" s="221"/>
      <c r="BL127" s="224"/>
      <c r="BM127" s="221"/>
      <c r="BN127" s="221"/>
      <c r="BO127" s="221"/>
      <c r="BP127" s="221"/>
      <c r="BQ127" s="196"/>
    </row>
    <row r="128" spans="1:69" x14ac:dyDescent="0.35">
      <c r="A128" s="196"/>
      <c r="B128" s="196"/>
      <c r="C128" s="196"/>
      <c r="D128" s="227"/>
      <c r="E128" s="220"/>
      <c r="F128" s="196"/>
      <c r="G128" s="196"/>
      <c r="H128" s="196"/>
      <c r="I128" s="214"/>
      <c r="K128" s="222"/>
      <c r="L128" s="196"/>
      <c r="M128" s="223"/>
      <c r="N128" s="196"/>
      <c r="O128" s="221"/>
      <c r="P128" s="224"/>
      <c r="Q128" s="221"/>
      <c r="R128" s="196"/>
      <c r="S128" s="10"/>
      <c r="T128" s="221"/>
      <c r="U128" s="196"/>
      <c r="V128" s="221"/>
      <c r="W128" s="221"/>
      <c r="X128" s="232"/>
      <c r="Y128" s="221"/>
      <c r="Z128" s="221"/>
      <c r="AA128" s="221"/>
      <c r="AB128" s="218"/>
      <c r="AC128" s="221"/>
      <c r="AD128" s="197"/>
      <c r="AE128" s="196"/>
      <c r="AF128" s="221"/>
      <c r="AG128" s="196"/>
      <c r="AH128" s="196"/>
      <c r="AI128" s="10"/>
      <c r="AJ128" s="10"/>
      <c r="AK128" s="221"/>
      <c r="AL128" s="221"/>
      <c r="AM128" s="196"/>
      <c r="AN128" s="196"/>
      <c r="AO128" s="196"/>
      <c r="AP128" s="196"/>
      <c r="AQ128" s="197"/>
      <c r="AR128" s="196"/>
      <c r="AS128" s="228"/>
      <c r="AT128" s="228"/>
      <c r="AU128" s="228"/>
      <c r="AV128" s="236"/>
      <c r="AW128" s="235"/>
      <c r="AX128" s="220"/>
      <c r="AY128" s="220"/>
      <c r="AZ128" s="220"/>
      <c r="BA128" s="196"/>
      <c r="BB128" s="196"/>
      <c r="BC128" s="196"/>
      <c r="BD128" s="214"/>
      <c r="BE128" s="221"/>
      <c r="BF128" s="196"/>
      <c r="BG128" s="196"/>
      <c r="BH128" s="196"/>
      <c r="BI128" s="197"/>
      <c r="BJ128" s="196"/>
      <c r="BK128" s="221"/>
      <c r="BL128" s="224"/>
      <c r="BM128" s="221"/>
      <c r="BN128" s="221"/>
      <c r="BO128" s="221"/>
      <c r="BP128" s="221"/>
      <c r="BQ128" s="196"/>
    </row>
    <row r="129" spans="1:69" x14ac:dyDescent="0.35">
      <c r="A129" s="196"/>
      <c r="B129" s="196"/>
      <c r="C129" s="196"/>
      <c r="D129" s="227"/>
      <c r="E129" s="220"/>
      <c r="F129" s="196"/>
      <c r="G129" s="196"/>
      <c r="H129" s="196"/>
      <c r="I129" s="214"/>
      <c r="K129" s="222"/>
      <c r="L129" s="196"/>
      <c r="M129" s="223"/>
      <c r="N129" s="196"/>
      <c r="O129" s="221"/>
      <c r="P129" s="224"/>
      <c r="Q129" s="221"/>
      <c r="R129" s="196"/>
      <c r="S129" s="10"/>
      <c r="T129" s="221"/>
      <c r="U129" s="196"/>
      <c r="V129" s="221"/>
      <c r="W129" s="221"/>
      <c r="X129" s="232"/>
      <c r="Y129" s="221"/>
      <c r="Z129" s="221"/>
      <c r="AA129" s="221"/>
      <c r="AB129" s="218"/>
      <c r="AC129" s="221"/>
      <c r="AD129" s="197"/>
      <c r="AE129" s="196"/>
      <c r="AF129" s="221"/>
      <c r="AG129" s="196"/>
      <c r="AH129" s="196"/>
      <c r="AI129" s="10"/>
      <c r="AJ129" s="10"/>
      <c r="AK129" s="221"/>
      <c r="AL129" s="221"/>
      <c r="AM129" s="196"/>
      <c r="AN129" s="196"/>
      <c r="AO129" s="196"/>
      <c r="AP129" s="196"/>
      <c r="AQ129" s="197"/>
      <c r="AR129" s="196"/>
      <c r="AS129" s="228"/>
      <c r="AT129" s="228"/>
      <c r="AU129" s="228"/>
      <c r="AV129" s="236"/>
      <c r="AW129" s="235"/>
      <c r="AX129" s="220"/>
      <c r="AY129" s="220"/>
      <c r="AZ129" s="220"/>
      <c r="BA129" s="196"/>
      <c r="BB129" s="196"/>
      <c r="BC129" s="196"/>
      <c r="BD129" s="214"/>
      <c r="BE129" s="221"/>
      <c r="BF129" s="196"/>
      <c r="BG129" s="196"/>
      <c r="BH129" s="196"/>
      <c r="BI129" s="197"/>
      <c r="BJ129" s="196"/>
      <c r="BK129" s="221"/>
      <c r="BL129" s="224"/>
      <c r="BM129" s="221"/>
      <c r="BN129" s="221"/>
      <c r="BO129" s="221"/>
      <c r="BP129" s="221"/>
      <c r="BQ129" s="196"/>
    </row>
    <row r="130" spans="1:69" x14ac:dyDescent="0.35">
      <c r="A130" s="196"/>
      <c r="B130" s="196"/>
      <c r="C130" s="196"/>
      <c r="D130" s="227"/>
      <c r="E130" s="220"/>
      <c r="F130" s="196"/>
      <c r="G130" s="196"/>
      <c r="H130" s="196"/>
      <c r="I130" s="214"/>
      <c r="K130" s="222"/>
      <c r="L130" s="196"/>
      <c r="M130" s="223"/>
      <c r="N130" s="196"/>
      <c r="O130" s="221"/>
      <c r="P130" s="224"/>
      <c r="Q130" s="221"/>
      <c r="R130" s="196"/>
      <c r="S130" s="10"/>
      <c r="T130" s="221"/>
      <c r="U130" s="196"/>
      <c r="V130" s="221"/>
      <c r="W130" s="221"/>
      <c r="X130" s="232"/>
      <c r="Y130" s="221"/>
      <c r="Z130" s="221"/>
      <c r="AA130" s="221"/>
      <c r="AB130" s="218"/>
      <c r="AC130" s="221"/>
      <c r="AD130" s="197"/>
      <c r="AE130" s="196"/>
      <c r="AF130" s="221"/>
      <c r="AG130" s="196"/>
      <c r="AH130" s="196"/>
      <c r="AI130" s="206"/>
      <c r="AJ130" s="206"/>
      <c r="AK130" s="221"/>
      <c r="AL130" s="221"/>
      <c r="AM130" s="196"/>
      <c r="AN130" s="196"/>
      <c r="AO130" s="196"/>
      <c r="AP130" s="196"/>
      <c r="AQ130" s="197"/>
      <c r="AR130" s="196"/>
      <c r="AS130" s="228"/>
      <c r="AT130" s="228"/>
      <c r="AU130" s="228"/>
      <c r="AV130" s="236"/>
      <c r="AW130" s="235"/>
      <c r="AX130" s="220"/>
      <c r="AY130" s="220"/>
      <c r="AZ130" s="220"/>
      <c r="BA130" s="196"/>
      <c r="BB130" s="196"/>
      <c r="BC130" s="196"/>
      <c r="BD130" s="214"/>
      <c r="BE130" s="221"/>
      <c r="BF130" s="196"/>
      <c r="BG130" s="196"/>
      <c r="BH130" s="196"/>
      <c r="BI130" s="197"/>
      <c r="BJ130" s="196"/>
      <c r="BK130" s="221"/>
      <c r="BL130" s="224"/>
      <c r="BM130" s="221"/>
      <c r="BN130" s="221"/>
      <c r="BO130" s="221"/>
      <c r="BP130" s="221"/>
      <c r="BQ130" s="196"/>
    </row>
    <row r="131" spans="1:69" x14ac:dyDescent="0.35">
      <c r="A131" s="196"/>
      <c r="B131" s="197"/>
      <c r="C131" s="196"/>
      <c r="D131" s="227"/>
      <c r="E131" s="220"/>
      <c r="F131" s="196"/>
      <c r="G131" s="196"/>
      <c r="H131" s="196"/>
      <c r="I131" s="214"/>
      <c r="K131" s="222"/>
      <c r="L131" s="196"/>
      <c r="M131" s="223"/>
      <c r="N131" s="196"/>
      <c r="O131" s="221"/>
      <c r="P131" s="224"/>
      <c r="Q131" s="221"/>
      <c r="R131" s="196"/>
      <c r="S131" s="10"/>
      <c r="T131" s="221"/>
      <c r="U131" s="196"/>
      <c r="V131" s="221"/>
      <c r="W131" s="221"/>
      <c r="X131" s="232"/>
      <c r="Y131" s="221"/>
      <c r="Z131" s="221"/>
      <c r="AA131" s="221"/>
      <c r="AB131" s="218"/>
      <c r="AC131" s="221"/>
      <c r="AD131" s="197"/>
      <c r="AE131" s="196"/>
      <c r="AF131" s="221"/>
      <c r="AG131" s="196"/>
      <c r="AH131" s="196"/>
      <c r="AI131" s="10"/>
      <c r="AJ131" s="10"/>
      <c r="AK131" s="221"/>
      <c r="AL131" s="221"/>
      <c r="AM131" s="196"/>
      <c r="AN131" s="196"/>
      <c r="AO131" s="196"/>
      <c r="AP131" s="196"/>
      <c r="AQ131" s="197"/>
      <c r="AR131" s="196"/>
      <c r="AS131" s="228"/>
      <c r="AT131" s="228"/>
      <c r="AU131" s="228"/>
      <c r="AV131" s="236"/>
      <c r="AW131" s="235"/>
      <c r="AX131" s="220"/>
      <c r="AY131" s="220"/>
      <c r="AZ131" s="220"/>
      <c r="BA131" s="196"/>
      <c r="BB131" s="196"/>
      <c r="BC131" s="196"/>
      <c r="BD131" s="214"/>
      <c r="BE131" s="221"/>
      <c r="BF131" s="196"/>
      <c r="BG131" s="196"/>
      <c r="BH131" s="196"/>
      <c r="BI131" s="197"/>
      <c r="BJ131" s="196"/>
      <c r="BK131" s="221"/>
      <c r="BL131" s="224"/>
      <c r="BM131" s="221"/>
      <c r="BN131" s="221"/>
      <c r="BO131" s="221"/>
      <c r="BP131" s="221"/>
      <c r="BQ131" s="196"/>
    </row>
    <row r="132" spans="1:69" x14ac:dyDescent="0.35">
      <c r="A132" s="196"/>
      <c r="B132" s="196"/>
      <c r="C132" s="196"/>
      <c r="D132" s="227"/>
      <c r="E132" s="220"/>
      <c r="F132" s="196"/>
      <c r="G132" s="196"/>
      <c r="H132" s="196"/>
      <c r="I132" s="214"/>
      <c r="K132" s="222"/>
      <c r="L132" s="196"/>
      <c r="M132" s="223"/>
      <c r="N132" s="196"/>
      <c r="O132" s="221"/>
      <c r="P132" s="224"/>
      <c r="Q132" s="221"/>
      <c r="R132" s="196"/>
      <c r="S132" s="10"/>
      <c r="T132" s="221"/>
      <c r="U132" s="196"/>
      <c r="V132" s="221"/>
      <c r="W132" s="221"/>
      <c r="X132" s="232"/>
      <c r="Y132" s="221"/>
      <c r="Z132" s="221"/>
      <c r="AA132" s="221"/>
      <c r="AB132" s="218"/>
      <c r="AC132" s="221"/>
      <c r="AD132" s="197"/>
      <c r="AE132" s="196"/>
      <c r="AF132" s="221"/>
      <c r="AG132" s="196"/>
      <c r="AH132" s="196"/>
      <c r="AI132" s="10"/>
      <c r="AJ132" s="10"/>
      <c r="AK132" s="221"/>
      <c r="AL132" s="221"/>
      <c r="AM132" s="196"/>
      <c r="AN132" s="196"/>
      <c r="AO132" s="196"/>
      <c r="AP132" s="196"/>
      <c r="AQ132" s="197"/>
      <c r="AR132" s="196"/>
      <c r="AS132" s="228"/>
      <c r="AT132" s="228"/>
      <c r="AU132" s="228"/>
      <c r="AV132" s="236"/>
      <c r="AW132" s="235"/>
      <c r="AX132" s="220"/>
      <c r="AY132" s="220"/>
      <c r="AZ132" s="220"/>
      <c r="BA132" s="196"/>
      <c r="BB132" s="196"/>
      <c r="BC132" s="196"/>
      <c r="BD132" s="214"/>
      <c r="BE132" s="221"/>
      <c r="BF132" s="196"/>
      <c r="BG132" s="196"/>
      <c r="BH132" s="196"/>
      <c r="BI132" s="197"/>
      <c r="BJ132" s="196"/>
      <c r="BK132" s="221"/>
      <c r="BL132" s="224"/>
      <c r="BM132" s="221"/>
      <c r="BN132" s="221"/>
      <c r="BO132" s="221"/>
      <c r="BP132" s="221"/>
      <c r="BQ132" s="196"/>
    </row>
    <row r="133" spans="1:69" x14ac:dyDescent="0.35">
      <c r="A133" s="196"/>
      <c r="B133" s="197"/>
      <c r="C133" s="196"/>
      <c r="D133" s="227"/>
      <c r="E133" s="220"/>
      <c r="F133" s="196"/>
      <c r="G133" s="196"/>
      <c r="H133" s="196"/>
      <c r="I133" s="214"/>
      <c r="K133" s="222"/>
      <c r="L133" s="196"/>
      <c r="M133" s="223"/>
      <c r="N133" s="196"/>
      <c r="O133" s="221"/>
      <c r="P133" s="224"/>
      <c r="Q133" s="221"/>
      <c r="R133" s="196"/>
      <c r="S133" s="10"/>
      <c r="T133" s="221"/>
      <c r="U133" s="196"/>
      <c r="V133" s="221"/>
      <c r="W133" s="221"/>
      <c r="X133" s="232"/>
      <c r="Y133" s="221"/>
      <c r="Z133" s="221"/>
      <c r="AA133" s="221"/>
      <c r="AB133" s="218"/>
      <c r="AC133" s="221"/>
      <c r="AD133" s="197"/>
      <c r="AE133" s="196"/>
      <c r="AF133" s="221"/>
      <c r="AG133" s="196"/>
      <c r="AH133" s="196"/>
      <c r="AI133" s="237"/>
      <c r="AJ133" s="237"/>
      <c r="AK133" s="196"/>
      <c r="AL133" s="196"/>
      <c r="AM133" s="196"/>
      <c r="AN133" s="196"/>
      <c r="AO133" s="196"/>
      <c r="AP133" s="196"/>
      <c r="AQ133" s="197"/>
      <c r="AR133" s="196"/>
      <c r="AS133" s="228"/>
      <c r="AT133" s="228"/>
      <c r="AU133" s="228"/>
      <c r="AV133" s="236"/>
      <c r="AW133" s="235"/>
      <c r="AX133" s="220"/>
      <c r="AY133" s="220"/>
      <c r="AZ133" s="220"/>
      <c r="BA133" s="196"/>
      <c r="BB133" s="196"/>
      <c r="BC133" s="196"/>
      <c r="BD133" s="214"/>
      <c r="BE133" s="221"/>
      <c r="BF133" s="196"/>
      <c r="BG133" s="196"/>
      <c r="BH133" s="196"/>
      <c r="BI133" s="197"/>
      <c r="BJ133" s="196"/>
      <c r="BK133" s="221"/>
      <c r="BL133" s="224"/>
      <c r="BM133" s="221"/>
      <c r="BN133" s="221"/>
      <c r="BO133" s="221"/>
      <c r="BP133" s="221"/>
      <c r="BQ133" s="196"/>
    </row>
    <row r="134" spans="1:69" x14ac:dyDescent="0.35">
      <c r="A134" s="196"/>
      <c r="B134" s="196"/>
      <c r="C134" s="196"/>
      <c r="D134" s="227"/>
      <c r="E134" s="220"/>
      <c r="F134" s="196"/>
      <c r="G134" s="196"/>
      <c r="H134" s="196"/>
      <c r="I134" s="214"/>
      <c r="K134" s="222"/>
      <c r="L134" s="196"/>
      <c r="M134" s="223"/>
      <c r="N134" s="196"/>
      <c r="O134" s="221"/>
      <c r="P134" s="224"/>
      <c r="Q134" s="221"/>
      <c r="R134" s="196"/>
      <c r="S134" s="10"/>
      <c r="T134" s="221"/>
      <c r="U134" s="196"/>
      <c r="V134" s="221"/>
      <c r="W134" s="221"/>
      <c r="X134" s="232"/>
      <c r="Y134" s="221"/>
      <c r="Z134" s="221"/>
      <c r="AA134" s="221"/>
      <c r="AB134" s="218"/>
      <c r="AC134" s="221"/>
      <c r="AD134" s="197"/>
      <c r="AE134" s="196"/>
      <c r="AF134" s="221"/>
      <c r="AG134" s="196"/>
      <c r="AH134" s="196"/>
      <c r="AI134" s="237"/>
      <c r="AJ134" s="237"/>
      <c r="AK134" s="196"/>
      <c r="AL134" s="196"/>
      <c r="AM134" s="196"/>
      <c r="AN134" s="196"/>
      <c r="AO134" s="196"/>
      <c r="AP134" s="196"/>
      <c r="AQ134" s="197"/>
      <c r="AR134" s="196"/>
      <c r="AS134" s="228"/>
      <c r="AT134" s="228"/>
      <c r="AU134" s="228"/>
      <c r="AV134" s="236"/>
      <c r="AW134" s="235"/>
      <c r="AX134" s="220"/>
      <c r="AY134" s="220"/>
      <c r="AZ134" s="220"/>
      <c r="BA134" s="196"/>
      <c r="BB134" s="196"/>
      <c r="BC134" s="196"/>
      <c r="BD134" s="214"/>
      <c r="BE134" s="221"/>
      <c r="BF134" s="196"/>
      <c r="BG134" s="196"/>
      <c r="BH134" s="196"/>
      <c r="BI134" s="197"/>
      <c r="BJ134" s="196"/>
      <c r="BK134" s="221"/>
      <c r="BL134" s="196"/>
      <c r="BM134" s="196"/>
      <c r="BN134" s="196"/>
      <c r="BO134" s="196"/>
      <c r="BP134" s="221"/>
      <c r="BQ134" s="196"/>
    </row>
    <row r="135" spans="1:69" x14ac:dyDescent="0.35">
      <c r="A135" s="196"/>
      <c r="B135" s="196"/>
      <c r="C135" s="196"/>
      <c r="D135" s="196"/>
      <c r="E135" s="196"/>
      <c r="F135" s="196"/>
      <c r="G135" s="196"/>
      <c r="H135" s="196"/>
      <c r="I135" s="197"/>
      <c r="J135" s="196"/>
      <c r="K135" s="222"/>
      <c r="L135" s="196"/>
      <c r="M135" s="196"/>
      <c r="N135" s="196"/>
      <c r="O135" s="196"/>
      <c r="P135" s="222"/>
      <c r="Q135" s="222"/>
      <c r="R135" s="196"/>
      <c r="S135" s="238"/>
      <c r="T135" s="220"/>
      <c r="U135" s="196"/>
      <c r="V135" s="196"/>
      <c r="W135" s="196"/>
      <c r="X135" s="232"/>
      <c r="Y135" s="239"/>
      <c r="Z135" s="239"/>
      <c r="AA135" s="240"/>
      <c r="AB135" s="196"/>
      <c r="AC135" s="196"/>
      <c r="AD135" s="196"/>
      <c r="AE135" s="196"/>
      <c r="AF135" s="214"/>
      <c r="AG135" s="196"/>
      <c r="AH135" s="196"/>
      <c r="AI135" s="237"/>
      <c r="AJ135" s="237"/>
      <c r="AK135" s="196"/>
      <c r="AL135" s="196"/>
      <c r="AM135" s="196"/>
      <c r="AN135" s="196"/>
      <c r="AO135" s="196"/>
      <c r="AP135" s="196"/>
      <c r="AQ135" s="196"/>
      <c r="AR135" s="214"/>
      <c r="AS135" s="228"/>
      <c r="AT135" s="228"/>
      <c r="AU135" s="228"/>
      <c r="AV135" s="228"/>
      <c r="AW135" s="235"/>
      <c r="AX135" s="220"/>
      <c r="AY135" s="220"/>
      <c r="AZ135" s="220"/>
      <c r="BA135" s="196"/>
      <c r="BB135" s="196"/>
      <c r="BC135" s="196"/>
      <c r="BD135" s="214"/>
      <c r="BE135" s="196"/>
      <c r="BF135" s="196"/>
      <c r="BG135" s="214"/>
      <c r="BH135" s="214"/>
      <c r="BI135" s="197"/>
      <c r="BJ135" s="214"/>
      <c r="BK135" s="196"/>
      <c r="BL135" s="196"/>
      <c r="BM135" s="196"/>
      <c r="BN135" s="196"/>
      <c r="BO135" s="196"/>
      <c r="BP135" s="214"/>
      <c r="BQ135" s="196"/>
    </row>
    <row r="136" spans="1:69" x14ac:dyDescent="0.35">
      <c r="A136" s="196"/>
      <c r="B136" s="196"/>
      <c r="C136" s="196"/>
      <c r="D136" s="214"/>
      <c r="E136" s="220"/>
      <c r="F136" s="220"/>
      <c r="G136" s="220"/>
      <c r="H136" s="196"/>
      <c r="I136" s="196"/>
      <c r="J136" s="196"/>
      <c r="K136" s="222"/>
      <c r="L136" s="196"/>
      <c r="M136" s="196"/>
      <c r="N136" s="196"/>
      <c r="O136" s="196"/>
      <c r="P136" s="222"/>
      <c r="Q136" s="222"/>
      <c r="R136" s="196"/>
      <c r="S136" s="238"/>
      <c r="T136" s="220"/>
      <c r="U136" s="196"/>
      <c r="V136" s="196"/>
      <c r="W136" s="196"/>
      <c r="X136" s="232"/>
      <c r="Y136" s="239"/>
      <c r="Z136" s="239"/>
      <c r="AA136" s="240"/>
      <c r="AB136" s="196"/>
      <c r="AC136" s="196"/>
      <c r="AD136" s="196"/>
      <c r="AE136" s="196"/>
      <c r="AF136" s="214"/>
      <c r="AG136" s="196"/>
      <c r="AH136" s="196"/>
      <c r="AI136" s="237"/>
      <c r="AJ136" s="237"/>
      <c r="AK136" s="196"/>
      <c r="AL136" s="196"/>
      <c r="AM136" s="196"/>
      <c r="AN136" s="196"/>
      <c r="AO136" s="196"/>
      <c r="AP136" s="196"/>
      <c r="AQ136" s="196"/>
      <c r="AR136" s="214"/>
      <c r="AS136" s="228"/>
      <c r="AT136" s="228"/>
      <c r="AU136" s="228"/>
      <c r="AV136" s="228"/>
      <c r="AW136" s="235"/>
      <c r="AX136" s="220"/>
      <c r="AY136" s="220"/>
      <c r="AZ136" s="220"/>
      <c r="BA136" s="196"/>
      <c r="BB136" s="196"/>
      <c r="BC136" s="196"/>
      <c r="BD136" s="214"/>
      <c r="BE136" s="196"/>
      <c r="BF136" s="196"/>
      <c r="BG136" s="214"/>
      <c r="BH136" s="214"/>
      <c r="BI136" s="197"/>
      <c r="BJ136" s="214"/>
      <c r="BK136" s="196"/>
      <c r="BL136" s="196"/>
      <c r="BM136" s="196"/>
      <c r="BN136" s="196"/>
      <c r="BO136" s="196"/>
      <c r="BP136" s="214"/>
      <c r="BQ136" s="196"/>
    </row>
    <row r="137" spans="1:69" x14ac:dyDescent="0.35">
      <c r="A137" s="196"/>
      <c r="B137" s="197"/>
      <c r="C137" s="196"/>
      <c r="D137" s="214"/>
      <c r="E137" s="220"/>
      <c r="F137" s="220"/>
      <c r="G137" s="220"/>
      <c r="H137" s="196"/>
      <c r="I137" s="196"/>
      <c r="J137" s="196"/>
      <c r="K137" s="222"/>
      <c r="L137" s="196"/>
      <c r="M137" s="196"/>
      <c r="N137" s="196"/>
      <c r="O137" s="196"/>
      <c r="P137" s="222"/>
      <c r="Q137" s="222"/>
      <c r="R137" s="196"/>
      <c r="S137" s="238"/>
      <c r="T137" s="220"/>
      <c r="U137" s="196"/>
      <c r="V137" s="196"/>
      <c r="W137" s="196"/>
      <c r="X137" s="232"/>
      <c r="Y137" s="239"/>
      <c r="Z137" s="239"/>
      <c r="AA137" s="240"/>
      <c r="AB137" s="196"/>
      <c r="AC137" s="196"/>
      <c r="AD137" s="196"/>
      <c r="AE137" s="196"/>
      <c r="AF137" s="214"/>
      <c r="AG137" s="196"/>
      <c r="AH137" s="196"/>
      <c r="AI137" s="237"/>
      <c r="AJ137" s="237"/>
      <c r="AK137" s="196"/>
      <c r="AL137" s="196"/>
      <c r="AM137" s="196"/>
      <c r="AN137" s="196"/>
      <c r="AO137" s="196"/>
      <c r="AP137" s="196"/>
      <c r="AQ137" s="196"/>
      <c r="AR137" s="214"/>
      <c r="AS137" s="228"/>
      <c r="AT137" s="228"/>
      <c r="AU137" s="228"/>
      <c r="AV137" s="228"/>
      <c r="AW137" s="235"/>
      <c r="AX137" s="220"/>
      <c r="AY137" s="220"/>
      <c r="AZ137" s="220"/>
      <c r="BA137" s="196"/>
      <c r="BB137" s="196"/>
      <c r="BC137" s="196"/>
      <c r="BD137" s="214"/>
      <c r="BE137" s="196"/>
      <c r="BF137" s="196"/>
      <c r="BG137" s="214"/>
      <c r="BH137" s="214"/>
      <c r="BI137" s="197"/>
      <c r="BJ137" s="214"/>
      <c r="BK137" s="196"/>
      <c r="BL137" s="196"/>
      <c r="BM137" s="196"/>
      <c r="BN137" s="196"/>
      <c r="BO137" s="196"/>
      <c r="BP137" s="214"/>
      <c r="BQ137" s="196"/>
    </row>
    <row r="138" spans="1:69" x14ac:dyDescent="0.35">
      <c r="A138" s="196"/>
      <c r="B138" s="196"/>
      <c r="C138" s="196"/>
      <c r="D138" s="214"/>
      <c r="E138" s="220"/>
      <c r="F138" s="220"/>
      <c r="G138" s="220"/>
      <c r="H138" s="196"/>
      <c r="I138" s="196"/>
      <c r="J138" s="196"/>
      <c r="K138" s="222"/>
      <c r="L138" s="196"/>
      <c r="M138" s="196"/>
      <c r="N138" s="196"/>
      <c r="O138" s="196"/>
      <c r="P138" s="222"/>
      <c r="Q138" s="222"/>
      <c r="R138" s="196"/>
      <c r="S138" s="238"/>
      <c r="T138" s="220"/>
      <c r="U138" s="196"/>
      <c r="V138" s="196"/>
      <c r="W138" s="196"/>
      <c r="X138" s="232"/>
      <c r="Y138" s="239"/>
      <c r="Z138" s="239"/>
      <c r="AA138" s="240"/>
      <c r="AB138" s="196"/>
      <c r="AC138" s="196"/>
      <c r="AD138" s="196"/>
      <c r="AE138" s="196"/>
      <c r="AF138" s="214"/>
      <c r="AG138" s="196"/>
      <c r="AH138" s="196"/>
      <c r="AI138" s="237"/>
      <c r="AJ138" s="237"/>
      <c r="AK138" s="196"/>
      <c r="AL138" s="196"/>
      <c r="AM138" s="196"/>
      <c r="AN138" s="196"/>
      <c r="AO138" s="196"/>
      <c r="AP138" s="196"/>
      <c r="AQ138" s="196"/>
      <c r="AR138" s="214"/>
      <c r="AS138" s="228"/>
      <c r="AT138" s="228"/>
      <c r="AU138" s="228"/>
      <c r="AV138" s="228"/>
      <c r="AW138" s="235"/>
      <c r="AX138" s="220"/>
      <c r="AY138" s="220"/>
      <c r="AZ138" s="220"/>
      <c r="BA138" s="196"/>
      <c r="BB138" s="196"/>
      <c r="BC138" s="196"/>
      <c r="BD138" s="214"/>
      <c r="BE138" s="196"/>
      <c r="BF138" s="196"/>
      <c r="BG138" s="214"/>
      <c r="BH138" s="214"/>
      <c r="BI138" s="197"/>
      <c r="BJ138" s="214"/>
      <c r="BK138" s="196"/>
      <c r="BL138" s="196"/>
      <c r="BM138" s="196"/>
      <c r="BN138" s="196"/>
      <c r="BO138" s="196"/>
      <c r="BP138" s="214"/>
      <c r="BQ138" s="196"/>
    </row>
    <row r="139" spans="1:69" x14ac:dyDescent="0.35">
      <c r="A139" s="196"/>
      <c r="B139" s="197"/>
      <c r="C139" s="196"/>
      <c r="D139" s="214"/>
      <c r="E139" s="220"/>
      <c r="F139" s="220"/>
      <c r="G139" s="220"/>
      <c r="H139" s="196"/>
      <c r="I139" s="196"/>
      <c r="J139" s="196"/>
      <c r="K139" s="222"/>
      <c r="L139" s="196"/>
      <c r="M139" s="196"/>
      <c r="N139" s="196"/>
      <c r="O139" s="196"/>
      <c r="P139" s="222"/>
      <c r="Q139" s="222"/>
      <c r="R139" s="196"/>
      <c r="S139" s="238"/>
      <c r="T139" s="220"/>
      <c r="U139" s="196"/>
      <c r="V139" s="196"/>
      <c r="W139" s="196"/>
      <c r="X139" s="232"/>
      <c r="Y139" s="239"/>
      <c r="Z139" s="239"/>
      <c r="AA139" s="240"/>
      <c r="AB139" s="196"/>
      <c r="AC139" s="196"/>
      <c r="AD139" s="196"/>
      <c r="AE139" s="196"/>
      <c r="AF139" s="214"/>
      <c r="AG139" s="196"/>
      <c r="AH139" s="196"/>
      <c r="AI139" s="237"/>
      <c r="AJ139" s="237"/>
      <c r="AK139" s="196"/>
      <c r="AL139" s="196"/>
      <c r="AM139" s="196"/>
      <c r="AN139" s="196"/>
      <c r="AO139" s="196"/>
      <c r="AP139" s="196"/>
      <c r="AQ139" s="196"/>
      <c r="AR139" s="214"/>
      <c r="AS139" s="228"/>
      <c r="AT139" s="228"/>
      <c r="AU139" s="228"/>
      <c r="AV139" s="228"/>
      <c r="AW139" s="235"/>
      <c r="AX139" s="220"/>
      <c r="AY139" s="220"/>
      <c r="AZ139" s="220"/>
      <c r="BA139" s="196"/>
      <c r="BB139" s="196"/>
      <c r="BC139" s="196"/>
      <c r="BD139" s="214"/>
      <c r="BE139" s="196"/>
      <c r="BF139" s="196"/>
      <c r="BG139" s="214"/>
      <c r="BH139" s="214"/>
      <c r="BI139" s="197"/>
      <c r="BJ139" s="214"/>
      <c r="BK139" s="196"/>
      <c r="BL139" s="196"/>
      <c r="BM139" s="196"/>
      <c r="BN139" s="196"/>
      <c r="BO139" s="196"/>
      <c r="BP139" s="214"/>
      <c r="BQ139" s="196"/>
    </row>
    <row r="140" spans="1:69" x14ac:dyDescent="0.35">
      <c r="A140" s="196"/>
      <c r="B140" s="196"/>
      <c r="C140" s="196"/>
      <c r="D140" s="214"/>
      <c r="E140" s="220"/>
      <c r="F140" s="220"/>
      <c r="G140" s="220"/>
      <c r="H140" s="196"/>
      <c r="I140" s="196"/>
      <c r="J140" s="196"/>
      <c r="K140" s="222"/>
      <c r="L140" s="196"/>
      <c r="M140" s="196"/>
      <c r="N140" s="196"/>
      <c r="O140" s="196"/>
      <c r="P140" s="222"/>
      <c r="Q140" s="222"/>
      <c r="R140" s="196"/>
      <c r="S140" s="238"/>
      <c r="T140" s="220"/>
      <c r="U140" s="196"/>
      <c r="V140" s="196"/>
      <c r="W140" s="196"/>
      <c r="X140" s="232"/>
      <c r="Y140" s="239"/>
      <c r="Z140" s="239"/>
      <c r="AA140" s="240"/>
      <c r="AB140" s="196"/>
      <c r="AC140" s="196"/>
      <c r="AD140" s="196"/>
      <c r="AE140" s="196"/>
      <c r="AF140" s="214"/>
      <c r="AG140" s="196"/>
      <c r="AH140" s="196"/>
      <c r="AI140" s="237"/>
      <c r="AJ140" s="237"/>
      <c r="AK140" s="196"/>
      <c r="AL140" s="196"/>
      <c r="AM140" s="196"/>
      <c r="AN140" s="196"/>
      <c r="AO140" s="196"/>
      <c r="AP140" s="196"/>
      <c r="AQ140" s="196"/>
      <c r="AR140" s="214"/>
      <c r="AS140" s="228"/>
      <c r="AT140" s="228"/>
      <c r="AU140" s="228"/>
      <c r="AV140" s="228"/>
      <c r="AW140" s="235"/>
      <c r="AX140" s="220"/>
      <c r="AY140" s="220"/>
      <c r="AZ140" s="220"/>
      <c r="BA140" s="196"/>
      <c r="BB140" s="196"/>
      <c r="BC140" s="196"/>
      <c r="BD140" s="214"/>
      <c r="BE140" s="196"/>
      <c r="BF140" s="196"/>
      <c r="BG140" s="214"/>
      <c r="BH140" s="214"/>
      <c r="BI140" s="197"/>
      <c r="BJ140" s="214"/>
      <c r="BK140" s="196"/>
      <c r="BL140" s="196"/>
      <c r="BM140" s="196"/>
      <c r="BN140" s="196"/>
      <c r="BO140" s="196"/>
      <c r="BP140" s="214"/>
      <c r="BQ140" s="196"/>
    </row>
    <row r="141" spans="1:69" x14ac:dyDescent="0.35">
      <c r="A141" s="196"/>
      <c r="B141" s="196"/>
      <c r="C141" s="196"/>
      <c r="D141" s="214"/>
      <c r="E141" s="220"/>
      <c r="F141" s="220"/>
      <c r="G141" s="220"/>
      <c r="H141" s="196"/>
      <c r="I141" s="196"/>
      <c r="J141" s="196"/>
      <c r="K141" s="222"/>
      <c r="L141" s="196"/>
      <c r="M141" s="196"/>
      <c r="N141" s="196"/>
      <c r="O141" s="196"/>
      <c r="P141" s="222"/>
      <c r="Q141" s="222"/>
      <c r="R141" s="196"/>
      <c r="S141" s="238"/>
      <c r="T141" s="220"/>
      <c r="U141" s="196"/>
      <c r="V141" s="196"/>
      <c r="W141" s="196"/>
      <c r="X141" s="232"/>
      <c r="Y141" s="239"/>
      <c r="Z141" s="239"/>
      <c r="AA141" s="240"/>
      <c r="AB141" s="196"/>
      <c r="AC141" s="196"/>
      <c r="AD141" s="196"/>
      <c r="AE141" s="196"/>
      <c r="AF141" s="214"/>
      <c r="AG141" s="196"/>
      <c r="AH141" s="196"/>
      <c r="AI141" s="237"/>
      <c r="AJ141" s="237"/>
      <c r="AK141" s="196"/>
      <c r="AL141" s="196"/>
      <c r="AM141" s="196"/>
      <c r="AN141" s="196"/>
      <c r="AO141" s="196"/>
      <c r="AP141" s="196"/>
      <c r="AQ141" s="196"/>
      <c r="AR141" s="214"/>
      <c r="AS141" s="228"/>
      <c r="AT141" s="228"/>
      <c r="AU141" s="228"/>
      <c r="AV141" s="228"/>
      <c r="AW141" s="235"/>
      <c r="AX141" s="220"/>
      <c r="AY141" s="220"/>
      <c r="AZ141" s="220"/>
      <c r="BA141" s="196"/>
      <c r="BB141" s="196"/>
      <c r="BC141" s="196"/>
      <c r="BD141" s="214"/>
      <c r="BE141" s="196"/>
      <c r="BF141" s="196"/>
      <c r="BG141" s="214"/>
      <c r="BH141" s="214"/>
      <c r="BI141" s="197"/>
      <c r="BJ141" s="214"/>
      <c r="BK141" s="196"/>
      <c r="BL141" s="196"/>
      <c r="BM141" s="196"/>
      <c r="BN141" s="196"/>
      <c r="BO141" s="196"/>
      <c r="BP141" s="214"/>
      <c r="BQ141" s="196"/>
    </row>
    <row r="142" spans="1:69" x14ac:dyDescent="0.35">
      <c r="A142" s="196"/>
      <c r="B142" s="196"/>
      <c r="C142" s="196"/>
      <c r="D142" s="214"/>
      <c r="E142" s="220"/>
      <c r="F142" s="220"/>
      <c r="G142" s="220"/>
      <c r="H142" s="196"/>
      <c r="I142" s="196"/>
      <c r="J142" s="196"/>
      <c r="K142" s="222"/>
      <c r="L142" s="196"/>
      <c r="M142" s="196"/>
      <c r="N142" s="196"/>
      <c r="O142" s="196"/>
      <c r="P142" s="222"/>
      <c r="Q142" s="222"/>
      <c r="R142" s="196"/>
      <c r="S142" s="238"/>
      <c r="T142" s="220"/>
      <c r="U142" s="196"/>
      <c r="V142" s="196"/>
      <c r="W142" s="196"/>
      <c r="X142" s="232"/>
      <c r="Y142" s="239"/>
      <c r="Z142" s="239"/>
      <c r="AA142" s="240"/>
      <c r="AB142" s="196"/>
      <c r="AC142" s="196"/>
      <c r="AD142" s="196"/>
      <c r="AE142" s="196"/>
      <c r="AF142" s="214"/>
      <c r="AG142" s="196"/>
      <c r="AH142" s="196"/>
      <c r="AI142" s="237"/>
      <c r="AJ142" s="237"/>
      <c r="AK142" s="196"/>
      <c r="AL142" s="196"/>
      <c r="AM142" s="196"/>
      <c r="AN142" s="196"/>
      <c r="AO142" s="196"/>
      <c r="AP142" s="196"/>
      <c r="AQ142" s="196"/>
      <c r="AR142" s="214"/>
      <c r="AS142" s="228"/>
      <c r="AT142" s="228"/>
      <c r="AU142" s="228"/>
      <c r="AV142" s="228"/>
      <c r="AW142" s="235"/>
      <c r="AX142" s="220"/>
      <c r="AY142" s="220"/>
      <c r="AZ142" s="220"/>
      <c r="BA142" s="196"/>
      <c r="BB142" s="196"/>
      <c r="BC142" s="196"/>
      <c r="BD142" s="214"/>
      <c r="BE142" s="196"/>
      <c r="BF142" s="196"/>
      <c r="BG142" s="214"/>
      <c r="BH142" s="214"/>
      <c r="BI142" s="197"/>
      <c r="BJ142" s="214"/>
      <c r="BK142" s="196"/>
      <c r="BL142" s="196"/>
      <c r="BM142" s="196"/>
      <c r="BN142" s="196"/>
      <c r="BO142" s="196"/>
      <c r="BP142" s="214"/>
      <c r="BQ142" s="196"/>
    </row>
    <row r="143" spans="1:69" x14ac:dyDescent="0.35">
      <c r="A143" s="196"/>
      <c r="B143" s="197"/>
      <c r="C143" s="196"/>
      <c r="D143" s="214"/>
      <c r="E143" s="220"/>
      <c r="F143" s="220"/>
      <c r="G143" s="220"/>
      <c r="H143" s="196"/>
      <c r="I143" s="196"/>
      <c r="J143" s="196"/>
      <c r="K143" s="222"/>
      <c r="L143" s="196"/>
      <c r="M143" s="196"/>
      <c r="N143" s="196"/>
      <c r="O143" s="196"/>
      <c r="P143" s="222"/>
      <c r="Q143" s="222"/>
      <c r="R143" s="196"/>
      <c r="S143" s="238"/>
      <c r="T143" s="220"/>
      <c r="U143" s="196"/>
      <c r="V143" s="196"/>
      <c r="W143" s="196"/>
      <c r="X143" s="232"/>
      <c r="Y143" s="239"/>
      <c r="Z143" s="239"/>
      <c r="AA143" s="240"/>
      <c r="AB143" s="196"/>
      <c r="AC143" s="196"/>
      <c r="AD143" s="196"/>
      <c r="AE143" s="196"/>
      <c r="AF143" s="214"/>
      <c r="AG143" s="196"/>
      <c r="AH143" s="196"/>
      <c r="AI143" s="237"/>
      <c r="AJ143" s="237"/>
      <c r="AK143" s="196"/>
      <c r="AL143" s="196"/>
      <c r="AM143" s="196"/>
      <c r="AN143" s="196"/>
      <c r="AO143" s="196"/>
      <c r="AP143" s="196"/>
      <c r="AQ143" s="196"/>
      <c r="AR143" s="214"/>
      <c r="AS143" s="228"/>
      <c r="AT143" s="228"/>
      <c r="AU143" s="228"/>
      <c r="AV143" s="228"/>
      <c r="AW143" s="235"/>
      <c r="AX143" s="220"/>
      <c r="AY143" s="220"/>
      <c r="AZ143" s="220"/>
      <c r="BA143" s="196"/>
      <c r="BB143" s="196"/>
      <c r="BC143" s="196"/>
      <c r="BD143" s="214"/>
      <c r="BE143" s="196"/>
      <c r="BF143" s="196"/>
      <c r="BG143" s="214"/>
      <c r="BH143" s="214"/>
      <c r="BI143" s="197"/>
      <c r="BJ143" s="214"/>
      <c r="BK143" s="196"/>
      <c r="BL143" s="196"/>
      <c r="BM143" s="196"/>
      <c r="BN143" s="196"/>
      <c r="BO143" s="196"/>
      <c r="BP143" s="214"/>
      <c r="BQ143" s="196"/>
    </row>
    <row r="144" spans="1:69" x14ac:dyDescent="0.35">
      <c r="A144" s="196"/>
      <c r="B144" s="196"/>
      <c r="C144" s="196"/>
      <c r="D144" s="214"/>
      <c r="E144" s="220"/>
      <c r="F144" s="220"/>
      <c r="G144" s="220"/>
      <c r="H144" s="196"/>
      <c r="I144" s="196"/>
      <c r="J144" s="196"/>
      <c r="K144" s="222"/>
      <c r="L144" s="196"/>
      <c r="M144" s="196"/>
      <c r="N144" s="196"/>
      <c r="O144" s="196"/>
      <c r="P144" s="222"/>
      <c r="Q144" s="222"/>
      <c r="R144" s="196"/>
      <c r="S144" s="238"/>
      <c r="T144" s="220"/>
      <c r="U144" s="196"/>
      <c r="V144" s="196"/>
      <c r="W144" s="196"/>
      <c r="X144" s="232"/>
      <c r="Y144" s="239"/>
      <c r="Z144" s="239"/>
      <c r="AA144" s="240"/>
      <c r="AB144" s="196"/>
      <c r="AC144" s="196"/>
      <c r="AD144" s="196"/>
      <c r="AE144" s="196"/>
      <c r="AF144" s="214"/>
      <c r="AG144" s="196"/>
      <c r="AH144" s="196"/>
      <c r="AI144" s="237"/>
      <c r="AJ144" s="237"/>
      <c r="AK144" s="196"/>
      <c r="AL144" s="196"/>
      <c r="AM144" s="196"/>
      <c r="AN144" s="196"/>
      <c r="AO144" s="196"/>
      <c r="AP144" s="196"/>
      <c r="AQ144" s="196"/>
      <c r="AR144" s="214"/>
      <c r="AS144" s="228"/>
      <c r="AT144" s="228"/>
      <c r="AU144" s="228"/>
      <c r="AV144" s="228"/>
      <c r="AW144" s="235"/>
      <c r="AX144" s="220"/>
      <c r="AY144" s="220"/>
      <c r="AZ144" s="220"/>
      <c r="BA144" s="196"/>
      <c r="BB144" s="196"/>
      <c r="BC144" s="196"/>
      <c r="BD144" s="214"/>
      <c r="BE144" s="196"/>
      <c r="BF144" s="196"/>
      <c r="BG144" s="214"/>
      <c r="BH144" s="214"/>
      <c r="BI144" s="197"/>
      <c r="BJ144" s="214"/>
      <c r="BK144" s="196"/>
      <c r="BL144" s="196"/>
      <c r="BM144" s="196"/>
      <c r="BN144" s="196"/>
      <c r="BO144" s="196"/>
      <c r="BP144" s="214"/>
      <c r="BQ144" s="196"/>
    </row>
    <row r="145" spans="1:69" x14ac:dyDescent="0.35">
      <c r="A145" s="196"/>
      <c r="B145" s="197">
        <v>144</v>
      </c>
      <c r="C145" s="196" t="str">
        <f>IFERROR(LEFT(Master[[#This Row],[Taxon -Lookup Picker in GRIN]],FIND(" ",Master[[#This Row],[Taxon -Lookup Picker in GRIN]],1)-1),"")</f>
        <v/>
      </c>
      <c r="D145" s="214"/>
      <c r="E145" s="220"/>
      <c r="F145" s="220"/>
      <c r="G145" s="220"/>
      <c r="H145" s="196"/>
      <c r="I145" s="196"/>
      <c r="J145" s="196"/>
      <c r="K145" s="222"/>
      <c r="L145" s="196"/>
      <c r="M145" s="196"/>
      <c r="N145" s="196"/>
      <c r="O145" s="196"/>
      <c r="P145" s="222"/>
      <c r="Q145" s="222"/>
      <c r="R145" s="196"/>
      <c r="S145" s="238"/>
      <c r="T145" s="220"/>
      <c r="U145" s="196"/>
      <c r="V145" s="196"/>
      <c r="W145" s="196"/>
      <c r="X145" s="232" t="str">
        <f>IFERROR(CONVERT(#REF!,"ft","m"),"")</f>
        <v/>
      </c>
      <c r="Y145" s="239"/>
      <c r="Z145" s="239"/>
      <c r="AA145" s="240"/>
      <c r="AB145" s="196"/>
      <c r="AC145" s="196"/>
      <c r="AD145" s="196"/>
      <c r="AE145" s="196"/>
      <c r="AF145" s="214"/>
      <c r="AG145" s="196"/>
      <c r="AH145" s="196"/>
      <c r="AI145" s="237"/>
      <c r="AJ145" s="237"/>
      <c r="AK145" s="196"/>
      <c r="AL145" s="196"/>
      <c r="AM145" s="196"/>
      <c r="AN145" s="196"/>
      <c r="AO145" s="196"/>
      <c r="AP145" s="196"/>
      <c r="AQ145" s="196"/>
      <c r="AR145" s="214"/>
      <c r="AS145" s="228"/>
      <c r="AT145" s="228"/>
      <c r="AU145" s="228"/>
      <c r="AV145" s="228"/>
      <c r="AW145" s="235" t="str">
        <f>IFERROR(ROUNDDOWN((('Master File'!$AU145*100)/'Master File'!$AV145)-Master[[#This Row],[Quantity On Hand]],0),"")</f>
        <v/>
      </c>
      <c r="AX145" s="220"/>
      <c r="AY145" s="220"/>
      <c r="AZ145" s="220"/>
      <c r="BA145" s="196"/>
      <c r="BB145" s="196" t="str">
        <f t="shared" ref="BB145:BB161" si="1">CONCATENATE(D145," ",E145)</f>
        <v xml:space="preserve"> </v>
      </c>
      <c r="BC145" s="196"/>
      <c r="BD145" s="214"/>
      <c r="BE145" s="196"/>
      <c r="BF145" s="196"/>
      <c r="BG145" s="214"/>
      <c r="BH145" s="214"/>
      <c r="BI145" s="197"/>
      <c r="BJ145" s="214"/>
      <c r="BK145" s="196"/>
      <c r="BL145" s="196"/>
      <c r="BM145" s="196"/>
      <c r="BN145" s="196"/>
      <c r="BO145" s="196"/>
      <c r="BP145" s="214"/>
      <c r="BQ145" s="196"/>
    </row>
    <row r="146" spans="1:69" x14ac:dyDescent="0.35">
      <c r="A146" s="196"/>
      <c r="B146" s="196">
        <v>145</v>
      </c>
      <c r="C146" s="196" t="str">
        <f>IFERROR(LEFT(Master[[#This Row],[Taxon -Lookup Picker in GRIN]],FIND(" ",Master[[#This Row],[Taxon -Lookup Picker in GRIN]],1)-1),"")</f>
        <v/>
      </c>
      <c r="D146" s="214"/>
      <c r="E146" s="220"/>
      <c r="F146" s="220"/>
      <c r="G146" s="220"/>
      <c r="H146" s="196"/>
      <c r="I146" s="196"/>
      <c r="J146" s="196"/>
      <c r="K146" s="222"/>
      <c r="L146" s="196"/>
      <c r="M146" s="196"/>
      <c r="N146" s="196"/>
      <c r="O146" s="196"/>
      <c r="P146" s="222"/>
      <c r="Q146" s="222"/>
      <c r="R146" s="196"/>
      <c r="S146" s="238"/>
      <c r="T146" s="220"/>
      <c r="U146" s="196"/>
      <c r="V146" s="196"/>
      <c r="W146" s="196"/>
      <c r="X146" s="232" t="str">
        <f>IFERROR(CONVERT(#REF!,"ft","m"),"")</f>
        <v/>
      </c>
      <c r="Y146" s="239"/>
      <c r="Z146" s="239"/>
      <c r="AA146" s="240"/>
      <c r="AB146" s="196"/>
      <c r="AC146" s="196"/>
      <c r="AD146" s="196"/>
      <c r="AE146" s="196"/>
      <c r="AF146" s="214"/>
      <c r="AG146" s="196"/>
      <c r="AH146" s="196"/>
      <c r="AI146" s="237"/>
      <c r="AJ146" s="237"/>
      <c r="AK146" s="196"/>
      <c r="AL146" s="196"/>
      <c r="AM146" s="196"/>
      <c r="AN146" s="196"/>
      <c r="AO146" s="196"/>
      <c r="AP146" s="196"/>
      <c r="AQ146" s="196"/>
      <c r="AR146" s="214"/>
      <c r="AS146" s="228"/>
      <c r="AT146" s="228"/>
      <c r="AU146" s="228"/>
      <c r="AV146" s="228"/>
      <c r="AW146" s="235" t="str">
        <f>IFERROR(ROUNDDOWN((('Master File'!$AU146*100)/'Master File'!$AV146)-Master[[#This Row],[Quantity On Hand]],0),"")</f>
        <v/>
      </c>
      <c r="AX146" s="220"/>
      <c r="AY146" s="220"/>
      <c r="AZ146" s="220"/>
      <c r="BA146" s="196"/>
      <c r="BB146" s="196" t="str">
        <f t="shared" si="1"/>
        <v xml:space="preserve"> </v>
      </c>
      <c r="BC146" s="196"/>
      <c r="BD146" s="214"/>
      <c r="BE146" s="196"/>
      <c r="BF146" s="196"/>
      <c r="BG146" s="214"/>
      <c r="BH146" s="214"/>
      <c r="BI146" s="197"/>
      <c r="BJ146" s="214"/>
      <c r="BK146" s="196"/>
      <c r="BL146" s="196"/>
      <c r="BM146" s="196"/>
      <c r="BN146" s="196"/>
      <c r="BO146" s="196"/>
      <c r="BP146" s="214"/>
      <c r="BQ146" s="196"/>
    </row>
    <row r="147" spans="1:69" x14ac:dyDescent="0.35">
      <c r="A147" s="196"/>
      <c r="B147" s="196">
        <v>146</v>
      </c>
      <c r="C147" s="196" t="str">
        <f>IFERROR(LEFT(Master[[#This Row],[Taxon -Lookup Picker in GRIN]],FIND(" ",Master[[#This Row],[Taxon -Lookup Picker in GRIN]],1)-1),"")</f>
        <v/>
      </c>
      <c r="D147" s="214"/>
      <c r="E147" s="220"/>
      <c r="F147" s="220"/>
      <c r="G147" s="220"/>
      <c r="H147" s="196"/>
      <c r="I147" s="196"/>
      <c r="J147" s="196"/>
      <c r="K147" s="222"/>
      <c r="L147" s="196"/>
      <c r="M147" s="196"/>
      <c r="N147" s="196"/>
      <c r="O147" s="196"/>
      <c r="P147" s="222"/>
      <c r="Q147" s="222"/>
      <c r="R147" s="196"/>
      <c r="S147" s="238"/>
      <c r="T147" s="220"/>
      <c r="U147" s="196"/>
      <c r="V147" s="196"/>
      <c r="W147" s="196"/>
      <c r="X147" s="232" t="str">
        <f>IFERROR(CONVERT(#REF!,"ft","m"),"")</f>
        <v/>
      </c>
      <c r="Y147" s="239"/>
      <c r="Z147" s="239"/>
      <c r="AA147" s="240"/>
      <c r="AB147" s="196"/>
      <c r="AC147" s="196"/>
      <c r="AD147" s="196"/>
      <c r="AE147" s="196"/>
      <c r="AF147" s="214"/>
      <c r="AG147" s="196"/>
      <c r="AH147" s="196"/>
      <c r="AI147" s="237"/>
      <c r="AJ147" s="237"/>
      <c r="AK147" s="196"/>
      <c r="AL147" s="196"/>
      <c r="AM147" s="196"/>
      <c r="AN147" s="196"/>
      <c r="AO147" s="196"/>
      <c r="AP147" s="196"/>
      <c r="AQ147" s="196"/>
      <c r="AR147" s="214"/>
      <c r="AS147" s="228"/>
      <c r="AT147" s="228"/>
      <c r="AU147" s="228"/>
      <c r="AV147" s="228"/>
      <c r="AW147" s="235" t="str">
        <f>IFERROR(ROUNDDOWN((('Master File'!$AU147*100)/'Master File'!$AV147)-Master[[#This Row],[Quantity On Hand]],0),"")</f>
        <v/>
      </c>
      <c r="AX147" s="220"/>
      <c r="AY147" s="220"/>
      <c r="AZ147" s="220"/>
      <c r="BA147" s="196"/>
      <c r="BB147" s="196" t="str">
        <f t="shared" si="1"/>
        <v xml:space="preserve"> </v>
      </c>
      <c r="BC147" s="196"/>
      <c r="BD147" s="214"/>
      <c r="BE147" s="196"/>
      <c r="BF147" s="196"/>
      <c r="BG147" s="214"/>
      <c r="BH147" s="214"/>
      <c r="BI147" s="197"/>
      <c r="BJ147" s="214"/>
      <c r="BK147" s="196"/>
      <c r="BL147" s="196"/>
      <c r="BM147" s="196"/>
      <c r="BN147" s="196"/>
      <c r="BO147" s="196"/>
      <c r="BP147" s="214"/>
      <c r="BQ147" s="196"/>
    </row>
    <row r="148" spans="1:69" x14ac:dyDescent="0.35">
      <c r="A148" s="196"/>
      <c r="B148" s="196">
        <v>147</v>
      </c>
      <c r="C148" s="196" t="str">
        <f>IFERROR(LEFT(Master[[#This Row],[Taxon -Lookup Picker in GRIN]],FIND(" ",Master[[#This Row],[Taxon -Lookup Picker in GRIN]],1)-1),"")</f>
        <v/>
      </c>
      <c r="D148" s="214"/>
      <c r="E148" s="220"/>
      <c r="F148" s="220"/>
      <c r="G148" s="220"/>
      <c r="H148" s="196"/>
      <c r="I148" s="196"/>
      <c r="J148" s="196"/>
      <c r="K148" s="222"/>
      <c r="L148" s="196"/>
      <c r="M148" s="196"/>
      <c r="N148" s="196"/>
      <c r="O148" s="196"/>
      <c r="P148" s="222"/>
      <c r="Q148" s="222"/>
      <c r="R148" s="196"/>
      <c r="S148" s="238"/>
      <c r="T148" s="220"/>
      <c r="U148" s="196"/>
      <c r="V148" s="196"/>
      <c r="W148" s="196"/>
      <c r="X148" s="232" t="str">
        <f>IFERROR(CONVERT(#REF!,"ft","m"),"")</f>
        <v/>
      </c>
      <c r="Y148" s="239"/>
      <c r="Z148" s="239"/>
      <c r="AA148" s="240"/>
      <c r="AB148" s="196"/>
      <c r="AC148" s="196"/>
      <c r="AD148" s="196"/>
      <c r="AE148" s="196"/>
      <c r="AF148" s="214"/>
      <c r="AG148" s="196"/>
      <c r="AH148" s="196"/>
      <c r="AI148" s="237"/>
      <c r="AJ148" s="237"/>
      <c r="AK148" s="196"/>
      <c r="AL148" s="196"/>
      <c r="AM148" s="196"/>
      <c r="AN148" s="196"/>
      <c r="AO148" s="196"/>
      <c r="AP148" s="196"/>
      <c r="AQ148" s="196"/>
      <c r="AR148" s="214"/>
      <c r="AS148" s="228"/>
      <c r="AT148" s="228"/>
      <c r="AU148" s="228"/>
      <c r="AV148" s="228"/>
      <c r="AW148" s="235" t="str">
        <f>IFERROR(ROUNDDOWN((('Master File'!$AU148*100)/'Master File'!$AV148)-Master[[#This Row],[Quantity On Hand]],0),"")</f>
        <v/>
      </c>
      <c r="AX148" s="220"/>
      <c r="AY148" s="220"/>
      <c r="AZ148" s="220"/>
      <c r="BA148" s="196"/>
      <c r="BB148" s="196" t="str">
        <f t="shared" si="1"/>
        <v xml:space="preserve"> </v>
      </c>
      <c r="BC148" s="196"/>
      <c r="BD148" s="214"/>
      <c r="BE148" s="196"/>
      <c r="BF148" s="196"/>
      <c r="BG148" s="214"/>
      <c r="BH148" s="214"/>
      <c r="BI148" s="197"/>
      <c r="BJ148" s="214"/>
      <c r="BK148" s="196"/>
      <c r="BL148" s="196"/>
      <c r="BM148" s="196"/>
      <c r="BN148" s="196"/>
      <c r="BO148" s="196"/>
      <c r="BP148" s="214"/>
      <c r="BQ148" s="196"/>
    </row>
    <row r="149" spans="1:69" x14ac:dyDescent="0.35">
      <c r="A149" s="196"/>
      <c r="B149" s="197">
        <v>148</v>
      </c>
      <c r="C149" s="196" t="str">
        <f>IFERROR(LEFT(Master[[#This Row],[Taxon -Lookup Picker in GRIN]],FIND(" ",Master[[#This Row],[Taxon -Lookup Picker in GRIN]],1)-1),"")</f>
        <v/>
      </c>
      <c r="D149" s="214"/>
      <c r="E149" s="220"/>
      <c r="F149" s="220"/>
      <c r="G149" s="220"/>
      <c r="H149" s="196"/>
      <c r="I149" s="196"/>
      <c r="J149" s="196"/>
      <c r="K149" s="222"/>
      <c r="L149" s="196"/>
      <c r="M149" s="196"/>
      <c r="N149" s="196"/>
      <c r="O149" s="196"/>
      <c r="P149" s="222"/>
      <c r="Q149" s="222"/>
      <c r="R149" s="196"/>
      <c r="S149" s="238"/>
      <c r="T149" s="220"/>
      <c r="U149" s="196"/>
      <c r="V149" s="196"/>
      <c r="W149" s="196"/>
      <c r="X149" s="232" t="str">
        <f>IFERROR(CONVERT(#REF!,"ft","m"),"")</f>
        <v/>
      </c>
      <c r="Y149" s="239"/>
      <c r="Z149" s="239"/>
      <c r="AA149" s="240"/>
      <c r="AB149" s="196"/>
      <c r="AC149" s="196"/>
      <c r="AD149" s="196"/>
      <c r="AE149" s="196"/>
      <c r="AF149" s="214"/>
      <c r="AG149" s="196"/>
      <c r="AH149" s="196"/>
      <c r="AI149" s="237"/>
      <c r="AJ149" s="237"/>
      <c r="AK149" s="196"/>
      <c r="AL149" s="196"/>
      <c r="AM149" s="196"/>
      <c r="AN149" s="196"/>
      <c r="AO149" s="196"/>
      <c r="AP149" s="196"/>
      <c r="AQ149" s="196"/>
      <c r="AR149" s="214"/>
      <c r="AS149" s="228"/>
      <c r="AT149" s="228"/>
      <c r="AU149" s="228"/>
      <c r="AV149" s="228"/>
      <c r="AW149" s="235" t="str">
        <f>IFERROR(ROUNDDOWN((('Master File'!$AU149*100)/'Master File'!$AV149)-Master[[#This Row],[Quantity On Hand]],0),"")</f>
        <v/>
      </c>
      <c r="AX149" s="220"/>
      <c r="AY149" s="220"/>
      <c r="AZ149" s="220"/>
      <c r="BA149" s="196"/>
      <c r="BB149" s="196" t="str">
        <f t="shared" si="1"/>
        <v xml:space="preserve"> </v>
      </c>
      <c r="BC149" s="196"/>
      <c r="BD149" s="214"/>
      <c r="BE149" s="196"/>
      <c r="BF149" s="196"/>
      <c r="BG149" s="214"/>
      <c r="BH149" s="214"/>
      <c r="BI149" s="197"/>
      <c r="BJ149" s="214"/>
      <c r="BK149" s="196"/>
      <c r="BL149" s="196"/>
      <c r="BM149" s="196"/>
      <c r="BN149" s="196"/>
      <c r="BO149" s="196"/>
      <c r="BP149" s="214"/>
      <c r="BQ149" s="196"/>
    </row>
    <row r="150" spans="1:69" x14ac:dyDescent="0.35">
      <c r="A150" s="196"/>
      <c r="B150" s="196">
        <v>149</v>
      </c>
      <c r="C150" s="196" t="str">
        <f>IFERROR(LEFT(Master[[#This Row],[Taxon -Lookup Picker in GRIN]],FIND(" ",Master[[#This Row],[Taxon -Lookup Picker in GRIN]],1)-1),"")</f>
        <v/>
      </c>
      <c r="D150" s="214"/>
      <c r="E150" s="220"/>
      <c r="F150" s="220"/>
      <c r="G150" s="220"/>
      <c r="H150" s="196"/>
      <c r="I150" s="196"/>
      <c r="J150" s="196"/>
      <c r="K150" s="222"/>
      <c r="L150" s="196"/>
      <c r="M150" s="196"/>
      <c r="N150" s="196"/>
      <c r="O150" s="196"/>
      <c r="P150" s="222"/>
      <c r="Q150" s="222"/>
      <c r="R150" s="196"/>
      <c r="S150" s="238"/>
      <c r="T150" s="220"/>
      <c r="U150" s="196"/>
      <c r="V150" s="196"/>
      <c r="W150" s="196"/>
      <c r="X150" s="232" t="str">
        <f>IFERROR(CONVERT(#REF!,"ft","m"),"")</f>
        <v/>
      </c>
      <c r="Y150" s="239"/>
      <c r="Z150" s="239"/>
      <c r="AA150" s="240"/>
      <c r="AB150" s="196"/>
      <c r="AC150" s="196"/>
      <c r="AD150" s="196"/>
      <c r="AE150" s="196"/>
      <c r="AF150" s="214"/>
      <c r="AG150" s="196"/>
      <c r="AH150" s="196"/>
      <c r="AI150" s="237"/>
      <c r="AJ150" s="237"/>
      <c r="AK150" s="196"/>
      <c r="AL150" s="196"/>
      <c r="AM150" s="196"/>
      <c r="AN150" s="196"/>
      <c r="AO150" s="196"/>
      <c r="AP150" s="196"/>
      <c r="AQ150" s="196"/>
      <c r="AR150" s="214"/>
      <c r="AS150" s="228"/>
      <c r="AT150" s="228"/>
      <c r="AU150" s="228"/>
      <c r="AV150" s="228"/>
      <c r="AW150" s="235" t="str">
        <f>IFERROR(ROUNDDOWN((('Master File'!$AU150*100)/'Master File'!$AV150)-Master[[#This Row],[Quantity On Hand]],0),"")</f>
        <v/>
      </c>
      <c r="AX150" s="220"/>
      <c r="AY150" s="220"/>
      <c r="AZ150" s="220"/>
      <c r="BA150" s="196"/>
      <c r="BB150" s="196" t="str">
        <f t="shared" si="1"/>
        <v xml:space="preserve"> </v>
      </c>
      <c r="BC150" s="196"/>
      <c r="BD150" s="214"/>
      <c r="BE150" s="196"/>
      <c r="BF150" s="196"/>
      <c r="BG150" s="214"/>
      <c r="BH150" s="214"/>
      <c r="BI150" s="197"/>
      <c r="BJ150" s="214"/>
      <c r="BK150" s="196"/>
      <c r="BL150" s="196"/>
      <c r="BM150" s="196"/>
      <c r="BN150" s="196"/>
      <c r="BO150" s="196"/>
      <c r="BP150" s="214"/>
      <c r="BQ150" s="196"/>
    </row>
    <row r="151" spans="1:69" x14ac:dyDescent="0.35">
      <c r="A151" s="196"/>
      <c r="B151" s="197">
        <v>150</v>
      </c>
      <c r="C151" s="196" t="str">
        <f>IFERROR(LEFT(Master[[#This Row],[Taxon -Lookup Picker in GRIN]],FIND(" ",Master[[#This Row],[Taxon -Lookup Picker in GRIN]],1)-1),"")</f>
        <v/>
      </c>
      <c r="D151" s="214"/>
      <c r="E151" s="220"/>
      <c r="F151" s="220"/>
      <c r="G151" s="220"/>
      <c r="H151" s="196"/>
      <c r="I151" s="196"/>
      <c r="J151" s="196"/>
      <c r="K151" s="222"/>
      <c r="L151" s="196"/>
      <c r="M151" s="196"/>
      <c r="N151" s="196"/>
      <c r="O151" s="196"/>
      <c r="P151" s="222"/>
      <c r="Q151" s="222"/>
      <c r="R151" s="196"/>
      <c r="S151" s="238"/>
      <c r="T151" s="220"/>
      <c r="U151" s="196"/>
      <c r="V151" s="196"/>
      <c r="W151" s="196"/>
      <c r="X151" s="232" t="str">
        <f>IFERROR(CONVERT(#REF!,"ft","m"),"")</f>
        <v/>
      </c>
      <c r="Y151" s="239"/>
      <c r="Z151" s="239"/>
      <c r="AA151" s="240"/>
      <c r="AB151" s="196"/>
      <c r="AC151" s="196"/>
      <c r="AD151" s="196"/>
      <c r="AE151" s="196"/>
      <c r="AF151" s="214"/>
      <c r="AG151" s="196"/>
      <c r="AH151" s="196"/>
      <c r="AI151" s="237"/>
      <c r="AJ151" s="237"/>
      <c r="AK151" s="196"/>
      <c r="AL151" s="196"/>
      <c r="AM151" s="196"/>
      <c r="AN151" s="196"/>
      <c r="AO151" s="196"/>
      <c r="AP151" s="196"/>
      <c r="AQ151" s="196"/>
      <c r="AR151" s="214"/>
      <c r="AS151" s="228"/>
      <c r="AT151" s="228"/>
      <c r="AU151" s="228"/>
      <c r="AV151" s="228"/>
      <c r="AW151" s="235" t="str">
        <f>IFERROR(ROUNDDOWN((('Master File'!$AU151*100)/'Master File'!$AV151)-Master[[#This Row],[Quantity On Hand]],0),"")</f>
        <v/>
      </c>
      <c r="AX151" s="220"/>
      <c r="AY151" s="220"/>
      <c r="AZ151" s="220"/>
      <c r="BA151" s="196"/>
      <c r="BB151" s="196" t="str">
        <f t="shared" si="1"/>
        <v xml:space="preserve"> </v>
      </c>
      <c r="BC151" s="196"/>
      <c r="BD151" s="214"/>
      <c r="BE151" s="196"/>
      <c r="BF151" s="196"/>
      <c r="BG151" s="214"/>
      <c r="BH151" s="214"/>
      <c r="BI151" s="197"/>
      <c r="BJ151" s="214"/>
      <c r="BK151" s="196"/>
      <c r="BL151" s="196"/>
      <c r="BM151" s="196"/>
      <c r="BN151" s="196"/>
      <c r="BO151" s="196"/>
      <c r="BP151" s="214"/>
      <c r="BQ151" s="196"/>
    </row>
    <row r="152" spans="1:69" x14ac:dyDescent="0.35">
      <c r="A152" s="196"/>
      <c r="B152" s="196">
        <v>151</v>
      </c>
      <c r="C152" s="196" t="str">
        <f>IFERROR(LEFT(Master[[#This Row],[Taxon -Lookup Picker in GRIN]],FIND(" ",Master[[#This Row],[Taxon -Lookup Picker in GRIN]],1)-1),"")</f>
        <v/>
      </c>
      <c r="D152" s="214"/>
      <c r="E152" s="220"/>
      <c r="F152" s="220"/>
      <c r="G152" s="220"/>
      <c r="H152" s="196"/>
      <c r="I152" s="196"/>
      <c r="J152" s="196"/>
      <c r="K152" s="222"/>
      <c r="L152" s="196"/>
      <c r="M152" s="196"/>
      <c r="N152" s="196"/>
      <c r="O152" s="196"/>
      <c r="P152" s="222"/>
      <c r="Q152" s="222"/>
      <c r="R152" s="196"/>
      <c r="S152" s="238"/>
      <c r="T152" s="220"/>
      <c r="U152" s="196"/>
      <c r="V152" s="196"/>
      <c r="W152" s="196"/>
      <c r="X152" s="232" t="str">
        <f>IFERROR(CONVERT(#REF!,"ft","m"),"")</f>
        <v/>
      </c>
      <c r="Y152" s="239"/>
      <c r="Z152" s="239"/>
      <c r="AA152" s="240"/>
      <c r="AB152" s="196"/>
      <c r="AC152" s="196"/>
      <c r="AD152" s="196"/>
      <c r="AE152" s="196"/>
      <c r="AF152" s="214"/>
      <c r="AG152" s="196"/>
      <c r="AH152" s="196"/>
      <c r="AI152" s="237"/>
      <c r="AJ152" s="237"/>
      <c r="AK152" s="196"/>
      <c r="AL152" s="196"/>
      <c r="AM152" s="196"/>
      <c r="AN152" s="196"/>
      <c r="AO152" s="196"/>
      <c r="AP152" s="196"/>
      <c r="AQ152" s="196"/>
      <c r="AR152" s="214"/>
      <c r="AS152" s="228"/>
      <c r="AT152" s="228"/>
      <c r="AU152" s="228"/>
      <c r="AV152" s="228"/>
      <c r="AW152" s="235" t="str">
        <f>IFERROR(ROUNDDOWN((('Master File'!$AU152*100)/'Master File'!$AV152)-Master[[#This Row],[Quantity On Hand]],0),"")</f>
        <v/>
      </c>
      <c r="AX152" s="220"/>
      <c r="AY152" s="220"/>
      <c r="AZ152" s="220"/>
      <c r="BA152" s="196"/>
      <c r="BB152" s="196" t="str">
        <f t="shared" si="1"/>
        <v xml:space="preserve"> </v>
      </c>
      <c r="BC152" s="196"/>
      <c r="BD152" s="214"/>
      <c r="BE152" s="196"/>
      <c r="BF152" s="196"/>
      <c r="BG152" s="214"/>
      <c r="BH152" s="214"/>
      <c r="BI152" s="197"/>
      <c r="BJ152" s="214"/>
      <c r="BK152" s="196"/>
      <c r="BL152" s="196"/>
      <c r="BM152" s="196"/>
      <c r="BN152" s="196"/>
      <c r="BO152" s="196"/>
      <c r="BP152" s="214"/>
      <c r="BQ152" s="196"/>
    </row>
    <row r="153" spans="1:69" x14ac:dyDescent="0.35">
      <c r="A153" s="196"/>
      <c r="B153" s="196">
        <v>152</v>
      </c>
      <c r="C153" s="196" t="str">
        <f>IFERROR(LEFT(Master[[#This Row],[Taxon -Lookup Picker in GRIN]],FIND(" ",Master[[#This Row],[Taxon -Lookup Picker in GRIN]],1)-1),"")</f>
        <v/>
      </c>
      <c r="D153" s="214"/>
      <c r="E153" s="220"/>
      <c r="F153" s="220"/>
      <c r="G153" s="220"/>
      <c r="H153" s="196"/>
      <c r="I153" s="196"/>
      <c r="J153" s="196"/>
      <c r="K153" s="222"/>
      <c r="L153" s="196"/>
      <c r="M153" s="196"/>
      <c r="N153" s="196"/>
      <c r="O153" s="196"/>
      <c r="P153" s="222"/>
      <c r="Q153" s="222"/>
      <c r="R153" s="196"/>
      <c r="S153" s="238"/>
      <c r="T153" s="220"/>
      <c r="U153" s="196"/>
      <c r="V153" s="196"/>
      <c r="W153" s="196"/>
      <c r="X153" s="232" t="str">
        <f>IFERROR(CONVERT(#REF!,"ft","m"),"")</f>
        <v/>
      </c>
      <c r="Y153" s="239"/>
      <c r="Z153" s="239"/>
      <c r="AA153" s="240"/>
      <c r="AB153" s="196"/>
      <c r="AC153" s="196"/>
      <c r="AD153" s="196"/>
      <c r="AE153" s="196"/>
      <c r="AF153" s="214"/>
      <c r="AG153" s="196"/>
      <c r="AH153" s="196"/>
      <c r="AI153" s="237"/>
      <c r="AJ153" s="237"/>
      <c r="AK153" s="196"/>
      <c r="AL153" s="196"/>
      <c r="AM153" s="196"/>
      <c r="AN153" s="196"/>
      <c r="AO153" s="196"/>
      <c r="AP153" s="196"/>
      <c r="AQ153" s="196"/>
      <c r="AR153" s="214"/>
      <c r="AS153" s="228"/>
      <c r="AT153" s="228"/>
      <c r="AU153" s="228"/>
      <c r="AV153" s="228"/>
      <c r="AW153" s="235" t="str">
        <f>IFERROR(ROUNDDOWN((('Master File'!$AU153*100)/'Master File'!$AV153)-Master[[#This Row],[Quantity On Hand]],0),"")</f>
        <v/>
      </c>
      <c r="AX153" s="220"/>
      <c r="AY153" s="220"/>
      <c r="AZ153" s="220"/>
      <c r="BA153" s="196"/>
      <c r="BB153" s="196" t="str">
        <f t="shared" si="1"/>
        <v xml:space="preserve"> </v>
      </c>
      <c r="BC153" s="196"/>
      <c r="BD153" s="214"/>
      <c r="BE153" s="196"/>
      <c r="BF153" s="196"/>
      <c r="BG153" s="214"/>
      <c r="BH153" s="214"/>
      <c r="BI153" s="197"/>
      <c r="BJ153" s="214"/>
      <c r="BK153" s="196"/>
      <c r="BL153" s="196"/>
      <c r="BM153" s="196"/>
      <c r="BN153" s="196"/>
      <c r="BO153" s="196"/>
      <c r="BP153" s="214"/>
      <c r="BQ153" s="196"/>
    </row>
    <row r="154" spans="1:69" x14ac:dyDescent="0.35">
      <c r="A154" s="196"/>
      <c r="B154" s="196">
        <v>153</v>
      </c>
      <c r="C154" s="196" t="str">
        <f>IFERROR(LEFT(Master[[#This Row],[Taxon -Lookup Picker in GRIN]],FIND(" ",Master[[#This Row],[Taxon -Lookup Picker in GRIN]],1)-1),"")</f>
        <v/>
      </c>
      <c r="D154" s="214"/>
      <c r="E154" s="220"/>
      <c r="F154" s="220"/>
      <c r="G154" s="220"/>
      <c r="H154" s="196"/>
      <c r="I154" s="196"/>
      <c r="J154" s="196"/>
      <c r="K154" s="222"/>
      <c r="L154" s="196"/>
      <c r="M154" s="196"/>
      <c r="N154" s="196"/>
      <c r="O154" s="196"/>
      <c r="P154" s="222"/>
      <c r="Q154" s="222"/>
      <c r="R154" s="196"/>
      <c r="S154" s="238"/>
      <c r="T154" s="220"/>
      <c r="U154" s="196"/>
      <c r="V154" s="196"/>
      <c r="W154" s="196"/>
      <c r="X154" s="232" t="str">
        <f>IFERROR(CONVERT(#REF!,"ft","m"),"")</f>
        <v/>
      </c>
      <c r="Y154" s="239"/>
      <c r="Z154" s="239"/>
      <c r="AA154" s="240"/>
      <c r="AB154" s="196"/>
      <c r="AC154" s="196"/>
      <c r="AD154" s="196"/>
      <c r="AE154" s="196"/>
      <c r="AF154" s="214"/>
      <c r="AG154" s="196"/>
      <c r="AH154" s="196"/>
      <c r="AI154" s="237"/>
      <c r="AJ154" s="237"/>
      <c r="AK154" s="196"/>
      <c r="AL154" s="196"/>
      <c r="AM154" s="196"/>
      <c r="AN154" s="196"/>
      <c r="AO154" s="196"/>
      <c r="AP154" s="196"/>
      <c r="AQ154" s="196"/>
      <c r="AR154" s="214"/>
      <c r="AS154" s="228"/>
      <c r="AT154" s="228"/>
      <c r="AU154" s="228"/>
      <c r="AV154" s="228"/>
      <c r="AW154" s="235" t="str">
        <f>IFERROR(ROUNDDOWN((('Master File'!$AU154*100)/'Master File'!$AV154)-Master[[#This Row],[Quantity On Hand]],0),"")</f>
        <v/>
      </c>
      <c r="AX154" s="220"/>
      <c r="AY154" s="220"/>
      <c r="AZ154" s="220"/>
      <c r="BA154" s="196"/>
      <c r="BB154" s="196" t="str">
        <f t="shared" si="1"/>
        <v xml:space="preserve"> </v>
      </c>
      <c r="BC154" s="196"/>
      <c r="BD154" s="214"/>
      <c r="BE154" s="196"/>
      <c r="BF154" s="196"/>
      <c r="BG154" s="214"/>
      <c r="BH154" s="214"/>
      <c r="BI154" s="197"/>
      <c r="BJ154" s="214"/>
      <c r="BK154" s="196"/>
      <c r="BL154" s="196"/>
      <c r="BM154" s="196"/>
      <c r="BN154" s="196"/>
      <c r="BO154" s="196"/>
      <c r="BP154" s="214"/>
      <c r="BQ154" s="196"/>
    </row>
    <row r="155" spans="1:69" x14ac:dyDescent="0.35">
      <c r="A155" s="196"/>
      <c r="B155" s="197">
        <v>154</v>
      </c>
      <c r="C155" s="196" t="str">
        <f>IFERROR(LEFT(Master[[#This Row],[Taxon -Lookup Picker in GRIN]],FIND(" ",Master[[#This Row],[Taxon -Lookup Picker in GRIN]],1)-1),"")</f>
        <v/>
      </c>
      <c r="D155" s="214"/>
      <c r="E155" s="220"/>
      <c r="F155" s="220"/>
      <c r="G155" s="220"/>
      <c r="H155" s="196"/>
      <c r="I155" s="196"/>
      <c r="J155" s="196"/>
      <c r="K155" s="222"/>
      <c r="L155" s="196"/>
      <c r="M155" s="196"/>
      <c r="N155" s="196"/>
      <c r="O155" s="196"/>
      <c r="P155" s="222"/>
      <c r="Q155" s="222"/>
      <c r="R155" s="196"/>
      <c r="S155" s="238"/>
      <c r="T155" s="220"/>
      <c r="U155" s="196"/>
      <c r="V155" s="196"/>
      <c r="W155" s="196"/>
      <c r="X155" s="232" t="str">
        <f>IFERROR(CONVERT(#REF!,"ft","m"),"")</f>
        <v/>
      </c>
      <c r="Y155" s="239"/>
      <c r="Z155" s="239"/>
      <c r="AA155" s="240"/>
      <c r="AB155" s="196"/>
      <c r="AC155" s="196"/>
      <c r="AD155" s="196"/>
      <c r="AE155" s="196"/>
      <c r="AF155" s="214"/>
      <c r="AG155" s="196"/>
      <c r="AH155" s="196"/>
      <c r="AI155" s="237"/>
      <c r="AJ155" s="237"/>
      <c r="AK155" s="196"/>
      <c r="AL155" s="196"/>
      <c r="AM155" s="196"/>
      <c r="AN155" s="196"/>
      <c r="AO155" s="196"/>
      <c r="AP155" s="196"/>
      <c r="AQ155" s="196"/>
      <c r="AR155" s="214"/>
      <c r="AS155" s="228"/>
      <c r="AT155" s="228"/>
      <c r="AU155" s="228"/>
      <c r="AV155" s="228"/>
      <c r="AW155" s="235" t="str">
        <f>IFERROR(ROUNDDOWN((('Master File'!$AU155*100)/'Master File'!$AV155)-Master[[#This Row],[Quantity On Hand]],0),"")</f>
        <v/>
      </c>
      <c r="AX155" s="220"/>
      <c r="AY155" s="220"/>
      <c r="AZ155" s="220"/>
      <c r="BA155" s="196"/>
      <c r="BB155" s="196" t="str">
        <f t="shared" si="1"/>
        <v xml:space="preserve"> </v>
      </c>
      <c r="BC155" s="196"/>
      <c r="BD155" s="214"/>
      <c r="BE155" s="196"/>
      <c r="BF155" s="196"/>
      <c r="BG155" s="214"/>
      <c r="BH155" s="214"/>
      <c r="BI155" s="197"/>
      <c r="BJ155" s="214"/>
      <c r="BK155" s="196"/>
      <c r="BL155" s="196"/>
      <c r="BM155" s="196"/>
      <c r="BN155" s="196"/>
      <c r="BO155" s="196"/>
      <c r="BP155" s="214"/>
      <c r="BQ155" s="196"/>
    </row>
    <row r="156" spans="1:69" x14ac:dyDescent="0.35">
      <c r="A156" s="196"/>
      <c r="B156" s="196">
        <v>155</v>
      </c>
      <c r="C156" s="196" t="str">
        <f>IFERROR(LEFT(Master[[#This Row],[Taxon -Lookup Picker in GRIN]],FIND(" ",Master[[#This Row],[Taxon -Lookup Picker in GRIN]],1)-1),"")</f>
        <v/>
      </c>
      <c r="D156" s="214"/>
      <c r="E156" s="220"/>
      <c r="F156" s="220"/>
      <c r="G156" s="220"/>
      <c r="H156" s="196"/>
      <c r="I156" s="196"/>
      <c r="J156" s="196"/>
      <c r="K156" s="222"/>
      <c r="L156" s="196"/>
      <c r="M156" s="196"/>
      <c r="N156" s="196"/>
      <c r="O156" s="196"/>
      <c r="P156" s="222"/>
      <c r="Q156" s="222"/>
      <c r="R156" s="196"/>
      <c r="S156" s="238"/>
      <c r="T156" s="220"/>
      <c r="U156" s="196"/>
      <c r="V156" s="196"/>
      <c r="W156" s="196"/>
      <c r="X156" s="232" t="str">
        <f>IFERROR(CONVERT(#REF!,"ft","m"),"")</f>
        <v/>
      </c>
      <c r="Y156" s="239"/>
      <c r="Z156" s="239"/>
      <c r="AA156" s="240"/>
      <c r="AB156" s="196"/>
      <c r="AC156" s="196"/>
      <c r="AD156" s="196"/>
      <c r="AE156" s="196"/>
      <c r="AF156" s="214"/>
      <c r="AG156" s="196"/>
      <c r="AH156" s="196"/>
      <c r="AI156" s="237"/>
      <c r="AJ156" s="237"/>
      <c r="AK156" s="196"/>
      <c r="AL156" s="196"/>
      <c r="AM156" s="196"/>
      <c r="AN156" s="196"/>
      <c r="AO156" s="196"/>
      <c r="AP156" s="196"/>
      <c r="AQ156" s="196"/>
      <c r="AR156" s="214"/>
      <c r="AS156" s="228"/>
      <c r="AT156" s="228"/>
      <c r="AU156" s="228"/>
      <c r="AV156" s="228"/>
      <c r="AW156" s="235" t="str">
        <f>IFERROR(ROUNDDOWN((('Master File'!$AU156*100)/'Master File'!$AV156)-Master[[#This Row],[Quantity On Hand]],0),"")</f>
        <v/>
      </c>
      <c r="AX156" s="220"/>
      <c r="AY156" s="220"/>
      <c r="AZ156" s="220"/>
      <c r="BA156" s="196"/>
      <c r="BB156" s="196" t="str">
        <f t="shared" si="1"/>
        <v xml:space="preserve"> </v>
      </c>
      <c r="BC156" s="196"/>
      <c r="BD156" s="214"/>
      <c r="BE156" s="196"/>
      <c r="BF156" s="196"/>
      <c r="BG156" s="214"/>
      <c r="BH156" s="214"/>
      <c r="BI156" s="197"/>
      <c r="BJ156" s="214"/>
      <c r="BK156" s="196"/>
      <c r="BL156" s="196"/>
      <c r="BM156" s="196"/>
      <c r="BN156" s="196"/>
      <c r="BO156" s="196"/>
      <c r="BP156" s="214"/>
      <c r="BQ156" s="196"/>
    </row>
    <row r="157" spans="1:69" x14ac:dyDescent="0.35">
      <c r="A157" s="196"/>
      <c r="B157" s="197">
        <v>156</v>
      </c>
      <c r="C157" s="196" t="str">
        <f>IFERROR(LEFT(Master[[#This Row],[Taxon -Lookup Picker in GRIN]],FIND(" ",Master[[#This Row],[Taxon -Lookup Picker in GRIN]],1)-1),"")</f>
        <v/>
      </c>
      <c r="D157" s="214"/>
      <c r="E157" s="220"/>
      <c r="F157" s="220"/>
      <c r="G157" s="220"/>
      <c r="H157" s="196"/>
      <c r="I157" s="196"/>
      <c r="J157" s="196"/>
      <c r="K157" s="222"/>
      <c r="L157" s="196"/>
      <c r="M157" s="196"/>
      <c r="N157" s="196"/>
      <c r="O157" s="196"/>
      <c r="P157" s="222"/>
      <c r="Q157" s="222"/>
      <c r="R157" s="196"/>
      <c r="S157" s="238"/>
      <c r="T157" s="220"/>
      <c r="U157" s="196"/>
      <c r="V157" s="196"/>
      <c r="W157" s="196"/>
      <c r="X157" s="232" t="str">
        <f>IFERROR(CONVERT(#REF!,"ft","m"),"")</f>
        <v/>
      </c>
      <c r="Y157" s="239"/>
      <c r="Z157" s="239"/>
      <c r="AA157" s="240"/>
      <c r="AB157" s="196"/>
      <c r="AC157" s="196"/>
      <c r="AD157" s="196"/>
      <c r="AE157" s="196"/>
      <c r="AF157" s="214"/>
      <c r="AG157" s="196"/>
      <c r="AH157" s="196"/>
      <c r="AI157" s="237"/>
      <c r="AJ157" s="237"/>
      <c r="AK157" s="196"/>
      <c r="AL157" s="196"/>
      <c r="AM157" s="196"/>
      <c r="AN157" s="196"/>
      <c r="AO157" s="196"/>
      <c r="AP157" s="196"/>
      <c r="AQ157" s="196"/>
      <c r="AR157" s="214"/>
      <c r="AS157" s="228"/>
      <c r="AT157" s="228"/>
      <c r="AU157" s="228"/>
      <c r="AV157" s="228"/>
      <c r="AW157" s="235" t="str">
        <f>IFERROR(ROUNDDOWN((('Master File'!$AU157*100)/'Master File'!$AV157)-Master[[#This Row],[Quantity On Hand]],0),"")</f>
        <v/>
      </c>
      <c r="AX157" s="220"/>
      <c r="AY157" s="220"/>
      <c r="AZ157" s="220"/>
      <c r="BA157" s="196"/>
      <c r="BB157" s="196" t="str">
        <f t="shared" si="1"/>
        <v xml:space="preserve"> </v>
      </c>
      <c r="BC157" s="196"/>
      <c r="BD157" s="214"/>
      <c r="BE157" s="196"/>
      <c r="BF157" s="196"/>
      <c r="BG157" s="214"/>
      <c r="BH157" s="214"/>
      <c r="BI157" s="197"/>
      <c r="BJ157" s="214"/>
      <c r="BK157" s="196"/>
      <c r="BL157" s="196"/>
      <c r="BM157" s="196"/>
      <c r="BN157" s="196"/>
      <c r="BO157" s="196"/>
      <c r="BP157" s="214"/>
      <c r="BQ157" s="196"/>
    </row>
    <row r="158" spans="1:69" x14ac:dyDescent="0.35">
      <c r="A158" s="196"/>
      <c r="B158" s="196">
        <v>157</v>
      </c>
      <c r="C158" s="196" t="str">
        <f>IFERROR(LEFT(Master[[#This Row],[Taxon -Lookup Picker in GRIN]],FIND(" ",Master[[#This Row],[Taxon -Lookup Picker in GRIN]],1)-1),"")</f>
        <v/>
      </c>
      <c r="D158" s="214"/>
      <c r="E158" s="220"/>
      <c r="F158" s="220"/>
      <c r="G158" s="220"/>
      <c r="H158" s="196"/>
      <c r="I158" s="196"/>
      <c r="J158" s="196"/>
      <c r="K158" s="222"/>
      <c r="L158" s="196"/>
      <c r="M158" s="196"/>
      <c r="N158" s="196"/>
      <c r="O158" s="196"/>
      <c r="P158" s="222"/>
      <c r="Q158" s="222"/>
      <c r="R158" s="196"/>
      <c r="S158" s="238"/>
      <c r="T158" s="220"/>
      <c r="U158" s="196"/>
      <c r="V158" s="196"/>
      <c r="W158" s="196"/>
      <c r="X158" s="232" t="str">
        <f>IFERROR(CONVERT(#REF!,"ft","m"),"")</f>
        <v/>
      </c>
      <c r="Y158" s="239"/>
      <c r="Z158" s="239"/>
      <c r="AA158" s="240"/>
      <c r="AB158" s="196"/>
      <c r="AC158" s="196"/>
      <c r="AD158" s="196"/>
      <c r="AE158" s="196"/>
      <c r="AF158" s="214"/>
      <c r="AG158" s="196"/>
      <c r="AH158" s="196"/>
      <c r="AI158" s="237"/>
      <c r="AJ158" s="237"/>
      <c r="AK158" s="196"/>
      <c r="AL158" s="196"/>
      <c r="AM158" s="196"/>
      <c r="AN158" s="196"/>
      <c r="AO158" s="196"/>
      <c r="AP158" s="196"/>
      <c r="AQ158" s="196"/>
      <c r="AR158" s="214"/>
      <c r="AS158" s="228"/>
      <c r="AT158" s="228"/>
      <c r="AU158" s="228"/>
      <c r="AV158" s="228"/>
      <c r="AW158" s="235" t="str">
        <f>IFERROR(ROUNDDOWN((('Master File'!$AU158*100)/'Master File'!$AV158)-Master[[#This Row],[Quantity On Hand]],0),"")</f>
        <v/>
      </c>
      <c r="AX158" s="220"/>
      <c r="AY158" s="220"/>
      <c r="AZ158" s="220"/>
      <c r="BA158" s="196"/>
      <c r="BB158" s="196" t="str">
        <f t="shared" si="1"/>
        <v xml:space="preserve"> </v>
      </c>
      <c r="BC158" s="196"/>
      <c r="BD158" s="214"/>
      <c r="BE158" s="196"/>
      <c r="BF158" s="196"/>
      <c r="BG158" s="214"/>
      <c r="BH158" s="214"/>
      <c r="BI158" s="197"/>
      <c r="BJ158" s="214"/>
      <c r="BK158" s="196"/>
      <c r="BL158" s="196"/>
      <c r="BM158" s="196"/>
      <c r="BN158" s="196"/>
      <c r="BO158" s="196"/>
      <c r="BP158" s="214"/>
      <c r="BQ158" s="196"/>
    </row>
    <row r="159" spans="1:69" x14ac:dyDescent="0.35">
      <c r="A159" s="196"/>
      <c r="B159" s="196">
        <v>158</v>
      </c>
      <c r="C159" s="196" t="str">
        <f>IFERROR(LEFT(Master[[#This Row],[Taxon -Lookup Picker in GRIN]],FIND(" ",Master[[#This Row],[Taxon -Lookup Picker in GRIN]],1)-1),"")</f>
        <v/>
      </c>
      <c r="D159" s="214"/>
      <c r="E159" s="220"/>
      <c r="F159" s="220"/>
      <c r="G159" s="220"/>
      <c r="H159" s="196"/>
      <c r="I159" s="196"/>
      <c r="J159" s="196"/>
      <c r="K159" s="222"/>
      <c r="L159" s="196"/>
      <c r="M159" s="196"/>
      <c r="N159" s="196"/>
      <c r="O159" s="196"/>
      <c r="P159" s="222"/>
      <c r="Q159" s="222"/>
      <c r="R159" s="196"/>
      <c r="S159" s="238"/>
      <c r="T159" s="220"/>
      <c r="U159" s="196"/>
      <c r="V159" s="196"/>
      <c r="W159" s="196"/>
      <c r="X159" s="232" t="str">
        <f>IFERROR(CONVERT(#REF!,"ft","m"),"")</f>
        <v/>
      </c>
      <c r="Y159" s="239"/>
      <c r="Z159" s="239"/>
      <c r="AA159" s="240"/>
      <c r="AB159" s="196"/>
      <c r="AC159" s="196"/>
      <c r="AD159" s="196"/>
      <c r="AE159" s="196"/>
      <c r="AF159" s="214"/>
      <c r="AG159" s="196"/>
      <c r="AH159" s="196"/>
      <c r="AI159" s="237"/>
      <c r="AJ159" s="237"/>
      <c r="AK159" s="196"/>
      <c r="AL159" s="196"/>
      <c r="AM159" s="196"/>
      <c r="AN159" s="196"/>
      <c r="AO159" s="196"/>
      <c r="AP159" s="196"/>
      <c r="AQ159" s="196"/>
      <c r="AR159" s="214"/>
      <c r="AS159" s="228"/>
      <c r="AT159" s="228"/>
      <c r="AU159" s="228"/>
      <c r="AV159" s="228"/>
      <c r="AW159" s="235" t="str">
        <f>IFERROR(ROUNDDOWN((('Master File'!$AU159*100)/'Master File'!$AV159)-Master[[#This Row],[Quantity On Hand]],0),"")</f>
        <v/>
      </c>
      <c r="AX159" s="220"/>
      <c r="AY159" s="220"/>
      <c r="AZ159" s="220"/>
      <c r="BA159" s="196"/>
      <c r="BB159" s="196" t="str">
        <f t="shared" si="1"/>
        <v xml:space="preserve"> </v>
      </c>
      <c r="BC159" s="196"/>
      <c r="BD159" s="214"/>
      <c r="BE159" s="196"/>
      <c r="BF159" s="196"/>
      <c r="BG159" s="214"/>
      <c r="BH159" s="214"/>
      <c r="BI159" s="197"/>
      <c r="BJ159" s="214"/>
      <c r="BK159" s="196"/>
      <c r="BL159" s="196"/>
      <c r="BM159" s="196"/>
      <c r="BN159" s="196"/>
      <c r="BO159" s="196"/>
      <c r="BP159" s="214"/>
      <c r="BQ159" s="196"/>
    </row>
    <row r="160" spans="1:69" x14ac:dyDescent="0.35">
      <c r="A160" s="196"/>
      <c r="B160" s="196">
        <v>159</v>
      </c>
      <c r="C160" s="196" t="str">
        <f>IFERROR(LEFT(Master[[#This Row],[Taxon -Lookup Picker in GRIN]],FIND(" ",Master[[#This Row],[Taxon -Lookup Picker in GRIN]],1)-1),"")</f>
        <v/>
      </c>
      <c r="D160" s="214"/>
      <c r="E160" s="220"/>
      <c r="F160" s="220"/>
      <c r="G160" s="220"/>
      <c r="H160" s="196"/>
      <c r="I160" s="196"/>
      <c r="J160" s="196"/>
      <c r="K160" s="222"/>
      <c r="L160" s="196"/>
      <c r="M160" s="196"/>
      <c r="N160" s="196"/>
      <c r="O160" s="196"/>
      <c r="P160" s="222"/>
      <c r="Q160" s="222"/>
      <c r="R160" s="196"/>
      <c r="S160" s="238"/>
      <c r="T160" s="220"/>
      <c r="U160" s="196"/>
      <c r="V160" s="196"/>
      <c r="W160" s="196"/>
      <c r="X160" s="232" t="str">
        <f>IFERROR(CONVERT(#REF!,"ft","m"),"")</f>
        <v/>
      </c>
      <c r="Y160" s="239"/>
      <c r="Z160" s="239"/>
      <c r="AA160" s="240"/>
      <c r="AB160" s="196"/>
      <c r="AC160" s="196"/>
      <c r="AD160" s="196"/>
      <c r="AE160" s="196"/>
      <c r="AF160" s="214"/>
      <c r="AG160" s="196"/>
      <c r="AH160" s="196"/>
      <c r="AI160" s="237"/>
      <c r="AJ160" s="237"/>
      <c r="AK160" s="196"/>
      <c r="AL160" s="196"/>
      <c r="AM160" s="196"/>
      <c r="AN160" s="196"/>
      <c r="AO160" s="196"/>
      <c r="AP160" s="196"/>
      <c r="AQ160" s="196"/>
      <c r="AR160" s="214"/>
      <c r="AS160" s="228"/>
      <c r="AT160" s="228"/>
      <c r="AU160" s="228"/>
      <c r="AV160" s="228"/>
      <c r="AW160" s="235" t="str">
        <f>IFERROR(ROUNDDOWN((('Master File'!$AU160*100)/'Master File'!$AV160)-Master[[#This Row],[Quantity On Hand]],0),"")</f>
        <v/>
      </c>
      <c r="AX160" s="220"/>
      <c r="AY160" s="220"/>
      <c r="AZ160" s="220"/>
      <c r="BA160" s="196"/>
      <c r="BB160" s="196" t="str">
        <f t="shared" si="1"/>
        <v xml:space="preserve"> </v>
      </c>
      <c r="BC160" s="196"/>
      <c r="BD160" s="214"/>
      <c r="BE160" s="196"/>
      <c r="BF160" s="196"/>
      <c r="BG160" s="214"/>
      <c r="BH160" s="214"/>
      <c r="BI160" s="197"/>
      <c r="BJ160" s="214"/>
      <c r="BK160" s="196"/>
      <c r="BL160" s="196"/>
      <c r="BM160" s="196"/>
      <c r="BN160" s="196"/>
      <c r="BO160" s="196"/>
      <c r="BP160" s="214"/>
      <c r="BQ160" s="196"/>
    </row>
    <row r="161" spans="1:69" x14ac:dyDescent="0.35">
      <c r="A161" s="196"/>
      <c r="B161" s="197">
        <v>160</v>
      </c>
      <c r="C161" s="196" t="str">
        <f>IFERROR(LEFT(Master[[#This Row],[Taxon -Lookup Picker in GRIN]],FIND(" ",Master[[#This Row],[Taxon -Lookup Picker in GRIN]],1)-1),"")</f>
        <v/>
      </c>
      <c r="D161" s="214"/>
      <c r="E161" s="220"/>
      <c r="F161" s="220"/>
      <c r="G161" s="220"/>
      <c r="H161" s="196"/>
      <c r="I161" s="196"/>
      <c r="J161" s="196"/>
      <c r="K161" s="222"/>
      <c r="L161" s="196"/>
      <c r="M161" s="196"/>
      <c r="N161" s="196"/>
      <c r="O161" s="196"/>
      <c r="P161" s="222"/>
      <c r="Q161" s="222"/>
      <c r="R161" s="196"/>
      <c r="S161" s="238"/>
      <c r="T161" s="220"/>
      <c r="U161" s="196"/>
      <c r="V161" s="196"/>
      <c r="W161" s="196"/>
      <c r="X161" s="232" t="str">
        <f>IFERROR(CONVERT(#REF!,"ft","m"),"")</f>
        <v/>
      </c>
      <c r="Y161" s="239"/>
      <c r="Z161" s="239"/>
      <c r="AA161" s="240"/>
      <c r="AB161" s="196"/>
      <c r="AC161" s="196"/>
      <c r="AD161" s="196"/>
      <c r="AE161" s="196"/>
      <c r="AF161" s="214"/>
      <c r="AG161" s="196"/>
      <c r="AH161" s="196"/>
      <c r="AI161" s="237"/>
      <c r="AJ161" s="237"/>
      <c r="AK161" s="196"/>
      <c r="AL161" s="196"/>
      <c r="AM161" s="196"/>
      <c r="AN161" s="196"/>
      <c r="AO161" s="196"/>
      <c r="AP161" s="196"/>
      <c r="AQ161" s="196"/>
      <c r="AR161" s="214"/>
      <c r="AS161" s="228"/>
      <c r="AT161" s="228"/>
      <c r="AU161" s="228"/>
      <c r="AV161" s="228"/>
      <c r="AW161" s="235" t="str">
        <f>IFERROR(ROUNDDOWN((('Master File'!$AU161*100)/'Master File'!$AV161)-Master[[#This Row],[Quantity On Hand]],0),"")</f>
        <v/>
      </c>
      <c r="AX161" s="220"/>
      <c r="AY161" s="220"/>
      <c r="AZ161" s="220"/>
      <c r="BA161" s="196"/>
      <c r="BB161" s="196" t="str">
        <f t="shared" si="1"/>
        <v xml:space="preserve"> </v>
      </c>
      <c r="BC161" s="196"/>
      <c r="BD161" s="214"/>
      <c r="BE161" s="196"/>
      <c r="BF161" s="196"/>
      <c r="BG161" s="214"/>
      <c r="BH161" s="214"/>
      <c r="BI161" s="197"/>
      <c r="BJ161" s="214"/>
      <c r="BK161" s="196"/>
      <c r="BL161" s="196"/>
      <c r="BM161" s="196"/>
      <c r="BN161" s="196"/>
      <c r="BO161" s="196"/>
      <c r="BP161" s="214"/>
      <c r="BQ161" s="196"/>
    </row>
    <row r="162" spans="1:69" x14ac:dyDescent="0.35">
      <c r="A162" s="196"/>
      <c r="B162" s="196">
        <v>161</v>
      </c>
      <c r="C162" s="196" t="str">
        <f>IFERROR(LEFT(Master[[#This Row],[Taxon -Lookup Picker in GRIN]],FIND(" ",Master[[#This Row],[Taxon -Lookup Picker in GRIN]],1)-1),"")</f>
        <v/>
      </c>
      <c r="D162" s="214"/>
      <c r="E162" s="220"/>
      <c r="F162" s="220"/>
      <c r="G162" s="220"/>
      <c r="H162" s="196"/>
      <c r="I162" s="196"/>
      <c r="J162" s="196"/>
      <c r="K162" s="222"/>
      <c r="L162" s="196"/>
      <c r="M162" s="196"/>
      <c r="N162" s="196"/>
      <c r="O162" s="196"/>
      <c r="P162" s="222"/>
      <c r="Q162" s="222"/>
      <c r="R162" s="196"/>
      <c r="S162" s="238"/>
      <c r="T162" s="220"/>
      <c r="U162" s="196"/>
      <c r="V162" s="196"/>
      <c r="W162" s="196"/>
      <c r="X162" s="232" t="str">
        <f>IFERROR(CONVERT(#REF!,"ft","m"),"")</f>
        <v/>
      </c>
      <c r="Y162" s="239"/>
      <c r="Z162" s="239"/>
      <c r="AA162" s="240"/>
      <c r="AB162" s="196"/>
      <c r="AC162" s="196"/>
      <c r="AD162" s="196"/>
      <c r="AE162" s="196"/>
      <c r="AF162" s="214"/>
      <c r="AG162" s="196"/>
      <c r="AH162" s="196"/>
      <c r="AI162" s="237"/>
      <c r="AJ162" s="237"/>
      <c r="AK162" s="196"/>
      <c r="AL162" s="196"/>
      <c r="AM162" s="196"/>
      <c r="AN162" s="196"/>
      <c r="AO162" s="196"/>
      <c r="AP162" s="196"/>
      <c r="AQ162" s="196"/>
      <c r="AR162" s="214"/>
      <c r="AS162" s="228"/>
      <c r="AT162" s="228"/>
      <c r="AU162" s="228"/>
      <c r="AV162" s="228"/>
      <c r="AW162" s="235" t="str">
        <f>IFERROR(ROUNDDOWN((('Master File'!$AU162*100)/'Master File'!$AV162)-Master[[#This Row],[Quantity On Hand]],0),"")</f>
        <v/>
      </c>
      <c r="AX162" s="220"/>
      <c r="AY162" s="220"/>
      <c r="AZ162" s="220"/>
      <c r="BA162" s="196"/>
      <c r="BB162" s="196" t="str">
        <f t="shared" ref="BB162:BB193" si="2">CONCATENATE(D162," ",E162)</f>
        <v xml:space="preserve"> </v>
      </c>
      <c r="BC162" s="196"/>
      <c r="BD162" s="214"/>
      <c r="BE162" s="196"/>
      <c r="BF162" s="196"/>
      <c r="BG162" s="214"/>
      <c r="BH162" s="214"/>
      <c r="BI162" s="197"/>
      <c r="BJ162" s="214"/>
      <c r="BK162" s="196"/>
      <c r="BL162" s="196"/>
      <c r="BM162" s="196"/>
      <c r="BN162" s="196"/>
      <c r="BO162" s="196"/>
      <c r="BP162" s="214"/>
      <c r="BQ162" s="196"/>
    </row>
    <row r="163" spans="1:69" x14ac:dyDescent="0.35">
      <c r="A163" s="196"/>
      <c r="B163" s="197">
        <v>162</v>
      </c>
      <c r="C163" s="196" t="str">
        <f>IFERROR(LEFT(Master[[#This Row],[Taxon -Lookup Picker in GRIN]],FIND(" ",Master[[#This Row],[Taxon -Lookup Picker in GRIN]],1)-1),"")</f>
        <v/>
      </c>
      <c r="D163" s="214"/>
      <c r="E163" s="220"/>
      <c r="F163" s="220"/>
      <c r="G163" s="220"/>
      <c r="H163" s="196"/>
      <c r="I163" s="196"/>
      <c r="J163" s="196"/>
      <c r="K163" s="222"/>
      <c r="L163" s="196"/>
      <c r="M163" s="196"/>
      <c r="N163" s="196"/>
      <c r="O163" s="196"/>
      <c r="P163" s="222"/>
      <c r="Q163" s="222"/>
      <c r="R163" s="196"/>
      <c r="S163" s="238"/>
      <c r="T163" s="220"/>
      <c r="U163" s="196"/>
      <c r="V163" s="196"/>
      <c r="W163" s="196"/>
      <c r="X163" s="232" t="str">
        <f>IFERROR(CONVERT(#REF!,"ft","m"),"")</f>
        <v/>
      </c>
      <c r="Y163" s="239"/>
      <c r="Z163" s="239"/>
      <c r="AA163" s="240"/>
      <c r="AB163" s="196"/>
      <c r="AC163" s="196"/>
      <c r="AD163" s="196"/>
      <c r="AE163" s="196"/>
      <c r="AF163" s="214"/>
      <c r="AG163" s="196"/>
      <c r="AH163" s="196"/>
      <c r="AI163" s="237"/>
      <c r="AJ163" s="237"/>
      <c r="AK163" s="196"/>
      <c r="AL163" s="196"/>
      <c r="AM163" s="196"/>
      <c r="AN163" s="196"/>
      <c r="AO163" s="196"/>
      <c r="AP163" s="196"/>
      <c r="AQ163" s="196"/>
      <c r="AR163" s="214"/>
      <c r="AS163" s="228"/>
      <c r="AT163" s="228"/>
      <c r="AU163" s="228"/>
      <c r="AV163" s="228"/>
      <c r="AW163" s="235" t="str">
        <f>IFERROR(ROUNDDOWN((('Master File'!$AU163*100)/'Master File'!$AV163)-Master[[#This Row],[Quantity On Hand]],0),"")</f>
        <v/>
      </c>
      <c r="AX163" s="220"/>
      <c r="AY163" s="220"/>
      <c r="AZ163" s="220"/>
      <c r="BA163" s="196"/>
      <c r="BB163" s="196" t="str">
        <f t="shared" si="2"/>
        <v xml:space="preserve"> </v>
      </c>
      <c r="BC163" s="196"/>
      <c r="BD163" s="214"/>
      <c r="BE163" s="196"/>
      <c r="BF163" s="196"/>
      <c r="BG163" s="214"/>
      <c r="BH163" s="214"/>
      <c r="BI163" s="197"/>
      <c r="BJ163" s="214"/>
      <c r="BK163" s="196"/>
      <c r="BL163" s="196"/>
      <c r="BM163" s="196"/>
      <c r="BN163" s="196"/>
      <c r="BO163" s="196"/>
      <c r="BP163" s="214"/>
      <c r="BQ163" s="196"/>
    </row>
    <row r="164" spans="1:69" x14ac:dyDescent="0.35">
      <c r="A164" s="196"/>
      <c r="B164" s="196">
        <v>163</v>
      </c>
      <c r="C164" s="196" t="str">
        <f>IFERROR(LEFT(Master[[#This Row],[Taxon -Lookup Picker in GRIN]],FIND(" ",Master[[#This Row],[Taxon -Lookup Picker in GRIN]],1)-1),"")</f>
        <v/>
      </c>
      <c r="D164" s="214"/>
      <c r="E164" s="220"/>
      <c r="F164" s="220"/>
      <c r="G164" s="220"/>
      <c r="H164" s="196"/>
      <c r="I164" s="196"/>
      <c r="J164" s="196"/>
      <c r="K164" s="222"/>
      <c r="L164" s="196"/>
      <c r="M164" s="196"/>
      <c r="N164" s="196"/>
      <c r="O164" s="196"/>
      <c r="P164" s="222"/>
      <c r="Q164" s="222"/>
      <c r="R164" s="196"/>
      <c r="S164" s="238"/>
      <c r="T164" s="220"/>
      <c r="U164" s="196"/>
      <c r="V164" s="196"/>
      <c r="W164" s="196"/>
      <c r="X164" s="232" t="str">
        <f>IFERROR(CONVERT(#REF!,"ft","m"),"")</f>
        <v/>
      </c>
      <c r="Y164" s="239"/>
      <c r="Z164" s="239"/>
      <c r="AA164" s="240"/>
      <c r="AB164" s="196"/>
      <c r="AC164" s="196"/>
      <c r="AD164" s="196"/>
      <c r="AE164" s="196"/>
      <c r="AF164" s="214"/>
      <c r="AG164" s="196"/>
      <c r="AH164" s="196"/>
      <c r="AI164" s="237"/>
      <c r="AJ164" s="237"/>
      <c r="AK164" s="196"/>
      <c r="AL164" s="196"/>
      <c r="AM164" s="196"/>
      <c r="AN164" s="196"/>
      <c r="AO164" s="196"/>
      <c r="AP164" s="196"/>
      <c r="AQ164" s="196"/>
      <c r="AR164" s="214"/>
      <c r="AS164" s="228"/>
      <c r="AT164" s="228"/>
      <c r="AU164" s="228"/>
      <c r="AV164" s="228"/>
      <c r="AW164" s="235" t="str">
        <f>IFERROR(ROUNDDOWN((('Master File'!$AU164*100)/'Master File'!$AV164)-Master[[#This Row],[Quantity On Hand]],0),"")</f>
        <v/>
      </c>
      <c r="AX164" s="220"/>
      <c r="AY164" s="220"/>
      <c r="AZ164" s="220"/>
      <c r="BA164" s="196"/>
      <c r="BB164" s="196" t="str">
        <f t="shared" si="2"/>
        <v xml:space="preserve"> </v>
      </c>
      <c r="BC164" s="196"/>
      <c r="BD164" s="214"/>
      <c r="BE164" s="196"/>
      <c r="BF164" s="196"/>
      <c r="BG164" s="214"/>
      <c r="BH164" s="214"/>
      <c r="BI164" s="197"/>
      <c r="BJ164" s="214"/>
      <c r="BK164" s="196"/>
      <c r="BL164" s="196"/>
      <c r="BM164" s="196"/>
      <c r="BN164" s="196"/>
      <c r="BO164" s="196"/>
      <c r="BP164" s="214"/>
      <c r="BQ164" s="196"/>
    </row>
    <row r="165" spans="1:69" x14ac:dyDescent="0.35">
      <c r="A165" s="196"/>
      <c r="B165" s="196">
        <v>164</v>
      </c>
      <c r="C165" s="196" t="str">
        <f>IFERROR(LEFT(Master[[#This Row],[Taxon -Lookup Picker in GRIN]],FIND(" ",Master[[#This Row],[Taxon -Lookup Picker in GRIN]],1)-1),"")</f>
        <v/>
      </c>
      <c r="D165" s="214"/>
      <c r="E165" s="220"/>
      <c r="F165" s="220"/>
      <c r="G165" s="220"/>
      <c r="H165" s="196"/>
      <c r="I165" s="196"/>
      <c r="J165" s="196"/>
      <c r="K165" s="222"/>
      <c r="L165" s="196"/>
      <c r="M165" s="196"/>
      <c r="N165" s="196"/>
      <c r="O165" s="196"/>
      <c r="P165" s="222"/>
      <c r="Q165" s="222"/>
      <c r="R165" s="196"/>
      <c r="S165" s="238"/>
      <c r="T165" s="220"/>
      <c r="U165" s="196"/>
      <c r="V165" s="196"/>
      <c r="W165" s="196"/>
      <c r="X165" s="232" t="str">
        <f>IFERROR(CONVERT(#REF!,"ft","m"),"")</f>
        <v/>
      </c>
      <c r="Y165" s="239"/>
      <c r="Z165" s="239"/>
      <c r="AA165" s="240"/>
      <c r="AB165" s="196"/>
      <c r="AC165" s="196"/>
      <c r="AD165" s="196"/>
      <c r="AE165" s="196"/>
      <c r="AF165" s="214"/>
      <c r="AG165" s="196"/>
      <c r="AH165" s="196"/>
      <c r="AI165" s="237"/>
      <c r="AJ165" s="237"/>
      <c r="AK165" s="196"/>
      <c r="AL165" s="196"/>
      <c r="AM165" s="196"/>
      <c r="AN165" s="196"/>
      <c r="AO165" s="196"/>
      <c r="AP165" s="196"/>
      <c r="AQ165" s="196"/>
      <c r="AR165" s="214"/>
      <c r="AS165" s="228"/>
      <c r="AT165" s="228"/>
      <c r="AU165" s="228"/>
      <c r="AV165" s="228"/>
      <c r="AW165" s="235" t="str">
        <f>IFERROR(ROUNDDOWN((('Master File'!$AU165*100)/'Master File'!$AV165)-Master[[#This Row],[Quantity On Hand]],0),"")</f>
        <v/>
      </c>
      <c r="AX165" s="220"/>
      <c r="AY165" s="220"/>
      <c r="AZ165" s="220"/>
      <c r="BA165" s="196"/>
      <c r="BB165" s="196" t="str">
        <f t="shared" si="2"/>
        <v xml:space="preserve"> </v>
      </c>
      <c r="BC165" s="196"/>
      <c r="BD165" s="214"/>
      <c r="BE165" s="196"/>
      <c r="BF165" s="196"/>
      <c r="BG165" s="214"/>
      <c r="BH165" s="214"/>
      <c r="BI165" s="197"/>
      <c r="BJ165" s="214"/>
      <c r="BK165" s="196"/>
      <c r="BL165" s="196"/>
      <c r="BM165" s="196"/>
      <c r="BN165" s="196"/>
      <c r="BO165" s="196"/>
      <c r="BP165" s="214"/>
      <c r="BQ165" s="196"/>
    </row>
    <row r="166" spans="1:69" x14ac:dyDescent="0.35">
      <c r="A166" s="196"/>
      <c r="B166" s="196">
        <v>165</v>
      </c>
      <c r="C166" s="196" t="str">
        <f>IFERROR(LEFT(Master[[#This Row],[Taxon -Lookup Picker in GRIN]],FIND(" ",Master[[#This Row],[Taxon -Lookup Picker in GRIN]],1)-1),"")</f>
        <v/>
      </c>
      <c r="D166" s="214"/>
      <c r="E166" s="220"/>
      <c r="F166" s="220"/>
      <c r="G166" s="220"/>
      <c r="H166" s="196"/>
      <c r="I166" s="196"/>
      <c r="J166" s="196"/>
      <c r="K166" s="222"/>
      <c r="L166" s="196"/>
      <c r="M166" s="196"/>
      <c r="N166" s="196"/>
      <c r="O166" s="196"/>
      <c r="P166" s="222"/>
      <c r="Q166" s="222"/>
      <c r="R166" s="196"/>
      <c r="S166" s="238"/>
      <c r="T166" s="220"/>
      <c r="U166" s="196"/>
      <c r="V166" s="196"/>
      <c r="W166" s="196"/>
      <c r="X166" s="232" t="str">
        <f>IFERROR(CONVERT(#REF!,"ft","m"),"")</f>
        <v/>
      </c>
      <c r="Y166" s="239"/>
      <c r="Z166" s="239"/>
      <c r="AA166" s="240"/>
      <c r="AB166" s="196"/>
      <c r="AC166" s="196"/>
      <c r="AD166" s="196"/>
      <c r="AE166" s="196"/>
      <c r="AF166" s="214"/>
      <c r="AG166" s="196"/>
      <c r="AH166" s="196"/>
      <c r="AI166" s="237"/>
      <c r="AJ166" s="237"/>
      <c r="AK166" s="196"/>
      <c r="AL166" s="196"/>
      <c r="AM166" s="196"/>
      <c r="AN166" s="196"/>
      <c r="AO166" s="196"/>
      <c r="AP166" s="196"/>
      <c r="AQ166" s="196"/>
      <c r="AR166" s="214"/>
      <c r="AS166" s="228"/>
      <c r="AT166" s="228"/>
      <c r="AU166" s="228"/>
      <c r="AV166" s="228"/>
      <c r="AW166" s="235" t="str">
        <f>IFERROR(ROUNDDOWN((('Master File'!$AU166*100)/'Master File'!$AV166)-Master[[#This Row],[Quantity On Hand]],0),"")</f>
        <v/>
      </c>
      <c r="AX166" s="220"/>
      <c r="AY166" s="220"/>
      <c r="AZ166" s="220"/>
      <c r="BA166" s="196"/>
      <c r="BB166" s="196" t="str">
        <f t="shared" si="2"/>
        <v xml:space="preserve"> </v>
      </c>
      <c r="BC166" s="196"/>
      <c r="BD166" s="214"/>
      <c r="BE166" s="196"/>
      <c r="BF166" s="196"/>
      <c r="BG166" s="214"/>
      <c r="BH166" s="214"/>
      <c r="BI166" s="197"/>
      <c r="BJ166" s="214"/>
      <c r="BK166" s="196"/>
      <c r="BL166" s="196"/>
      <c r="BM166" s="196"/>
      <c r="BN166" s="196"/>
      <c r="BO166" s="196"/>
      <c r="BP166" s="214"/>
      <c r="BQ166" s="196"/>
    </row>
    <row r="167" spans="1:69" x14ac:dyDescent="0.35">
      <c r="A167" s="196"/>
      <c r="B167" s="197">
        <v>166</v>
      </c>
      <c r="C167" s="196" t="str">
        <f>IFERROR(LEFT(Master[[#This Row],[Taxon -Lookup Picker in GRIN]],FIND(" ",Master[[#This Row],[Taxon -Lookup Picker in GRIN]],1)-1),"")</f>
        <v/>
      </c>
      <c r="D167" s="214"/>
      <c r="E167" s="220"/>
      <c r="F167" s="220"/>
      <c r="G167" s="220"/>
      <c r="H167" s="196"/>
      <c r="I167" s="196"/>
      <c r="J167" s="196"/>
      <c r="K167" s="222"/>
      <c r="L167" s="196"/>
      <c r="M167" s="196"/>
      <c r="N167" s="196"/>
      <c r="O167" s="196"/>
      <c r="P167" s="222"/>
      <c r="Q167" s="222"/>
      <c r="R167" s="196"/>
      <c r="S167" s="238"/>
      <c r="T167" s="220"/>
      <c r="U167" s="196"/>
      <c r="V167" s="196"/>
      <c r="W167" s="196"/>
      <c r="X167" s="232" t="str">
        <f>IFERROR(CONVERT(#REF!,"ft","m"),"")</f>
        <v/>
      </c>
      <c r="Y167" s="239"/>
      <c r="Z167" s="239"/>
      <c r="AA167" s="240"/>
      <c r="AB167" s="196"/>
      <c r="AC167" s="196"/>
      <c r="AD167" s="196"/>
      <c r="AE167" s="196"/>
      <c r="AF167" s="214"/>
      <c r="AG167" s="196"/>
      <c r="AH167" s="196"/>
      <c r="AI167" s="237"/>
      <c r="AJ167" s="237"/>
      <c r="AK167" s="196"/>
      <c r="AL167" s="196"/>
      <c r="AM167" s="196"/>
      <c r="AN167" s="196"/>
      <c r="AO167" s="196"/>
      <c r="AP167" s="196"/>
      <c r="AQ167" s="196"/>
      <c r="AR167" s="214"/>
      <c r="AS167" s="228"/>
      <c r="AT167" s="228"/>
      <c r="AU167" s="228"/>
      <c r="AV167" s="228"/>
      <c r="AW167" s="235" t="str">
        <f>IFERROR(ROUNDDOWN((('Master File'!$AU167*100)/'Master File'!$AV167)-Master[[#This Row],[Quantity On Hand]],0),"")</f>
        <v/>
      </c>
      <c r="AX167" s="220"/>
      <c r="AY167" s="220"/>
      <c r="AZ167" s="220"/>
      <c r="BA167" s="196"/>
      <c r="BB167" s="196" t="str">
        <f t="shared" si="2"/>
        <v xml:space="preserve"> </v>
      </c>
      <c r="BC167" s="196"/>
      <c r="BD167" s="214"/>
      <c r="BE167" s="196"/>
      <c r="BF167" s="196"/>
      <c r="BG167" s="214"/>
      <c r="BH167" s="214"/>
      <c r="BI167" s="197"/>
      <c r="BJ167" s="214"/>
      <c r="BK167" s="196"/>
      <c r="BL167" s="196"/>
      <c r="BM167" s="196"/>
      <c r="BN167" s="196"/>
      <c r="BO167" s="196"/>
      <c r="BP167" s="214"/>
      <c r="BQ167" s="196"/>
    </row>
    <row r="168" spans="1:69" x14ac:dyDescent="0.35">
      <c r="A168" s="196"/>
      <c r="B168" s="196">
        <v>167</v>
      </c>
      <c r="C168" s="196" t="str">
        <f>IFERROR(LEFT(Master[[#This Row],[Taxon -Lookup Picker in GRIN]],FIND(" ",Master[[#This Row],[Taxon -Lookup Picker in GRIN]],1)-1),"")</f>
        <v/>
      </c>
      <c r="D168" s="214"/>
      <c r="E168" s="220"/>
      <c r="F168" s="220"/>
      <c r="G168" s="220"/>
      <c r="H168" s="196"/>
      <c r="I168" s="196"/>
      <c r="J168" s="196"/>
      <c r="K168" s="222"/>
      <c r="L168" s="196"/>
      <c r="M168" s="196"/>
      <c r="N168" s="196"/>
      <c r="O168" s="196"/>
      <c r="P168" s="222"/>
      <c r="Q168" s="222"/>
      <c r="R168" s="196"/>
      <c r="S168" s="238"/>
      <c r="T168" s="220"/>
      <c r="U168" s="196"/>
      <c r="V168" s="196"/>
      <c r="W168" s="196"/>
      <c r="X168" s="232" t="str">
        <f>IFERROR(CONVERT(#REF!,"ft","m"),"")</f>
        <v/>
      </c>
      <c r="Y168" s="239"/>
      <c r="Z168" s="239"/>
      <c r="AA168" s="240"/>
      <c r="AB168" s="196"/>
      <c r="AC168" s="196"/>
      <c r="AD168" s="196"/>
      <c r="AE168" s="196"/>
      <c r="AF168" s="214"/>
      <c r="AG168" s="196"/>
      <c r="AH168" s="196"/>
      <c r="AI168" s="237"/>
      <c r="AJ168" s="237"/>
      <c r="AK168" s="196"/>
      <c r="AL168" s="196"/>
      <c r="AM168" s="196"/>
      <c r="AN168" s="196"/>
      <c r="AO168" s="196"/>
      <c r="AP168" s="196"/>
      <c r="AQ168" s="196"/>
      <c r="AR168" s="214"/>
      <c r="AS168" s="228"/>
      <c r="AT168" s="228"/>
      <c r="AU168" s="228"/>
      <c r="AV168" s="228"/>
      <c r="AW168" s="235" t="str">
        <f>IFERROR(ROUNDDOWN((('Master File'!$AU168*100)/'Master File'!$AV168)-Master[[#This Row],[Quantity On Hand]],0),"")</f>
        <v/>
      </c>
      <c r="AX168" s="220"/>
      <c r="AY168" s="220"/>
      <c r="AZ168" s="220"/>
      <c r="BA168" s="196"/>
      <c r="BB168" s="196" t="str">
        <f t="shared" si="2"/>
        <v xml:space="preserve"> </v>
      </c>
      <c r="BC168" s="196"/>
      <c r="BD168" s="214"/>
      <c r="BE168" s="196"/>
      <c r="BF168" s="196"/>
      <c r="BG168" s="214"/>
      <c r="BH168" s="214"/>
      <c r="BI168" s="197"/>
      <c r="BJ168" s="214"/>
      <c r="BK168" s="196"/>
      <c r="BL168" s="196"/>
      <c r="BM168" s="196"/>
      <c r="BN168" s="196"/>
      <c r="BO168" s="196"/>
      <c r="BP168" s="214"/>
      <c r="BQ168" s="196"/>
    </row>
    <row r="169" spans="1:69" x14ac:dyDescent="0.35">
      <c r="A169" s="196"/>
      <c r="B169" s="197">
        <v>168</v>
      </c>
      <c r="C169" s="196" t="str">
        <f>IFERROR(LEFT(Master[[#This Row],[Taxon -Lookup Picker in GRIN]],FIND(" ",Master[[#This Row],[Taxon -Lookup Picker in GRIN]],1)-1),"")</f>
        <v/>
      </c>
      <c r="D169" s="214"/>
      <c r="E169" s="220"/>
      <c r="F169" s="220"/>
      <c r="G169" s="220"/>
      <c r="H169" s="196"/>
      <c r="I169" s="196"/>
      <c r="J169" s="196"/>
      <c r="K169" s="222"/>
      <c r="L169" s="196"/>
      <c r="M169" s="196"/>
      <c r="N169" s="196"/>
      <c r="O169" s="196"/>
      <c r="P169" s="222"/>
      <c r="Q169" s="222"/>
      <c r="R169" s="196"/>
      <c r="S169" s="238"/>
      <c r="T169" s="220"/>
      <c r="U169" s="196"/>
      <c r="V169" s="196"/>
      <c r="W169" s="196"/>
      <c r="X169" s="232" t="str">
        <f>IFERROR(CONVERT(#REF!,"ft","m"),"")</f>
        <v/>
      </c>
      <c r="Y169" s="239"/>
      <c r="Z169" s="239"/>
      <c r="AA169" s="240"/>
      <c r="AB169" s="196"/>
      <c r="AC169" s="196"/>
      <c r="AD169" s="196"/>
      <c r="AE169" s="196"/>
      <c r="AF169" s="214"/>
      <c r="AG169" s="196"/>
      <c r="AH169" s="196"/>
      <c r="AI169" s="237"/>
      <c r="AJ169" s="237"/>
      <c r="AK169" s="196"/>
      <c r="AL169" s="196"/>
      <c r="AM169" s="196"/>
      <c r="AN169" s="196"/>
      <c r="AO169" s="196"/>
      <c r="AP169" s="196"/>
      <c r="AQ169" s="196"/>
      <c r="AR169" s="214"/>
      <c r="AS169" s="228"/>
      <c r="AT169" s="228"/>
      <c r="AU169" s="228"/>
      <c r="AV169" s="228"/>
      <c r="AW169" s="235" t="str">
        <f>IFERROR(ROUNDDOWN((('Master File'!$AU169*100)/'Master File'!$AV169)-Master[[#This Row],[Quantity On Hand]],0),"")</f>
        <v/>
      </c>
      <c r="AX169" s="220"/>
      <c r="AY169" s="220"/>
      <c r="AZ169" s="220"/>
      <c r="BA169" s="196"/>
      <c r="BB169" s="196" t="str">
        <f t="shared" si="2"/>
        <v xml:space="preserve"> </v>
      </c>
      <c r="BC169" s="196"/>
      <c r="BD169" s="214"/>
      <c r="BE169" s="196"/>
      <c r="BF169" s="196"/>
      <c r="BG169" s="214"/>
      <c r="BH169" s="214"/>
      <c r="BI169" s="197"/>
      <c r="BJ169" s="214"/>
      <c r="BK169" s="196"/>
      <c r="BL169" s="196"/>
      <c r="BM169" s="196"/>
      <c r="BN169" s="196"/>
      <c r="BO169" s="196"/>
      <c r="BP169" s="214"/>
      <c r="BQ169" s="196"/>
    </row>
    <row r="170" spans="1:69" x14ac:dyDescent="0.35">
      <c r="A170" s="196"/>
      <c r="B170" s="196">
        <v>169</v>
      </c>
      <c r="C170" s="196" t="str">
        <f>IFERROR(LEFT(Master[[#This Row],[Taxon -Lookup Picker in GRIN]],FIND(" ",Master[[#This Row],[Taxon -Lookup Picker in GRIN]],1)-1),"")</f>
        <v/>
      </c>
      <c r="D170" s="214"/>
      <c r="E170" s="220"/>
      <c r="F170" s="220"/>
      <c r="G170" s="220"/>
      <c r="H170" s="196"/>
      <c r="I170" s="196"/>
      <c r="J170" s="196"/>
      <c r="K170" s="222"/>
      <c r="L170" s="196"/>
      <c r="M170" s="196"/>
      <c r="N170" s="196"/>
      <c r="O170" s="196"/>
      <c r="P170" s="222"/>
      <c r="Q170" s="222"/>
      <c r="R170" s="196"/>
      <c r="S170" s="238"/>
      <c r="T170" s="220"/>
      <c r="U170" s="196"/>
      <c r="V170" s="196"/>
      <c r="W170" s="196"/>
      <c r="X170" s="232" t="str">
        <f>IFERROR(CONVERT(#REF!,"ft","m"),"")</f>
        <v/>
      </c>
      <c r="Y170" s="239"/>
      <c r="Z170" s="239"/>
      <c r="AA170" s="240"/>
      <c r="AB170" s="196"/>
      <c r="AC170" s="196"/>
      <c r="AD170" s="196"/>
      <c r="AE170" s="196"/>
      <c r="AF170" s="214"/>
      <c r="AG170" s="196"/>
      <c r="AH170" s="196"/>
      <c r="AI170" s="237"/>
      <c r="AJ170" s="237"/>
      <c r="AK170" s="196"/>
      <c r="AL170" s="196"/>
      <c r="AM170" s="196"/>
      <c r="AN170" s="196"/>
      <c r="AO170" s="196"/>
      <c r="AP170" s="196"/>
      <c r="AQ170" s="196"/>
      <c r="AR170" s="214"/>
      <c r="AS170" s="228"/>
      <c r="AT170" s="228"/>
      <c r="AU170" s="228"/>
      <c r="AV170" s="228"/>
      <c r="AW170" s="235" t="str">
        <f>IFERROR(ROUNDDOWN((('Master File'!$AU170*100)/'Master File'!$AV170)-Master[[#This Row],[Quantity On Hand]],0),"")</f>
        <v/>
      </c>
      <c r="AX170" s="220"/>
      <c r="AY170" s="220"/>
      <c r="AZ170" s="220"/>
      <c r="BA170" s="196"/>
      <c r="BB170" s="196" t="str">
        <f t="shared" si="2"/>
        <v xml:space="preserve"> </v>
      </c>
      <c r="BC170" s="196"/>
      <c r="BD170" s="214"/>
      <c r="BE170" s="196"/>
      <c r="BF170" s="196"/>
      <c r="BG170" s="214"/>
      <c r="BH170" s="214"/>
      <c r="BI170" s="197"/>
      <c r="BJ170" s="214"/>
      <c r="BK170" s="196"/>
      <c r="BL170" s="196"/>
      <c r="BM170" s="196"/>
      <c r="BN170" s="196"/>
      <c r="BO170" s="196"/>
      <c r="BP170" s="214"/>
      <c r="BQ170" s="196"/>
    </row>
    <row r="171" spans="1:69" x14ac:dyDescent="0.35">
      <c r="A171" s="196"/>
      <c r="B171" s="196">
        <v>170</v>
      </c>
      <c r="C171" s="196" t="str">
        <f>IFERROR(LEFT(Master[[#This Row],[Taxon -Lookup Picker in GRIN]],FIND(" ",Master[[#This Row],[Taxon -Lookup Picker in GRIN]],1)-1),"")</f>
        <v/>
      </c>
      <c r="D171" s="214"/>
      <c r="E171" s="220"/>
      <c r="F171" s="220"/>
      <c r="G171" s="220"/>
      <c r="H171" s="196"/>
      <c r="I171" s="196"/>
      <c r="J171" s="196"/>
      <c r="K171" s="222"/>
      <c r="L171" s="196"/>
      <c r="M171" s="196"/>
      <c r="N171" s="196"/>
      <c r="O171" s="196"/>
      <c r="P171" s="222"/>
      <c r="Q171" s="222"/>
      <c r="R171" s="196"/>
      <c r="S171" s="238"/>
      <c r="T171" s="220"/>
      <c r="U171" s="196"/>
      <c r="V171" s="196"/>
      <c r="W171" s="196"/>
      <c r="X171" s="232" t="str">
        <f>IFERROR(CONVERT(#REF!,"ft","m"),"")</f>
        <v/>
      </c>
      <c r="Y171" s="239"/>
      <c r="Z171" s="239"/>
      <c r="AA171" s="240"/>
      <c r="AB171" s="196"/>
      <c r="AC171" s="196"/>
      <c r="AD171" s="196"/>
      <c r="AE171" s="196"/>
      <c r="AF171" s="214"/>
      <c r="AG171" s="196"/>
      <c r="AH171" s="196"/>
      <c r="AI171" s="237"/>
      <c r="AJ171" s="237"/>
      <c r="AK171" s="196"/>
      <c r="AL171" s="196"/>
      <c r="AM171" s="196"/>
      <c r="AN171" s="196"/>
      <c r="AO171" s="196"/>
      <c r="AP171" s="196"/>
      <c r="AQ171" s="196"/>
      <c r="AR171" s="214"/>
      <c r="AS171" s="228"/>
      <c r="AT171" s="228"/>
      <c r="AU171" s="228"/>
      <c r="AV171" s="228"/>
      <c r="AW171" s="235" t="str">
        <f>IFERROR(ROUNDDOWN((('Master File'!$AU171*100)/'Master File'!$AV171)-Master[[#This Row],[Quantity On Hand]],0),"")</f>
        <v/>
      </c>
      <c r="AX171" s="220"/>
      <c r="AY171" s="220"/>
      <c r="AZ171" s="220"/>
      <c r="BA171" s="196"/>
      <c r="BB171" s="196" t="str">
        <f t="shared" si="2"/>
        <v xml:space="preserve"> </v>
      </c>
      <c r="BC171" s="196"/>
      <c r="BD171" s="214"/>
      <c r="BE171" s="196"/>
      <c r="BF171" s="196"/>
      <c r="BG171" s="214"/>
      <c r="BH171" s="214"/>
      <c r="BI171" s="197"/>
      <c r="BJ171" s="214"/>
      <c r="BK171" s="196"/>
      <c r="BL171" s="196"/>
      <c r="BM171" s="196"/>
      <c r="BN171" s="196"/>
      <c r="BO171" s="196"/>
      <c r="BP171" s="214"/>
      <c r="BQ171" s="196"/>
    </row>
    <row r="172" spans="1:69" x14ac:dyDescent="0.35">
      <c r="A172" s="196"/>
      <c r="B172" s="196">
        <v>171</v>
      </c>
      <c r="C172" s="196" t="str">
        <f>IFERROR(LEFT(Master[[#This Row],[Taxon -Lookup Picker in GRIN]],FIND(" ",Master[[#This Row],[Taxon -Lookup Picker in GRIN]],1)-1),"")</f>
        <v/>
      </c>
      <c r="D172" s="214"/>
      <c r="E172" s="220"/>
      <c r="F172" s="220"/>
      <c r="G172" s="220"/>
      <c r="H172" s="196"/>
      <c r="I172" s="196"/>
      <c r="J172" s="196"/>
      <c r="K172" s="222"/>
      <c r="L172" s="196"/>
      <c r="M172" s="196"/>
      <c r="N172" s="196"/>
      <c r="O172" s="196"/>
      <c r="P172" s="222"/>
      <c r="Q172" s="222"/>
      <c r="R172" s="196"/>
      <c r="S172" s="238"/>
      <c r="T172" s="220"/>
      <c r="U172" s="196"/>
      <c r="V172" s="196"/>
      <c r="W172" s="196"/>
      <c r="X172" s="232" t="str">
        <f>IFERROR(CONVERT(#REF!,"ft","m"),"")</f>
        <v/>
      </c>
      <c r="Y172" s="239"/>
      <c r="Z172" s="239"/>
      <c r="AA172" s="240"/>
      <c r="AB172" s="196"/>
      <c r="AC172" s="196"/>
      <c r="AD172" s="196"/>
      <c r="AE172" s="196"/>
      <c r="AF172" s="214"/>
      <c r="AG172" s="196"/>
      <c r="AH172" s="196"/>
      <c r="AI172" s="237"/>
      <c r="AJ172" s="237"/>
      <c r="AK172" s="196"/>
      <c r="AL172" s="196"/>
      <c r="AM172" s="196"/>
      <c r="AN172" s="196"/>
      <c r="AO172" s="196"/>
      <c r="AP172" s="196"/>
      <c r="AQ172" s="196"/>
      <c r="AR172" s="214"/>
      <c r="AS172" s="228"/>
      <c r="AT172" s="228"/>
      <c r="AU172" s="228"/>
      <c r="AV172" s="228"/>
      <c r="AW172" s="235" t="str">
        <f>IFERROR(ROUNDDOWN((('Master File'!$AU172*100)/'Master File'!$AV172)-Master[[#This Row],[Quantity On Hand]],0),"")</f>
        <v/>
      </c>
      <c r="AX172" s="220"/>
      <c r="AY172" s="220"/>
      <c r="AZ172" s="220"/>
      <c r="BA172" s="196"/>
      <c r="BB172" s="196" t="str">
        <f t="shared" si="2"/>
        <v xml:space="preserve"> </v>
      </c>
      <c r="BC172" s="196"/>
      <c r="BD172" s="214"/>
      <c r="BE172" s="196"/>
      <c r="BF172" s="196"/>
      <c r="BG172" s="214"/>
      <c r="BH172" s="214"/>
      <c r="BI172" s="197"/>
      <c r="BJ172" s="214"/>
      <c r="BK172" s="196"/>
      <c r="BL172" s="196"/>
      <c r="BM172" s="196"/>
      <c r="BN172" s="196"/>
      <c r="BO172" s="196"/>
      <c r="BP172" s="214"/>
      <c r="BQ172" s="196"/>
    </row>
    <row r="173" spans="1:69" x14ac:dyDescent="0.35">
      <c r="A173" s="196"/>
      <c r="B173" s="197">
        <v>172</v>
      </c>
      <c r="C173" s="196" t="str">
        <f>IFERROR(LEFT(Master[[#This Row],[Taxon -Lookup Picker in GRIN]],FIND(" ",Master[[#This Row],[Taxon -Lookup Picker in GRIN]],1)-1),"")</f>
        <v/>
      </c>
      <c r="D173" s="214"/>
      <c r="E173" s="220"/>
      <c r="F173" s="220"/>
      <c r="G173" s="220"/>
      <c r="H173" s="196"/>
      <c r="I173" s="196"/>
      <c r="J173" s="196"/>
      <c r="K173" s="222"/>
      <c r="L173" s="196"/>
      <c r="M173" s="196"/>
      <c r="N173" s="196"/>
      <c r="O173" s="196"/>
      <c r="P173" s="222"/>
      <c r="Q173" s="222"/>
      <c r="R173" s="196"/>
      <c r="S173" s="238"/>
      <c r="T173" s="220"/>
      <c r="U173" s="196"/>
      <c r="V173" s="196"/>
      <c r="W173" s="196"/>
      <c r="X173" s="232" t="str">
        <f>IFERROR(CONVERT(#REF!,"ft","m"),"")</f>
        <v/>
      </c>
      <c r="Y173" s="239"/>
      <c r="Z173" s="239"/>
      <c r="AA173" s="240"/>
      <c r="AB173" s="196"/>
      <c r="AC173" s="196"/>
      <c r="AD173" s="196"/>
      <c r="AE173" s="196"/>
      <c r="AF173" s="214"/>
      <c r="AG173" s="196"/>
      <c r="AH173" s="196"/>
      <c r="AI173" s="237"/>
      <c r="AJ173" s="237"/>
      <c r="AK173" s="196"/>
      <c r="AL173" s="196"/>
      <c r="AM173" s="196"/>
      <c r="AN173" s="196"/>
      <c r="AO173" s="196"/>
      <c r="AP173" s="196"/>
      <c r="AQ173" s="196"/>
      <c r="AR173" s="214"/>
      <c r="AS173" s="228"/>
      <c r="AT173" s="228"/>
      <c r="AU173" s="228"/>
      <c r="AV173" s="228"/>
      <c r="AW173" s="235" t="str">
        <f>IFERROR(ROUNDDOWN((('Master File'!$AU173*100)/'Master File'!$AV173)-Master[[#This Row],[Quantity On Hand]],0),"")</f>
        <v/>
      </c>
      <c r="AX173" s="220"/>
      <c r="AY173" s="220"/>
      <c r="AZ173" s="220"/>
      <c r="BA173" s="196"/>
      <c r="BB173" s="196" t="str">
        <f t="shared" si="2"/>
        <v xml:space="preserve"> </v>
      </c>
      <c r="BC173" s="196"/>
      <c r="BD173" s="214"/>
      <c r="BE173" s="196"/>
      <c r="BF173" s="196"/>
      <c r="BG173" s="214"/>
      <c r="BH173" s="214"/>
      <c r="BI173" s="197"/>
      <c r="BJ173" s="214"/>
      <c r="BK173" s="196"/>
      <c r="BL173" s="196"/>
      <c r="BM173" s="196"/>
      <c r="BN173" s="196"/>
      <c r="BO173" s="196"/>
      <c r="BP173" s="214"/>
      <c r="BQ173" s="196"/>
    </row>
    <row r="174" spans="1:69" x14ac:dyDescent="0.35">
      <c r="A174" s="196"/>
      <c r="B174" s="196">
        <v>173</v>
      </c>
      <c r="C174" s="196" t="str">
        <f>IFERROR(LEFT(Master[[#This Row],[Taxon -Lookup Picker in GRIN]],FIND(" ",Master[[#This Row],[Taxon -Lookup Picker in GRIN]],1)-1),"")</f>
        <v/>
      </c>
      <c r="D174" s="214"/>
      <c r="E174" s="220"/>
      <c r="F174" s="220"/>
      <c r="G174" s="220"/>
      <c r="H174" s="196"/>
      <c r="I174" s="196"/>
      <c r="J174" s="196"/>
      <c r="K174" s="222"/>
      <c r="L174" s="196"/>
      <c r="M174" s="196"/>
      <c r="N174" s="196"/>
      <c r="O174" s="196"/>
      <c r="P174" s="222"/>
      <c r="Q174" s="222"/>
      <c r="R174" s="196"/>
      <c r="S174" s="238"/>
      <c r="T174" s="220"/>
      <c r="U174" s="196"/>
      <c r="V174" s="196"/>
      <c r="W174" s="196"/>
      <c r="X174" s="232" t="str">
        <f>IFERROR(CONVERT(#REF!,"ft","m"),"")</f>
        <v/>
      </c>
      <c r="Y174" s="239"/>
      <c r="Z174" s="239"/>
      <c r="AA174" s="240"/>
      <c r="AB174" s="196"/>
      <c r="AC174" s="196"/>
      <c r="AD174" s="196"/>
      <c r="AE174" s="196"/>
      <c r="AF174" s="214"/>
      <c r="AG174" s="196"/>
      <c r="AH174" s="196"/>
      <c r="AI174" s="237"/>
      <c r="AJ174" s="237"/>
      <c r="AK174" s="196"/>
      <c r="AL174" s="196"/>
      <c r="AM174" s="196"/>
      <c r="AN174" s="196"/>
      <c r="AO174" s="196"/>
      <c r="AP174" s="196"/>
      <c r="AQ174" s="196"/>
      <c r="AR174" s="214"/>
      <c r="AS174" s="228"/>
      <c r="AT174" s="228"/>
      <c r="AU174" s="228"/>
      <c r="AV174" s="228"/>
      <c r="AW174" s="235" t="str">
        <f>IFERROR(ROUNDDOWN((('Master File'!$AU174*100)/'Master File'!$AV174)-Master[[#This Row],[Quantity On Hand]],0),"")</f>
        <v/>
      </c>
      <c r="AX174" s="220"/>
      <c r="AY174" s="220"/>
      <c r="AZ174" s="220"/>
      <c r="BA174" s="196"/>
      <c r="BB174" s="196" t="str">
        <f t="shared" si="2"/>
        <v xml:space="preserve"> </v>
      </c>
      <c r="BC174" s="196"/>
      <c r="BD174" s="214"/>
      <c r="BE174" s="196"/>
      <c r="BF174" s="196"/>
      <c r="BG174" s="214"/>
      <c r="BH174" s="214"/>
      <c r="BI174" s="197"/>
      <c r="BJ174" s="214"/>
      <c r="BK174" s="196"/>
      <c r="BL174" s="196"/>
      <c r="BM174" s="196"/>
      <c r="BN174" s="196"/>
      <c r="BO174" s="196"/>
      <c r="BP174" s="214"/>
      <c r="BQ174" s="196"/>
    </row>
    <row r="175" spans="1:69" x14ac:dyDescent="0.35">
      <c r="A175" s="196"/>
      <c r="B175" s="197">
        <v>174</v>
      </c>
      <c r="C175" s="196" t="str">
        <f>IFERROR(LEFT(Master[[#This Row],[Taxon -Lookup Picker in GRIN]],FIND(" ",Master[[#This Row],[Taxon -Lookup Picker in GRIN]],1)-1),"")</f>
        <v/>
      </c>
      <c r="D175" s="214"/>
      <c r="E175" s="220"/>
      <c r="F175" s="220"/>
      <c r="G175" s="220"/>
      <c r="H175" s="196"/>
      <c r="I175" s="196"/>
      <c r="J175" s="196"/>
      <c r="K175" s="222"/>
      <c r="L175" s="196"/>
      <c r="M175" s="196"/>
      <c r="N175" s="196"/>
      <c r="O175" s="196"/>
      <c r="P175" s="222"/>
      <c r="Q175" s="222"/>
      <c r="R175" s="196"/>
      <c r="S175" s="238"/>
      <c r="T175" s="220"/>
      <c r="U175" s="196"/>
      <c r="V175" s="196"/>
      <c r="W175" s="196"/>
      <c r="X175" s="232" t="str">
        <f>IFERROR(CONVERT(#REF!,"ft","m"),"")</f>
        <v/>
      </c>
      <c r="Y175" s="239"/>
      <c r="Z175" s="239"/>
      <c r="AA175" s="240"/>
      <c r="AB175" s="196"/>
      <c r="AC175" s="196"/>
      <c r="AD175" s="196"/>
      <c r="AE175" s="196"/>
      <c r="AF175" s="214"/>
      <c r="AG175" s="196"/>
      <c r="AH175" s="196"/>
      <c r="AI175" s="237"/>
      <c r="AJ175" s="237"/>
      <c r="AK175" s="196"/>
      <c r="AL175" s="196"/>
      <c r="AM175" s="196"/>
      <c r="AN175" s="196"/>
      <c r="AO175" s="196"/>
      <c r="AP175" s="196"/>
      <c r="AQ175" s="196"/>
      <c r="AR175" s="214"/>
      <c r="AS175" s="228"/>
      <c r="AT175" s="228"/>
      <c r="AU175" s="228"/>
      <c r="AV175" s="228"/>
      <c r="AW175" s="235" t="str">
        <f>IFERROR(ROUNDDOWN((('Master File'!$AU175*100)/'Master File'!$AV175)-Master[[#This Row],[Quantity On Hand]],0),"")</f>
        <v/>
      </c>
      <c r="AX175" s="220"/>
      <c r="AY175" s="220"/>
      <c r="AZ175" s="220"/>
      <c r="BA175" s="196"/>
      <c r="BB175" s="196" t="str">
        <f t="shared" si="2"/>
        <v xml:space="preserve"> </v>
      </c>
      <c r="BC175" s="196"/>
      <c r="BD175" s="214"/>
      <c r="BE175" s="196"/>
      <c r="BF175" s="196"/>
      <c r="BG175" s="214"/>
      <c r="BH175" s="214"/>
      <c r="BI175" s="197"/>
      <c r="BJ175" s="214"/>
      <c r="BK175" s="196"/>
      <c r="BL175" s="196"/>
      <c r="BM175" s="196"/>
      <c r="BN175" s="196"/>
      <c r="BO175" s="196"/>
      <c r="BP175" s="214"/>
      <c r="BQ175" s="196"/>
    </row>
    <row r="176" spans="1:69" x14ac:dyDescent="0.35">
      <c r="A176" s="196"/>
      <c r="B176" s="196">
        <v>175</v>
      </c>
      <c r="C176" s="196" t="str">
        <f>IFERROR(LEFT(Master[[#This Row],[Taxon -Lookup Picker in GRIN]],FIND(" ",Master[[#This Row],[Taxon -Lookup Picker in GRIN]],1)-1),"")</f>
        <v/>
      </c>
      <c r="D176" s="214"/>
      <c r="E176" s="220"/>
      <c r="F176" s="220"/>
      <c r="G176" s="220"/>
      <c r="H176" s="196"/>
      <c r="I176" s="196"/>
      <c r="J176" s="196"/>
      <c r="K176" s="222"/>
      <c r="L176" s="196"/>
      <c r="M176" s="196"/>
      <c r="N176" s="196"/>
      <c r="O176" s="196"/>
      <c r="P176" s="222"/>
      <c r="Q176" s="222"/>
      <c r="R176" s="196"/>
      <c r="S176" s="238"/>
      <c r="T176" s="220"/>
      <c r="U176" s="196"/>
      <c r="V176" s="196"/>
      <c r="W176" s="196"/>
      <c r="X176" s="232" t="str">
        <f>IFERROR(CONVERT(#REF!,"ft","m"),"")</f>
        <v/>
      </c>
      <c r="Y176" s="239"/>
      <c r="Z176" s="239"/>
      <c r="AA176" s="240"/>
      <c r="AB176" s="196"/>
      <c r="AC176" s="196"/>
      <c r="AD176" s="196"/>
      <c r="AE176" s="196"/>
      <c r="AF176" s="214"/>
      <c r="AG176" s="196"/>
      <c r="AH176" s="196"/>
      <c r="AI176" s="237"/>
      <c r="AJ176" s="237"/>
      <c r="AK176" s="196"/>
      <c r="AL176" s="196"/>
      <c r="AM176" s="196"/>
      <c r="AN176" s="196"/>
      <c r="AO176" s="196"/>
      <c r="AP176" s="196"/>
      <c r="AQ176" s="196"/>
      <c r="AR176" s="214"/>
      <c r="AS176" s="228"/>
      <c r="AT176" s="228"/>
      <c r="AU176" s="228"/>
      <c r="AV176" s="228"/>
      <c r="AW176" s="235" t="str">
        <f>IFERROR(ROUNDDOWN((('Master File'!$AU176*100)/'Master File'!$AV176)-Master[[#This Row],[Quantity On Hand]],0),"")</f>
        <v/>
      </c>
      <c r="AX176" s="220"/>
      <c r="AY176" s="220"/>
      <c r="AZ176" s="220"/>
      <c r="BA176" s="196"/>
      <c r="BB176" s="196" t="str">
        <f t="shared" si="2"/>
        <v xml:space="preserve"> </v>
      </c>
      <c r="BC176" s="196"/>
      <c r="BD176" s="214"/>
      <c r="BE176" s="196"/>
      <c r="BF176" s="196"/>
      <c r="BG176" s="214"/>
      <c r="BH176" s="214"/>
      <c r="BI176" s="197"/>
      <c r="BJ176" s="214"/>
      <c r="BK176" s="196"/>
      <c r="BL176" s="196"/>
      <c r="BM176" s="196"/>
      <c r="BN176" s="196"/>
      <c r="BO176" s="196"/>
      <c r="BP176" s="214"/>
      <c r="BQ176" s="196"/>
    </row>
    <row r="177" spans="1:69" x14ac:dyDescent="0.35">
      <c r="A177" s="196"/>
      <c r="B177" s="196">
        <v>176</v>
      </c>
      <c r="C177" s="196" t="str">
        <f>IFERROR(LEFT(Master[[#This Row],[Taxon -Lookup Picker in GRIN]],FIND(" ",Master[[#This Row],[Taxon -Lookup Picker in GRIN]],1)-1),"")</f>
        <v/>
      </c>
      <c r="D177" s="214"/>
      <c r="E177" s="220"/>
      <c r="F177" s="220"/>
      <c r="G177" s="220"/>
      <c r="H177" s="196"/>
      <c r="I177" s="196"/>
      <c r="J177" s="196"/>
      <c r="K177" s="222"/>
      <c r="L177" s="196"/>
      <c r="M177" s="196"/>
      <c r="N177" s="196"/>
      <c r="O177" s="196"/>
      <c r="P177" s="222"/>
      <c r="Q177" s="222"/>
      <c r="R177" s="196"/>
      <c r="S177" s="238"/>
      <c r="T177" s="220"/>
      <c r="U177" s="196"/>
      <c r="V177" s="196"/>
      <c r="W177" s="196"/>
      <c r="X177" s="232" t="str">
        <f>IFERROR(CONVERT(#REF!,"ft","m"),"")</f>
        <v/>
      </c>
      <c r="Y177" s="239"/>
      <c r="Z177" s="239"/>
      <c r="AA177" s="240"/>
      <c r="AB177" s="196"/>
      <c r="AC177" s="196"/>
      <c r="AD177" s="196"/>
      <c r="AE177" s="196"/>
      <c r="AF177" s="214"/>
      <c r="AG177" s="196"/>
      <c r="AH177" s="196"/>
      <c r="AI177" s="237"/>
      <c r="AJ177" s="237"/>
      <c r="AK177" s="196"/>
      <c r="AL177" s="196"/>
      <c r="AM177" s="196"/>
      <c r="AN177" s="196"/>
      <c r="AO177" s="196"/>
      <c r="AP177" s="196"/>
      <c r="AQ177" s="196"/>
      <c r="AR177" s="214"/>
      <c r="AS177" s="228"/>
      <c r="AT177" s="228"/>
      <c r="AU177" s="228"/>
      <c r="AV177" s="228"/>
      <c r="AW177" s="235" t="str">
        <f>IFERROR(ROUNDDOWN((('Master File'!$AU177*100)/'Master File'!$AV177)-Master[[#This Row],[Quantity On Hand]],0),"")</f>
        <v/>
      </c>
      <c r="AX177" s="220"/>
      <c r="AY177" s="220"/>
      <c r="AZ177" s="220"/>
      <c r="BA177" s="196"/>
      <c r="BB177" s="196" t="str">
        <f t="shared" si="2"/>
        <v xml:space="preserve"> </v>
      </c>
      <c r="BC177" s="196"/>
      <c r="BD177" s="214"/>
      <c r="BE177" s="196"/>
      <c r="BF177" s="196"/>
      <c r="BG177" s="214"/>
      <c r="BH177" s="214"/>
      <c r="BI177" s="197"/>
      <c r="BJ177" s="214"/>
      <c r="BK177" s="196"/>
      <c r="BL177" s="196"/>
      <c r="BM177" s="196"/>
      <c r="BN177" s="196"/>
      <c r="BO177" s="196"/>
      <c r="BP177" s="214"/>
      <c r="BQ177" s="196"/>
    </row>
    <row r="178" spans="1:69" x14ac:dyDescent="0.35">
      <c r="A178" s="196"/>
      <c r="B178" s="196">
        <v>177</v>
      </c>
      <c r="C178" s="196" t="str">
        <f>IFERROR(LEFT(Master[[#This Row],[Taxon -Lookup Picker in GRIN]],FIND(" ",Master[[#This Row],[Taxon -Lookup Picker in GRIN]],1)-1),"")</f>
        <v/>
      </c>
      <c r="D178" s="214"/>
      <c r="E178" s="220"/>
      <c r="F178" s="220"/>
      <c r="G178" s="220"/>
      <c r="H178" s="196"/>
      <c r="I178" s="196"/>
      <c r="J178" s="196"/>
      <c r="K178" s="222"/>
      <c r="L178" s="196"/>
      <c r="M178" s="196"/>
      <c r="N178" s="196"/>
      <c r="O178" s="196"/>
      <c r="P178" s="222"/>
      <c r="Q178" s="222"/>
      <c r="R178" s="196"/>
      <c r="S178" s="238"/>
      <c r="T178" s="220"/>
      <c r="U178" s="196"/>
      <c r="V178" s="196"/>
      <c r="W178" s="196"/>
      <c r="X178" s="232" t="str">
        <f>IFERROR(CONVERT(#REF!,"ft","m"),"")</f>
        <v/>
      </c>
      <c r="Y178" s="239"/>
      <c r="Z178" s="239"/>
      <c r="AA178" s="240"/>
      <c r="AB178" s="196"/>
      <c r="AC178" s="196"/>
      <c r="AD178" s="196"/>
      <c r="AE178" s="196"/>
      <c r="AF178" s="214"/>
      <c r="AG178" s="196"/>
      <c r="AH178" s="196"/>
      <c r="AI178" s="237"/>
      <c r="AJ178" s="237"/>
      <c r="AK178" s="196"/>
      <c r="AL178" s="196"/>
      <c r="AM178" s="196"/>
      <c r="AN178" s="196"/>
      <c r="AO178" s="196"/>
      <c r="AP178" s="196"/>
      <c r="AQ178" s="196"/>
      <c r="AR178" s="214"/>
      <c r="AS178" s="228"/>
      <c r="AT178" s="228"/>
      <c r="AU178" s="228"/>
      <c r="AV178" s="228"/>
      <c r="AW178" s="235" t="str">
        <f>IFERROR(ROUNDDOWN((('Master File'!$AU178*100)/'Master File'!$AV178)-Master[[#This Row],[Quantity On Hand]],0),"")</f>
        <v/>
      </c>
      <c r="AX178" s="220"/>
      <c r="AY178" s="220"/>
      <c r="AZ178" s="220"/>
      <c r="BA178" s="196"/>
      <c r="BB178" s="196" t="str">
        <f t="shared" si="2"/>
        <v xml:space="preserve"> </v>
      </c>
      <c r="BC178" s="196"/>
      <c r="BD178" s="214"/>
      <c r="BE178" s="196"/>
      <c r="BF178" s="196"/>
      <c r="BG178" s="214"/>
      <c r="BH178" s="214"/>
      <c r="BI178" s="197"/>
      <c r="BJ178" s="214"/>
      <c r="BK178" s="196"/>
      <c r="BL178" s="196"/>
      <c r="BM178" s="196"/>
      <c r="BN178" s="196"/>
      <c r="BO178" s="196"/>
      <c r="BP178" s="214"/>
      <c r="BQ178" s="196"/>
    </row>
    <row r="179" spans="1:69" x14ac:dyDescent="0.35">
      <c r="A179" s="196"/>
      <c r="B179" s="197">
        <v>178</v>
      </c>
      <c r="C179" s="196" t="str">
        <f>IFERROR(LEFT(Master[[#This Row],[Taxon -Lookup Picker in GRIN]],FIND(" ",Master[[#This Row],[Taxon -Lookup Picker in GRIN]],1)-1),"")</f>
        <v/>
      </c>
      <c r="D179" s="214"/>
      <c r="E179" s="220"/>
      <c r="F179" s="220"/>
      <c r="G179" s="220"/>
      <c r="H179" s="196"/>
      <c r="I179" s="196"/>
      <c r="J179" s="196"/>
      <c r="K179" s="222"/>
      <c r="L179" s="196"/>
      <c r="M179" s="196"/>
      <c r="N179" s="196"/>
      <c r="O179" s="196"/>
      <c r="P179" s="222"/>
      <c r="Q179" s="222"/>
      <c r="R179" s="196"/>
      <c r="S179" s="238"/>
      <c r="T179" s="220"/>
      <c r="U179" s="196"/>
      <c r="V179" s="196"/>
      <c r="W179" s="196"/>
      <c r="X179" s="232" t="str">
        <f>IFERROR(CONVERT(#REF!,"ft","m"),"")</f>
        <v/>
      </c>
      <c r="Y179" s="239"/>
      <c r="Z179" s="239"/>
      <c r="AA179" s="240"/>
      <c r="AB179" s="196"/>
      <c r="AC179" s="196"/>
      <c r="AD179" s="196"/>
      <c r="AE179" s="196"/>
      <c r="AF179" s="214"/>
      <c r="AG179" s="196"/>
      <c r="AH179" s="196"/>
      <c r="AI179" s="237"/>
      <c r="AJ179" s="237"/>
      <c r="AK179" s="196"/>
      <c r="AL179" s="196"/>
      <c r="AM179" s="196"/>
      <c r="AN179" s="196"/>
      <c r="AO179" s="196"/>
      <c r="AP179" s="196"/>
      <c r="AQ179" s="196"/>
      <c r="AR179" s="214"/>
      <c r="AS179" s="228"/>
      <c r="AT179" s="228"/>
      <c r="AU179" s="228"/>
      <c r="AV179" s="228"/>
      <c r="AW179" s="235" t="str">
        <f>IFERROR(ROUNDDOWN((('Master File'!$AU179*100)/'Master File'!$AV179)-Master[[#This Row],[Quantity On Hand]],0),"")</f>
        <v/>
      </c>
      <c r="AX179" s="220"/>
      <c r="AY179" s="220"/>
      <c r="AZ179" s="220"/>
      <c r="BA179" s="196"/>
      <c r="BB179" s="196" t="str">
        <f t="shared" si="2"/>
        <v xml:space="preserve"> </v>
      </c>
      <c r="BC179" s="196"/>
      <c r="BD179" s="214"/>
      <c r="BE179" s="196"/>
      <c r="BF179" s="196"/>
      <c r="BG179" s="214"/>
      <c r="BH179" s="214"/>
      <c r="BI179" s="197"/>
      <c r="BJ179" s="214"/>
      <c r="BK179" s="196"/>
      <c r="BL179" s="196"/>
      <c r="BM179" s="196"/>
      <c r="BN179" s="196"/>
      <c r="BO179" s="196"/>
      <c r="BP179" s="214"/>
      <c r="BQ179" s="196"/>
    </row>
    <row r="180" spans="1:69" x14ac:dyDescent="0.35">
      <c r="A180" s="196"/>
      <c r="B180" s="196">
        <v>179</v>
      </c>
      <c r="C180" s="196" t="str">
        <f>IFERROR(LEFT(Master[[#This Row],[Taxon -Lookup Picker in GRIN]],FIND(" ",Master[[#This Row],[Taxon -Lookup Picker in GRIN]],1)-1),"")</f>
        <v/>
      </c>
      <c r="D180" s="214"/>
      <c r="E180" s="220"/>
      <c r="F180" s="220"/>
      <c r="G180" s="220"/>
      <c r="H180" s="196"/>
      <c r="I180" s="196"/>
      <c r="J180" s="196"/>
      <c r="K180" s="222"/>
      <c r="L180" s="196"/>
      <c r="M180" s="196"/>
      <c r="N180" s="196"/>
      <c r="O180" s="196"/>
      <c r="P180" s="222"/>
      <c r="Q180" s="222"/>
      <c r="R180" s="196"/>
      <c r="S180" s="238"/>
      <c r="T180" s="220"/>
      <c r="U180" s="196"/>
      <c r="V180" s="196"/>
      <c r="W180" s="196"/>
      <c r="X180" s="232" t="str">
        <f>IFERROR(CONVERT(#REF!,"ft","m"),"")</f>
        <v/>
      </c>
      <c r="Y180" s="239"/>
      <c r="Z180" s="239"/>
      <c r="AA180" s="240"/>
      <c r="AB180" s="196"/>
      <c r="AC180" s="196"/>
      <c r="AD180" s="196"/>
      <c r="AE180" s="196"/>
      <c r="AF180" s="214"/>
      <c r="AG180" s="196"/>
      <c r="AH180" s="196"/>
      <c r="AI180" s="237"/>
      <c r="AJ180" s="237"/>
      <c r="AK180" s="196"/>
      <c r="AL180" s="196"/>
      <c r="AM180" s="196"/>
      <c r="AN180" s="196"/>
      <c r="AO180" s="196"/>
      <c r="AP180" s="196"/>
      <c r="AQ180" s="196"/>
      <c r="AR180" s="214"/>
      <c r="AS180" s="228"/>
      <c r="AT180" s="228"/>
      <c r="AU180" s="228"/>
      <c r="AV180" s="228"/>
      <c r="AW180" s="235" t="str">
        <f>IFERROR(ROUNDDOWN((('Master File'!$AU180*100)/'Master File'!$AV180)-Master[[#This Row],[Quantity On Hand]],0),"")</f>
        <v/>
      </c>
      <c r="AX180" s="220"/>
      <c r="AY180" s="220"/>
      <c r="AZ180" s="220"/>
      <c r="BA180" s="196"/>
      <c r="BB180" s="196" t="str">
        <f t="shared" si="2"/>
        <v xml:space="preserve"> </v>
      </c>
      <c r="BC180" s="196"/>
      <c r="BD180" s="214"/>
      <c r="BE180" s="196"/>
      <c r="BF180" s="196"/>
      <c r="BG180" s="214"/>
      <c r="BH180" s="214"/>
      <c r="BI180" s="197"/>
      <c r="BJ180" s="214"/>
      <c r="BK180" s="196"/>
      <c r="BL180" s="196"/>
      <c r="BM180" s="196"/>
      <c r="BN180" s="196"/>
      <c r="BO180" s="196"/>
      <c r="BP180" s="214"/>
      <c r="BQ180" s="196"/>
    </row>
    <row r="181" spans="1:69" x14ac:dyDescent="0.35">
      <c r="A181" s="196"/>
      <c r="B181" s="197">
        <v>180</v>
      </c>
      <c r="C181" s="196" t="str">
        <f>IFERROR(LEFT(Master[[#This Row],[Taxon -Lookup Picker in GRIN]],FIND(" ",Master[[#This Row],[Taxon -Lookup Picker in GRIN]],1)-1),"")</f>
        <v/>
      </c>
      <c r="D181" s="214"/>
      <c r="E181" s="220"/>
      <c r="F181" s="220"/>
      <c r="G181" s="220"/>
      <c r="H181" s="196"/>
      <c r="I181" s="196"/>
      <c r="J181" s="196"/>
      <c r="K181" s="222"/>
      <c r="L181" s="196"/>
      <c r="M181" s="196"/>
      <c r="N181" s="196"/>
      <c r="O181" s="196"/>
      <c r="P181" s="222"/>
      <c r="Q181" s="222"/>
      <c r="R181" s="196"/>
      <c r="S181" s="238"/>
      <c r="T181" s="220"/>
      <c r="U181" s="196"/>
      <c r="V181" s="196"/>
      <c r="W181" s="196"/>
      <c r="X181" s="232" t="str">
        <f>IFERROR(CONVERT(#REF!,"ft","m"),"")</f>
        <v/>
      </c>
      <c r="Y181" s="239"/>
      <c r="Z181" s="239"/>
      <c r="AA181" s="240"/>
      <c r="AB181" s="196"/>
      <c r="AC181" s="196"/>
      <c r="AD181" s="196"/>
      <c r="AE181" s="196"/>
      <c r="AF181" s="214"/>
      <c r="AG181" s="196"/>
      <c r="AH181" s="196"/>
      <c r="AI181" s="237"/>
      <c r="AJ181" s="237"/>
      <c r="AK181" s="196"/>
      <c r="AL181" s="196"/>
      <c r="AM181" s="196"/>
      <c r="AN181" s="196"/>
      <c r="AO181" s="196"/>
      <c r="AP181" s="196"/>
      <c r="AQ181" s="196"/>
      <c r="AR181" s="214"/>
      <c r="AS181" s="228"/>
      <c r="AT181" s="228"/>
      <c r="AU181" s="228"/>
      <c r="AV181" s="228"/>
      <c r="AW181" s="235" t="str">
        <f>IFERROR(ROUNDDOWN((('Master File'!$AU181*100)/'Master File'!$AV181)-Master[[#This Row],[Quantity On Hand]],0),"")</f>
        <v/>
      </c>
      <c r="AX181" s="220"/>
      <c r="AY181" s="220"/>
      <c r="AZ181" s="220"/>
      <c r="BA181" s="196"/>
      <c r="BB181" s="196" t="str">
        <f t="shared" si="2"/>
        <v xml:space="preserve"> </v>
      </c>
      <c r="BC181" s="196"/>
      <c r="BD181" s="214"/>
      <c r="BE181" s="196"/>
      <c r="BF181" s="196"/>
      <c r="BG181" s="214"/>
      <c r="BH181" s="214"/>
      <c r="BI181" s="197"/>
      <c r="BJ181" s="214"/>
      <c r="BK181" s="196"/>
      <c r="BL181" s="196"/>
      <c r="BM181" s="196"/>
      <c r="BN181" s="196"/>
      <c r="BO181" s="196"/>
      <c r="BP181" s="214"/>
      <c r="BQ181" s="196"/>
    </row>
    <row r="182" spans="1:69" x14ac:dyDescent="0.35">
      <c r="A182" s="196"/>
      <c r="B182" s="196">
        <v>181</v>
      </c>
      <c r="C182" s="196" t="str">
        <f>IFERROR(LEFT(Master[[#This Row],[Taxon -Lookup Picker in GRIN]],FIND(" ",Master[[#This Row],[Taxon -Lookup Picker in GRIN]],1)-1),"")</f>
        <v/>
      </c>
      <c r="D182" s="214"/>
      <c r="E182" s="220"/>
      <c r="F182" s="220"/>
      <c r="G182" s="220"/>
      <c r="H182" s="196"/>
      <c r="I182" s="196"/>
      <c r="J182" s="196"/>
      <c r="K182" s="222"/>
      <c r="L182" s="196"/>
      <c r="M182" s="196"/>
      <c r="N182" s="196"/>
      <c r="O182" s="196"/>
      <c r="P182" s="222"/>
      <c r="Q182" s="222"/>
      <c r="R182" s="196"/>
      <c r="S182" s="238"/>
      <c r="T182" s="220"/>
      <c r="U182" s="196"/>
      <c r="V182" s="196"/>
      <c r="W182" s="196"/>
      <c r="X182" s="232" t="str">
        <f>IFERROR(CONVERT(#REF!,"ft","m"),"")</f>
        <v/>
      </c>
      <c r="Y182" s="239"/>
      <c r="Z182" s="239"/>
      <c r="AA182" s="240"/>
      <c r="AB182" s="196"/>
      <c r="AC182" s="196"/>
      <c r="AD182" s="196"/>
      <c r="AE182" s="196"/>
      <c r="AF182" s="214"/>
      <c r="AG182" s="196"/>
      <c r="AH182" s="196"/>
      <c r="AI182" s="237"/>
      <c r="AJ182" s="237"/>
      <c r="AK182" s="196"/>
      <c r="AL182" s="196"/>
      <c r="AM182" s="196"/>
      <c r="AN182" s="196"/>
      <c r="AO182" s="196"/>
      <c r="AP182" s="196"/>
      <c r="AQ182" s="196"/>
      <c r="AR182" s="214"/>
      <c r="AS182" s="228"/>
      <c r="AT182" s="228"/>
      <c r="AU182" s="228"/>
      <c r="AV182" s="228"/>
      <c r="AW182" s="235" t="str">
        <f>IFERROR(ROUNDDOWN((('Master File'!$AU182*100)/'Master File'!$AV182)-Master[[#This Row],[Quantity On Hand]],0),"")</f>
        <v/>
      </c>
      <c r="AX182" s="220"/>
      <c r="AY182" s="220"/>
      <c r="AZ182" s="220"/>
      <c r="BA182" s="196"/>
      <c r="BB182" s="196" t="str">
        <f t="shared" si="2"/>
        <v xml:space="preserve"> </v>
      </c>
      <c r="BC182" s="196"/>
      <c r="BD182" s="214"/>
      <c r="BE182" s="196"/>
      <c r="BF182" s="196"/>
      <c r="BG182" s="214"/>
      <c r="BH182" s="214"/>
      <c r="BI182" s="197"/>
      <c r="BJ182" s="214"/>
      <c r="BK182" s="196"/>
      <c r="BL182" s="196"/>
      <c r="BM182" s="196"/>
      <c r="BN182" s="196"/>
      <c r="BO182" s="196"/>
      <c r="BP182" s="214"/>
      <c r="BQ182" s="196"/>
    </row>
    <row r="183" spans="1:69" x14ac:dyDescent="0.35">
      <c r="A183" s="196"/>
      <c r="B183" s="196">
        <v>182</v>
      </c>
      <c r="C183" s="196" t="str">
        <f>IFERROR(LEFT(Master[[#This Row],[Taxon -Lookup Picker in GRIN]],FIND(" ",Master[[#This Row],[Taxon -Lookup Picker in GRIN]],1)-1),"")</f>
        <v/>
      </c>
      <c r="D183" s="214"/>
      <c r="E183" s="220"/>
      <c r="F183" s="220"/>
      <c r="G183" s="220"/>
      <c r="H183" s="196"/>
      <c r="I183" s="196"/>
      <c r="J183" s="196"/>
      <c r="K183" s="222"/>
      <c r="L183" s="196"/>
      <c r="M183" s="196"/>
      <c r="N183" s="196"/>
      <c r="O183" s="196"/>
      <c r="P183" s="222"/>
      <c r="Q183" s="222"/>
      <c r="R183" s="196"/>
      <c r="S183" s="238"/>
      <c r="T183" s="220"/>
      <c r="U183" s="196"/>
      <c r="V183" s="196"/>
      <c r="W183" s="196"/>
      <c r="X183" s="232" t="str">
        <f>IFERROR(CONVERT(#REF!,"ft","m"),"")</f>
        <v/>
      </c>
      <c r="Y183" s="239"/>
      <c r="Z183" s="239"/>
      <c r="AA183" s="240"/>
      <c r="AB183" s="196"/>
      <c r="AC183" s="196"/>
      <c r="AD183" s="196"/>
      <c r="AE183" s="196"/>
      <c r="AF183" s="214"/>
      <c r="AG183" s="196"/>
      <c r="AH183" s="196"/>
      <c r="AI183" s="237"/>
      <c r="AJ183" s="237"/>
      <c r="AK183" s="196"/>
      <c r="AL183" s="196"/>
      <c r="AM183" s="196"/>
      <c r="AN183" s="196"/>
      <c r="AO183" s="196"/>
      <c r="AP183" s="196"/>
      <c r="AQ183" s="196"/>
      <c r="AR183" s="214"/>
      <c r="AS183" s="228"/>
      <c r="AT183" s="228"/>
      <c r="AU183" s="228"/>
      <c r="AV183" s="228"/>
      <c r="AW183" s="235" t="str">
        <f>IFERROR(ROUNDDOWN((('Master File'!$AU183*100)/'Master File'!$AV183)-Master[[#This Row],[Quantity On Hand]],0),"")</f>
        <v/>
      </c>
      <c r="AX183" s="220"/>
      <c r="AY183" s="220"/>
      <c r="AZ183" s="220"/>
      <c r="BA183" s="196"/>
      <c r="BB183" s="196" t="str">
        <f t="shared" si="2"/>
        <v xml:space="preserve"> </v>
      </c>
      <c r="BC183" s="196"/>
      <c r="BD183" s="214"/>
      <c r="BE183" s="196"/>
      <c r="BF183" s="196"/>
      <c r="BG183" s="214"/>
      <c r="BH183" s="214"/>
      <c r="BI183" s="197"/>
      <c r="BJ183" s="214"/>
      <c r="BK183" s="196"/>
      <c r="BL183" s="196"/>
      <c r="BM183" s="196"/>
      <c r="BN183" s="196"/>
      <c r="BO183" s="196"/>
      <c r="BP183" s="214"/>
      <c r="BQ183" s="196"/>
    </row>
    <row r="184" spans="1:69" x14ac:dyDescent="0.35">
      <c r="A184" s="196"/>
      <c r="B184" s="196">
        <v>183</v>
      </c>
      <c r="C184" s="196" t="str">
        <f>IFERROR(LEFT(Master[[#This Row],[Taxon -Lookup Picker in GRIN]],FIND(" ",Master[[#This Row],[Taxon -Lookup Picker in GRIN]],1)-1),"")</f>
        <v/>
      </c>
      <c r="D184" s="214"/>
      <c r="E184" s="220"/>
      <c r="F184" s="220"/>
      <c r="G184" s="220"/>
      <c r="H184" s="196"/>
      <c r="I184" s="196"/>
      <c r="J184" s="196"/>
      <c r="K184" s="222"/>
      <c r="L184" s="196"/>
      <c r="M184" s="196"/>
      <c r="N184" s="196"/>
      <c r="O184" s="196"/>
      <c r="P184" s="222"/>
      <c r="Q184" s="222"/>
      <c r="R184" s="196"/>
      <c r="S184" s="238"/>
      <c r="T184" s="220"/>
      <c r="U184" s="196"/>
      <c r="V184" s="196"/>
      <c r="W184" s="196"/>
      <c r="X184" s="232" t="str">
        <f>IFERROR(CONVERT(#REF!,"ft","m"),"")</f>
        <v/>
      </c>
      <c r="Y184" s="239"/>
      <c r="Z184" s="239"/>
      <c r="AA184" s="240"/>
      <c r="AB184" s="196"/>
      <c r="AC184" s="196"/>
      <c r="AD184" s="196"/>
      <c r="AE184" s="196"/>
      <c r="AF184" s="214"/>
      <c r="AG184" s="196"/>
      <c r="AH184" s="196"/>
      <c r="AI184" s="237"/>
      <c r="AJ184" s="237"/>
      <c r="AK184" s="196"/>
      <c r="AL184" s="196"/>
      <c r="AM184" s="196"/>
      <c r="AN184" s="196"/>
      <c r="AO184" s="196"/>
      <c r="AP184" s="196"/>
      <c r="AQ184" s="196"/>
      <c r="AR184" s="214"/>
      <c r="AS184" s="228"/>
      <c r="AT184" s="228"/>
      <c r="AU184" s="228"/>
      <c r="AV184" s="228"/>
      <c r="AW184" s="235" t="str">
        <f>IFERROR(ROUNDDOWN((('Master File'!$AU184*100)/'Master File'!$AV184)-Master[[#This Row],[Quantity On Hand]],0),"")</f>
        <v/>
      </c>
      <c r="AX184" s="220"/>
      <c r="AY184" s="220"/>
      <c r="AZ184" s="220"/>
      <c r="BA184" s="196"/>
      <c r="BB184" s="196" t="str">
        <f t="shared" si="2"/>
        <v xml:space="preserve"> </v>
      </c>
      <c r="BC184" s="196"/>
      <c r="BD184" s="214"/>
      <c r="BE184" s="196"/>
      <c r="BF184" s="196"/>
      <c r="BG184" s="214"/>
      <c r="BH184" s="214"/>
      <c r="BI184" s="197"/>
      <c r="BJ184" s="214"/>
      <c r="BK184" s="196"/>
      <c r="BL184" s="196"/>
      <c r="BM184" s="196"/>
      <c r="BN184" s="196"/>
      <c r="BO184" s="196"/>
      <c r="BP184" s="214"/>
      <c r="BQ184" s="196"/>
    </row>
    <row r="185" spans="1:69" x14ac:dyDescent="0.35">
      <c r="A185" s="196"/>
      <c r="B185" s="197">
        <v>184</v>
      </c>
      <c r="C185" s="196" t="str">
        <f>IFERROR(LEFT(Master[[#This Row],[Taxon -Lookup Picker in GRIN]],FIND(" ",Master[[#This Row],[Taxon -Lookup Picker in GRIN]],1)-1),"")</f>
        <v/>
      </c>
      <c r="D185" s="214"/>
      <c r="E185" s="220"/>
      <c r="F185" s="220"/>
      <c r="G185" s="220"/>
      <c r="H185" s="196"/>
      <c r="I185" s="196"/>
      <c r="J185" s="196"/>
      <c r="K185" s="222"/>
      <c r="L185" s="196"/>
      <c r="M185" s="196"/>
      <c r="N185" s="196"/>
      <c r="O185" s="196"/>
      <c r="P185" s="222"/>
      <c r="Q185" s="222"/>
      <c r="R185" s="196"/>
      <c r="S185" s="238"/>
      <c r="T185" s="220"/>
      <c r="U185" s="196"/>
      <c r="V185" s="196"/>
      <c r="W185" s="196"/>
      <c r="X185" s="232" t="str">
        <f>IFERROR(CONVERT(#REF!,"ft","m"),"")</f>
        <v/>
      </c>
      <c r="Y185" s="239"/>
      <c r="Z185" s="239"/>
      <c r="AA185" s="240"/>
      <c r="AB185" s="196"/>
      <c r="AC185" s="196"/>
      <c r="AD185" s="196"/>
      <c r="AE185" s="196"/>
      <c r="AF185" s="214"/>
      <c r="AG185" s="196"/>
      <c r="AH185" s="196"/>
      <c r="AI185" s="237"/>
      <c r="AJ185" s="237"/>
      <c r="AK185" s="196"/>
      <c r="AL185" s="196"/>
      <c r="AM185" s="196"/>
      <c r="AN185" s="196"/>
      <c r="AO185" s="196"/>
      <c r="AP185" s="196"/>
      <c r="AQ185" s="196"/>
      <c r="AR185" s="214"/>
      <c r="AS185" s="228"/>
      <c r="AT185" s="228"/>
      <c r="AU185" s="228"/>
      <c r="AV185" s="228"/>
      <c r="AW185" s="235" t="str">
        <f>IFERROR(ROUNDDOWN((('Master File'!$AU185*100)/'Master File'!$AV185)-Master[[#This Row],[Quantity On Hand]],0),"")</f>
        <v/>
      </c>
      <c r="AX185" s="220"/>
      <c r="AY185" s="220"/>
      <c r="AZ185" s="220"/>
      <c r="BA185" s="196"/>
      <c r="BB185" s="196" t="str">
        <f t="shared" si="2"/>
        <v xml:space="preserve"> </v>
      </c>
      <c r="BC185" s="196"/>
      <c r="BD185" s="214"/>
      <c r="BE185" s="196"/>
      <c r="BF185" s="196"/>
      <c r="BG185" s="214"/>
      <c r="BH185" s="214"/>
      <c r="BI185" s="197"/>
      <c r="BJ185" s="214"/>
      <c r="BK185" s="196"/>
      <c r="BL185" s="196"/>
      <c r="BM185" s="196"/>
      <c r="BN185" s="196"/>
      <c r="BO185" s="196"/>
      <c r="BP185" s="214"/>
      <c r="BQ185" s="196"/>
    </row>
    <row r="186" spans="1:69" x14ac:dyDescent="0.35">
      <c r="A186" s="196"/>
      <c r="B186" s="196">
        <v>185</v>
      </c>
      <c r="C186" s="196" t="str">
        <f>IFERROR(LEFT(Master[[#This Row],[Taxon -Lookup Picker in GRIN]],FIND(" ",Master[[#This Row],[Taxon -Lookup Picker in GRIN]],1)-1),"")</f>
        <v/>
      </c>
      <c r="D186" s="214"/>
      <c r="E186" s="220"/>
      <c r="F186" s="220"/>
      <c r="G186" s="220"/>
      <c r="H186" s="196"/>
      <c r="I186" s="196"/>
      <c r="J186" s="196"/>
      <c r="K186" s="222"/>
      <c r="L186" s="196"/>
      <c r="M186" s="196"/>
      <c r="N186" s="196"/>
      <c r="O186" s="196"/>
      <c r="P186" s="222"/>
      <c r="Q186" s="222"/>
      <c r="R186" s="196"/>
      <c r="S186" s="238"/>
      <c r="T186" s="220"/>
      <c r="U186" s="196"/>
      <c r="V186" s="196"/>
      <c r="W186" s="196"/>
      <c r="X186" s="232" t="str">
        <f>IFERROR(CONVERT(#REF!,"ft","m"),"")</f>
        <v/>
      </c>
      <c r="Y186" s="239"/>
      <c r="Z186" s="239"/>
      <c r="AA186" s="240"/>
      <c r="AB186" s="196"/>
      <c r="AC186" s="196"/>
      <c r="AD186" s="196"/>
      <c r="AE186" s="196"/>
      <c r="AF186" s="214"/>
      <c r="AG186" s="196"/>
      <c r="AH186" s="196"/>
      <c r="AI186" s="237"/>
      <c r="AJ186" s="237"/>
      <c r="AK186" s="196"/>
      <c r="AL186" s="196"/>
      <c r="AM186" s="196"/>
      <c r="AN186" s="196"/>
      <c r="AO186" s="196"/>
      <c r="AP186" s="196"/>
      <c r="AQ186" s="196"/>
      <c r="AR186" s="214"/>
      <c r="AS186" s="228"/>
      <c r="AT186" s="228"/>
      <c r="AU186" s="228"/>
      <c r="AV186" s="228"/>
      <c r="AW186" s="235" t="str">
        <f>IFERROR(ROUNDDOWN((('Master File'!$AU186*100)/'Master File'!$AV186)-Master[[#This Row],[Quantity On Hand]],0),"")</f>
        <v/>
      </c>
      <c r="AX186" s="220"/>
      <c r="AY186" s="220"/>
      <c r="AZ186" s="220"/>
      <c r="BA186" s="196"/>
      <c r="BB186" s="196" t="str">
        <f t="shared" si="2"/>
        <v xml:space="preserve"> </v>
      </c>
      <c r="BC186" s="196"/>
      <c r="BD186" s="214"/>
      <c r="BE186" s="196"/>
      <c r="BF186" s="196"/>
      <c r="BG186" s="214"/>
      <c r="BH186" s="214"/>
      <c r="BI186" s="197"/>
      <c r="BJ186" s="214"/>
      <c r="BK186" s="196"/>
      <c r="BL186" s="196"/>
      <c r="BM186" s="196"/>
      <c r="BN186" s="196"/>
      <c r="BO186" s="196"/>
      <c r="BP186" s="214"/>
      <c r="BQ186" s="196"/>
    </row>
    <row r="187" spans="1:69" x14ac:dyDescent="0.35">
      <c r="A187" s="196"/>
      <c r="B187" s="197">
        <v>186</v>
      </c>
      <c r="C187" s="196" t="str">
        <f>IFERROR(LEFT(Master[[#This Row],[Taxon -Lookup Picker in GRIN]],FIND(" ",Master[[#This Row],[Taxon -Lookup Picker in GRIN]],1)-1),"")</f>
        <v/>
      </c>
      <c r="D187" s="214"/>
      <c r="E187" s="220"/>
      <c r="F187" s="220"/>
      <c r="G187" s="220"/>
      <c r="H187" s="196"/>
      <c r="I187" s="196"/>
      <c r="J187" s="196"/>
      <c r="K187" s="222"/>
      <c r="L187" s="196"/>
      <c r="M187" s="196"/>
      <c r="N187" s="196"/>
      <c r="O187" s="196"/>
      <c r="P187" s="222"/>
      <c r="Q187" s="222"/>
      <c r="R187" s="196"/>
      <c r="S187" s="238"/>
      <c r="T187" s="220"/>
      <c r="U187" s="196"/>
      <c r="V187" s="196"/>
      <c r="W187" s="196"/>
      <c r="X187" s="232" t="str">
        <f>IFERROR(CONVERT(#REF!,"ft","m"),"")</f>
        <v/>
      </c>
      <c r="Y187" s="239"/>
      <c r="Z187" s="239"/>
      <c r="AA187" s="240"/>
      <c r="AB187" s="196"/>
      <c r="AC187" s="196"/>
      <c r="AD187" s="196"/>
      <c r="AE187" s="196"/>
      <c r="AF187" s="214"/>
      <c r="AG187" s="196"/>
      <c r="AH187" s="196"/>
      <c r="AI187" s="237"/>
      <c r="AJ187" s="237"/>
      <c r="AK187" s="196"/>
      <c r="AL187" s="196"/>
      <c r="AM187" s="196"/>
      <c r="AN187" s="196"/>
      <c r="AO187" s="196"/>
      <c r="AP187" s="196"/>
      <c r="AQ187" s="196"/>
      <c r="AR187" s="214"/>
      <c r="AS187" s="228"/>
      <c r="AT187" s="228"/>
      <c r="AU187" s="228"/>
      <c r="AV187" s="228"/>
      <c r="AW187" s="235" t="str">
        <f>IFERROR(ROUNDDOWN((('Master File'!$AU187*100)/'Master File'!$AV187)-Master[[#This Row],[Quantity On Hand]],0),"")</f>
        <v/>
      </c>
      <c r="AX187" s="220"/>
      <c r="AY187" s="220"/>
      <c r="AZ187" s="220"/>
      <c r="BA187" s="196"/>
      <c r="BB187" s="196" t="str">
        <f t="shared" si="2"/>
        <v xml:space="preserve"> </v>
      </c>
      <c r="BC187" s="196"/>
      <c r="BD187" s="214"/>
      <c r="BE187" s="196"/>
      <c r="BF187" s="196"/>
      <c r="BG187" s="214"/>
      <c r="BH187" s="214"/>
      <c r="BI187" s="197"/>
      <c r="BJ187" s="214"/>
      <c r="BK187" s="196"/>
      <c r="BL187" s="196"/>
      <c r="BM187" s="196"/>
      <c r="BN187" s="196"/>
      <c r="BO187" s="196"/>
      <c r="BP187" s="214"/>
      <c r="BQ187" s="196"/>
    </row>
    <row r="188" spans="1:69" x14ac:dyDescent="0.35">
      <c r="A188" s="196"/>
      <c r="B188" s="196">
        <v>187</v>
      </c>
      <c r="C188" s="196" t="str">
        <f>IFERROR(LEFT(Master[[#This Row],[Taxon -Lookup Picker in GRIN]],FIND(" ",Master[[#This Row],[Taxon -Lookup Picker in GRIN]],1)-1),"")</f>
        <v/>
      </c>
      <c r="D188" s="214"/>
      <c r="E188" s="220"/>
      <c r="F188" s="220"/>
      <c r="G188" s="220"/>
      <c r="H188" s="196"/>
      <c r="I188" s="196"/>
      <c r="J188" s="196"/>
      <c r="K188" s="222"/>
      <c r="L188" s="196"/>
      <c r="M188" s="196"/>
      <c r="N188" s="196"/>
      <c r="O188" s="196"/>
      <c r="P188" s="222"/>
      <c r="Q188" s="222"/>
      <c r="R188" s="196"/>
      <c r="S188" s="238"/>
      <c r="T188" s="220"/>
      <c r="U188" s="196"/>
      <c r="V188" s="196"/>
      <c r="W188" s="196"/>
      <c r="X188" s="232" t="str">
        <f>IFERROR(CONVERT(#REF!,"ft","m"),"")</f>
        <v/>
      </c>
      <c r="Y188" s="239"/>
      <c r="Z188" s="239"/>
      <c r="AA188" s="240"/>
      <c r="AB188" s="196"/>
      <c r="AC188" s="196"/>
      <c r="AD188" s="196"/>
      <c r="AE188" s="196"/>
      <c r="AF188" s="214"/>
      <c r="AG188" s="196"/>
      <c r="AH188" s="196"/>
      <c r="AI188" s="237"/>
      <c r="AJ188" s="237"/>
      <c r="AK188" s="196"/>
      <c r="AL188" s="196"/>
      <c r="AM188" s="196"/>
      <c r="AN188" s="196"/>
      <c r="AO188" s="196"/>
      <c r="AP188" s="196"/>
      <c r="AQ188" s="196"/>
      <c r="AR188" s="214"/>
      <c r="AS188" s="228"/>
      <c r="AT188" s="228"/>
      <c r="AU188" s="228"/>
      <c r="AV188" s="228"/>
      <c r="AW188" s="235" t="str">
        <f>IFERROR(ROUNDDOWN((('Master File'!$AU188*100)/'Master File'!$AV188)-Master[[#This Row],[Quantity On Hand]],0),"")</f>
        <v/>
      </c>
      <c r="AX188" s="220"/>
      <c r="AY188" s="220"/>
      <c r="AZ188" s="220"/>
      <c r="BA188" s="196"/>
      <c r="BB188" s="196" t="str">
        <f t="shared" si="2"/>
        <v xml:space="preserve"> </v>
      </c>
      <c r="BC188" s="196"/>
      <c r="BD188" s="214"/>
      <c r="BE188" s="196"/>
      <c r="BF188" s="196"/>
      <c r="BG188" s="214"/>
      <c r="BH188" s="214"/>
      <c r="BI188" s="197"/>
      <c r="BJ188" s="214"/>
      <c r="BK188" s="196"/>
      <c r="BL188" s="196"/>
      <c r="BM188" s="196"/>
      <c r="BN188" s="196"/>
      <c r="BO188" s="196"/>
      <c r="BP188" s="214"/>
      <c r="BQ188" s="196"/>
    </row>
    <row r="189" spans="1:69" x14ac:dyDescent="0.35">
      <c r="A189" s="196"/>
      <c r="B189" s="196">
        <v>188</v>
      </c>
      <c r="C189" s="196" t="str">
        <f>IFERROR(LEFT(Master[[#This Row],[Taxon -Lookup Picker in GRIN]],FIND(" ",Master[[#This Row],[Taxon -Lookup Picker in GRIN]],1)-1),"")</f>
        <v/>
      </c>
      <c r="D189" s="214"/>
      <c r="E189" s="220"/>
      <c r="F189" s="220"/>
      <c r="G189" s="220"/>
      <c r="H189" s="196"/>
      <c r="I189" s="196"/>
      <c r="J189" s="196"/>
      <c r="K189" s="222"/>
      <c r="L189" s="196"/>
      <c r="M189" s="196"/>
      <c r="N189" s="196"/>
      <c r="O189" s="196"/>
      <c r="P189" s="222"/>
      <c r="Q189" s="222"/>
      <c r="R189" s="196"/>
      <c r="S189" s="238"/>
      <c r="T189" s="220"/>
      <c r="U189" s="196"/>
      <c r="V189" s="196"/>
      <c r="W189" s="196"/>
      <c r="X189" s="232" t="str">
        <f>IFERROR(CONVERT(#REF!,"ft","m"),"")</f>
        <v/>
      </c>
      <c r="Y189" s="239"/>
      <c r="Z189" s="239"/>
      <c r="AA189" s="240"/>
      <c r="AB189" s="196"/>
      <c r="AC189" s="196"/>
      <c r="AD189" s="196"/>
      <c r="AE189" s="196"/>
      <c r="AF189" s="214"/>
      <c r="AG189" s="196"/>
      <c r="AH189" s="196"/>
      <c r="AI189" s="237"/>
      <c r="AJ189" s="237"/>
      <c r="AK189" s="196"/>
      <c r="AL189" s="196"/>
      <c r="AM189" s="196"/>
      <c r="AN189" s="196"/>
      <c r="AO189" s="196"/>
      <c r="AP189" s="196"/>
      <c r="AQ189" s="196"/>
      <c r="AR189" s="214"/>
      <c r="AS189" s="228"/>
      <c r="AT189" s="228"/>
      <c r="AU189" s="228"/>
      <c r="AV189" s="228"/>
      <c r="AW189" s="235" t="str">
        <f>IFERROR(ROUNDDOWN((('Master File'!$AU189*100)/'Master File'!$AV189)-Master[[#This Row],[Quantity On Hand]],0),"")</f>
        <v/>
      </c>
      <c r="AX189" s="220"/>
      <c r="AY189" s="220"/>
      <c r="AZ189" s="220"/>
      <c r="BA189" s="196"/>
      <c r="BB189" s="196" t="str">
        <f t="shared" si="2"/>
        <v xml:space="preserve"> </v>
      </c>
      <c r="BC189" s="196"/>
      <c r="BD189" s="214"/>
      <c r="BE189" s="196"/>
      <c r="BF189" s="196"/>
      <c r="BG189" s="214"/>
      <c r="BH189" s="214"/>
      <c r="BI189" s="197"/>
      <c r="BJ189" s="214"/>
      <c r="BK189" s="196"/>
      <c r="BL189" s="196"/>
      <c r="BM189" s="196"/>
      <c r="BN189" s="196"/>
      <c r="BO189" s="196"/>
      <c r="BP189" s="214"/>
      <c r="BQ189" s="196"/>
    </row>
    <row r="190" spans="1:69" x14ac:dyDescent="0.35">
      <c r="A190" s="196"/>
      <c r="B190" s="196">
        <v>189</v>
      </c>
      <c r="C190" s="196" t="str">
        <f>IFERROR(LEFT(Master[[#This Row],[Taxon -Lookup Picker in GRIN]],FIND(" ",Master[[#This Row],[Taxon -Lookup Picker in GRIN]],1)-1),"")</f>
        <v/>
      </c>
      <c r="D190" s="214"/>
      <c r="E190" s="220"/>
      <c r="F190" s="220"/>
      <c r="G190" s="220"/>
      <c r="H190" s="196"/>
      <c r="I190" s="196"/>
      <c r="J190" s="196"/>
      <c r="K190" s="222"/>
      <c r="L190" s="196"/>
      <c r="M190" s="196"/>
      <c r="N190" s="196"/>
      <c r="O190" s="196"/>
      <c r="P190" s="222"/>
      <c r="Q190" s="222"/>
      <c r="R190" s="196"/>
      <c r="S190" s="238"/>
      <c r="T190" s="220"/>
      <c r="U190" s="196"/>
      <c r="V190" s="196"/>
      <c r="W190" s="196"/>
      <c r="X190" s="232" t="str">
        <f>IFERROR(CONVERT(#REF!,"ft","m"),"")</f>
        <v/>
      </c>
      <c r="Y190" s="239"/>
      <c r="Z190" s="239"/>
      <c r="AA190" s="240"/>
      <c r="AB190" s="196"/>
      <c r="AC190" s="196"/>
      <c r="AD190" s="196"/>
      <c r="AE190" s="196"/>
      <c r="AF190" s="214"/>
      <c r="AG190" s="196"/>
      <c r="AH190" s="196"/>
      <c r="AI190" s="237"/>
      <c r="AJ190" s="237"/>
      <c r="AK190" s="196"/>
      <c r="AL190" s="196"/>
      <c r="AM190" s="196"/>
      <c r="AN190" s="196"/>
      <c r="AO190" s="196"/>
      <c r="AP190" s="196"/>
      <c r="AQ190" s="196"/>
      <c r="AR190" s="214"/>
      <c r="AS190" s="228"/>
      <c r="AT190" s="228"/>
      <c r="AU190" s="228"/>
      <c r="AV190" s="228"/>
      <c r="AW190" s="235" t="str">
        <f>IFERROR(ROUNDDOWN((('Master File'!$AU190*100)/'Master File'!$AV190)-Master[[#This Row],[Quantity On Hand]],0),"")</f>
        <v/>
      </c>
      <c r="AX190" s="220"/>
      <c r="AY190" s="220"/>
      <c r="AZ190" s="220"/>
      <c r="BA190" s="196"/>
      <c r="BB190" s="196" t="str">
        <f t="shared" si="2"/>
        <v xml:space="preserve"> </v>
      </c>
      <c r="BC190" s="196"/>
      <c r="BD190" s="214"/>
      <c r="BE190" s="196"/>
      <c r="BF190" s="196"/>
      <c r="BG190" s="214"/>
      <c r="BH190" s="214"/>
      <c r="BI190" s="197"/>
      <c r="BJ190" s="214"/>
      <c r="BK190" s="196"/>
      <c r="BL190" s="196"/>
      <c r="BM190" s="196"/>
      <c r="BN190" s="196"/>
      <c r="BO190" s="196"/>
      <c r="BP190" s="214"/>
      <c r="BQ190" s="196"/>
    </row>
    <row r="191" spans="1:69" x14ac:dyDescent="0.35">
      <c r="A191" s="196"/>
      <c r="B191" s="197">
        <v>190</v>
      </c>
      <c r="C191" s="196" t="str">
        <f>IFERROR(LEFT(Master[[#This Row],[Taxon -Lookup Picker in GRIN]],FIND(" ",Master[[#This Row],[Taxon -Lookup Picker in GRIN]],1)-1),"")</f>
        <v/>
      </c>
      <c r="D191" s="214"/>
      <c r="E191" s="220"/>
      <c r="F191" s="220"/>
      <c r="G191" s="220"/>
      <c r="H191" s="196"/>
      <c r="I191" s="196"/>
      <c r="J191" s="196"/>
      <c r="K191" s="222"/>
      <c r="L191" s="196"/>
      <c r="M191" s="196"/>
      <c r="N191" s="196"/>
      <c r="O191" s="196"/>
      <c r="P191" s="222"/>
      <c r="Q191" s="222"/>
      <c r="R191" s="196"/>
      <c r="S191" s="238"/>
      <c r="T191" s="220"/>
      <c r="U191" s="196"/>
      <c r="V191" s="196"/>
      <c r="W191" s="196"/>
      <c r="X191" s="232" t="str">
        <f>IFERROR(CONVERT(#REF!,"ft","m"),"")</f>
        <v/>
      </c>
      <c r="Y191" s="239"/>
      <c r="Z191" s="239"/>
      <c r="AA191" s="240"/>
      <c r="AB191" s="196"/>
      <c r="AC191" s="196"/>
      <c r="AD191" s="196"/>
      <c r="AE191" s="196"/>
      <c r="AF191" s="214"/>
      <c r="AG191" s="196"/>
      <c r="AH191" s="196"/>
      <c r="AI191" s="237"/>
      <c r="AJ191" s="237"/>
      <c r="AK191" s="196"/>
      <c r="AL191" s="196"/>
      <c r="AM191" s="196"/>
      <c r="AN191" s="196"/>
      <c r="AO191" s="196"/>
      <c r="AP191" s="196"/>
      <c r="AQ191" s="196"/>
      <c r="AR191" s="214"/>
      <c r="AS191" s="228"/>
      <c r="AT191" s="228"/>
      <c r="AU191" s="228"/>
      <c r="AV191" s="228"/>
      <c r="AW191" s="235" t="str">
        <f>IFERROR(ROUNDDOWN((('Master File'!$AU191*100)/'Master File'!$AV191)-Master[[#This Row],[Quantity On Hand]],0),"")</f>
        <v/>
      </c>
      <c r="AX191" s="220"/>
      <c r="AY191" s="220"/>
      <c r="AZ191" s="220"/>
      <c r="BA191" s="196"/>
      <c r="BB191" s="196" t="str">
        <f t="shared" si="2"/>
        <v xml:space="preserve"> </v>
      </c>
      <c r="BC191" s="196"/>
      <c r="BD191" s="214"/>
      <c r="BE191" s="196"/>
      <c r="BF191" s="196"/>
      <c r="BG191" s="214"/>
      <c r="BH191" s="214"/>
      <c r="BI191" s="197"/>
      <c r="BJ191" s="214"/>
      <c r="BK191" s="196"/>
      <c r="BL191" s="196"/>
      <c r="BM191" s="196"/>
      <c r="BN191" s="196"/>
      <c r="BO191" s="196"/>
      <c r="BP191" s="214"/>
      <c r="BQ191" s="196"/>
    </row>
    <row r="192" spans="1:69" x14ac:dyDescent="0.35">
      <c r="A192" s="196"/>
      <c r="B192" s="196">
        <v>191</v>
      </c>
      <c r="C192" s="196" t="str">
        <f>IFERROR(LEFT(Master[[#This Row],[Taxon -Lookup Picker in GRIN]],FIND(" ",Master[[#This Row],[Taxon -Lookup Picker in GRIN]],1)-1),"")</f>
        <v/>
      </c>
      <c r="D192" s="214"/>
      <c r="E192" s="220"/>
      <c r="F192" s="220"/>
      <c r="G192" s="220"/>
      <c r="H192" s="196"/>
      <c r="I192" s="196"/>
      <c r="J192" s="196"/>
      <c r="K192" s="222"/>
      <c r="L192" s="196"/>
      <c r="M192" s="196"/>
      <c r="N192" s="196"/>
      <c r="O192" s="196"/>
      <c r="P192" s="222"/>
      <c r="Q192" s="222"/>
      <c r="R192" s="196"/>
      <c r="S192" s="238"/>
      <c r="T192" s="220"/>
      <c r="U192" s="196"/>
      <c r="V192" s="196"/>
      <c r="W192" s="196"/>
      <c r="X192" s="232" t="str">
        <f>IFERROR(CONVERT(#REF!,"ft","m"),"")</f>
        <v/>
      </c>
      <c r="Y192" s="239"/>
      <c r="Z192" s="239"/>
      <c r="AA192" s="240"/>
      <c r="AB192" s="196"/>
      <c r="AC192" s="196"/>
      <c r="AD192" s="196"/>
      <c r="AE192" s="196"/>
      <c r="AF192" s="214"/>
      <c r="AG192" s="196"/>
      <c r="AH192" s="196"/>
      <c r="AI192" s="237"/>
      <c r="AJ192" s="237"/>
      <c r="AK192" s="196"/>
      <c r="AL192" s="196"/>
      <c r="AM192" s="196"/>
      <c r="AN192" s="196"/>
      <c r="AO192" s="196"/>
      <c r="AP192" s="196"/>
      <c r="AQ192" s="196"/>
      <c r="AR192" s="214"/>
      <c r="AS192" s="228"/>
      <c r="AT192" s="228"/>
      <c r="AU192" s="228"/>
      <c r="AV192" s="228"/>
      <c r="AW192" s="235" t="str">
        <f>IFERROR(ROUNDDOWN((('Master File'!$AU192*100)/'Master File'!$AV192)-Master[[#This Row],[Quantity On Hand]],0),"")</f>
        <v/>
      </c>
      <c r="AX192" s="220"/>
      <c r="AY192" s="220"/>
      <c r="AZ192" s="220"/>
      <c r="BA192" s="196"/>
      <c r="BB192" s="196" t="str">
        <f t="shared" si="2"/>
        <v xml:space="preserve"> </v>
      </c>
      <c r="BC192" s="196"/>
      <c r="BD192" s="214"/>
      <c r="BE192" s="196"/>
      <c r="BF192" s="196"/>
      <c r="BG192" s="214"/>
      <c r="BH192" s="214"/>
      <c r="BI192" s="197"/>
      <c r="BJ192" s="214"/>
      <c r="BK192" s="196"/>
      <c r="BL192" s="196"/>
      <c r="BM192" s="196"/>
      <c r="BN192" s="196"/>
      <c r="BO192" s="196"/>
      <c r="BP192" s="214"/>
      <c r="BQ192" s="196"/>
    </row>
    <row r="193" spans="1:69" x14ac:dyDescent="0.35">
      <c r="A193" s="196"/>
      <c r="B193" s="197">
        <v>192</v>
      </c>
      <c r="C193" s="196" t="str">
        <f>IFERROR(LEFT(Master[[#This Row],[Taxon -Lookup Picker in GRIN]],FIND(" ",Master[[#This Row],[Taxon -Lookup Picker in GRIN]],1)-1),"")</f>
        <v/>
      </c>
      <c r="D193" s="214"/>
      <c r="E193" s="220"/>
      <c r="F193" s="220"/>
      <c r="G193" s="220"/>
      <c r="H193" s="196"/>
      <c r="I193" s="196"/>
      <c r="J193" s="196"/>
      <c r="K193" s="222"/>
      <c r="L193" s="196"/>
      <c r="M193" s="196"/>
      <c r="N193" s="196"/>
      <c r="O193" s="196"/>
      <c r="P193" s="222"/>
      <c r="Q193" s="222"/>
      <c r="R193" s="196"/>
      <c r="S193" s="238"/>
      <c r="T193" s="220"/>
      <c r="U193" s="196"/>
      <c r="V193" s="196"/>
      <c r="W193" s="196"/>
      <c r="X193" s="232" t="str">
        <f>IFERROR(CONVERT(#REF!,"ft","m"),"")</f>
        <v/>
      </c>
      <c r="Y193" s="239"/>
      <c r="Z193" s="239"/>
      <c r="AA193" s="240"/>
      <c r="AB193" s="196"/>
      <c r="AC193" s="196"/>
      <c r="AD193" s="196"/>
      <c r="AE193" s="196"/>
      <c r="AF193" s="214"/>
      <c r="AG193" s="196"/>
      <c r="AH193" s="196"/>
      <c r="AI193" s="237"/>
      <c r="AJ193" s="237"/>
      <c r="AK193" s="196"/>
      <c r="AL193" s="196"/>
      <c r="AM193" s="196"/>
      <c r="AN193" s="196"/>
      <c r="AO193" s="196"/>
      <c r="AP193" s="196"/>
      <c r="AQ193" s="196"/>
      <c r="AR193" s="214"/>
      <c r="AS193" s="228"/>
      <c r="AT193" s="228"/>
      <c r="AU193" s="228"/>
      <c r="AV193" s="228"/>
      <c r="AW193" s="235" t="str">
        <f>IFERROR(ROUNDDOWN((('Master File'!$AU193*100)/'Master File'!$AV193)-Master[[#This Row],[Quantity On Hand]],0),"")</f>
        <v/>
      </c>
      <c r="AX193" s="220"/>
      <c r="AY193" s="220"/>
      <c r="AZ193" s="220"/>
      <c r="BA193" s="196"/>
      <c r="BB193" s="196" t="str">
        <f t="shared" si="2"/>
        <v xml:space="preserve"> </v>
      </c>
      <c r="BC193" s="196"/>
      <c r="BD193" s="214"/>
      <c r="BE193" s="196"/>
      <c r="BF193" s="196"/>
      <c r="BG193" s="214"/>
      <c r="BH193" s="214"/>
      <c r="BI193" s="197"/>
      <c r="BJ193" s="214"/>
      <c r="BK193" s="196"/>
      <c r="BL193" s="196"/>
      <c r="BM193" s="196"/>
      <c r="BN193" s="196"/>
      <c r="BO193" s="196"/>
      <c r="BP193" s="214"/>
      <c r="BQ193" s="196"/>
    </row>
    <row r="194" spans="1:69" x14ac:dyDescent="0.35">
      <c r="A194" s="196"/>
      <c r="B194" s="196">
        <v>193</v>
      </c>
      <c r="C194" s="196" t="str">
        <f>IFERROR(LEFT(Master[[#This Row],[Taxon -Lookup Picker in GRIN]],FIND(" ",Master[[#This Row],[Taxon -Lookup Picker in GRIN]],1)-1),"")</f>
        <v/>
      </c>
      <c r="D194" s="214"/>
      <c r="E194" s="220"/>
      <c r="F194" s="220"/>
      <c r="G194" s="220"/>
      <c r="H194" s="196"/>
      <c r="I194" s="196"/>
      <c r="J194" s="196"/>
      <c r="K194" s="222"/>
      <c r="L194" s="196"/>
      <c r="M194" s="196"/>
      <c r="N194" s="196"/>
      <c r="O194" s="196"/>
      <c r="P194" s="222"/>
      <c r="Q194" s="222"/>
      <c r="R194" s="196"/>
      <c r="S194" s="238"/>
      <c r="T194" s="220"/>
      <c r="U194" s="196"/>
      <c r="V194" s="196"/>
      <c r="W194" s="196"/>
      <c r="X194" s="232" t="str">
        <f>IFERROR(CONVERT(#REF!,"ft","m"),"")</f>
        <v/>
      </c>
      <c r="Y194" s="239"/>
      <c r="Z194" s="239"/>
      <c r="AA194" s="240"/>
      <c r="AB194" s="196"/>
      <c r="AC194" s="196"/>
      <c r="AD194" s="196"/>
      <c r="AE194" s="196"/>
      <c r="AF194" s="214"/>
      <c r="AG194" s="196"/>
      <c r="AH194" s="196"/>
      <c r="AI194" s="237"/>
      <c r="AJ194" s="237"/>
      <c r="AK194" s="196"/>
      <c r="AL194" s="196"/>
      <c r="AM194" s="196"/>
      <c r="AN194" s="196"/>
      <c r="AO194" s="196"/>
      <c r="AP194" s="196"/>
      <c r="AQ194" s="196"/>
      <c r="AR194" s="214"/>
      <c r="AS194" s="228"/>
      <c r="AT194" s="228"/>
      <c r="AU194" s="228"/>
      <c r="AV194" s="228"/>
      <c r="AW194" s="235" t="str">
        <f>IFERROR(ROUNDDOWN((('Master File'!$AU194*100)/'Master File'!$AV194)-Master[[#This Row],[Quantity On Hand]],0),"")</f>
        <v/>
      </c>
      <c r="AX194" s="220"/>
      <c r="AY194" s="220"/>
      <c r="AZ194" s="220"/>
      <c r="BA194" s="196"/>
      <c r="BB194" s="196" t="str">
        <f t="shared" ref="BB194:BB200" si="3">CONCATENATE(D194," ",E194)</f>
        <v xml:space="preserve"> </v>
      </c>
      <c r="BC194" s="196"/>
      <c r="BD194" s="214"/>
      <c r="BE194" s="196"/>
      <c r="BF194" s="196"/>
      <c r="BG194" s="214"/>
      <c r="BH194" s="214"/>
      <c r="BI194" s="197"/>
      <c r="BJ194" s="214"/>
      <c r="BK194" s="196"/>
      <c r="BL194" s="196"/>
      <c r="BM194" s="196"/>
      <c r="BN194" s="196"/>
      <c r="BO194" s="196"/>
      <c r="BP194" s="214"/>
      <c r="BQ194" s="196"/>
    </row>
    <row r="195" spans="1:69" x14ac:dyDescent="0.35">
      <c r="A195" s="196"/>
      <c r="B195" s="196">
        <v>194</v>
      </c>
      <c r="C195" s="196" t="str">
        <f>IFERROR(LEFT(Master[[#This Row],[Taxon -Lookup Picker in GRIN]],FIND(" ",Master[[#This Row],[Taxon -Lookup Picker in GRIN]],1)-1),"")</f>
        <v/>
      </c>
      <c r="D195" s="214"/>
      <c r="E195" s="220"/>
      <c r="F195" s="220"/>
      <c r="G195" s="220"/>
      <c r="H195" s="196"/>
      <c r="I195" s="196"/>
      <c r="J195" s="196"/>
      <c r="K195" s="222"/>
      <c r="L195" s="196"/>
      <c r="M195" s="196"/>
      <c r="N195" s="196"/>
      <c r="O195" s="196"/>
      <c r="P195" s="222"/>
      <c r="Q195" s="222"/>
      <c r="R195" s="196"/>
      <c r="S195" s="238"/>
      <c r="T195" s="220"/>
      <c r="U195" s="196"/>
      <c r="V195" s="196"/>
      <c r="W195" s="196"/>
      <c r="X195" s="232" t="str">
        <f>IFERROR(CONVERT(#REF!,"ft","m"),"")</f>
        <v/>
      </c>
      <c r="Y195" s="239"/>
      <c r="Z195" s="239"/>
      <c r="AA195" s="240"/>
      <c r="AB195" s="196"/>
      <c r="AC195" s="196"/>
      <c r="AD195" s="196"/>
      <c r="AE195" s="196"/>
      <c r="AF195" s="214"/>
      <c r="AG195" s="196"/>
      <c r="AH195" s="196"/>
      <c r="AI195" s="237"/>
      <c r="AJ195" s="237"/>
      <c r="AK195" s="196"/>
      <c r="AL195" s="196"/>
      <c r="AM195" s="196"/>
      <c r="AN195" s="196"/>
      <c r="AO195" s="196"/>
      <c r="AP195" s="196"/>
      <c r="AQ195" s="196"/>
      <c r="AR195" s="214"/>
      <c r="AS195" s="228"/>
      <c r="AT195" s="228"/>
      <c r="AU195" s="228"/>
      <c r="AV195" s="228"/>
      <c r="AW195" s="235" t="str">
        <f>IFERROR(ROUNDDOWN((('Master File'!$AU195*100)/'Master File'!$AV195)-Master[[#This Row],[Quantity On Hand]],0),"")</f>
        <v/>
      </c>
      <c r="AX195" s="220"/>
      <c r="AY195" s="220"/>
      <c r="AZ195" s="220"/>
      <c r="BA195" s="196"/>
      <c r="BB195" s="196" t="str">
        <f t="shared" si="3"/>
        <v xml:space="preserve"> </v>
      </c>
      <c r="BC195" s="196"/>
      <c r="BD195" s="214"/>
      <c r="BE195" s="196"/>
      <c r="BF195" s="196"/>
      <c r="BG195" s="214"/>
      <c r="BH195" s="214"/>
      <c r="BI195" s="197"/>
      <c r="BJ195" s="214"/>
      <c r="BK195" s="196"/>
      <c r="BL195" s="196"/>
      <c r="BM195" s="196"/>
      <c r="BN195" s="196"/>
      <c r="BO195" s="196"/>
      <c r="BP195" s="214"/>
      <c r="BQ195" s="196"/>
    </row>
    <row r="196" spans="1:69" x14ac:dyDescent="0.35">
      <c r="A196" s="196"/>
      <c r="B196" s="196">
        <v>195</v>
      </c>
      <c r="C196" s="196" t="str">
        <f>IFERROR(LEFT(Master[[#This Row],[Taxon -Lookup Picker in GRIN]],FIND(" ",Master[[#This Row],[Taxon -Lookup Picker in GRIN]],1)-1),"")</f>
        <v/>
      </c>
      <c r="D196" s="214"/>
      <c r="E196" s="220"/>
      <c r="F196" s="220"/>
      <c r="G196" s="220"/>
      <c r="H196" s="196"/>
      <c r="I196" s="196"/>
      <c r="J196" s="196"/>
      <c r="K196" s="222"/>
      <c r="L196" s="196"/>
      <c r="M196" s="196"/>
      <c r="N196" s="196"/>
      <c r="O196" s="196"/>
      <c r="P196" s="222"/>
      <c r="Q196" s="222"/>
      <c r="R196" s="196"/>
      <c r="S196" s="238"/>
      <c r="T196" s="220"/>
      <c r="U196" s="196"/>
      <c r="V196" s="196"/>
      <c r="W196" s="196"/>
      <c r="X196" s="232" t="str">
        <f>IFERROR(CONVERT(#REF!,"ft","m"),"")</f>
        <v/>
      </c>
      <c r="Y196" s="239"/>
      <c r="Z196" s="239"/>
      <c r="AA196" s="240"/>
      <c r="AB196" s="196"/>
      <c r="AC196" s="196"/>
      <c r="AD196" s="196"/>
      <c r="AE196" s="196"/>
      <c r="AF196" s="214"/>
      <c r="AG196" s="196"/>
      <c r="AH196" s="196"/>
      <c r="AI196" s="237"/>
      <c r="AJ196" s="237"/>
      <c r="AK196" s="196"/>
      <c r="AL196" s="196"/>
      <c r="AM196" s="196"/>
      <c r="AN196" s="196"/>
      <c r="AO196" s="196"/>
      <c r="AP196" s="196"/>
      <c r="AQ196" s="196"/>
      <c r="AR196" s="214"/>
      <c r="AS196" s="228"/>
      <c r="AT196" s="228"/>
      <c r="AU196" s="228"/>
      <c r="AV196" s="228"/>
      <c r="AW196" s="235" t="str">
        <f>IFERROR(ROUNDDOWN((('Master File'!$AU196*100)/'Master File'!$AV196)-Master[[#This Row],[Quantity On Hand]],0),"")</f>
        <v/>
      </c>
      <c r="AX196" s="220"/>
      <c r="AY196" s="220"/>
      <c r="AZ196" s="220"/>
      <c r="BA196" s="196"/>
      <c r="BB196" s="196" t="str">
        <f t="shared" si="3"/>
        <v xml:space="preserve"> </v>
      </c>
      <c r="BC196" s="196"/>
      <c r="BD196" s="214"/>
      <c r="BE196" s="196"/>
      <c r="BF196" s="196"/>
      <c r="BG196" s="214"/>
      <c r="BH196" s="214"/>
      <c r="BI196" s="197"/>
      <c r="BJ196" s="214"/>
      <c r="BK196" s="196"/>
      <c r="BL196" s="196"/>
      <c r="BM196" s="196"/>
      <c r="BN196" s="196"/>
      <c r="BO196" s="196"/>
      <c r="BP196" s="214"/>
      <c r="BQ196" s="196"/>
    </row>
    <row r="197" spans="1:69" x14ac:dyDescent="0.35">
      <c r="A197" s="196"/>
      <c r="B197" s="197">
        <v>196</v>
      </c>
      <c r="C197" s="196" t="str">
        <f>IFERROR(LEFT(Master[[#This Row],[Taxon -Lookup Picker in GRIN]],FIND(" ",Master[[#This Row],[Taxon -Lookup Picker in GRIN]],1)-1),"")</f>
        <v/>
      </c>
      <c r="D197" s="214"/>
      <c r="E197" s="220"/>
      <c r="F197" s="220"/>
      <c r="G197" s="220"/>
      <c r="H197" s="196"/>
      <c r="I197" s="196"/>
      <c r="J197" s="196"/>
      <c r="K197" s="222"/>
      <c r="L197" s="196"/>
      <c r="M197" s="196"/>
      <c r="N197" s="196"/>
      <c r="O197" s="196"/>
      <c r="P197" s="222"/>
      <c r="Q197" s="222"/>
      <c r="R197" s="196"/>
      <c r="S197" s="238"/>
      <c r="T197" s="220"/>
      <c r="U197" s="196"/>
      <c r="V197" s="196"/>
      <c r="W197" s="196"/>
      <c r="X197" s="232" t="str">
        <f>IFERROR(CONVERT(#REF!,"ft","m"),"")</f>
        <v/>
      </c>
      <c r="Y197" s="239"/>
      <c r="Z197" s="239"/>
      <c r="AA197" s="240"/>
      <c r="AB197" s="196"/>
      <c r="AC197" s="196"/>
      <c r="AD197" s="196"/>
      <c r="AE197" s="196"/>
      <c r="AF197" s="214"/>
      <c r="AG197" s="196"/>
      <c r="AH197" s="196"/>
      <c r="AI197" s="237"/>
      <c r="AJ197" s="237"/>
      <c r="AK197" s="196"/>
      <c r="AL197" s="196"/>
      <c r="AM197" s="196"/>
      <c r="AN197" s="196"/>
      <c r="AO197" s="196"/>
      <c r="AP197" s="196"/>
      <c r="AQ197" s="196"/>
      <c r="AR197" s="214"/>
      <c r="AS197" s="228"/>
      <c r="AT197" s="228"/>
      <c r="AU197" s="228"/>
      <c r="AV197" s="228"/>
      <c r="AW197" s="235" t="str">
        <f>IFERROR(ROUNDDOWN((('Master File'!$AU197*100)/'Master File'!$AV197)-Master[[#This Row],[Quantity On Hand]],0),"")</f>
        <v/>
      </c>
      <c r="AX197" s="220"/>
      <c r="AY197" s="220"/>
      <c r="AZ197" s="220"/>
      <c r="BA197" s="196"/>
      <c r="BB197" s="196" t="str">
        <f t="shared" si="3"/>
        <v xml:space="preserve"> </v>
      </c>
      <c r="BC197" s="196"/>
      <c r="BD197" s="214"/>
      <c r="BE197" s="196"/>
      <c r="BF197" s="196"/>
      <c r="BG197" s="214"/>
      <c r="BH197" s="214"/>
      <c r="BI197" s="197"/>
      <c r="BJ197" s="214"/>
      <c r="BK197" s="196"/>
      <c r="BL197" s="196"/>
      <c r="BM197" s="196"/>
      <c r="BN197" s="196"/>
      <c r="BO197" s="196"/>
      <c r="BP197" s="214"/>
      <c r="BQ197" s="196"/>
    </row>
    <row r="198" spans="1:69" x14ac:dyDescent="0.35">
      <c r="A198" s="196"/>
      <c r="B198" s="196">
        <v>197</v>
      </c>
      <c r="C198" s="196" t="str">
        <f>IFERROR(LEFT(Master[[#This Row],[Taxon -Lookup Picker in GRIN]],FIND(" ",Master[[#This Row],[Taxon -Lookup Picker in GRIN]],1)-1),"")</f>
        <v/>
      </c>
      <c r="D198" s="214"/>
      <c r="E198" s="220"/>
      <c r="F198" s="220"/>
      <c r="G198" s="220"/>
      <c r="H198" s="196"/>
      <c r="I198" s="196"/>
      <c r="J198" s="196"/>
      <c r="K198" s="222"/>
      <c r="L198" s="196"/>
      <c r="M198" s="196"/>
      <c r="N198" s="196"/>
      <c r="O198" s="196"/>
      <c r="P198" s="222"/>
      <c r="Q198" s="222"/>
      <c r="R198" s="196"/>
      <c r="S198" s="238"/>
      <c r="T198" s="220"/>
      <c r="U198" s="196"/>
      <c r="V198" s="196"/>
      <c r="W198" s="196"/>
      <c r="X198" s="232" t="str">
        <f>IFERROR(CONVERT(#REF!,"ft","m"),"")</f>
        <v/>
      </c>
      <c r="Y198" s="239"/>
      <c r="Z198" s="239"/>
      <c r="AA198" s="240"/>
      <c r="AB198" s="196"/>
      <c r="AC198" s="196"/>
      <c r="AD198" s="196"/>
      <c r="AE198" s="196"/>
      <c r="AF198" s="214"/>
      <c r="AG198" s="196"/>
      <c r="AH198" s="196"/>
      <c r="AI198" s="237"/>
      <c r="AJ198" s="237"/>
      <c r="AK198" s="196"/>
      <c r="AL198" s="196"/>
      <c r="AM198" s="196"/>
      <c r="AN198" s="196"/>
      <c r="AO198" s="196"/>
      <c r="AP198" s="196"/>
      <c r="AQ198" s="196"/>
      <c r="AR198" s="214"/>
      <c r="AS198" s="228"/>
      <c r="AT198" s="228"/>
      <c r="AU198" s="228"/>
      <c r="AV198" s="228"/>
      <c r="AW198" s="235" t="str">
        <f>IFERROR(ROUNDDOWN((('Master File'!$AU198*100)/'Master File'!$AV198)-Master[[#This Row],[Quantity On Hand]],0),"")</f>
        <v/>
      </c>
      <c r="AX198" s="220"/>
      <c r="AY198" s="220"/>
      <c r="AZ198" s="220"/>
      <c r="BA198" s="196"/>
      <c r="BB198" s="196" t="str">
        <f t="shared" si="3"/>
        <v xml:space="preserve"> </v>
      </c>
      <c r="BC198" s="196"/>
      <c r="BD198" s="214"/>
      <c r="BE198" s="196"/>
      <c r="BF198" s="196"/>
      <c r="BG198" s="214"/>
      <c r="BH198" s="214"/>
      <c r="BI198" s="197"/>
      <c r="BJ198" s="214"/>
      <c r="BK198" s="196"/>
      <c r="BL198" s="196"/>
      <c r="BM198" s="196"/>
      <c r="BN198" s="196"/>
      <c r="BO198" s="196"/>
      <c r="BP198" s="214"/>
      <c r="BQ198" s="196"/>
    </row>
    <row r="199" spans="1:69" x14ac:dyDescent="0.35">
      <c r="A199" s="196"/>
      <c r="B199" s="197">
        <v>198</v>
      </c>
      <c r="C199" s="196" t="str">
        <f>IFERROR(LEFT(Master[[#This Row],[Taxon -Lookup Picker in GRIN]],FIND(" ",Master[[#This Row],[Taxon -Lookup Picker in GRIN]],1)-1),"")</f>
        <v/>
      </c>
      <c r="D199" s="214"/>
      <c r="E199" s="220"/>
      <c r="F199" s="220"/>
      <c r="G199" s="220"/>
      <c r="H199" s="196"/>
      <c r="I199" s="196"/>
      <c r="J199" s="196"/>
      <c r="K199" s="222"/>
      <c r="L199" s="196"/>
      <c r="M199" s="196"/>
      <c r="N199" s="196"/>
      <c r="O199" s="196"/>
      <c r="P199" s="222"/>
      <c r="Q199" s="222"/>
      <c r="R199" s="196"/>
      <c r="S199" s="238"/>
      <c r="T199" s="220"/>
      <c r="U199" s="196"/>
      <c r="V199" s="196"/>
      <c r="W199" s="196"/>
      <c r="X199" s="232" t="str">
        <f>IFERROR(CONVERT(#REF!,"ft","m"),"")</f>
        <v/>
      </c>
      <c r="Y199" s="239"/>
      <c r="Z199" s="239"/>
      <c r="AA199" s="240"/>
      <c r="AB199" s="196"/>
      <c r="AC199" s="196"/>
      <c r="AD199" s="196"/>
      <c r="AE199" s="196"/>
      <c r="AF199" s="214"/>
      <c r="AG199" s="196"/>
      <c r="AH199" s="196"/>
      <c r="AI199" s="237"/>
      <c r="AJ199" s="237"/>
      <c r="AK199" s="196"/>
      <c r="AL199" s="196"/>
      <c r="AM199" s="196"/>
      <c r="AN199" s="196"/>
      <c r="AO199" s="196"/>
      <c r="AP199" s="196"/>
      <c r="AQ199" s="196"/>
      <c r="AR199" s="214"/>
      <c r="AS199" s="228"/>
      <c r="AT199" s="228"/>
      <c r="AU199" s="228"/>
      <c r="AV199" s="228"/>
      <c r="AW199" s="235" t="str">
        <f>IFERROR(ROUNDDOWN((('Master File'!$AU199*100)/'Master File'!$AV199)-Master[[#This Row],[Quantity On Hand]],0),"")</f>
        <v/>
      </c>
      <c r="AX199" s="220"/>
      <c r="AY199" s="220"/>
      <c r="AZ199" s="220"/>
      <c r="BA199" s="196"/>
      <c r="BB199" s="196" t="str">
        <f t="shared" si="3"/>
        <v xml:space="preserve"> </v>
      </c>
      <c r="BC199" s="196"/>
      <c r="BD199" s="214"/>
      <c r="BE199" s="196"/>
      <c r="BF199" s="196"/>
      <c r="BG199" s="214"/>
      <c r="BH199" s="214"/>
      <c r="BI199" s="197"/>
      <c r="BJ199" s="214"/>
      <c r="BK199" s="196"/>
      <c r="BL199" s="196"/>
      <c r="BM199" s="196"/>
      <c r="BN199" s="196"/>
      <c r="BO199" s="196"/>
      <c r="BP199" s="214"/>
      <c r="BQ199" s="196"/>
    </row>
    <row r="200" spans="1:69" x14ac:dyDescent="0.35">
      <c r="A200" s="196"/>
      <c r="B200" s="196">
        <v>199</v>
      </c>
      <c r="C200" s="196" t="str">
        <f>IFERROR(LEFT(Master[[#This Row],[Taxon -Lookup Picker in GRIN]],FIND(" ",Master[[#This Row],[Taxon -Lookup Picker in GRIN]],1)-1),"")</f>
        <v/>
      </c>
      <c r="D200" s="214"/>
      <c r="E200" s="220"/>
      <c r="F200" s="220"/>
      <c r="G200" s="220"/>
      <c r="H200" s="196"/>
      <c r="I200" s="196"/>
      <c r="J200" s="196"/>
      <c r="K200" s="222"/>
      <c r="L200" s="196"/>
      <c r="M200" s="196"/>
      <c r="N200" s="196"/>
      <c r="O200" s="196"/>
      <c r="P200" s="222"/>
      <c r="Q200" s="222"/>
      <c r="R200" s="196"/>
      <c r="S200" s="238"/>
      <c r="T200" s="220"/>
      <c r="U200" s="196"/>
      <c r="V200" s="196"/>
      <c r="W200" s="196"/>
      <c r="X200" s="232" t="str">
        <f>IFERROR(CONVERT(#REF!,"ft","m"),"")</f>
        <v/>
      </c>
      <c r="Y200" s="239"/>
      <c r="Z200" s="239"/>
      <c r="AA200" s="240"/>
      <c r="AB200" s="196"/>
      <c r="AC200" s="196"/>
      <c r="AD200" s="196"/>
      <c r="AE200" s="196"/>
      <c r="AF200" s="214"/>
      <c r="AG200" s="196"/>
      <c r="AH200" s="196"/>
      <c r="AI200" s="237"/>
      <c r="AJ200" s="237"/>
      <c r="AK200" s="196"/>
      <c r="AL200" s="196"/>
      <c r="AM200" s="196"/>
      <c r="AN200" s="196"/>
      <c r="AO200" s="196"/>
      <c r="AP200" s="196"/>
      <c r="AQ200" s="196"/>
      <c r="AR200" s="214"/>
      <c r="AS200" s="228"/>
      <c r="AT200" s="228"/>
      <c r="AU200" s="228"/>
      <c r="AV200" s="228"/>
      <c r="AW200" s="235" t="str">
        <f>IFERROR(ROUNDDOWN((('Master File'!$AU200*100)/'Master File'!$AV200)-Master[[#This Row],[Quantity On Hand]],0),"")</f>
        <v/>
      </c>
      <c r="AX200" s="220"/>
      <c r="AY200" s="220"/>
      <c r="AZ200" s="220"/>
      <c r="BA200" s="196"/>
      <c r="BB200" s="196" t="str">
        <f t="shared" si="3"/>
        <v xml:space="preserve"> </v>
      </c>
      <c r="BC200" s="196"/>
      <c r="BD200" s="214"/>
      <c r="BE200" s="196"/>
      <c r="BF200" s="196"/>
      <c r="BG200" s="214"/>
      <c r="BH200" s="214"/>
      <c r="BI200" s="197"/>
      <c r="BJ200" s="214"/>
      <c r="BK200" s="196"/>
      <c r="BL200" s="196"/>
      <c r="BM200" s="196"/>
      <c r="BN200" s="196"/>
      <c r="BO200" s="196"/>
      <c r="BP200" s="214"/>
      <c r="BQ200" s="196"/>
    </row>
    <row r="201" spans="1:69" x14ac:dyDescent="0.35">
      <c r="A201" s="196"/>
      <c r="B201" s="196"/>
      <c r="C201" s="241" t="str">
        <f>IFERROR(LEFT(Master[[#This Row],[Taxon -Lookup Picker in GRIN]],FIND(" ",Master[[#This Row],[Taxon -Lookup Picker in GRIN]],1)-1),"")</f>
        <v/>
      </c>
      <c r="D201" s="242"/>
      <c r="E201" s="220"/>
      <c r="F201" s="220"/>
      <c r="G201" s="220"/>
      <c r="H201" s="196"/>
      <c r="I201" s="196"/>
      <c r="J201" s="196"/>
      <c r="K201" s="222"/>
      <c r="L201" s="196"/>
      <c r="M201" s="196"/>
      <c r="N201" s="196"/>
      <c r="O201" s="196"/>
      <c r="P201" s="222"/>
      <c r="Q201" s="222"/>
      <c r="R201" s="196"/>
      <c r="S201" s="238"/>
      <c r="T201" s="220"/>
      <c r="U201" s="196"/>
      <c r="V201" s="196"/>
      <c r="W201" s="196"/>
      <c r="X201" s="232" t="str">
        <f>IFERROR(CONVERT(#REF!,"ft","m"),"")</f>
        <v/>
      </c>
      <c r="Y201" s="239"/>
      <c r="Z201" s="239"/>
      <c r="AA201" s="240"/>
      <c r="AB201" s="196"/>
      <c r="AC201" s="196"/>
      <c r="AD201" s="196"/>
      <c r="AE201" s="196"/>
      <c r="AF201" s="242"/>
      <c r="AG201" s="196"/>
      <c r="AH201" s="196"/>
      <c r="AI201" s="237"/>
      <c r="AJ201" s="237"/>
      <c r="AK201" s="196"/>
      <c r="AL201" s="196"/>
      <c r="AM201" s="196"/>
      <c r="AN201" s="196"/>
      <c r="AO201" s="196"/>
      <c r="AP201" s="196"/>
      <c r="AQ201" s="196"/>
      <c r="AR201" s="242"/>
      <c r="AS201" s="228"/>
      <c r="AT201" s="228"/>
      <c r="AU201" s="228"/>
      <c r="AV201" s="228"/>
      <c r="AW201" s="243" t="str">
        <f>IFERROR(ROUNDDOWN((('Master File'!$AU201*100)/'Master File'!$AV201)-Master[[#This Row],[Quantity On Hand]],0),"")</f>
        <v/>
      </c>
      <c r="AX201" s="220"/>
      <c r="AY201" s="220"/>
      <c r="AZ201" s="220"/>
      <c r="BA201" s="196"/>
      <c r="BB201" s="241" t="str">
        <f t="shared" ref="BB201:BB232" si="4">CONCATENATE(D201," ",E201)</f>
        <v xml:space="preserve"> </v>
      </c>
      <c r="BC201" s="196"/>
      <c r="BD201" s="242"/>
      <c r="BE201" s="196"/>
      <c r="BF201" s="196"/>
      <c r="BG201" s="242"/>
      <c r="BH201" s="214"/>
      <c r="BI201" s="214"/>
      <c r="BJ201" s="214"/>
      <c r="BK201" s="196"/>
      <c r="BL201" s="196"/>
      <c r="BM201" s="196"/>
      <c r="BN201" s="196"/>
      <c r="BO201" s="196"/>
      <c r="BP201" s="242"/>
      <c r="BQ201" s="196"/>
    </row>
    <row r="202" spans="1:69" x14ac:dyDescent="0.35">
      <c r="A202" s="196"/>
      <c r="B202" s="196"/>
      <c r="C202" s="241" t="str">
        <f>IFERROR(LEFT(Master[[#This Row],[Taxon -Lookup Picker in GRIN]],FIND(" ",Master[[#This Row],[Taxon -Lookup Picker in GRIN]],1)-1),"")</f>
        <v/>
      </c>
      <c r="D202" s="242"/>
      <c r="E202" s="220"/>
      <c r="F202" s="220"/>
      <c r="G202" s="220"/>
      <c r="H202" s="196"/>
      <c r="I202" s="196"/>
      <c r="J202" s="196"/>
      <c r="K202" s="222"/>
      <c r="L202" s="196"/>
      <c r="M202" s="196"/>
      <c r="N202" s="196"/>
      <c r="O202" s="196"/>
      <c r="P202" s="222"/>
      <c r="Q202" s="222"/>
      <c r="R202" s="196"/>
      <c r="S202" s="238"/>
      <c r="T202" s="220"/>
      <c r="U202" s="196"/>
      <c r="V202" s="196"/>
      <c r="W202" s="196"/>
      <c r="X202" s="232" t="str">
        <f>IFERROR(CONVERT(#REF!,"ft","m"),"")</f>
        <v/>
      </c>
      <c r="Y202" s="239"/>
      <c r="Z202" s="239"/>
      <c r="AA202" s="240"/>
      <c r="AB202" s="196"/>
      <c r="AC202" s="196"/>
      <c r="AD202" s="196"/>
      <c r="AE202" s="196"/>
      <c r="AF202" s="242"/>
      <c r="AG202" s="196"/>
      <c r="AH202" s="196"/>
      <c r="AI202" s="237"/>
      <c r="AJ202" s="237"/>
      <c r="AK202" s="196"/>
      <c r="AL202" s="196"/>
      <c r="AM202" s="196"/>
      <c r="AN202" s="196"/>
      <c r="AO202" s="196"/>
      <c r="AP202" s="196"/>
      <c r="AQ202" s="196"/>
      <c r="AR202" s="242"/>
      <c r="AS202" s="228"/>
      <c r="AT202" s="228"/>
      <c r="AU202" s="228"/>
      <c r="AV202" s="228"/>
      <c r="AW202" s="243" t="str">
        <f>IFERROR(ROUNDDOWN((('Master File'!$AU202*100)/'Master File'!$AV202)-Master[[#This Row],[Quantity On Hand]],0),"")</f>
        <v/>
      </c>
      <c r="AX202" s="220"/>
      <c r="AY202" s="220"/>
      <c r="AZ202" s="220"/>
      <c r="BA202" s="196"/>
      <c r="BB202" s="241" t="str">
        <f t="shared" si="4"/>
        <v xml:space="preserve"> </v>
      </c>
      <c r="BC202" s="196"/>
      <c r="BD202" s="242"/>
      <c r="BE202" s="196"/>
      <c r="BF202" s="196"/>
      <c r="BG202" s="242"/>
      <c r="BH202" s="214"/>
      <c r="BI202" s="214"/>
      <c r="BJ202" s="214"/>
      <c r="BK202" s="196"/>
      <c r="BL202" s="196"/>
      <c r="BM202" s="196"/>
      <c r="BN202" s="196"/>
      <c r="BO202" s="196"/>
      <c r="BP202" s="242"/>
      <c r="BQ202" s="196"/>
    </row>
    <row r="203" spans="1:69" x14ac:dyDescent="0.35">
      <c r="A203" s="196"/>
      <c r="B203" s="196"/>
      <c r="C203" s="241" t="str">
        <f>IFERROR(LEFT(Master[[#This Row],[Taxon -Lookup Picker in GRIN]],FIND(" ",Master[[#This Row],[Taxon -Lookup Picker in GRIN]],1)-1),"")</f>
        <v/>
      </c>
      <c r="D203" s="242"/>
      <c r="E203" s="220"/>
      <c r="F203" s="220"/>
      <c r="G203" s="220"/>
      <c r="H203" s="196"/>
      <c r="I203" s="196"/>
      <c r="J203" s="196"/>
      <c r="K203" s="222"/>
      <c r="L203" s="196"/>
      <c r="M203" s="196"/>
      <c r="N203" s="196"/>
      <c r="O203" s="196"/>
      <c r="P203" s="222"/>
      <c r="Q203" s="222"/>
      <c r="R203" s="196"/>
      <c r="S203" s="238"/>
      <c r="T203" s="220"/>
      <c r="U203" s="196"/>
      <c r="V203" s="196"/>
      <c r="W203" s="196"/>
      <c r="X203" s="232" t="str">
        <f>IFERROR(CONVERT(#REF!,"ft","m"),"")</f>
        <v/>
      </c>
      <c r="Y203" s="239"/>
      <c r="Z203" s="239"/>
      <c r="AA203" s="240"/>
      <c r="AB203" s="196"/>
      <c r="AC203" s="196"/>
      <c r="AD203" s="196"/>
      <c r="AE203" s="196"/>
      <c r="AF203" s="242"/>
      <c r="AG203" s="196"/>
      <c r="AH203" s="196"/>
      <c r="AI203" s="237"/>
      <c r="AJ203" s="237"/>
      <c r="AK203" s="196"/>
      <c r="AL203" s="196"/>
      <c r="AM203" s="196"/>
      <c r="AN203" s="196"/>
      <c r="AO203" s="196"/>
      <c r="AP203" s="196"/>
      <c r="AQ203" s="196"/>
      <c r="AR203" s="242"/>
      <c r="AS203" s="228"/>
      <c r="AT203" s="228"/>
      <c r="AU203" s="228"/>
      <c r="AV203" s="228"/>
      <c r="AW203" s="243" t="str">
        <f>IFERROR(ROUNDDOWN((('Master File'!$AU203*100)/'Master File'!$AV203)-Master[[#This Row],[Quantity On Hand]],0),"")</f>
        <v/>
      </c>
      <c r="AX203" s="220"/>
      <c r="AY203" s="220"/>
      <c r="AZ203" s="220"/>
      <c r="BA203" s="196"/>
      <c r="BB203" s="241" t="str">
        <f t="shared" si="4"/>
        <v xml:space="preserve"> </v>
      </c>
      <c r="BC203" s="196"/>
      <c r="BD203" s="242"/>
      <c r="BE203" s="196"/>
      <c r="BF203" s="196"/>
      <c r="BG203" s="242"/>
      <c r="BH203" s="214"/>
      <c r="BI203" s="214"/>
      <c r="BJ203" s="214"/>
      <c r="BK203" s="196"/>
      <c r="BL203" s="196"/>
      <c r="BM203" s="196"/>
      <c r="BN203" s="196"/>
      <c r="BO203" s="196"/>
      <c r="BP203" s="242"/>
      <c r="BQ203" s="196"/>
    </row>
    <row r="204" spans="1:69" x14ac:dyDescent="0.35">
      <c r="A204" s="196"/>
      <c r="B204" s="196"/>
      <c r="C204" s="241" t="str">
        <f>IFERROR(LEFT(Master[[#This Row],[Taxon -Lookup Picker in GRIN]],FIND(" ",Master[[#This Row],[Taxon -Lookup Picker in GRIN]],1)-1),"")</f>
        <v/>
      </c>
      <c r="D204" s="242"/>
      <c r="E204" s="220"/>
      <c r="F204" s="220"/>
      <c r="G204" s="220"/>
      <c r="H204" s="196"/>
      <c r="I204" s="196"/>
      <c r="J204" s="196"/>
      <c r="K204" s="222"/>
      <c r="L204" s="196"/>
      <c r="M204" s="196"/>
      <c r="N204" s="196"/>
      <c r="O204" s="196"/>
      <c r="P204" s="222"/>
      <c r="Q204" s="222"/>
      <c r="R204" s="196"/>
      <c r="S204" s="238"/>
      <c r="T204" s="220"/>
      <c r="U204" s="196"/>
      <c r="V204" s="196"/>
      <c r="W204" s="196"/>
      <c r="X204" s="232" t="str">
        <f>IFERROR(CONVERT(#REF!,"ft","m"),"")</f>
        <v/>
      </c>
      <c r="Y204" s="239"/>
      <c r="Z204" s="239"/>
      <c r="AA204" s="240"/>
      <c r="AB204" s="196"/>
      <c r="AC204" s="196"/>
      <c r="AD204" s="196"/>
      <c r="AE204" s="196"/>
      <c r="AF204" s="242"/>
      <c r="AG204" s="196"/>
      <c r="AH204" s="196"/>
      <c r="AI204" s="237"/>
      <c r="AJ204" s="237"/>
      <c r="AK204" s="196"/>
      <c r="AL204" s="196"/>
      <c r="AM204" s="196"/>
      <c r="AN204" s="196"/>
      <c r="AO204" s="196"/>
      <c r="AP204" s="196"/>
      <c r="AQ204" s="196"/>
      <c r="AR204" s="242"/>
      <c r="AS204" s="228"/>
      <c r="AT204" s="228"/>
      <c r="AU204" s="228"/>
      <c r="AV204" s="228"/>
      <c r="AW204" s="243" t="str">
        <f>IFERROR(ROUNDDOWN((('Master File'!$AU204*100)/'Master File'!$AV204)-Master[[#This Row],[Quantity On Hand]],0),"")</f>
        <v/>
      </c>
      <c r="AX204" s="220"/>
      <c r="AY204" s="220"/>
      <c r="AZ204" s="220"/>
      <c r="BA204" s="196"/>
      <c r="BB204" s="241" t="str">
        <f t="shared" si="4"/>
        <v xml:space="preserve"> </v>
      </c>
      <c r="BC204" s="196"/>
      <c r="BD204" s="242"/>
      <c r="BE204" s="196"/>
      <c r="BF204" s="196"/>
      <c r="BG204" s="242"/>
      <c r="BH204" s="214"/>
      <c r="BI204" s="214"/>
      <c r="BJ204" s="214"/>
      <c r="BK204" s="196"/>
      <c r="BL204" s="196"/>
      <c r="BM204" s="196"/>
      <c r="BN204" s="196"/>
      <c r="BO204" s="196"/>
      <c r="BP204" s="242"/>
      <c r="BQ204" s="196"/>
    </row>
    <row r="205" spans="1:69" x14ac:dyDescent="0.35">
      <c r="A205" s="196"/>
      <c r="B205" s="196"/>
      <c r="C205" s="241" t="str">
        <f>IFERROR(LEFT(Master[[#This Row],[Taxon -Lookup Picker in GRIN]],FIND(" ",Master[[#This Row],[Taxon -Lookup Picker in GRIN]],1)-1),"")</f>
        <v/>
      </c>
      <c r="D205" s="242"/>
      <c r="E205" s="220"/>
      <c r="F205" s="220"/>
      <c r="G205" s="220"/>
      <c r="H205" s="196"/>
      <c r="I205" s="196"/>
      <c r="J205" s="196"/>
      <c r="K205" s="222"/>
      <c r="L205" s="196"/>
      <c r="M205" s="196"/>
      <c r="N205" s="196"/>
      <c r="O205" s="196"/>
      <c r="P205" s="222"/>
      <c r="Q205" s="222"/>
      <c r="R205" s="196"/>
      <c r="S205" s="238"/>
      <c r="T205" s="220"/>
      <c r="U205" s="196"/>
      <c r="V205" s="196"/>
      <c r="W205" s="196"/>
      <c r="X205" s="232" t="str">
        <f>IFERROR(CONVERT(#REF!,"ft","m"),"")</f>
        <v/>
      </c>
      <c r="Y205" s="239"/>
      <c r="Z205" s="239"/>
      <c r="AA205" s="240"/>
      <c r="AB205" s="196"/>
      <c r="AC205" s="196"/>
      <c r="AD205" s="196"/>
      <c r="AE205" s="196"/>
      <c r="AF205" s="242"/>
      <c r="AG205" s="196"/>
      <c r="AH205" s="196"/>
      <c r="AI205" s="237"/>
      <c r="AJ205" s="237"/>
      <c r="AK205" s="196"/>
      <c r="AL205" s="196"/>
      <c r="AM205" s="196"/>
      <c r="AN205" s="196"/>
      <c r="AO205" s="196"/>
      <c r="AP205" s="196"/>
      <c r="AQ205" s="196"/>
      <c r="AR205" s="242"/>
      <c r="AS205" s="228"/>
      <c r="AT205" s="228"/>
      <c r="AU205" s="228"/>
      <c r="AV205" s="228"/>
      <c r="AW205" s="243" t="str">
        <f>IFERROR(ROUNDDOWN((('Master File'!$AU205*100)/'Master File'!$AV205)-Master[[#This Row],[Quantity On Hand]],0),"")</f>
        <v/>
      </c>
      <c r="AX205" s="220"/>
      <c r="AY205" s="220"/>
      <c r="AZ205" s="220"/>
      <c r="BA205" s="196"/>
      <c r="BB205" s="241" t="str">
        <f t="shared" si="4"/>
        <v xml:space="preserve"> </v>
      </c>
      <c r="BC205" s="196"/>
      <c r="BD205" s="242"/>
      <c r="BE205" s="196"/>
      <c r="BF205" s="196"/>
      <c r="BG205" s="242"/>
      <c r="BH205" s="214"/>
      <c r="BI205" s="214"/>
      <c r="BJ205" s="214"/>
      <c r="BK205" s="196"/>
      <c r="BL205" s="196"/>
      <c r="BM205" s="196"/>
      <c r="BN205" s="196"/>
      <c r="BO205" s="196"/>
      <c r="BP205" s="242"/>
      <c r="BQ205" s="196"/>
    </row>
    <row r="206" spans="1:69" x14ac:dyDescent="0.35">
      <c r="A206" s="196"/>
      <c r="B206" s="196"/>
      <c r="C206" s="241" t="str">
        <f>IFERROR(LEFT(Master[[#This Row],[Taxon -Lookup Picker in GRIN]],FIND(" ",Master[[#This Row],[Taxon -Lookup Picker in GRIN]],1)-1),"")</f>
        <v/>
      </c>
      <c r="D206" s="242"/>
      <c r="E206" s="220"/>
      <c r="F206" s="220"/>
      <c r="G206" s="220"/>
      <c r="H206" s="196"/>
      <c r="I206" s="196"/>
      <c r="J206" s="196"/>
      <c r="K206" s="222"/>
      <c r="L206" s="196"/>
      <c r="M206" s="196"/>
      <c r="N206" s="196"/>
      <c r="O206" s="196"/>
      <c r="P206" s="222"/>
      <c r="Q206" s="222"/>
      <c r="R206" s="196"/>
      <c r="S206" s="238"/>
      <c r="T206" s="220"/>
      <c r="U206" s="196"/>
      <c r="V206" s="196"/>
      <c r="W206" s="196"/>
      <c r="X206" s="232" t="str">
        <f>IFERROR(CONVERT(#REF!,"ft","m"),"")</f>
        <v/>
      </c>
      <c r="Y206" s="239"/>
      <c r="Z206" s="239"/>
      <c r="AA206" s="240"/>
      <c r="AB206" s="196"/>
      <c r="AC206" s="196"/>
      <c r="AD206" s="196"/>
      <c r="AE206" s="196"/>
      <c r="AF206" s="242"/>
      <c r="AG206" s="196"/>
      <c r="AH206" s="196"/>
      <c r="AI206" s="237"/>
      <c r="AJ206" s="237"/>
      <c r="AK206" s="196"/>
      <c r="AL206" s="196"/>
      <c r="AM206" s="196"/>
      <c r="AN206" s="196"/>
      <c r="AO206" s="196"/>
      <c r="AP206" s="196"/>
      <c r="AQ206" s="196"/>
      <c r="AR206" s="242"/>
      <c r="AS206" s="228"/>
      <c r="AT206" s="228"/>
      <c r="AU206" s="228"/>
      <c r="AV206" s="228"/>
      <c r="AW206" s="243" t="str">
        <f>IFERROR(ROUNDDOWN((('Master File'!$AU206*100)/'Master File'!$AV206)-Master[[#This Row],[Quantity On Hand]],0),"")</f>
        <v/>
      </c>
      <c r="AX206" s="220"/>
      <c r="AY206" s="220"/>
      <c r="AZ206" s="220"/>
      <c r="BA206" s="196"/>
      <c r="BB206" s="241" t="str">
        <f t="shared" si="4"/>
        <v xml:space="preserve"> </v>
      </c>
      <c r="BC206" s="196"/>
      <c r="BD206" s="242"/>
      <c r="BE206" s="196"/>
      <c r="BF206" s="196"/>
      <c r="BG206" s="242"/>
      <c r="BH206" s="214"/>
      <c r="BI206" s="214"/>
      <c r="BJ206" s="214"/>
      <c r="BK206" s="196"/>
      <c r="BL206" s="196"/>
      <c r="BM206" s="196"/>
      <c r="BN206" s="196"/>
      <c r="BO206" s="196"/>
      <c r="BP206" s="242"/>
      <c r="BQ206" s="196"/>
    </row>
    <row r="207" spans="1:69" x14ac:dyDescent="0.35">
      <c r="A207" s="196"/>
      <c r="B207" s="196"/>
      <c r="C207" s="241" t="str">
        <f>IFERROR(LEFT(Master[[#This Row],[Taxon -Lookup Picker in GRIN]],FIND(" ",Master[[#This Row],[Taxon -Lookup Picker in GRIN]],1)-1),"")</f>
        <v/>
      </c>
      <c r="D207" s="242"/>
      <c r="E207" s="220"/>
      <c r="F207" s="220"/>
      <c r="G207" s="220"/>
      <c r="H207" s="196"/>
      <c r="I207" s="196"/>
      <c r="J207" s="196"/>
      <c r="K207" s="222"/>
      <c r="L207" s="196"/>
      <c r="M207" s="196"/>
      <c r="N207" s="196"/>
      <c r="O207" s="196"/>
      <c r="P207" s="222"/>
      <c r="Q207" s="222"/>
      <c r="R207" s="196"/>
      <c r="S207" s="238"/>
      <c r="T207" s="220"/>
      <c r="U207" s="196"/>
      <c r="V207" s="196"/>
      <c r="W207" s="196"/>
      <c r="X207" s="232" t="str">
        <f>IFERROR(CONVERT(#REF!,"ft","m"),"")</f>
        <v/>
      </c>
      <c r="Y207" s="239"/>
      <c r="Z207" s="239"/>
      <c r="AA207" s="240"/>
      <c r="AB207" s="196"/>
      <c r="AC207" s="196"/>
      <c r="AD207" s="196"/>
      <c r="AE207" s="196"/>
      <c r="AF207" s="242"/>
      <c r="AG207" s="196"/>
      <c r="AH207" s="196"/>
      <c r="AI207" s="237"/>
      <c r="AJ207" s="237"/>
      <c r="AK207" s="196"/>
      <c r="AL207" s="196"/>
      <c r="AM207" s="196"/>
      <c r="AN207" s="196"/>
      <c r="AO207" s="196"/>
      <c r="AP207" s="196"/>
      <c r="AQ207" s="196"/>
      <c r="AR207" s="242"/>
      <c r="AS207" s="228"/>
      <c r="AT207" s="228"/>
      <c r="AU207" s="228"/>
      <c r="AV207" s="228"/>
      <c r="AW207" s="243" t="str">
        <f>IFERROR(ROUNDDOWN((('Master File'!$AU207*100)/'Master File'!$AV207)-Master[[#This Row],[Quantity On Hand]],0),"")</f>
        <v/>
      </c>
      <c r="AX207" s="220"/>
      <c r="AY207" s="220"/>
      <c r="AZ207" s="220"/>
      <c r="BA207" s="196"/>
      <c r="BB207" s="241" t="str">
        <f t="shared" si="4"/>
        <v xml:space="preserve"> </v>
      </c>
      <c r="BC207" s="196"/>
      <c r="BD207" s="242"/>
      <c r="BE207" s="196"/>
      <c r="BF207" s="196"/>
      <c r="BG207" s="242"/>
      <c r="BH207" s="214"/>
      <c r="BI207" s="214"/>
      <c r="BJ207" s="214"/>
      <c r="BK207" s="196"/>
      <c r="BL207" s="196"/>
      <c r="BM207" s="196"/>
      <c r="BN207" s="196"/>
      <c r="BO207" s="196"/>
      <c r="BP207" s="242"/>
      <c r="BQ207" s="196"/>
    </row>
    <row r="208" spans="1:69" x14ac:dyDescent="0.35">
      <c r="A208" s="196"/>
      <c r="B208" s="196"/>
      <c r="C208" s="241" t="str">
        <f>IFERROR(LEFT(Master[[#This Row],[Taxon -Lookup Picker in GRIN]],FIND(" ",Master[[#This Row],[Taxon -Lookup Picker in GRIN]],1)-1),"")</f>
        <v/>
      </c>
      <c r="D208" s="242"/>
      <c r="E208" s="220"/>
      <c r="F208" s="220"/>
      <c r="G208" s="220"/>
      <c r="H208" s="196"/>
      <c r="I208" s="196"/>
      <c r="J208" s="196"/>
      <c r="K208" s="222"/>
      <c r="L208" s="196"/>
      <c r="M208" s="196"/>
      <c r="N208" s="196"/>
      <c r="O208" s="196"/>
      <c r="P208" s="222"/>
      <c r="Q208" s="222"/>
      <c r="R208" s="196"/>
      <c r="S208" s="238"/>
      <c r="T208" s="220"/>
      <c r="U208" s="196"/>
      <c r="V208" s="196"/>
      <c r="W208" s="196"/>
      <c r="X208" s="232" t="str">
        <f>IFERROR(CONVERT(#REF!,"ft","m"),"")</f>
        <v/>
      </c>
      <c r="Y208" s="239"/>
      <c r="Z208" s="239"/>
      <c r="AA208" s="240"/>
      <c r="AB208" s="196"/>
      <c r="AC208" s="196"/>
      <c r="AD208" s="196"/>
      <c r="AE208" s="196"/>
      <c r="AF208" s="242"/>
      <c r="AG208" s="196"/>
      <c r="AH208" s="196"/>
      <c r="AI208" s="237"/>
      <c r="AJ208" s="237"/>
      <c r="AK208" s="196"/>
      <c r="AL208" s="196"/>
      <c r="AM208" s="196"/>
      <c r="AN208" s="196"/>
      <c r="AO208" s="196"/>
      <c r="AP208" s="196"/>
      <c r="AQ208" s="196"/>
      <c r="AR208" s="242"/>
      <c r="AS208" s="228"/>
      <c r="AT208" s="228"/>
      <c r="AU208" s="228"/>
      <c r="AV208" s="228"/>
      <c r="AW208" s="243" t="str">
        <f>IFERROR(ROUNDDOWN((('Master File'!$AU208*100)/'Master File'!$AV208)-Master[[#This Row],[Quantity On Hand]],0),"")</f>
        <v/>
      </c>
      <c r="AX208" s="220"/>
      <c r="AY208" s="220"/>
      <c r="AZ208" s="220"/>
      <c r="BA208" s="196"/>
      <c r="BB208" s="241" t="str">
        <f t="shared" si="4"/>
        <v xml:space="preserve"> </v>
      </c>
      <c r="BC208" s="196"/>
      <c r="BD208" s="242"/>
      <c r="BE208" s="196"/>
      <c r="BF208" s="196"/>
      <c r="BG208" s="242"/>
      <c r="BH208" s="214"/>
      <c r="BI208" s="214"/>
      <c r="BJ208" s="214"/>
      <c r="BK208" s="196"/>
      <c r="BL208" s="196"/>
      <c r="BM208" s="196"/>
      <c r="BN208" s="196"/>
      <c r="BO208" s="196"/>
      <c r="BP208" s="242"/>
      <c r="BQ208" s="196"/>
    </row>
    <row r="209" spans="1:69" x14ac:dyDescent="0.35">
      <c r="A209" s="196"/>
      <c r="B209" s="196"/>
      <c r="C209" s="241" t="str">
        <f>IFERROR(LEFT(Master[[#This Row],[Taxon -Lookup Picker in GRIN]],FIND(" ",Master[[#This Row],[Taxon -Lookup Picker in GRIN]],1)-1),"")</f>
        <v/>
      </c>
      <c r="D209" s="242"/>
      <c r="E209" s="220"/>
      <c r="F209" s="220"/>
      <c r="G209" s="220"/>
      <c r="H209" s="196"/>
      <c r="I209" s="196"/>
      <c r="J209" s="196"/>
      <c r="K209" s="222"/>
      <c r="L209" s="196"/>
      <c r="M209" s="196"/>
      <c r="N209" s="196"/>
      <c r="O209" s="196"/>
      <c r="P209" s="222"/>
      <c r="Q209" s="222"/>
      <c r="R209" s="196"/>
      <c r="S209" s="238"/>
      <c r="T209" s="220"/>
      <c r="U209" s="196"/>
      <c r="V209" s="196"/>
      <c r="W209" s="196"/>
      <c r="X209" s="232" t="str">
        <f>IFERROR(CONVERT(#REF!,"ft","m"),"")</f>
        <v/>
      </c>
      <c r="Y209" s="239"/>
      <c r="Z209" s="239"/>
      <c r="AA209" s="240"/>
      <c r="AB209" s="196"/>
      <c r="AC209" s="196"/>
      <c r="AD209" s="196"/>
      <c r="AE209" s="196"/>
      <c r="AF209" s="242"/>
      <c r="AG209" s="196"/>
      <c r="AH209" s="196"/>
      <c r="AI209" s="237"/>
      <c r="AJ209" s="237"/>
      <c r="AK209" s="196"/>
      <c r="AL209" s="196"/>
      <c r="AM209" s="196"/>
      <c r="AN209" s="196"/>
      <c r="AO209" s="196"/>
      <c r="AP209" s="196"/>
      <c r="AQ209" s="196"/>
      <c r="AR209" s="242"/>
      <c r="AS209" s="228"/>
      <c r="AT209" s="228"/>
      <c r="AU209" s="228"/>
      <c r="AV209" s="228"/>
      <c r="AW209" s="243" t="str">
        <f>IFERROR(ROUNDDOWN((('Master File'!$AU209*100)/'Master File'!$AV209)-Master[[#This Row],[Quantity On Hand]],0),"")</f>
        <v/>
      </c>
      <c r="AX209" s="220"/>
      <c r="AY209" s="220"/>
      <c r="AZ209" s="220"/>
      <c r="BA209" s="196"/>
      <c r="BB209" s="241" t="str">
        <f t="shared" si="4"/>
        <v xml:space="preserve"> </v>
      </c>
      <c r="BC209" s="196"/>
      <c r="BD209" s="242"/>
      <c r="BE209" s="196"/>
      <c r="BF209" s="196"/>
      <c r="BG209" s="242"/>
      <c r="BH209" s="214"/>
      <c r="BI209" s="214"/>
      <c r="BJ209" s="214"/>
      <c r="BK209" s="196"/>
      <c r="BL209" s="196"/>
      <c r="BM209" s="196"/>
      <c r="BN209" s="196"/>
      <c r="BO209" s="196"/>
      <c r="BP209" s="242"/>
      <c r="BQ209" s="196"/>
    </row>
    <row r="210" spans="1:69" x14ac:dyDescent="0.35">
      <c r="A210" s="196"/>
      <c r="B210" s="196"/>
      <c r="C210" s="241" t="str">
        <f>IFERROR(LEFT(Master[[#This Row],[Taxon -Lookup Picker in GRIN]],FIND(" ",Master[[#This Row],[Taxon -Lookup Picker in GRIN]],1)-1),"")</f>
        <v/>
      </c>
      <c r="D210" s="242"/>
      <c r="E210" s="220"/>
      <c r="F210" s="220"/>
      <c r="G210" s="220"/>
      <c r="H210" s="196"/>
      <c r="I210" s="196"/>
      <c r="J210" s="196"/>
      <c r="K210" s="222"/>
      <c r="L210" s="196"/>
      <c r="M210" s="196"/>
      <c r="N210" s="196"/>
      <c r="O210" s="196"/>
      <c r="P210" s="222"/>
      <c r="Q210" s="222"/>
      <c r="R210" s="196"/>
      <c r="S210" s="238"/>
      <c r="T210" s="220"/>
      <c r="U210" s="196"/>
      <c r="V210" s="196"/>
      <c r="W210" s="196"/>
      <c r="X210" s="232" t="str">
        <f>IFERROR(CONVERT(#REF!,"ft","m"),"")</f>
        <v/>
      </c>
      <c r="Y210" s="239"/>
      <c r="Z210" s="239"/>
      <c r="AA210" s="240"/>
      <c r="AB210" s="196"/>
      <c r="AC210" s="196"/>
      <c r="AD210" s="196"/>
      <c r="AE210" s="196"/>
      <c r="AF210" s="242"/>
      <c r="AG210" s="196"/>
      <c r="AH210" s="196"/>
      <c r="AI210" s="237"/>
      <c r="AJ210" s="237"/>
      <c r="AK210" s="196"/>
      <c r="AL210" s="196"/>
      <c r="AM210" s="196"/>
      <c r="AN210" s="196"/>
      <c r="AO210" s="196"/>
      <c r="AP210" s="196"/>
      <c r="AQ210" s="196"/>
      <c r="AR210" s="242"/>
      <c r="AS210" s="228"/>
      <c r="AT210" s="228"/>
      <c r="AU210" s="228"/>
      <c r="AV210" s="228"/>
      <c r="AW210" s="243" t="str">
        <f>IFERROR(ROUNDDOWN((('Master File'!$AU210*100)/'Master File'!$AV210)-Master[[#This Row],[Quantity On Hand]],0),"")</f>
        <v/>
      </c>
      <c r="AX210" s="220"/>
      <c r="AY210" s="220"/>
      <c r="AZ210" s="220"/>
      <c r="BA210" s="196"/>
      <c r="BB210" s="241" t="str">
        <f t="shared" si="4"/>
        <v xml:space="preserve"> </v>
      </c>
      <c r="BC210" s="196"/>
      <c r="BD210" s="242"/>
      <c r="BE210" s="196"/>
      <c r="BF210" s="196"/>
      <c r="BG210" s="242"/>
      <c r="BH210" s="214"/>
      <c r="BI210" s="214"/>
      <c r="BJ210" s="214"/>
      <c r="BK210" s="196"/>
      <c r="BL210" s="196"/>
      <c r="BM210" s="196"/>
      <c r="BN210" s="196"/>
      <c r="BO210" s="196"/>
      <c r="BP210" s="242"/>
      <c r="BQ210" s="196"/>
    </row>
    <row r="211" spans="1:69" x14ac:dyDescent="0.35">
      <c r="A211" s="196"/>
      <c r="B211" s="196"/>
      <c r="C211" s="241" t="str">
        <f>IFERROR(LEFT(Master[[#This Row],[Taxon -Lookup Picker in GRIN]],FIND(" ",Master[[#This Row],[Taxon -Lookup Picker in GRIN]],1)-1),"")</f>
        <v/>
      </c>
      <c r="D211" s="242"/>
      <c r="E211" s="220"/>
      <c r="F211" s="220"/>
      <c r="G211" s="220"/>
      <c r="H211" s="196"/>
      <c r="I211" s="196"/>
      <c r="J211" s="196"/>
      <c r="K211" s="222"/>
      <c r="L211" s="196"/>
      <c r="M211" s="196"/>
      <c r="N211" s="196"/>
      <c r="O211" s="196"/>
      <c r="P211" s="222"/>
      <c r="Q211" s="222"/>
      <c r="R211" s="196"/>
      <c r="S211" s="238"/>
      <c r="T211" s="220"/>
      <c r="U211" s="196"/>
      <c r="V211" s="196"/>
      <c r="W211" s="196"/>
      <c r="X211" s="232" t="str">
        <f>IFERROR(CONVERT(#REF!,"ft","m"),"")</f>
        <v/>
      </c>
      <c r="Y211" s="239"/>
      <c r="Z211" s="239"/>
      <c r="AA211" s="240"/>
      <c r="AB211" s="196"/>
      <c r="AC211" s="196"/>
      <c r="AD211" s="196"/>
      <c r="AE211" s="196"/>
      <c r="AF211" s="242"/>
      <c r="AG211" s="196"/>
      <c r="AH211" s="196"/>
      <c r="AI211" s="237"/>
      <c r="AJ211" s="237"/>
      <c r="AK211" s="196"/>
      <c r="AL211" s="196"/>
      <c r="AM211" s="196"/>
      <c r="AN211" s="196"/>
      <c r="AO211" s="196"/>
      <c r="AP211" s="196"/>
      <c r="AQ211" s="196"/>
      <c r="AR211" s="242"/>
      <c r="AS211" s="228"/>
      <c r="AT211" s="228"/>
      <c r="AU211" s="228"/>
      <c r="AV211" s="228"/>
      <c r="AW211" s="243" t="str">
        <f>IFERROR(ROUNDDOWN((('Master File'!$AU211*100)/'Master File'!$AV211)-Master[[#This Row],[Quantity On Hand]],0),"")</f>
        <v/>
      </c>
      <c r="AX211" s="220"/>
      <c r="AY211" s="220"/>
      <c r="AZ211" s="220"/>
      <c r="BA211" s="196"/>
      <c r="BB211" s="241" t="str">
        <f t="shared" si="4"/>
        <v xml:space="preserve"> </v>
      </c>
      <c r="BC211" s="196"/>
      <c r="BD211" s="242"/>
      <c r="BE211" s="196"/>
      <c r="BF211" s="196"/>
      <c r="BG211" s="242"/>
      <c r="BH211" s="214"/>
      <c r="BI211" s="214"/>
      <c r="BJ211" s="214"/>
      <c r="BK211" s="196"/>
      <c r="BL211" s="196"/>
      <c r="BM211" s="196"/>
      <c r="BN211" s="196"/>
      <c r="BO211" s="196"/>
      <c r="BP211" s="242"/>
      <c r="BQ211" s="196"/>
    </row>
    <row r="212" spans="1:69" x14ac:dyDescent="0.35">
      <c r="A212" s="196"/>
      <c r="B212" s="196"/>
      <c r="C212" s="241" t="str">
        <f>IFERROR(LEFT(Master[[#This Row],[Taxon -Lookup Picker in GRIN]],FIND(" ",Master[[#This Row],[Taxon -Lookup Picker in GRIN]],1)-1),"")</f>
        <v/>
      </c>
      <c r="D212" s="242"/>
      <c r="E212" s="220"/>
      <c r="F212" s="220"/>
      <c r="G212" s="220"/>
      <c r="H212" s="196"/>
      <c r="I212" s="196"/>
      <c r="J212" s="196"/>
      <c r="K212" s="222"/>
      <c r="L212" s="196"/>
      <c r="M212" s="196"/>
      <c r="N212" s="196"/>
      <c r="O212" s="196"/>
      <c r="P212" s="222"/>
      <c r="Q212" s="222"/>
      <c r="R212" s="196"/>
      <c r="S212" s="238"/>
      <c r="T212" s="220"/>
      <c r="U212" s="196"/>
      <c r="V212" s="196"/>
      <c r="W212" s="196"/>
      <c r="X212" s="232" t="str">
        <f>IFERROR(CONVERT(#REF!,"ft","m"),"")</f>
        <v/>
      </c>
      <c r="Y212" s="239"/>
      <c r="Z212" s="239"/>
      <c r="AA212" s="240"/>
      <c r="AB212" s="196"/>
      <c r="AC212" s="196"/>
      <c r="AD212" s="196"/>
      <c r="AE212" s="196"/>
      <c r="AF212" s="242"/>
      <c r="AG212" s="196"/>
      <c r="AH212" s="196"/>
      <c r="AI212" s="237"/>
      <c r="AJ212" s="237"/>
      <c r="AK212" s="196"/>
      <c r="AL212" s="196"/>
      <c r="AM212" s="196"/>
      <c r="AN212" s="196"/>
      <c r="AO212" s="196"/>
      <c r="AP212" s="196"/>
      <c r="AQ212" s="196"/>
      <c r="AR212" s="242"/>
      <c r="AS212" s="228"/>
      <c r="AT212" s="228"/>
      <c r="AU212" s="228"/>
      <c r="AV212" s="228"/>
      <c r="AW212" s="243" t="str">
        <f>IFERROR(ROUNDDOWN((('Master File'!$AU212*100)/'Master File'!$AV212)-Master[[#This Row],[Quantity On Hand]],0),"")</f>
        <v/>
      </c>
      <c r="AX212" s="220"/>
      <c r="AY212" s="220"/>
      <c r="AZ212" s="220"/>
      <c r="BA212" s="196"/>
      <c r="BB212" s="241" t="str">
        <f t="shared" si="4"/>
        <v xml:space="preserve"> </v>
      </c>
      <c r="BC212" s="196"/>
      <c r="BD212" s="242"/>
      <c r="BE212" s="196"/>
      <c r="BF212" s="196"/>
      <c r="BG212" s="242"/>
      <c r="BH212" s="214"/>
      <c r="BI212" s="214"/>
      <c r="BJ212" s="214"/>
      <c r="BK212" s="196"/>
      <c r="BL212" s="196"/>
      <c r="BM212" s="196"/>
      <c r="BN212" s="196"/>
      <c r="BO212" s="196"/>
      <c r="BP212" s="242"/>
      <c r="BQ212" s="196"/>
    </row>
    <row r="213" spans="1:69" x14ac:dyDescent="0.35">
      <c r="A213" s="196"/>
      <c r="B213" s="196"/>
      <c r="C213" s="241" t="str">
        <f>IFERROR(LEFT(Master[[#This Row],[Taxon -Lookup Picker in GRIN]],FIND(" ",Master[[#This Row],[Taxon -Lookup Picker in GRIN]],1)-1),"")</f>
        <v/>
      </c>
      <c r="D213" s="242"/>
      <c r="E213" s="220"/>
      <c r="F213" s="220"/>
      <c r="G213" s="220"/>
      <c r="H213" s="196"/>
      <c r="I213" s="196"/>
      <c r="J213" s="196"/>
      <c r="K213" s="222"/>
      <c r="L213" s="196"/>
      <c r="M213" s="196"/>
      <c r="N213" s="196"/>
      <c r="O213" s="196"/>
      <c r="P213" s="222"/>
      <c r="Q213" s="222"/>
      <c r="R213" s="196"/>
      <c r="S213" s="238"/>
      <c r="T213" s="220"/>
      <c r="U213" s="196"/>
      <c r="V213" s="196"/>
      <c r="W213" s="196"/>
      <c r="X213" s="232" t="str">
        <f>IFERROR(CONVERT(#REF!,"ft","m"),"")</f>
        <v/>
      </c>
      <c r="Y213" s="239"/>
      <c r="Z213" s="239"/>
      <c r="AA213" s="240"/>
      <c r="AB213" s="196"/>
      <c r="AC213" s="196"/>
      <c r="AD213" s="196"/>
      <c r="AE213" s="196"/>
      <c r="AF213" s="242"/>
      <c r="AG213" s="196"/>
      <c r="AH213" s="196"/>
      <c r="AI213" s="237"/>
      <c r="AJ213" s="237"/>
      <c r="AK213" s="196"/>
      <c r="AL213" s="196"/>
      <c r="AM213" s="196"/>
      <c r="AN213" s="196"/>
      <c r="AO213" s="196"/>
      <c r="AP213" s="196"/>
      <c r="AQ213" s="196"/>
      <c r="AR213" s="242"/>
      <c r="AS213" s="228"/>
      <c r="AT213" s="228"/>
      <c r="AU213" s="228"/>
      <c r="AV213" s="228"/>
      <c r="AW213" s="243" t="str">
        <f>IFERROR(ROUNDDOWN((('Master File'!$AU213*100)/'Master File'!$AV213)-Master[[#This Row],[Quantity On Hand]],0),"")</f>
        <v/>
      </c>
      <c r="AX213" s="220"/>
      <c r="AY213" s="220"/>
      <c r="AZ213" s="220"/>
      <c r="BA213" s="196"/>
      <c r="BB213" s="241" t="str">
        <f t="shared" si="4"/>
        <v xml:space="preserve"> </v>
      </c>
      <c r="BC213" s="196"/>
      <c r="BD213" s="242"/>
      <c r="BE213" s="196"/>
      <c r="BF213" s="196"/>
      <c r="BG213" s="242"/>
      <c r="BH213" s="214"/>
      <c r="BI213" s="214"/>
      <c r="BJ213" s="214"/>
      <c r="BK213" s="196"/>
      <c r="BL213" s="196"/>
      <c r="BM213" s="196"/>
      <c r="BN213" s="196"/>
      <c r="BO213" s="196"/>
      <c r="BP213" s="242"/>
      <c r="BQ213" s="196"/>
    </row>
    <row r="214" spans="1:69" x14ac:dyDescent="0.35">
      <c r="A214" s="196"/>
      <c r="B214" s="196"/>
      <c r="C214" s="241" t="str">
        <f>IFERROR(LEFT(Master[[#This Row],[Taxon -Lookup Picker in GRIN]],FIND(" ",Master[[#This Row],[Taxon -Lookup Picker in GRIN]],1)-1),"")</f>
        <v/>
      </c>
      <c r="D214" s="242"/>
      <c r="E214" s="220"/>
      <c r="F214" s="220"/>
      <c r="G214" s="220"/>
      <c r="H214" s="196"/>
      <c r="I214" s="196"/>
      <c r="J214" s="196"/>
      <c r="K214" s="222"/>
      <c r="L214" s="196"/>
      <c r="M214" s="196"/>
      <c r="N214" s="196"/>
      <c r="O214" s="196"/>
      <c r="P214" s="222"/>
      <c r="Q214" s="222"/>
      <c r="R214" s="196"/>
      <c r="S214" s="238"/>
      <c r="T214" s="220"/>
      <c r="U214" s="196"/>
      <c r="V214" s="196"/>
      <c r="W214" s="196"/>
      <c r="X214" s="232" t="str">
        <f>IFERROR(CONVERT(#REF!,"ft","m"),"")</f>
        <v/>
      </c>
      <c r="Y214" s="239"/>
      <c r="Z214" s="239"/>
      <c r="AA214" s="240"/>
      <c r="AB214" s="196"/>
      <c r="AC214" s="196"/>
      <c r="AD214" s="196"/>
      <c r="AE214" s="196"/>
      <c r="AF214" s="242"/>
      <c r="AG214" s="196"/>
      <c r="AH214" s="196"/>
      <c r="AI214" s="237"/>
      <c r="AJ214" s="237"/>
      <c r="AK214" s="196"/>
      <c r="AL214" s="196"/>
      <c r="AM214" s="196"/>
      <c r="AN214" s="196"/>
      <c r="AO214" s="196"/>
      <c r="AP214" s="196"/>
      <c r="AQ214" s="196"/>
      <c r="AR214" s="242"/>
      <c r="AS214" s="228"/>
      <c r="AT214" s="228"/>
      <c r="AU214" s="228"/>
      <c r="AV214" s="228"/>
      <c r="AW214" s="243" t="str">
        <f>IFERROR(ROUNDDOWN((('Master File'!$AU214*100)/'Master File'!$AV214)-Master[[#This Row],[Quantity On Hand]],0),"")</f>
        <v/>
      </c>
      <c r="AX214" s="220"/>
      <c r="AY214" s="220"/>
      <c r="AZ214" s="220"/>
      <c r="BA214" s="196"/>
      <c r="BB214" s="241" t="str">
        <f t="shared" si="4"/>
        <v xml:space="preserve"> </v>
      </c>
      <c r="BC214" s="196"/>
      <c r="BD214" s="242"/>
      <c r="BE214" s="196"/>
      <c r="BF214" s="196"/>
      <c r="BG214" s="242"/>
      <c r="BH214" s="214"/>
      <c r="BI214" s="214"/>
      <c r="BJ214" s="214"/>
      <c r="BK214" s="196"/>
      <c r="BL214" s="196"/>
      <c r="BM214" s="196"/>
      <c r="BN214" s="196"/>
      <c r="BO214" s="196"/>
      <c r="BP214" s="242"/>
      <c r="BQ214" s="196"/>
    </row>
    <row r="215" spans="1:69" x14ac:dyDescent="0.35">
      <c r="A215" s="196"/>
      <c r="B215" s="196"/>
      <c r="C215" s="241" t="str">
        <f>IFERROR(LEFT(Master[[#This Row],[Taxon -Lookup Picker in GRIN]],FIND(" ",Master[[#This Row],[Taxon -Lookup Picker in GRIN]],1)-1),"")</f>
        <v/>
      </c>
      <c r="D215" s="242"/>
      <c r="E215" s="220"/>
      <c r="F215" s="220"/>
      <c r="G215" s="220"/>
      <c r="H215" s="196"/>
      <c r="I215" s="196"/>
      <c r="J215" s="196"/>
      <c r="K215" s="222"/>
      <c r="L215" s="196"/>
      <c r="M215" s="196"/>
      <c r="N215" s="196"/>
      <c r="O215" s="196"/>
      <c r="P215" s="222"/>
      <c r="Q215" s="222"/>
      <c r="R215" s="196"/>
      <c r="S215" s="238"/>
      <c r="T215" s="220"/>
      <c r="U215" s="196"/>
      <c r="V215" s="196"/>
      <c r="W215" s="196"/>
      <c r="X215" s="232" t="str">
        <f>IFERROR(CONVERT(#REF!,"ft","m"),"")</f>
        <v/>
      </c>
      <c r="Y215" s="239"/>
      <c r="Z215" s="239"/>
      <c r="AA215" s="240"/>
      <c r="AB215" s="196"/>
      <c r="AC215" s="196"/>
      <c r="AD215" s="196"/>
      <c r="AE215" s="196"/>
      <c r="AF215" s="242"/>
      <c r="AG215" s="196"/>
      <c r="AH215" s="196"/>
      <c r="AI215" s="237"/>
      <c r="AJ215" s="237"/>
      <c r="AK215" s="196"/>
      <c r="AL215" s="196"/>
      <c r="AM215" s="196"/>
      <c r="AN215" s="196"/>
      <c r="AO215" s="196"/>
      <c r="AP215" s="196"/>
      <c r="AQ215" s="196"/>
      <c r="AR215" s="242"/>
      <c r="AS215" s="228"/>
      <c r="AT215" s="228"/>
      <c r="AU215" s="228"/>
      <c r="AV215" s="228"/>
      <c r="AW215" s="243" t="str">
        <f>IFERROR(ROUNDDOWN((('Master File'!$AU215*100)/'Master File'!$AV215)-Master[[#This Row],[Quantity On Hand]],0),"")</f>
        <v/>
      </c>
      <c r="AX215" s="220"/>
      <c r="AY215" s="220"/>
      <c r="AZ215" s="220"/>
      <c r="BA215" s="196"/>
      <c r="BB215" s="241" t="str">
        <f t="shared" si="4"/>
        <v xml:space="preserve"> </v>
      </c>
      <c r="BC215" s="196"/>
      <c r="BD215" s="242"/>
      <c r="BE215" s="196"/>
      <c r="BF215" s="196"/>
      <c r="BG215" s="242"/>
      <c r="BH215" s="214"/>
      <c r="BI215" s="214"/>
      <c r="BJ215" s="214"/>
      <c r="BK215" s="196"/>
      <c r="BL215" s="196"/>
      <c r="BM215" s="196"/>
      <c r="BN215" s="196"/>
      <c r="BO215" s="196"/>
      <c r="BP215" s="242"/>
      <c r="BQ215" s="196"/>
    </row>
    <row r="216" spans="1:69" x14ac:dyDescent="0.35">
      <c r="A216" s="196"/>
      <c r="B216" s="196"/>
      <c r="C216" s="241" t="str">
        <f>IFERROR(LEFT(Master[[#This Row],[Taxon -Lookup Picker in GRIN]],FIND(" ",Master[[#This Row],[Taxon -Lookup Picker in GRIN]],1)-1),"")</f>
        <v/>
      </c>
      <c r="D216" s="242"/>
      <c r="E216" s="220"/>
      <c r="F216" s="220"/>
      <c r="G216" s="220"/>
      <c r="H216" s="196"/>
      <c r="I216" s="196"/>
      <c r="J216" s="196"/>
      <c r="K216" s="222"/>
      <c r="L216" s="196"/>
      <c r="M216" s="196"/>
      <c r="N216" s="196"/>
      <c r="O216" s="196"/>
      <c r="P216" s="222"/>
      <c r="Q216" s="222"/>
      <c r="R216" s="196"/>
      <c r="S216" s="238"/>
      <c r="T216" s="220"/>
      <c r="U216" s="196"/>
      <c r="V216" s="196"/>
      <c r="W216" s="196"/>
      <c r="X216" s="232" t="str">
        <f>IFERROR(CONVERT(#REF!,"ft","m"),"")</f>
        <v/>
      </c>
      <c r="Y216" s="239"/>
      <c r="Z216" s="239"/>
      <c r="AA216" s="240"/>
      <c r="AB216" s="196"/>
      <c r="AC216" s="196"/>
      <c r="AD216" s="196"/>
      <c r="AE216" s="196"/>
      <c r="AF216" s="242"/>
      <c r="AG216" s="196"/>
      <c r="AH216" s="196"/>
      <c r="AI216" s="237"/>
      <c r="AJ216" s="237"/>
      <c r="AK216" s="196"/>
      <c r="AL216" s="196"/>
      <c r="AM216" s="196"/>
      <c r="AN216" s="196"/>
      <c r="AO216" s="196"/>
      <c r="AP216" s="196"/>
      <c r="AQ216" s="196"/>
      <c r="AR216" s="242"/>
      <c r="AS216" s="228"/>
      <c r="AT216" s="228"/>
      <c r="AU216" s="228"/>
      <c r="AV216" s="228"/>
      <c r="AW216" s="243" t="str">
        <f>IFERROR(ROUNDDOWN((('Master File'!$AU216*100)/'Master File'!$AV216)-Master[[#This Row],[Quantity On Hand]],0),"")</f>
        <v/>
      </c>
      <c r="AX216" s="220"/>
      <c r="AY216" s="220"/>
      <c r="AZ216" s="220"/>
      <c r="BA216" s="196"/>
      <c r="BB216" s="241" t="str">
        <f t="shared" si="4"/>
        <v xml:space="preserve"> </v>
      </c>
      <c r="BC216" s="196"/>
      <c r="BD216" s="242"/>
      <c r="BE216" s="196"/>
      <c r="BF216" s="196"/>
      <c r="BG216" s="242"/>
      <c r="BH216" s="214"/>
      <c r="BI216" s="214"/>
      <c r="BJ216" s="214"/>
      <c r="BK216" s="196"/>
      <c r="BL216" s="196"/>
      <c r="BM216" s="196"/>
      <c r="BN216" s="196"/>
      <c r="BO216" s="196"/>
      <c r="BP216" s="242"/>
      <c r="BQ216" s="196"/>
    </row>
    <row r="217" spans="1:69" x14ac:dyDescent="0.35">
      <c r="A217" s="196"/>
      <c r="B217" s="196"/>
      <c r="C217" s="241" t="str">
        <f>IFERROR(LEFT(Master[[#This Row],[Taxon -Lookup Picker in GRIN]],FIND(" ",Master[[#This Row],[Taxon -Lookup Picker in GRIN]],1)-1),"")</f>
        <v/>
      </c>
      <c r="D217" s="242"/>
      <c r="E217" s="220"/>
      <c r="F217" s="220"/>
      <c r="G217" s="220"/>
      <c r="H217" s="196"/>
      <c r="I217" s="196"/>
      <c r="J217" s="196"/>
      <c r="K217" s="222"/>
      <c r="L217" s="196"/>
      <c r="M217" s="196"/>
      <c r="N217" s="196"/>
      <c r="O217" s="196"/>
      <c r="P217" s="222"/>
      <c r="Q217" s="222"/>
      <c r="R217" s="196"/>
      <c r="S217" s="238"/>
      <c r="T217" s="220"/>
      <c r="U217" s="196"/>
      <c r="V217" s="196"/>
      <c r="W217" s="196"/>
      <c r="X217" s="232" t="str">
        <f>IFERROR(CONVERT(#REF!,"ft","m"),"")</f>
        <v/>
      </c>
      <c r="Y217" s="239"/>
      <c r="Z217" s="239"/>
      <c r="AA217" s="240"/>
      <c r="AB217" s="196"/>
      <c r="AC217" s="196"/>
      <c r="AD217" s="196"/>
      <c r="AE217" s="196"/>
      <c r="AF217" s="242"/>
      <c r="AG217" s="196"/>
      <c r="AH217" s="196"/>
      <c r="AI217" s="237"/>
      <c r="AJ217" s="237"/>
      <c r="AK217" s="196"/>
      <c r="AL217" s="196"/>
      <c r="AM217" s="196"/>
      <c r="AN217" s="196"/>
      <c r="AO217" s="196"/>
      <c r="AP217" s="196"/>
      <c r="AQ217" s="196"/>
      <c r="AR217" s="242"/>
      <c r="AS217" s="228"/>
      <c r="AT217" s="228"/>
      <c r="AU217" s="228"/>
      <c r="AV217" s="228"/>
      <c r="AW217" s="243" t="str">
        <f>IFERROR(ROUNDDOWN((('Master File'!$AU217*100)/'Master File'!$AV217)-Master[[#This Row],[Quantity On Hand]],0),"")</f>
        <v/>
      </c>
      <c r="AX217" s="220"/>
      <c r="AY217" s="220"/>
      <c r="AZ217" s="220"/>
      <c r="BA217" s="196"/>
      <c r="BB217" s="241" t="str">
        <f t="shared" si="4"/>
        <v xml:space="preserve"> </v>
      </c>
      <c r="BC217" s="196"/>
      <c r="BD217" s="242"/>
      <c r="BE217" s="196"/>
      <c r="BF217" s="196"/>
      <c r="BG217" s="242"/>
      <c r="BH217" s="214"/>
      <c r="BI217" s="214"/>
      <c r="BJ217" s="214"/>
      <c r="BK217" s="196"/>
      <c r="BL217" s="196"/>
      <c r="BM217" s="196"/>
      <c r="BN217" s="196"/>
      <c r="BO217" s="196"/>
      <c r="BP217" s="242"/>
      <c r="BQ217" s="196"/>
    </row>
    <row r="218" spans="1:69" x14ac:dyDescent="0.35">
      <c r="A218" s="196"/>
      <c r="B218" s="196"/>
      <c r="C218" s="241" t="str">
        <f>IFERROR(LEFT(Master[[#This Row],[Taxon -Lookup Picker in GRIN]],FIND(" ",Master[[#This Row],[Taxon -Lookup Picker in GRIN]],1)-1),"")</f>
        <v/>
      </c>
      <c r="D218" s="242"/>
      <c r="E218" s="220"/>
      <c r="F218" s="220"/>
      <c r="G218" s="220"/>
      <c r="H218" s="196"/>
      <c r="I218" s="196"/>
      <c r="J218" s="196"/>
      <c r="K218" s="222"/>
      <c r="L218" s="196"/>
      <c r="M218" s="196"/>
      <c r="N218" s="196"/>
      <c r="O218" s="196"/>
      <c r="P218" s="222"/>
      <c r="Q218" s="222"/>
      <c r="R218" s="196"/>
      <c r="S218" s="238"/>
      <c r="T218" s="220"/>
      <c r="U218" s="196"/>
      <c r="V218" s="196"/>
      <c r="W218" s="196"/>
      <c r="X218" s="232" t="str">
        <f>IFERROR(CONVERT(#REF!,"ft","m"),"")</f>
        <v/>
      </c>
      <c r="Y218" s="239"/>
      <c r="Z218" s="239"/>
      <c r="AA218" s="240"/>
      <c r="AB218" s="196"/>
      <c r="AC218" s="196"/>
      <c r="AD218" s="196"/>
      <c r="AE218" s="196"/>
      <c r="AF218" s="242"/>
      <c r="AG218" s="196"/>
      <c r="AH218" s="196"/>
      <c r="AI218" s="237"/>
      <c r="AJ218" s="237"/>
      <c r="AK218" s="196"/>
      <c r="AL218" s="196"/>
      <c r="AM218" s="196"/>
      <c r="AN218" s="196"/>
      <c r="AO218" s="196"/>
      <c r="AP218" s="196"/>
      <c r="AQ218" s="196"/>
      <c r="AR218" s="242"/>
      <c r="AS218" s="228"/>
      <c r="AT218" s="228"/>
      <c r="AU218" s="228"/>
      <c r="AV218" s="228"/>
      <c r="AW218" s="243" t="str">
        <f>IFERROR(ROUNDDOWN((('Master File'!$AU218*100)/'Master File'!$AV218)-Master[[#This Row],[Quantity On Hand]],0),"")</f>
        <v/>
      </c>
      <c r="AX218" s="220"/>
      <c r="AY218" s="220"/>
      <c r="AZ218" s="220"/>
      <c r="BA218" s="196"/>
      <c r="BB218" s="241" t="str">
        <f t="shared" si="4"/>
        <v xml:space="preserve"> </v>
      </c>
      <c r="BC218" s="196"/>
      <c r="BD218" s="242"/>
      <c r="BE218" s="196"/>
      <c r="BF218" s="196"/>
      <c r="BG218" s="242"/>
      <c r="BH218" s="214"/>
      <c r="BI218" s="214"/>
      <c r="BJ218" s="214"/>
      <c r="BK218" s="196"/>
      <c r="BL218" s="196"/>
      <c r="BM218" s="196"/>
      <c r="BN218" s="196"/>
      <c r="BO218" s="196"/>
      <c r="BP218" s="242"/>
      <c r="BQ218" s="196"/>
    </row>
    <row r="219" spans="1:69" x14ac:dyDescent="0.35">
      <c r="A219" s="196"/>
      <c r="B219" s="196"/>
      <c r="C219" s="241" t="str">
        <f>IFERROR(LEFT(Master[[#This Row],[Taxon -Lookup Picker in GRIN]],FIND(" ",Master[[#This Row],[Taxon -Lookup Picker in GRIN]],1)-1),"")</f>
        <v/>
      </c>
      <c r="D219" s="242"/>
      <c r="E219" s="220"/>
      <c r="F219" s="220"/>
      <c r="G219" s="220"/>
      <c r="H219" s="196"/>
      <c r="I219" s="196"/>
      <c r="J219" s="196"/>
      <c r="K219" s="222"/>
      <c r="L219" s="196"/>
      <c r="M219" s="196"/>
      <c r="N219" s="196"/>
      <c r="O219" s="196"/>
      <c r="P219" s="222"/>
      <c r="Q219" s="222"/>
      <c r="R219" s="196"/>
      <c r="S219" s="238"/>
      <c r="T219" s="220"/>
      <c r="U219" s="196"/>
      <c r="V219" s="196"/>
      <c r="W219" s="196"/>
      <c r="X219" s="232" t="str">
        <f>IFERROR(CONVERT(#REF!,"ft","m"),"")</f>
        <v/>
      </c>
      <c r="Y219" s="239"/>
      <c r="Z219" s="239"/>
      <c r="AA219" s="240"/>
      <c r="AB219" s="196"/>
      <c r="AC219" s="196"/>
      <c r="AD219" s="196"/>
      <c r="AE219" s="196"/>
      <c r="AF219" s="242"/>
      <c r="AG219" s="196"/>
      <c r="AH219" s="196"/>
      <c r="AI219" s="237"/>
      <c r="AJ219" s="237"/>
      <c r="AK219" s="196"/>
      <c r="AL219" s="196"/>
      <c r="AM219" s="196"/>
      <c r="AN219" s="196"/>
      <c r="AO219" s="196"/>
      <c r="AP219" s="196"/>
      <c r="AQ219" s="196"/>
      <c r="AR219" s="242"/>
      <c r="AS219" s="228"/>
      <c r="AT219" s="228"/>
      <c r="AU219" s="228"/>
      <c r="AV219" s="228"/>
      <c r="AW219" s="243" t="str">
        <f>IFERROR(ROUNDDOWN((('Master File'!$AU219*100)/'Master File'!$AV219)-Master[[#This Row],[Quantity On Hand]],0),"")</f>
        <v/>
      </c>
      <c r="AX219" s="220"/>
      <c r="AY219" s="220"/>
      <c r="AZ219" s="220"/>
      <c r="BA219" s="196"/>
      <c r="BB219" s="241" t="str">
        <f t="shared" si="4"/>
        <v xml:space="preserve"> </v>
      </c>
      <c r="BC219" s="196"/>
      <c r="BD219" s="242"/>
      <c r="BE219" s="196"/>
      <c r="BF219" s="196"/>
      <c r="BG219" s="242"/>
      <c r="BH219" s="214"/>
      <c r="BI219" s="214"/>
      <c r="BJ219" s="214"/>
      <c r="BK219" s="196"/>
      <c r="BL219" s="196"/>
      <c r="BM219" s="196"/>
      <c r="BN219" s="196"/>
      <c r="BO219" s="196"/>
      <c r="BP219" s="242"/>
      <c r="BQ219" s="196"/>
    </row>
    <row r="220" spans="1:69" x14ac:dyDescent="0.35">
      <c r="A220" s="196"/>
      <c r="B220" s="196"/>
      <c r="C220" s="241" t="str">
        <f>IFERROR(LEFT(Master[[#This Row],[Taxon -Lookup Picker in GRIN]],FIND(" ",Master[[#This Row],[Taxon -Lookup Picker in GRIN]],1)-1),"")</f>
        <v/>
      </c>
      <c r="D220" s="242"/>
      <c r="E220" s="220"/>
      <c r="F220" s="220"/>
      <c r="G220" s="220"/>
      <c r="H220" s="196"/>
      <c r="I220" s="196"/>
      <c r="J220" s="196"/>
      <c r="K220" s="222"/>
      <c r="L220" s="196"/>
      <c r="M220" s="196"/>
      <c r="N220" s="196"/>
      <c r="O220" s="196"/>
      <c r="P220" s="222"/>
      <c r="Q220" s="222"/>
      <c r="R220" s="196"/>
      <c r="S220" s="238"/>
      <c r="T220" s="220"/>
      <c r="U220" s="196"/>
      <c r="V220" s="196"/>
      <c r="W220" s="196"/>
      <c r="X220" s="232" t="str">
        <f>IFERROR(CONVERT(#REF!,"ft","m"),"")</f>
        <v/>
      </c>
      <c r="Y220" s="239"/>
      <c r="Z220" s="239"/>
      <c r="AA220" s="240"/>
      <c r="AB220" s="196"/>
      <c r="AC220" s="196"/>
      <c r="AD220" s="196"/>
      <c r="AE220" s="196"/>
      <c r="AF220" s="242"/>
      <c r="AG220" s="196"/>
      <c r="AH220" s="196"/>
      <c r="AI220" s="237"/>
      <c r="AJ220" s="237"/>
      <c r="AK220" s="196"/>
      <c r="AL220" s="196"/>
      <c r="AM220" s="196"/>
      <c r="AN220" s="196"/>
      <c r="AO220" s="196"/>
      <c r="AP220" s="196"/>
      <c r="AQ220" s="196"/>
      <c r="AR220" s="242"/>
      <c r="AS220" s="228"/>
      <c r="AT220" s="228"/>
      <c r="AU220" s="228"/>
      <c r="AV220" s="228"/>
      <c r="AW220" s="243" t="str">
        <f>IFERROR(ROUNDDOWN((('Master File'!$AU220*100)/'Master File'!$AV220)-Master[[#This Row],[Quantity On Hand]],0),"")</f>
        <v/>
      </c>
      <c r="AX220" s="220"/>
      <c r="AY220" s="220"/>
      <c r="AZ220" s="220"/>
      <c r="BA220" s="196"/>
      <c r="BB220" s="241" t="str">
        <f t="shared" si="4"/>
        <v xml:space="preserve"> </v>
      </c>
      <c r="BC220" s="196"/>
      <c r="BD220" s="242"/>
      <c r="BE220" s="196"/>
      <c r="BF220" s="196"/>
      <c r="BG220" s="242"/>
      <c r="BH220" s="214"/>
      <c r="BI220" s="214"/>
      <c r="BJ220" s="214"/>
      <c r="BK220" s="196"/>
      <c r="BL220" s="196"/>
      <c r="BM220" s="196"/>
      <c r="BN220" s="196"/>
      <c r="BO220" s="196"/>
      <c r="BP220" s="242"/>
      <c r="BQ220" s="196"/>
    </row>
    <row r="221" spans="1:69" x14ac:dyDescent="0.35">
      <c r="A221" s="196"/>
      <c r="B221" s="196"/>
      <c r="C221" s="241" t="str">
        <f>IFERROR(LEFT(Master[[#This Row],[Taxon -Lookup Picker in GRIN]],FIND(" ",Master[[#This Row],[Taxon -Lookup Picker in GRIN]],1)-1),"")</f>
        <v/>
      </c>
      <c r="D221" s="242"/>
      <c r="E221" s="220"/>
      <c r="F221" s="220"/>
      <c r="G221" s="220"/>
      <c r="H221" s="196"/>
      <c r="I221" s="196"/>
      <c r="J221" s="196"/>
      <c r="K221" s="222"/>
      <c r="L221" s="196"/>
      <c r="M221" s="196"/>
      <c r="N221" s="196"/>
      <c r="O221" s="196"/>
      <c r="P221" s="222"/>
      <c r="Q221" s="222"/>
      <c r="R221" s="196"/>
      <c r="S221" s="238"/>
      <c r="T221" s="220"/>
      <c r="U221" s="196"/>
      <c r="V221" s="196"/>
      <c r="W221" s="196"/>
      <c r="X221" s="232" t="str">
        <f>IFERROR(CONVERT(#REF!,"ft","m"),"")</f>
        <v/>
      </c>
      <c r="Y221" s="239"/>
      <c r="Z221" s="239"/>
      <c r="AA221" s="240"/>
      <c r="AB221" s="196"/>
      <c r="AC221" s="196"/>
      <c r="AD221" s="196"/>
      <c r="AE221" s="196"/>
      <c r="AF221" s="242"/>
      <c r="AG221" s="196"/>
      <c r="AH221" s="196"/>
      <c r="AI221" s="237"/>
      <c r="AJ221" s="237"/>
      <c r="AK221" s="196"/>
      <c r="AL221" s="196"/>
      <c r="AM221" s="196"/>
      <c r="AN221" s="196"/>
      <c r="AO221" s="196"/>
      <c r="AP221" s="196"/>
      <c r="AQ221" s="196"/>
      <c r="AR221" s="242"/>
      <c r="AS221" s="228"/>
      <c r="AT221" s="228"/>
      <c r="AU221" s="228"/>
      <c r="AV221" s="228"/>
      <c r="AW221" s="243" t="str">
        <f>IFERROR(ROUNDDOWN((('Master File'!$AU221*100)/'Master File'!$AV221)-Master[[#This Row],[Quantity On Hand]],0),"")</f>
        <v/>
      </c>
      <c r="AX221" s="220"/>
      <c r="AY221" s="220"/>
      <c r="AZ221" s="220"/>
      <c r="BA221" s="196"/>
      <c r="BB221" s="241" t="str">
        <f t="shared" si="4"/>
        <v xml:space="preserve"> </v>
      </c>
      <c r="BC221" s="196"/>
      <c r="BD221" s="242"/>
      <c r="BE221" s="196"/>
      <c r="BF221" s="196"/>
      <c r="BG221" s="242"/>
      <c r="BH221" s="214"/>
      <c r="BI221" s="214"/>
      <c r="BJ221" s="214"/>
      <c r="BK221" s="196"/>
      <c r="BL221" s="196"/>
      <c r="BM221" s="196"/>
      <c r="BN221" s="196"/>
      <c r="BO221" s="196"/>
      <c r="BP221" s="242"/>
      <c r="BQ221" s="196"/>
    </row>
    <row r="222" spans="1:69" x14ac:dyDescent="0.35">
      <c r="A222" s="196"/>
      <c r="B222" s="196"/>
      <c r="C222" s="241" t="str">
        <f>IFERROR(LEFT(Master[[#This Row],[Taxon -Lookup Picker in GRIN]],FIND(" ",Master[[#This Row],[Taxon -Lookup Picker in GRIN]],1)-1),"")</f>
        <v/>
      </c>
      <c r="D222" s="242"/>
      <c r="E222" s="220"/>
      <c r="F222" s="220"/>
      <c r="G222" s="220"/>
      <c r="H222" s="196"/>
      <c r="I222" s="196"/>
      <c r="J222" s="196"/>
      <c r="K222" s="222"/>
      <c r="L222" s="196"/>
      <c r="M222" s="196"/>
      <c r="N222" s="196"/>
      <c r="O222" s="196"/>
      <c r="P222" s="222"/>
      <c r="Q222" s="222"/>
      <c r="R222" s="196"/>
      <c r="S222" s="238"/>
      <c r="T222" s="220"/>
      <c r="U222" s="196"/>
      <c r="V222" s="196"/>
      <c r="W222" s="196"/>
      <c r="X222" s="232" t="str">
        <f>IFERROR(CONVERT(#REF!,"ft","m"),"")</f>
        <v/>
      </c>
      <c r="Y222" s="239"/>
      <c r="Z222" s="239"/>
      <c r="AA222" s="240"/>
      <c r="AB222" s="196"/>
      <c r="AC222" s="196"/>
      <c r="AD222" s="196"/>
      <c r="AE222" s="196"/>
      <c r="AF222" s="242"/>
      <c r="AG222" s="196"/>
      <c r="AH222" s="196"/>
      <c r="AI222" s="237"/>
      <c r="AJ222" s="237"/>
      <c r="AK222" s="196"/>
      <c r="AL222" s="196"/>
      <c r="AM222" s="196"/>
      <c r="AN222" s="196"/>
      <c r="AO222" s="196"/>
      <c r="AP222" s="196"/>
      <c r="AQ222" s="196"/>
      <c r="AR222" s="242"/>
      <c r="AS222" s="228"/>
      <c r="AT222" s="228"/>
      <c r="AU222" s="228"/>
      <c r="AV222" s="228"/>
      <c r="AW222" s="243" t="str">
        <f>IFERROR(ROUNDDOWN((('Master File'!$AU222*100)/'Master File'!$AV222)-Master[[#This Row],[Quantity On Hand]],0),"")</f>
        <v/>
      </c>
      <c r="AX222" s="220"/>
      <c r="AY222" s="220"/>
      <c r="AZ222" s="220"/>
      <c r="BA222" s="196"/>
      <c r="BB222" s="241" t="str">
        <f t="shared" si="4"/>
        <v xml:space="preserve"> </v>
      </c>
      <c r="BC222" s="196"/>
      <c r="BD222" s="242"/>
      <c r="BE222" s="196"/>
      <c r="BF222" s="196"/>
      <c r="BG222" s="242"/>
      <c r="BH222" s="214"/>
      <c r="BI222" s="214"/>
      <c r="BJ222" s="214"/>
      <c r="BK222" s="196"/>
      <c r="BL222" s="196"/>
      <c r="BM222" s="196"/>
      <c r="BN222" s="196"/>
      <c r="BO222" s="196"/>
      <c r="BP222" s="242"/>
      <c r="BQ222" s="196"/>
    </row>
    <row r="223" spans="1:69" x14ac:dyDescent="0.35">
      <c r="A223" s="196"/>
      <c r="B223" s="196"/>
      <c r="C223" s="241" t="str">
        <f>IFERROR(LEFT(Master[[#This Row],[Taxon -Lookup Picker in GRIN]],FIND(" ",Master[[#This Row],[Taxon -Lookup Picker in GRIN]],1)-1),"")</f>
        <v/>
      </c>
      <c r="D223" s="242"/>
      <c r="E223" s="220"/>
      <c r="F223" s="220"/>
      <c r="G223" s="220"/>
      <c r="H223" s="196"/>
      <c r="I223" s="196"/>
      <c r="J223" s="196"/>
      <c r="K223" s="222"/>
      <c r="L223" s="196"/>
      <c r="M223" s="196"/>
      <c r="N223" s="196"/>
      <c r="O223" s="196"/>
      <c r="P223" s="222"/>
      <c r="Q223" s="222"/>
      <c r="R223" s="196"/>
      <c r="S223" s="238"/>
      <c r="T223" s="220"/>
      <c r="U223" s="196"/>
      <c r="V223" s="196"/>
      <c r="W223" s="196"/>
      <c r="X223" s="232" t="str">
        <f>IFERROR(CONVERT(#REF!,"ft","m"),"")</f>
        <v/>
      </c>
      <c r="Y223" s="239"/>
      <c r="Z223" s="239"/>
      <c r="AA223" s="240"/>
      <c r="AB223" s="196"/>
      <c r="AC223" s="196"/>
      <c r="AD223" s="196"/>
      <c r="AE223" s="196"/>
      <c r="AF223" s="242"/>
      <c r="AG223" s="196"/>
      <c r="AH223" s="196"/>
      <c r="AI223" s="237"/>
      <c r="AJ223" s="237"/>
      <c r="AK223" s="196"/>
      <c r="AL223" s="196"/>
      <c r="AM223" s="196"/>
      <c r="AN223" s="196"/>
      <c r="AO223" s="196"/>
      <c r="AP223" s="196"/>
      <c r="AQ223" s="196"/>
      <c r="AR223" s="242"/>
      <c r="AS223" s="228"/>
      <c r="AT223" s="228"/>
      <c r="AU223" s="228"/>
      <c r="AV223" s="228"/>
      <c r="AW223" s="243" t="str">
        <f>IFERROR(ROUNDDOWN((('Master File'!$AU223*100)/'Master File'!$AV223)-Master[[#This Row],[Quantity On Hand]],0),"")</f>
        <v/>
      </c>
      <c r="AX223" s="220"/>
      <c r="AY223" s="220"/>
      <c r="AZ223" s="220"/>
      <c r="BA223" s="196"/>
      <c r="BB223" s="241" t="str">
        <f t="shared" si="4"/>
        <v xml:space="preserve"> </v>
      </c>
      <c r="BC223" s="196"/>
      <c r="BD223" s="242"/>
      <c r="BE223" s="196"/>
      <c r="BF223" s="196"/>
      <c r="BG223" s="242"/>
      <c r="BH223" s="214"/>
      <c r="BI223" s="214"/>
      <c r="BJ223" s="214"/>
      <c r="BK223" s="196"/>
      <c r="BL223" s="196"/>
      <c r="BM223" s="196"/>
      <c r="BN223" s="196"/>
      <c r="BO223" s="196"/>
      <c r="BP223" s="242"/>
      <c r="BQ223" s="196"/>
    </row>
    <row r="224" spans="1:69" x14ac:dyDescent="0.35">
      <c r="A224" s="196"/>
      <c r="B224" s="196"/>
      <c r="C224" s="241" t="str">
        <f>IFERROR(LEFT(Master[[#This Row],[Taxon -Lookup Picker in GRIN]],FIND(" ",Master[[#This Row],[Taxon -Lookup Picker in GRIN]],1)-1),"")</f>
        <v/>
      </c>
      <c r="D224" s="242"/>
      <c r="E224" s="220"/>
      <c r="F224" s="220"/>
      <c r="G224" s="220"/>
      <c r="H224" s="196"/>
      <c r="I224" s="196"/>
      <c r="J224" s="196"/>
      <c r="K224" s="222"/>
      <c r="L224" s="196"/>
      <c r="M224" s="196"/>
      <c r="N224" s="196"/>
      <c r="O224" s="196"/>
      <c r="P224" s="222"/>
      <c r="Q224" s="222"/>
      <c r="R224" s="196"/>
      <c r="S224" s="238"/>
      <c r="T224" s="220"/>
      <c r="U224" s="196"/>
      <c r="V224" s="196"/>
      <c r="W224" s="196"/>
      <c r="X224" s="232" t="str">
        <f>IFERROR(CONVERT(#REF!,"ft","m"),"")</f>
        <v/>
      </c>
      <c r="Y224" s="239"/>
      <c r="Z224" s="239"/>
      <c r="AA224" s="240"/>
      <c r="AB224" s="196"/>
      <c r="AC224" s="196"/>
      <c r="AD224" s="196"/>
      <c r="AE224" s="196"/>
      <c r="AF224" s="242"/>
      <c r="AG224" s="196"/>
      <c r="AH224" s="196"/>
      <c r="AI224" s="237"/>
      <c r="AJ224" s="237"/>
      <c r="AK224" s="196"/>
      <c r="AL224" s="196"/>
      <c r="AM224" s="196"/>
      <c r="AN224" s="196"/>
      <c r="AO224" s="196"/>
      <c r="AP224" s="196"/>
      <c r="AQ224" s="196"/>
      <c r="AR224" s="242"/>
      <c r="AS224" s="228"/>
      <c r="AT224" s="228"/>
      <c r="AU224" s="228"/>
      <c r="AV224" s="228"/>
      <c r="AW224" s="243" t="str">
        <f>IFERROR(ROUNDDOWN((('Master File'!$AU224*100)/'Master File'!$AV224)-Master[[#This Row],[Quantity On Hand]],0),"")</f>
        <v/>
      </c>
      <c r="AX224" s="220"/>
      <c r="AY224" s="220"/>
      <c r="AZ224" s="220"/>
      <c r="BA224" s="196"/>
      <c r="BB224" s="241" t="str">
        <f t="shared" si="4"/>
        <v xml:space="preserve"> </v>
      </c>
      <c r="BC224" s="196"/>
      <c r="BD224" s="242"/>
      <c r="BE224" s="196"/>
      <c r="BF224" s="196"/>
      <c r="BG224" s="242"/>
      <c r="BH224" s="214"/>
      <c r="BI224" s="214"/>
      <c r="BJ224" s="214"/>
      <c r="BK224" s="196"/>
      <c r="BL224" s="196"/>
      <c r="BM224" s="196"/>
      <c r="BN224" s="196"/>
      <c r="BO224" s="196"/>
      <c r="BP224" s="242"/>
      <c r="BQ224" s="196"/>
    </row>
    <row r="225" spans="1:69" x14ac:dyDescent="0.35">
      <c r="A225" s="196"/>
      <c r="B225" s="196"/>
      <c r="C225" s="241" t="str">
        <f>IFERROR(LEFT(Master[[#This Row],[Taxon -Lookup Picker in GRIN]],FIND(" ",Master[[#This Row],[Taxon -Lookup Picker in GRIN]],1)-1),"")</f>
        <v/>
      </c>
      <c r="D225" s="242"/>
      <c r="E225" s="220"/>
      <c r="F225" s="220"/>
      <c r="G225" s="220"/>
      <c r="H225" s="196"/>
      <c r="I225" s="196"/>
      <c r="J225" s="196"/>
      <c r="K225" s="222"/>
      <c r="L225" s="196"/>
      <c r="M225" s="196"/>
      <c r="N225" s="196"/>
      <c r="O225" s="196"/>
      <c r="P225" s="222"/>
      <c r="Q225" s="222"/>
      <c r="R225" s="196"/>
      <c r="S225" s="238"/>
      <c r="T225" s="220"/>
      <c r="U225" s="196"/>
      <c r="V225" s="196"/>
      <c r="W225" s="196"/>
      <c r="X225" s="232" t="str">
        <f>IFERROR(CONVERT(#REF!,"ft","m"),"")</f>
        <v/>
      </c>
      <c r="Y225" s="239"/>
      <c r="Z225" s="239"/>
      <c r="AA225" s="240"/>
      <c r="AB225" s="196"/>
      <c r="AC225" s="196"/>
      <c r="AD225" s="196"/>
      <c r="AE225" s="196"/>
      <c r="AF225" s="242"/>
      <c r="AG225" s="196"/>
      <c r="AH225" s="196"/>
      <c r="AI225" s="237"/>
      <c r="AJ225" s="237"/>
      <c r="AK225" s="196"/>
      <c r="AL225" s="196"/>
      <c r="AM225" s="196"/>
      <c r="AN225" s="196"/>
      <c r="AO225" s="196"/>
      <c r="AP225" s="196"/>
      <c r="AQ225" s="196"/>
      <c r="AR225" s="242"/>
      <c r="AS225" s="228"/>
      <c r="AT225" s="228"/>
      <c r="AU225" s="228"/>
      <c r="AV225" s="228"/>
      <c r="AW225" s="243" t="str">
        <f>IFERROR(ROUNDDOWN((('Master File'!$AU225*100)/'Master File'!$AV225)-Master[[#This Row],[Quantity On Hand]],0),"")</f>
        <v/>
      </c>
      <c r="AX225" s="220"/>
      <c r="AY225" s="220"/>
      <c r="AZ225" s="220"/>
      <c r="BA225" s="196"/>
      <c r="BB225" s="241" t="str">
        <f t="shared" si="4"/>
        <v xml:space="preserve"> </v>
      </c>
      <c r="BC225" s="196"/>
      <c r="BD225" s="242"/>
      <c r="BE225" s="196"/>
      <c r="BF225" s="196"/>
      <c r="BG225" s="242"/>
      <c r="BH225" s="214"/>
      <c r="BI225" s="214"/>
      <c r="BJ225" s="214"/>
      <c r="BK225" s="196"/>
      <c r="BL225" s="196"/>
      <c r="BM225" s="196"/>
      <c r="BN225" s="196"/>
      <c r="BO225" s="196"/>
      <c r="BP225" s="242"/>
      <c r="BQ225" s="196"/>
    </row>
    <row r="226" spans="1:69" x14ac:dyDescent="0.35">
      <c r="A226" s="196"/>
      <c r="B226" s="196"/>
      <c r="C226" s="241" t="str">
        <f>IFERROR(LEFT(Master[[#This Row],[Taxon -Lookup Picker in GRIN]],FIND(" ",Master[[#This Row],[Taxon -Lookup Picker in GRIN]],1)-1),"")</f>
        <v/>
      </c>
      <c r="D226" s="242"/>
      <c r="E226" s="220"/>
      <c r="F226" s="220"/>
      <c r="G226" s="220"/>
      <c r="H226" s="196"/>
      <c r="I226" s="196"/>
      <c r="J226" s="196"/>
      <c r="K226" s="222"/>
      <c r="L226" s="196"/>
      <c r="M226" s="196"/>
      <c r="N226" s="196"/>
      <c r="O226" s="196"/>
      <c r="P226" s="222"/>
      <c r="Q226" s="222"/>
      <c r="R226" s="196"/>
      <c r="S226" s="238"/>
      <c r="T226" s="220"/>
      <c r="U226" s="196"/>
      <c r="V226" s="196"/>
      <c r="W226" s="196"/>
      <c r="X226" s="232" t="str">
        <f>IFERROR(CONVERT(#REF!,"ft","m"),"")</f>
        <v/>
      </c>
      <c r="Y226" s="239"/>
      <c r="Z226" s="239"/>
      <c r="AA226" s="240"/>
      <c r="AB226" s="196"/>
      <c r="AC226" s="196"/>
      <c r="AD226" s="196"/>
      <c r="AE226" s="196"/>
      <c r="AF226" s="242"/>
      <c r="AG226" s="196"/>
      <c r="AH226" s="196"/>
      <c r="AI226" s="237"/>
      <c r="AJ226" s="237"/>
      <c r="AK226" s="196"/>
      <c r="AL226" s="196"/>
      <c r="AM226" s="196"/>
      <c r="AN226" s="196"/>
      <c r="AO226" s="196"/>
      <c r="AP226" s="196"/>
      <c r="AQ226" s="196"/>
      <c r="AR226" s="242"/>
      <c r="AS226" s="228"/>
      <c r="AT226" s="228"/>
      <c r="AU226" s="228"/>
      <c r="AV226" s="228"/>
      <c r="AW226" s="243" t="str">
        <f>IFERROR(ROUNDDOWN((('Master File'!$AU226*100)/'Master File'!$AV226)-Master[[#This Row],[Quantity On Hand]],0),"")</f>
        <v/>
      </c>
      <c r="AX226" s="220"/>
      <c r="AY226" s="220"/>
      <c r="AZ226" s="220"/>
      <c r="BA226" s="196"/>
      <c r="BB226" s="241" t="str">
        <f t="shared" si="4"/>
        <v xml:space="preserve"> </v>
      </c>
      <c r="BC226" s="196"/>
      <c r="BD226" s="242"/>
      <c r="BE226" s="196"/>
      <c r="BF226" s="196"/>
      <c r="BG226" s="242"/>
      <c r="BH226" s="214"/>
      <c r="BI226" s="214"/>
      <c r="BJ226" s="214"/>
      <c r="BK226" s="196"/>
      <c r="BL226" s="196"/>
      <c r="BM226" s="196"/>
      <c r="BN226" s="196"/>
      <c r="BO226" s="196"/>
      <c r="BP226" s="242"/>
      <c r="BQ226" s="196"/>
    </row>
    <row r="227" spans="1:69" x14ac:dyDescent="0.35">
      <c r="A227" s="196"/>
      <c r="B227" s="196"/>
      <c r="C227" s="241" t="str">
        <f>IFERROR(LEFT(Master[[#This Row],[Taxon -Lookup Picker in GRIN]],FIND(" ",Master[[#This Row],[Taxon -Lookup Picker in GRIN]],1)-1),"")</f>
        <v/>
      </c>
      <c r="D227" s="242"/>
      <c r="E227" s="220"/>
      <c r="F227" s="220"/>
      <c r="G227" s="220"/>
      <c r="H227" s="196"/>
      <c r="I227" s="196"/>
      <c r="J227" s="196"/>
      <c r="K227" s="222"/>
      <c r="L227" s="196"/>
      <c r="M227" s="196"/>
      <c r="N227" s="196"/>
      <c r="O227" s="196"/>
      <c r="P227" s="222"/>
      <c r="Q227" s="222"/>
      <c r="R227" s="196"/>
      <c r="S227" s="238"/>
      <c r="T227" s="220"/>
      <c r="U227" s="196"/>
      <c r="V227" s="196"/>
      <c r="W227" s="196"/>
      <c r="X227" s="232" t="str">
        <f>IFERROR(CONVERT(#REF!,"ft","m"),"")</f>
        <v/>
      </c>
      <c r="Y227" s="239"/>
      <c r="Z227" s="239"/>
      <c r="AA227" s="240"/>
      <c r="AB227" s="196"/>
      <c r="AC227" s="196"/>
      <c r="AD227" s="196"/>
      <c r="AE227" s="196"/>
      <c r="AF227" s="242"/>
      <c r="AG227" s="196"/>
      <c r="AH227" s="196"/>
      <c r="AI227" s="237"/>
      <c r="AJ227" s="237"/>
      <c r="AK227" s="196"/>
      <c r="AL227" s="196"/>
      <c r="AM227" s="196"/>
      <c r="AN227" s="196"/>
      <c r="AO227" s="196"/>
      <c r="AP227" s="196"/>
      <c r="AQ227" s="196"/>
      <c r="AR227" s="242"/>
      <c r="AS227" s="228"/>
      <c r="AT227" s="228"/>
      <c r="AU227" s="228"/>
      <c r="AV227" s="228"/>
      <c r="AW227" s="243" t="str">
        <f>IFERROR(ROUNDDOWN((('Master File'!$AU227*100)/'Master File'!$AV227)-Master[[#This Row],[Quantity On Hand]],0),"")</f>
        <v/>
      </c>
      <c r="AX227" s="220"/>
      <c r="AY227" s="220"/>
      <c r="AZ227" s="220"/>
      <c r="BA227" s="196"/>
      <c r="BB227" s="241" t="str">
        <f t="shared" si="4"/>
        <v xml:space="preserve"> </v>
      </c>
      <c r="BC227" s="196"/>
      <c r="BD227" s="242"/>
      <c r="BE227" s="196"/>
      <c r="BF227" s="196"/>
      <c r="BG227" s="242"/>
      <c r="BH227" s="214"/>
      <c r="BI227" s="214"/>
      <c r="BJ227" s="214"/>
      <c r="BK227" s="196"/>
      <c r="BL227" s="196"/>
      <c r="BM227" s="196"/>
      <c r="BN227" s="196"/>
      <c r="BO227" s="196"/>
      <c r="BP227" s="242"/>
      <c r="BQ227" s="196"/>
    </row>
    <row r="228" spans="1:69" x14ac:dyDescent="0.35">
      <c r="A228" s="196"/>
      <c r="B228" s="196"/>
      <c r="C228" s="241" t="str">
        <f>IFERROR(LEFT(Master[[#This Row],[Taxon -Lookup Picker in GRIN]],FIND(" ",Master[[#This Row],[Taxon -Lookup Picker in GRIN]],1)-1),"")</f>
        <v/>
      </c>
      <c r="D228" s="242"/>
      <c r="E228" s="220"/>
      <c r="F228" s="220"/>
      <c r="G228" s="220"/>
      <c r="H228" s="196"/>
      <c r="I228" s="196"/>
      <c r="J228" s="196"/>
      <c r="K228" s="222"/>
      <c r="L228" s="196"/>
      <c r="M228" s="196"/>
      <c r="N228" s="196"/>
      <c r="O228" s="196"/>
      <c r="P228" s="222"/>
      <c r="Q228" s="222"/>
      <c r="R228" s="196"/>
      <c r="S228" s="238"/>
      <c r="T228" s="220"/>
      <c r="U228" s="196"/>
      <c r="V228" s="196"/>
      <c r="W228" s="196"/>
      <c r="X228" s="232" t="str">
        <f>IFERROR(CONVERT(#REF!,"ft","m"),"")</f>
        <v/>
      </c>
      <c r="Y228" s="239"/>
      <c r="Z228" s="239"/>
      <c r="AA228" s="240"/>
      <c r="AB228" s="196"/>
      <c r="AC228" s="196"/>
      <c r="AD228" s="196"/>
      <c r="AE228" s="196"/>
      <c r="AF228" s="242"/>
      <c r="AG228" s="196"/>
      <c r="AH228" s="196"/>
      <c r="AI228" s="237"/>
      <c r="AJ228" s="237"/>
      <c r="AK228" s="196"/>
      <c r="AL228" s="196"/>
      <c r="AM228" s="196"/>
      <c r="AN228" s="196"/>
      <c r="AO228" s="196"/>
      <c r="AP228" s="196"/>
      <c r="AQ228" s="196"/>
      <c r="AR228" s="242"/>
      <c r="AS228" s="228"/>
      <c r="AT228" s="228"/>
      <c r="AU228" s="228"/>
      <c r="AV228" s="228"/>
      <c r="AW228" s="243" t="str">
        <f>IFERROR(ROUNDDOWN((('Master File'!$AU228*100)/'Master File'!$AV228)-Master[[#This Row],[Quantity On Hand]],0),"")</f>
        <v/>
      </c>
      <c r="AX228" s="220"/>
      <c r="AY228" s="220"/>
      <c r="AZ228" s="220"/>
      <c r="BA228" s="196"/>
      <c r="BB228" s="241" t="str">
        <f t="shared" si="4"/>
        <v xml:space="preserve"> </v>
      </c>
      <c r="BC228" s="196"/>
      <c r="BD228" s="242"/>
      <c r="BE228" s="196"/>
      <c r="BF228" s="196"/>
      <c r="BG228" s="242"/>
      <c r="BH228" s="214"/>
      <c r="BI228" s="214"/>
      <c r="BJ228" s="214"/>
      <c r="BK228" s="196"/>
      <c r="BL228" s="196"/>
      <c r="BM228" s="196"/>
      <c r="BN228" s="196"/>
      <c r="BO228" s="196"/>
      <c r="BP228" s="242"/>
      <c r="BQ228" s="196"/>
    </row>
    <row r="229" spans="1:69" x14ac:dyDescent="0.35">
      <c r="A229" s="196"/>
      <c r="B229" s="196"/>
      <c r="C229" s="241" t="str">
        <f>IFERROR(LEFT(Master[[#This Row],[Taxon -Lookup Picker in GRIN]],FIND(" ",Master[[#This Row],[Taxon -Lookup Picker in GRIN]],1)-1),"")</f>
        <v/>
      </c>
      <c r="D229" s="242"/>
      <c r="E229" s="220"/>
      <c r="F229" s="220"/>
      <c r="G229" s="220"/>
      <c r="H229" s="196"/>
      <c r="I229" s="196"/>
      <c r="J229" s="196"/>
      <c r="K229" s="222"/>
      <c r="L229" s="196"/>
      <c r="M229" s="196"/>
      <c r="N229" s="196"/>
      <c r="O229" s="196"/>
      <c r="P229" s="222"/>
      <c r="Q229" s="222"/>
      <c r="R229" s="196"/>
      <c r="S229" s="238"/>
      <c r="T229" s="220"/>
      <c r="U229" s="196"/>
      <c r="V229" s="196"/>
      <c r="W229" s="196"/>
      <c r="X229" s="232" t="str">
        <f>IFERROR(CONVERT(#REF!,"ft","m"),"")</f>
        <v/>
      </c>
      <c r="Y229" s="239"/>
      <c r="Z229" s="239"/>
      <c r="AA229" s="240"/>
      <c r="AB229" s="196"/>
      <c r="AC229" s="196"/>
      <c r="AD229" s="196"/>
      <c r="AE229" s="196"/>
      <c r="AF229" s="242"/>
      <c r="AG229" s="196"/>
      <c r="AH229" s="196"/>
      <c r="AI229" s="237"/>
      <c r="AJ229" s="237"/>
      <c r="AK229" s="196"/>
      <c r="AL229" s="196"/>
      <c r="AM229" s="196"/>
      <c r="AN229" s="196"/>
      <c r="AO229" s="196"/>
      <c r="AP229" s="196"/>
      <c r="AQ229" s="196"/>
      <c r="AR229" s="242"/>
      <c r="AS229" s="228"/>
      <c r="AT229" s="228"/>
      <c r="AU229" s="228"/>
      <c r="AV229" s="228"/>
      <c r="AW229" s="243" t="str">
        <f>IFERROR(ROUNDDOWN((('Master File'!$AU229*100)/'Master File'!$AV229)-Master[[#This Row],[Quantity On Hand]],0),"")</f>
        <v/>
      </c>
      <c r="AX229" s="220"/>
      <c r="AY229" s="220"/>
      <c r="AZ229" s="220"/>
      <c r="BA229" s="196"/>
      <c r="BB229" s="241" t="str">
        <f t="shared" si="4"/>
        <v xml:space="preserve"> </v>
      </c>
      <c r="BC229" s="196"/>
      <c r="BD229" s="242"/>
      <c r="BE229" s="196"/>
      <c r="BF229" s="196"/>
      <c r="BG229" s="242"/>
      <c r="BH229" s="214"/>
      <c r="BI229" s="214"/>
      <c r="BJ229" s="214"/>
      <c r="BK229" s="196"/>
      <c r="BL229" s="196"/>
      <c r="BM229" s="196"/>
      <c r="BN229" s="196"/>
      <c r="BO229" s="196"/>
      <c r="BP229" s="242"/>
      <c r="BQ229" s="196"/>
    </row>
    <row r="230" spans="1:69" x14ac:dyDescent="0.35">
      <c r="A230" s="196"/>
      <c r="B230" s="196"/>
      <c r="C230" s="241" t="str">
        <f>IFERROR(LEFT(Master[[#This Row],[Taxon -Lookup Picker in GRIN]],FIND(" ",Master[[#This Row],[Taxon -Lookup Picker in GRIN]],1)-1),"")</f>
        <v/>
      </c>
      <c r="D230" s="242"/>
      <c r="E230" s="220"/>
      <c r="F230" s="220"/>
      <c r="G230" s="220"/>
      <c r="H230" s="196"/>
      <c r="I230" s="196"/>
      <c r="J230" s="196"/>
      <c r="K230" s="222"/>
      <c r="L230" s="196"/>
      <c r="M230" s="196"/>
      <c r="N230" s="196"/>
      <c r="O230" s="196"/>
      <c r="P230" s="222"/>
      <c r="Q230" s="222"/>
      <c r="R230" s="196"/>
      <c r="S230" s="238"/>
      <c r="T230" s="220"/>
      <c r="U230" s="196"/>
      <c r="V230" s="196"/>
      <c r="W230" s="196"/>
      <c r="X230" s="232" t="str">
        <f>IFERROR(CONVERT(#REF!,"ft","m"),"")</f>
        <v/>
      </c>
      <c r="Y230" s="239"/>
      <c r="Z230" s="239"/>
      <c r="AA230" s="240"/>
      <c r="AB230" s="196"/>
      <c r="AC230" s="196"/>
      <c r="AD230" s="196"/>
      <c r="AE230" s="196"/>
      <c r="AF230" s="242"/>
      <c r="AG230" s="196"/>
      <c r="AH230" s="196"/>
      <c r="AI230" s="237"/>
      <c r="AJ230" s="237"/>
      <c r="AK230" s="196"/>
      <c r="AL230" s="196"/>
      <c r="AM230" s="196"/>
      <c r="AN230" s="196"/>
      <c r="AO230" s="196"/>
      <c r="AP230" s="196"/>
      <c r="AQ230" s="196"/>
      <c r="AR230" s="242"/>
      <c r="AS230" s="228"/>
      <c r="AT230" s="228"/>
      <c r="AU230" s="228"/>
      <c r="AV230" s="228"/>
      <c r="AW230" s="243" t="str">
        <f>IFERROR(ROUNDDOWN((('Master File'!$AU230*100)/'Master File'!$AV230)-Master[[#This Row],[Quantity On Hand]],0),"")</f>
        <v/>
      </c>
      <c r="AX230" s="220"/>
      <c r="AY230" s="220"/>
      <c r="AZ230" s="220"/>
      <c r="BA230" s="196"/>
      <c r="BB230" s="241" t="str">
        <f t="shared" si="4"/>
        <v xml:space="preserve"> </v>
      </c>
      <c r="BC230" s="196"/>
      <c r="BD230" s="242"/>
      <c r="BE230" s="196"/>
      <c r="BF230" s="196"/>
      <c r="BG230" s="242"/>
      <c r="BH230" s="214"/>
      <c r="BI230" s="214"/>
      <c r="BJ230" s="214"/>
      <c r="BK230" s="196"/>
      <c r="BL230" s="196"/>
      <c r="BM230" s="196"/>
      <c r="BN230" s="196"/>
      <c r="BO230" s="196"/>
      <c r="BP230" s="242"/>
      <c r="BQ230" s="196"/>
    </row>
    <row r="231" spans="1:69" x14ac:dyDescent="0.35">
      <c r="A231" s="196"/>
      <c r="B231" s="196"/>
      <c r="C231" s="241" t="str">
        <f>IFERROR(LEFT(Master[[#This Row],[Taxon -Lookup Picker in GRIN]],FIND(" ",Master[[#This Row],[Taxon -Lookup Picker in GRIN]],1)-1),"")</f>
        <v/>
      </c>
      <c r="D231" s="242"/>
      <c r="E231" s="220"/>
      <c r="F231" s="220"/>
      <c r="G231" s="220"/>
      <c r="H231" s="196"/>
      <c r="I231" s="196"/>
      <c r="J231" s="196"/>
      <c r="K231" s="222"/>
      <c r="L231" s="196"/>
      <c r="M231" s="196"/>
      <c r="N231" s="196"/>
      <c r="O231" s="196"/>
      <c r="P231" s="222"/>
      <c r="Q231" s="222"/>
      <c r="R231" s="196"/>
      <c r="S231" s="238"/>
      <c r="T231" s="220"/>
      <c r="U231" s="196"/>
      <c r="V231" s="196"/>
      <c r="W231" s="196"/>
      <c r="X231" s="232" t="str">
        <f>IFERROR(CONVERT(#REF!,"ft","m"),"")</f>
        <v/>
      </c>
      <c r="Y231" s="239"/>
      <c r="Z231" s="239"/>
      <c r="AA231" s="240"/>
      <c r="AB231" s="196"/>
      <c r="AC231" s="196"/>
      <c r="AD231" s="196"/>
      <c r="AE231" s="196"/>
      <c r="AF231" s="242"/>
      <c r="AG231" s="196"/>
      <c r="AH231" s="196"/>
      <c r="AI231" s="237"/>
      <c r="AJ231" s="237"/>
      <c r="AK231" s="196"/>
      <c r="AL231" s="196"/>
      <c r="AM231" s="196"/>
      <c r="AN231" s="196"/>
      <c r="AO231" s="196"/>
      <c r="AP231" s="196"/>
      <c r="AQ231" s="196"/>
      <c r="AR231" s="242"/>
      <c r="AS231" s="228"/>
      <c r="AT231" s="228"/>
      <c r="AU231" s="228"/>
      <c r="AV231" s="228"/>
      <c r="AW231" s="243" t="str">
        <f>IFERROR(ROUNDDOWN((('Master File'!$AU231*100)/'Master File'!$AV231)-Master[[#This Row],[Quantity On Hand]],0),"")</f>
        <v/>
      </c>
      <c r="AX231" s="220"/>
      <c r="AY231" s="220"/>
      <c r="AZ231" s="220"/>
      <c r="BA231" s="196"/>
      <c r="BB231" s="241" t="str">
        <f t="shared" si="4"/>
        <v xml:space="preserve"> </v>
      </c>
      <c r="BC231" s="196"/>
      <c r="BD231" s="242"/>
      <c r="BE231" s="196"/>
      <c r="BF231" s="196"/>
      <c r="BG231" s="242"/>
      <c r="BH231" s="214"/>
      <c r="BI231" s="214"/>
      <c r="BJ231" s="214"/>
      <c r="BK231" s="196"/>
      <c r="BL231" s="196"/>
      <c r="BM231" s="196"/>
      <c r="BN231" s="196"/>
      <c r="BO231" s="196"/>
      <c r="BP231" s="242"/>
      <c r="BQ231" s="196"/>
    </row>
    <row r="232" spans="1:69" x14ac:dyDescent="0.35">
      <c r="A232" s="196"/>
      <c r="B232" s="196"/>
      <c r="C232" s="241" t="str">
        <f>IFERROR(LEFT(Master[[#This Row],[Taxon -Lookup Picker in GRIN]],FIND(" ",Master[[#This Row],[Taxon -Lookup Picker in GRIN]],1)-1),"")</f>
        <v/>
      </c>
      <c r="D232" s="242"/>
      <c r="E232" s="220"/>
      <c r="F232" s="220"/>
      <c r="G232" s="220"/>
      <c r="H232" s="196"/>
      <c r="I232" s="196"/>
      <c r="J232" s="196"/>
      <c r="K232" s="222"/>
      <c r="L232" s="196"/>
      <c r="M232" s="196"/>
      <c r="N232" s="196"/>
      <c r="O232" s="196"/>
      <c r="P232" s="222"/>
      <c r="Q232" s="222"/>
      <c r="R232" s="196"/>
      <c r="S232" s="238"/>
      <c r="T232" s="220"/>
      <c r="U232" s="196"/>
      <c r="V232" s="196"/>
      <c r="W232" s="196"/>
      <c r="X232" s="232" t="str">
        <f>IFERROR(CONVERT(#REF!,"ft","m"),"")</f>
        <v/>
      </c>
      <c r="Y232" s="239"/>
      <c r="Z232" s="239"/>
      <c r="AA232" s="240"/>
      <c r="AB232" s="196"/>
      <c r="AC232" s="196"/>
      <c r="AD232" s="196"/>
      <c r="AE232" s="196"/>
      <c r="AF232" s="242"/>
      <c r="AG232" s="196"/>
      <c r="AH232" s="196"/>
      <c r="AI232" s="237"/>
      <c r="AJ232" s="237"/>
      <c r="AK232" s="196"/>
      <c r="AL232" s="196"/>
      <c r="AM232" s="196"/>
      <c r="AN232" s="196"/>
      <c r="AO232" s="196"/>
      <c r="AP232" s="196"/>
      <c r="AQ232" s="196"/>
      <c r="AR232" s="242"/>
      <c r="AS232" s="228"/>
      <c r="AT232" s="228"/>
      <c r="AU232" s="228"/>
      <c r="AV232" s="228"/>
      <c r="AW232" s="243" t="str">
        <f>IFERROR(ROUNDDOWN((('Master File'!$AU232*100)/'Master File'!$AV232)-Master[[#This Row],[Quantity On Hand]],0),"")</f>
        <v/>
      </c>
      <c r="AX232" s="220"/>
      <c r="AY232" s="220"/>
      <c r="AZ232" s="220"/>
      <c r="BA232" s="196"/>
      <c r="BB232" s="241" t="str">
        <f t="shared" si="4"/>
        <v xml:space="preserve"> </v>
      </c>
      <c r="BC232" s="196"/>
      <c r="BD232" s="242"/>
      <c r="BE232" s="196"/>
      <c r="BF232" s="196"/>
      <c r="BG232" s="242"/>
      <c r="BH232" s="214"/>
      <c r="BI232" s="214"/>
      <c r="BJ232" s="214"/>
      <c r="BK232" s="196"/>
      <c r="BL232" s="196"/>
      <c r="BM232" s="196"/>
      <c r="BN232" s="196"/>
      <c r="BO232" s="196"/>
      <c r="BP232" s="242"/>
      <c r="BQ232" s="196"/>
    </row>
    <row r="233" spans="1:69" x14ac:dyDescent="0.35">
      <c r="A233" s="196"/>
      <c r="B233" s="196"/>
      <c r="C233" s="241" t="str">
        <f>IFERROR(LEFT(Master[[#This Row],[Taxon -Lookup Picker in GRIN]],FIND(" ",Master[[#This Row],[Taxon -Lookup Picker in GRIN]],1)-1),"")</f>
        <v/>
      </c>
      <c r="D233" s="242"/>
      <c r="E233" s="220"/>
      <c r="F233" s="220"/>
      <c r="G233" s="220"/>
      <c r="H233" s="196"/>
      <c r="I233" s="196"/>
      <c r="J233" s="196"/>
      <c r="K233" s="222"/>
      <c r="L233" s="196"/>
      <c r="M233" s="196"/>
      <c r="N233" s="196"/>
      <c r="O233" s="196"/>
      <c r="P233" s="222"/>
      <c r="Q233" s="222"/>
      <c r="R233" s="196"/>
      <c r="S233" s="238"/>
      <c r="T233" s="220"/>
      <c r="U233" s="196"/>
      <c r="V233" s="196"/>
      <c r="W233" s="196"/>
      <c r="X233" s="232" t="str">
        <f>IFERROR(CONVERT(#REF!,"ft","m"),"")</f>
        <v/>
      </c>
      <c r="Y233" s="239"/>
      <c r="Z233" s="239"/>
      <c r="AA233" s="240"/>
      <c r="AB233" s="196"/>
      <c r="AC233" s="196"/>
      <c r="AD233" s="196"/>
      <c r="AE233" s="196"/>
      <c r="AF233" s="242"/>
      <c r="AG233" s="196"/>
      <c r="AH233" s="196"/>
      <c r="AI233" s="237"/>
      <c r="AJ233" s="237"/>
      <c r="AK233" s="196"/>
      <c r="AL233" s="196"/>
      <c r="AM233" s="196"/>
      <c r="AN233" s="196"/>
      <c r="AO233" s="196"/>
      <c r="AP233" s="196"/>
      <c r="AQ233" s="196"/>
      <c r="AR233" s="242"/>
      <c r="AS233" s="228"/>
      <c r="AT233" s="228"/>
      <c r="AU233" s="228"/>
      <c r="AV233" s="228"/>
      <c r="AW233" s="243" t="str">
        <f>IFERROR(ROUNDDOWN((('Master File'!$AU233*100)/'Master File'!$AV233)-Master[[#This Row],[Quantity On Hand]],0),"")</f>
        <v/>
      </c>
      <c r="AX233" s="220"/>
      <c r="AY233" s="220"/>
      <c r="AZ233" s="220"/>
      <c r="BA233" s="196"/>
      <c r="BB233" s="241" t="str">
        <f t="shared" ref="BB233:BB264" si="5">CONCATENATE(D233," ",E233)</f>
        <v xml:space="preserve"> </v>
      </c>
      <c r="BC233" s="196"/>
      <c r="BD233" s="242"/>
      <c r="BE233" s="196"/>
      <c r="BF233" s="196"/>
      <c r="BG233" s="242"/>
      <c r="BH233" s="214"/>
      <c r="BI233" s="214"/>
      <c r="BJ233" s="214"/>
      <c r="BK233" s="196"/>
      <c r="BL233" s="196"/>
      <c r="BM233" s="196"/>
      <c r="BN233" s="196"/>
      <c r="BO233" s="196"/>
      <c r="BP233" s="242"/>
      <c r="BQ233" s="196"/>
    </row>
    <row r="234" spans="1:69" x14ac:dyDescent="0.35">
      <c r="A234" s="196"/>
      <c r="B234" s="196"/>
      <c r="C234" s="241" t="str">
        <f>IFERROR(LEFT(Master[[#This Row],[Taxon -Lookup Picker in GRIN]],FIND(" ",Master[[#This Row],[Taxon -Lookup Picker in GRIN]],1)-1),"")</f>
        <v/>
      </c>
      <c r="D234" s="242"/>
      <c r="E234" s="220"/>
      <c r="F234" s="220"/>
      <c r="G234" s="220"/>
      <c r="H234" s="196"/>
      <c r="I234" s="196"/>
      <c r="J234" s="196"/>
      <c r="K234" s="222"/>
      <c r="L234" s="196"/>
      <c r="M234" s="196"/>
      <c r="N234" s="196"/>
      <c r="O234" s="196"/>
      <c r="P234" s="222"/>
      <c r="Q234" s="222"/>
      <c r="R234" s="196"/>
      <c r="S234" s="238"/>
      <c r="T234" s="220"/>
      <c r="U234" s="196"/>
      <c r="V234" s="196"/>
      <c r="W234" s="196"/>
      <c r="X234" s="232" t="str">
        <f>IFERROR(CONVERT(#REF!,"ft","m"),"")</f>
        <v/>
      </c>
      <c r="Y234" s="239"/>
      <c r="Z234" s="239"/>
      <c r="AA234" s="240"/>
      <c r="AB234" s="196"/>
      <c r="AC234" s="196"/>
      <c r="AD234" s="196"/>
      <c r="AE234" s="196"/>
      <c r="AF234" s="242"/>
      <c r="AG234" s="196"/>
      <c r="AH234" s="196"/>
      <c r="AI234" s="237"/>
      <c r="AJ234" s="237"/>
      <c r="AK234" s="196"/>
      <c r="AL234" s="196"/>
      <c r="AM234" s="196"/>
      <c r="AN234" s="196"/>
      <c r="AO234" s="196"/>
      <c r="AP234" s="196"/>
      <c r="AQ234" s="196"/>
      <c r="AR234" s="242"/>
      <c r="AS234" s="228"/>
      <c r="AT234" s="228"/>
      <c r="AU234" s="228"/>
      <c r="AV234" s="228"/>
      <c r="AW234" s="243" t="str">
        <f>IFERROR(ROUNDDOWN((('Master File'!$AU234*100)/'Master File'!$AV234)-Master[[#This Row],[Quantity On Hand]],0),"")</f>
        <v/>
      </c>
      <c r="AX234" s="220"/>
      <c r="AY234" s="220"/>
      <c r="AZ234" s="220"/>
      <c r="BA234" s="196"/>
      <c r="BB234" s="241" t="str">
        <f t="shared" si="5"/>
        <v xml:space="preserve"> </v>
      </c>
      <c r="BC234" s="196"/>
      <c r="BD234" s="242"/>
      <c r="BE234" s="196"/>
      <c r="BF234" s="196"/>
      <c r="BG234" s="242"/>
      <c r="BH234" s="214"/>
      <c r="BI234" s="214"/>
      <c r="BJ234" s="214"/>
      <c r="BK234" s="196"/>
      <c r="BL234" s="196"/>
      <c r="BM234" s="196"/>
      <c r="BN234" s="196"/>
      <c r="BO234" s="196"/>
      <c r="BP234" s="242"/>
      <c r="BQ234" s="196"/>
    </row>
    <row r="235" spans="1:69" x14ac:dyDescent="0.35">
      <c r="A235" s="196"/>
      <c r="B235" s="196"/>
      <c r="C235" s="241" t="str">
        <f>IFERROR(LEFT(Master[[#This Row],[Taxon -Lookup Picker in GRIN]],FIND(" ",Master[[#This Row],[Taxon -Lookup Picker in GRIN]],1)-1),"")</f>
        <v/>
      </c>
      <c r="D235" s="242"/>
      <c r="E235" s="220"/>
      <c r="F235" s="220"/>
      <c r="G235" s="220"/>
      <c r="H235" s="196"/>
      <c r="I235" s="196"/>
      <c r="J235" s="196"/>
      <c r="K235" s="222"/>
      <c r="L235" s="196"/>
      <c r="M235" s="196"/>
      <c r="N235" s="196"/>
      <c r="O235" s="196"/>
      <c r="P235" s="222"/>
      <c r="Q235" s="222"/>
      <c r="R235" s="196"/>
      <c r="S235" s="238"/>
      <c r="T235" s="220"/>
      <c r="U235" s="196"/>
      <c r="V235" s="196"/>
      <c r="W235" s="196"/>
      <c r="X235" s="232" t="str">
        <f>IFERROR(CONVERT(#REF!,"ft","m"),"")</f>
        <v/>
      </c>
      <c r="Y235" s="239"/>
      <c r="Z235" s="239"/>
      <c r="AA235" s="240"/>
      <c r="AB235" s="196"/>
      <c r="AC235" s="196"/>
      <c r="AD235" s="196"/>
      <c r="AE235" s="196"/>
      <c r="AF235" s="242"/>
      <c r="AG235" s="196"/>
      <c r="AH235" s="196"/>
      <c r="AI235" s="237"/>
      <c r="AJ235" s="237"/>
      <c r="AK235" s="196"/>
      <c r="AL235" s="196"/>
      <c r="AM235" s="196"/>
      <c r="AN235" s="196"/>
      <c r="AO235" s="196"/>
      <c r="AP235" s="196"/>
      <c r="AQ235" s="196"/>
      <c r="AR235" s="242"/>
      <c r="AS235" s="228"/>
      <c r="AT235" s="228"/>
      <c r="AU235" s="228"/>
      <c r="AV235" s="228"/>
      <c r="AW235" s="243" t="str">
        <f>IFERROR(ROUNDDOWN((('Master File'!$AU235*100)/'Master File'!$AV235)-Master[[#This Row],[Quantity On Hand]],0),"")</f>
        <v/>
      </c>
      <c r="AX235" s="220"/>
      <c r="AY235" s="220"/>
      <c r="AZ235" s="220"/>
      <c r="BA235" s="196"/>
      <c r="BB235" s="241" t="str">
        <f t="shared" si="5"/>
        <v xml:space="preserve"> </v>
      </c>
      <c r="BC235" s="196"/>
      <c r="BD235" s="242"/>
      <c r="BE235" s="196"/>
      <c r="BF235" s="196"/>
      <c r="BG235" s="242"/>
      <c r="BH235" s="214"/>
      <c r="BI235" s="214"/>
      <c r="BJ235" s="214"/>
      <c r="BK235" s="196"/>
      <c r="BL235" s="196"/>
      <c r="BM235" s="196"/>
      <c r="BN235" s="196"/>
      <c r="BO235" s="196"/>
      <c r="BP235" s="242"/>
      <c r="BQ235" s="196"/>
    </row>
    <row r="236" spans="1:69" x14ac:dyDescent="0.35">
      <c r="A236" s="196"/>
      <c r="B236" s="196"/>
      <c r="C236" s="241" t="str">
        <f>IFERROR(LEFT(Master[[#This Row],[Taxon -Lookup Picker in GRIN]],FIND(" ",Master[[#This Row],[Taxon -Lookup Picker in GRIN]],1)-1),"")</f>
        <v/>
      </c>
      <c r="D236" s="242"/>
      <c r="E236" s="220"/>
      <c r="F236" s="220"/>
      <c r="G236" s="220"/>
      <c r="H236" s="196"/>
      <c r="I236" s="196"/>
      <c r="J236" s="196"/>
      <c r="K236" s="222"/>
      <c r="L236" s="196"/>
      <c r="M236" s="196"/>
      <c r="N236" s="196"/>
      <c r="O236" s="196"/>
      <c r="P236" s="222"/>
      <c r="Q236" s="222"/>
      <c r="R236" s="196"/>
      <c r="S236" s="238"/>
      <c r="T236" s="220"/>
      <c r="U236" s="196"/>
      <c r="V236" s="196"/>
      <c r="W236" s="196"/>
      <c r="X236" s="232" t="str">
        <f>IFERROR(CONVERT(#REF!,"ft","m"),"")</f>
        <v/>
      </c>
      <c r="Y236" s="239"/>
      <c r="Z236" s="239"/>
      <c r="AA236" s="240"/>
      <c r="AB236" s="196"/>
      <c r="AC236" s="196"/>
      <c r="AD236" s="196"/>
      <c r="AE236" s="196"/>
      <c r="AF236" s="242"/>
      <c r="AG236" s="196"/>
      <c r="AH236" s="196"/>
      <c r="AI236" s="237"/>
      <c r="AJ236" s="237"/>
      <c r="AK236" s="196"/>
      <c r="AL236" s="196"/>
      <c r="AM236" s="196"/>
      <c r="AN236" s="196"/>
      <c r="AO236" s="196"/>
      <c r="AP236" s="196"/>
      <c r="AQ236" s="196"/>
      <c r="AR236" s="242"/>
      <c r="AS236" s="228"/>
      <c r="AT236" s="228"/>
      <c r="AU236" s="228"/>
      <c r="AV236" s="228"/>
      <c r="AW236" s="243" t="str">
        <f>IFERROR(ROUNDDOWN((('Master File'!$AU236*100)/'Master File'!$AV236)-Master[[#This Row],[Quantity On Hand]],0),"")</f>
        <v/>
      </c>
      <c r="AX236" s="220"/>
      <c r="AY236" s="220"/>
      <c r="AZ236" s="220"/>
      <c r="BA236" s="196"/>
      <c r="BB236" s="241" t="str">
        <f t="shared" si="5"/>
        <v xml:space="preserve"> </v>
      </c>
      <c r="BC236" s="196"/>
      <c r="BD236" s="242"/>
      <c r="BE236" s="196"/>
      <c r="BF236" s="196"/>
      <c r="BG236" s="242"/>
      <c r="BH236" s="214"/>
      <c r="BI236" s="214"/>
      <c r="BJ236" s="214"/>
      <c r="BK236" s="196"/>
      <c r="BL236" s="196"/>
      <c r="BM236" s="196"/>
      <c r="BN236" s="196"/>
      <c r="BO236" s="196"/>
      <c r="BP236" s="242"/>
      <c r="BQ236" s="196"/>
    </row>
    <row r="237" spans="1:69" x14ac:dyDescent="0.35">
      <c r="A237" s="196"/>
      <c r="B237" s="196"/>
      <c r="C237" s="241" t="str">
        <f>IFERROR(LEFT(Master[[#This Row],[Taxon -Lookup Picker in GRIN]],FIND(" ",Master[[#This Row],[Taxon -Lookup Picker in GRIN]],1)-1),"")</f>
        <v/>
      </c>
      <c r="D237" s="242"/>
      <c r="E237" s="220"/>
      <c r="F237" s="220"/>
      <c r="G237" s="220"/>
      <c r="H237" s="196"/>
      <c r="I237" s="196"/>
      <c r="J237" s="196"/>
      <c r="K237" s="222"/>
      <c r="L237" s="196"/>
      <c r="M237" s="196"/>
      <c r="N237" s="196"/>
      <c r="O237" s="196"/>
      <c r="P237" s="222"/>
      <c r="Q237" s="222"/>
      <c r="R237" s="196"/>
      <c r="S237" s="238"/>
      <c r="T237" s="220"/>
      <c r="U237" s="196"/>
      <c r="V237" s="196"/>
      <c r="W237" s="196"/>
      <c r="X237" s="232" t="str">
        <f>IFERROR(CONVERT(#REF!,"ft","m"),"")</f>
        <v/>
      </c>
      <c r="Y237" s="239"/>
      <c r="Z237" s="239"/>
      <c r="AA237" s="240"/>
      <c r="AB237" s="196"/>
      <c r="AC237" s="196"/>
      <c r="AD237" s="196"/>
      <c r="AE237" s="196"/>
      <c r="AF237" s="242"/>
      <c r="AG237" s="196"/>
      <c r="AH237" s="196"/>
      <c r="AI237" s="237"/>
      <c r="AJ237" s="237"/>
      <c r="AK237" s="196"/>
      <c r="AL237" s="196"/>
      <c r="AM237" s="196"/>
      <c r="AN237" s="196"/>
      <c r="AO237" s="196"/>
      <c r="AP237" s="196"/>
      <c r="AQ237" s="196"/>
      <c r="AR237" s="242"/>
      <c r="AS237" s="228"/>
      <c r="AT237" s="228"/>
      <c r="AU237" s="228"/>
      <c r="AV237" s="228"/>
      <c r="AW237" s="243" t="str">
        <f>IFERROR(ROUNDDOWN((('Master File'!$AU237*100)/'Master File'!$AV237)-Master[[#This Row],[Quantity On Hand]],0),"")</f>
        <v/>
      </c>
      <c r="AX237" s="220"/>
      <c r="AY237" s="220"/>
      <c r="AZ237" s="220"/>
      <c r="BA237" s="196"/>
      <c r="BB237" s="241" t="str">
        <f t="shared" si="5"/>
        <v xml:space="preserve"> </v>
      </c>
      <c r="BC237" s="196"/>
      <c r="BD237" s="242"/>
      <c r="BE237" s="196"/>
      <c r="BF237" s="196"/>
      <c r="BG237" s="242"/>
      <c r="BH237" s="214"/>
      <c r="BI237" s="214"/>
      <c r="BJ237" s="214"/>
      <c r="BK237" s="196"/>
      <c r="BL237" s="196"/>
      <c r="BM237" s="196"/>
      <c r="BN237" s="196"/>
      <c r="BO237" s="196"/>
      <c r="BP237" s="242"/>
      <c r="BQ237" s="196"/>
    </row>
    <row r="238" spans="1:69" x14ac:dyDescent="0.35">
      <c r="A238" s="196"/>
      <c r="B238" s="196"/>
      <c r="C238" s="241" t="str">
        <f>IFERROR(LEFT(Master[[#This Row],[Taxon -Lookup Picker in GRIN]],FIND(" ",Master[[#This Row],[Taxon -Lookup Picker in GRIN]],1)-1),"")</f>
        <v/>
      </c>
      <c r="D238" s="242"/>
      <c r="E238" s="220"/>
      <c r="F238" s="220"/>
      <c r="G238" s="220"/>
      <c r="H238" s="196"/>
      <c r="I238" s="196"/>
      <c r="J238" s="196"/>
      <c r="K238" s="222"/>
      <c r="L238" s="196"/>
      <c r="M238" s="196"/>
      <c r="N238" s="196"/>
      <c r="O238" s="196"/>
      <c r="P238" s="222"/>
      <c r="Q238" s="222"/>
      <c r="R238" s="196"/>
      <c r="S238" s="238"/>
      <c r="T238" s="220"/>
      <c r="U238" s="196"/>
      <c r="V238" s="196"/>
      <c r="W238" s="196"/>
      <c r="X238" s="232" t="str">
        <f>IFERROR(CONVERT(#REF!,"ft","m"),"")</f>
        <v/>
      </c>
      <c r="Y238" s="239"/>
      <c r="Z238" s="239"/>
      <c r="AA238" s="240"/>
      <c r="AB238" s="196"/>
      <c r="AC238" s="196"/>
      <c r="AD238" s="196"/>
      <c r="AE238" s="196"/>
      <c r="AF238" s="242"/>
      <c r="AG238" s="196"/>
      <c r="AH238" s="196"/>
      <c r="AI238" s="237"/>
      <c r="AJ238" s="237"/>
      <c r="AK238" s="196"/>
      <c r="AL238" s="196"/>
      <c r="AM238" s="196"/>
      <c r="AN238" s="196"/>
      <c r="AO238" s="196"/>
      <c r="AP238" s="196"/>
      <c r="AQ238" s="196"/>
      <c r="AR238" s="242"/>
      <c r="AS238" s="228"/>
      <c r="AT238" s="228"/>
      <c r="AU238" s="228"/>
      <c r="AV238" s="228"/>
      <c r="AW238" s="243" t="str">
        <f>IFERROR(ROUNDDOWN((('Master File'!$AU238*100)/'Master File'!$AV238)-Master[[#This Row],[Quantity On Hand]],0),"")</f>
        <v/>
      </c>
      <c r="AX238" s="220"/>
      <c r="AY238" s="220"/>
      <c r="AZ238" s="220"/>
      <c r="BA238" s="196"/>
      <c r="BB238" s="241" t="str">
        <f t="shared" si="5"/>
        <v xml:space="preserve"> </v>
      </c>
      <c r="BC238" s="196"/>
      <c r="BD238" s="242"/>
      <c r="BE238" s="196"/>
      <c r="BF238" s="196"/>
      <c r="BG238" s="242"/>
      <c r="BH238" s="214"/>
      <c r="BI238" s="214"/>
      <c r="BJ238" s="214"/>
      <c r="BK238" s="196"/>
      <c r="BL238" s="196"/>
      <c r="BM238" s="196"/>
      <c r="BN238" s="196"/>
      <c r="BO238" s="196"/>
      <c r="BP238" s="242"/>
      <c r="BQ238" s="196"/>
    </row>
    <row r="239" spans="1:69" x14ac:dyDescent="0.35">
      <c r="A239" s="196"/>
      <c r="B239" s="196"/>
      <c r="C239" s="241" t="str">
        <f>IFERROR(LEFT(Master[[#This Row],[Taxon -Lookup Picker in GRIN]],FIND(" ",Master[[#This Row],[Taxon -Lookup Picker in GRIN]],1)-1),"")</f>
        <v/>
      </c>
      <c r="D239" s="242"/>
      <c r="E239" s="220"/>
      <c r="F239" s="220"/>
      <c r="G239" s="220"/>
      <c r="H239" s="196"/>
      <c r="I239" s="196"/>
      <c r="J239" s="196"/>
      <c r="K239" s="222"/>
      <c r="L239" s="196"/>
      <c r="M239" s="196"/>
      <c r="N239" s="196"/>
      <c r="O239" s="196"/>
      <c r="P239" s="222"/>
      <c r="Q239" s="222"/>
      <c r="R239" s="196"/>
      <c r="S239" s="238"/>
      <c r="T239" s="220"/>
      <c r="U239" s="196"/>
      <c r="V239" s="196"/>
      <c r="W239" s="196"/>
      <c r="X239" s="232" t="str">
        <f>IFERROR(CONVERT(#REF!,"ft","m"),"")</f>
        <v/>
      </c>
      <c r="Y239" s="239"/>
      <c r="Z239" s="239"/>
      <c r="AA239" s="240"/>
      <c r="AB239" s="196"/>
      <c r="AC239" s="196"/>
      <c r="AD239" s="196"/>
      <c r="AE239" s="196"/>
      <c r="AF239" s="242"/>
      <c r="AG239" s="196"/>
      <c r="AH239" s="196"/>
      <c r="AI239" s="237"/>
      <c r="AJ239" s="237"/>
      <c r="AK239" s="196"/>
      <c r="AL239" s="196"/>
      <c r="AM239" s="196"/>
      <c r="AN239" s="196"/>
      <c r="AO239" s="196"/>
      <c r="AP239" s="196"/>
      <c r="AQ239" s="196"/>
      <c r="AR239" s="242"/>
      <c r="AS239" s="228"/>
      <c r="AT239" s="228"/>
      <c r="AU239" s="228"/>
      <c r="AV239" s="228"/>
      <c r="AW239" s="243" t="str">
        <f>IFERROR(ROUNDDOWN((('Master File'!$AU239*100)/'Master File'!$AV239)-Master[[#This Row],[Quantity On Hand]],0),"")</f>
        <v/>
      </c>
      <c r="AX239" s="220"/>
      <c r="AY239" s="220"/>
      <c r="AZ239" s="220"/>
      <c r="BA239" s="196"/>
      <c r="BB239" s="241" t="str">
        <f t="shared" si="5"/>
        <v xml:space="preserve"> </v>
      </c>
      <c r="BC239" s="196"/>
      <c r="BD239" s="242"/>
      <c r="BE239" s="196"/>
      <c r="BF239" s="196"/>
      <c r="BG239" s="242"/>
      <c r="BH239" s="214"/>
      <c r="BI239" s="214"/>
      <c r="BJ239" s="214"/>
      <c r="BK239" s="196"/>
      <c r="BL239" s="196"/>
      <c r="BM239" s="196"/>
      <c r="BN239" s="196"/>
      <c r="BO239" s="196"/>
      <c r="BP239" s="242"/>
      <c r="BQ239" s="196"/>
    </row>
    <row r="240" spans="1:69" x14ac:dyDescent="0.35">
      <c r="A240" s="196"/>
      <c r="B240" s="196"/>
      <c r="C240" s="241" t="str">
        <f>IFERROR(LEFT(Master[[#This Row],[Taxon -Lookup Picker in GRIN]],FIND(" ",Master[[#This Row],[Taxon -Lookup Picker in GRIN]],1)-1),"")</f>
        <v/>
      </c>
      <c r="D240" s="242"/>
      <c r="E240" s="220"/>
      <c r="F240" s="220"/>
      <c r="G240" s="220"/>
      <c r="H240" s="196"/>
      <c r="I240" s="196"/>
      <c r="J240" s="196"/>
      <c r="K240" s="222"/>
      <c r="L240" s="196"/>
      <c r="M240" s="196"/>
      <c r="N240" s="196"/>
      <c r="O240" s="196"/>
      <c r="P240" s="222"/>
      <c r="Q240" s="222"/>
      <c r="R240" s="196"/>
      <c r="S240" s="238"/>
      <c r="T240" s="220"/>
      <c r="U240" s="196"/>
      <c r="V240" s="196"/>
      <c r="W240" s="196"/>
      <c r="X240" s="232" t="str">
        <f>IFERROR(CONVERT(#REF!,"ft","m"),"")</f>
        <v/>
      </c>
      <c r="Y240" s="239"/>
      <c r="Z240" s="239"/>
      <c r="AA240" s="240"/>
      <c r="AB240" s="196"/>
      <c r="AC240" s="196"/>
      <c r="AD240" s="196"/>
      <c r="AE240" s="196"/>
      <c r="AF240" s="242"/>
      <c r="AG240" s="196"/>
      <c r="AH240" s="196"/>
      <c r="AI240" s="237"/>
      <c r="AJ240" s="237"/>
      <c r="AK240" s="196"/>
      <c r="AL240" s="196"/>
      <c r="AM240" s="196"/>
      <c r="AN240" s="196"/>
      <c r="AO240" s="196"/>
      <c r="AP240" s="196"/>
      <c r="AQ240" s="196"/>
      <c r="AR240" s="242"/>
      <c r="AS240" s="228"/>
      <c r="AT240" s="228"/>
      <c r="AU240" s="228"/>
      <c r="AV240" s="228"/>
      <c r="AW240" s="243" t="str">
        <f>IFERROR(ROUNDDOWN((('Master File'!$AU240*100)/'Master File'!$AV240)-Master[[#This Row],[Quantity On Hand]],0),"")</f>
        <v/>
      </c>
      <c r="AX240" s="220"/>
      <c r="AY240" s="220"/>
      <c r="AZ240" s="220"/>
      <c r="BA240" s="196"/>
      <c r="BB240" s="241" t="str">
        <f t="shared" si="5"/>
        <v xml:space="preserve"> </v>
      </c>
      <c r="BC240" s="196"/>
      <c r="BD240" s="242"/>
      <c r="BE240" s="196"/>
      <c r="BF240" s="196"/>
      <c r="BG240" s="242"/>
      <c r="BH240" s="214"/>
      <c r="BI240" s="214"/>
      <c r="BJ240" s="214"/>
      <c r="BK240" s="196"/>
      <c r="BL240" s="196"/>
      <c r="BM240" s="196"/>
      <c r="BN240" s="196"/>
      <c r="BO240" s="196"/>
      <c r="BP240" s="242"/>
      <c r="BQ240" s="196"/>
    </row>
    <row r="241" spans="1:69" x14ac:dyDescent="0.35">
      <c r="A241" s="196"/>
      <c r="B241" s="196"/>
      <c r="C241" s="241" t="str">
        <f>IFERROR(LEFT(Master[[#This Row],[Taxon -Lookup Picker in GRIN]],FIND(" ",Master[[#This Row],[Taxon -Lookup Picker in GRIN]],1)-1),"")</f>
        <v/>
      </c>
      <c r="D241" s="242"/>
      <c r="E241" s="220"/>
      <c r="F241" s="220"/>
      <c r="G241" s="220"/>
      <c r="H241" s="196"/>
      <c r="I241" s="196"/>
      <c r="J241" s="196"/>
      <c r="K241" s="222"/>
      <c r="L241" s="196"/>
      <c r="M241" s="196"/>
      <c r="N241" s="196"/>
      <c r="O241" s="196"/>
      <c r="P241" s="222"/>
      <c r="Q241" s="222"/>
      <c r="R241" s="196"/>
      <c r="S241" s="238"/>
      <c r="T241" s="220"/>
      <c r="U241" s="196"/>
      <c r="V241" s="196"/>
      <c r="W241" s="196"/>
      <c r="X241" s="232" t="str">
        <f>IFERROR(CONVERT(#REF!,"ft","m"),"")</f>
        <v/>
      </c>
      <c r="Y241" s="239"/>
      <c r="Z241" s="239"/>
      <c r="AA241" s="240"/>
      <c r="AB241" s="196"/>
      <c r="AC241" s="196"/>
      <c r="AD241" s="196"/>
      <c r="AE241" s="196"/>
      <c r="AF241" s="242"/>
      <c r="AG241" s="196"/>
      <c r="AH241" s="196"/>
      <c r="AI241" s="237"/>
      <c r="AJ241" s="237"/>
      <c r="AK241" s="196"/>
      <c r="AL241" s="196"/>
      <c r="AM241" s="196"/>
      <c r="AN241" s="196"/>
      <c r="AO241" s="196"/>
      <c r="AP241" s="196"/>
      <c r="AQ241" s="196"/>
      <c r="AR241" s="242"/>
      <c r="AS241" s="228"/>
      <c r="AT241" s="228"/>
      <c r="AU241" s="228"/>
      <c r="AV241" s="228"/>
      <c r="AW241" s="243" t="str">
        <f>IFERROR(ROUNDDOWN((('Master File'!$AU241*100)/'Master File'!$AV241)-Master[[#This Row],[Quantity On Hand]],0),"")</f>
        <v/>
      </c>
      <c r="AX241" s="220"/>
      <c r="AY241" s="220"/>
      <c r="AZ241" s="220"/>
      <c r="BA241" s="196"/>
      <c r="BB241" s="241" t="str">
        <f t="shared" si="5"/>
        <v xml:space="preserve"> </v>
      </c>
      <c r="BC241" s="196"/>
      <c r="BD241" s="242"/>
      <c r="BE241" s="196"/>
      <c r="BF241" s="196"/>
      <c r="BG241" s="242"/>
      <c r="BH241" s="214"/>
      <c r="BI241" s="214"/>
      <c r="BJ241" s="214"/>
      <c r="BK241" s="196"/>
      <c r="BL241" s="196"/>
      <c r="BM241" s="196"/>
      <c r="BN241" s="196"/>
      <c r="BO241" s="196"/>
      <c r="BP241" s="242"/>
      <c r="BQ241" s="196"/>
    </row>
    <row r="242" spans="1:69" x14ac:dyDescent="0.35">
      <c r="A242" s="196"/>
      <c r="B242" s="196"/>
      <c r="C242" s="241" t="str">
        <f>IFERROR(LEFT(Master[[#This Row],[Taxon -Lookup Picker in GRIN]],FIND(" ",Master[[#This Row],[Taxon -Lookup Picker in GRIN]],1)-1),"")</f>
        <v/>
      </c>
      <c r="D242" s="242"/>
      <c r="E242" s="220"/>
      <c r="F242" s="220"/>
      <c r="G242" s="220"/>
      <c r="H242" s="196"/>
      <c r="I242" s="196"/>
      <c r="J242" s="196"/>
      <c r="K242" s="222"/>
      <c r="L242" s="196"/>
      <c r="M242" s="196"/>
      <c r="N242" s="196"/>
      <c r="O242" s="196"/>
      <c r="P242" s="222"/>
      <c r="Q242" s="222"/>
      <c r="R242" s="196"/>
      <c r="S242" s="238"/>
      <c r="T242" s="220"/>
      <c r="U242" s="196"/>
      <c r="V242" s="196"/>
      <c r="W242" s="196"/>
      <c r="X242" s="232" t="str">
        <f>IFERROR(CONVERT(#REF!,"ft","m"),"")</f>
        <v/>
      </c>
      <c r="Y242" s="239"/>
      <c r="Z242" s="239"/>
      <c r="AA242" s="240"/>
      <c r="AB242" s="196"/>
      <c r="AC242" s="196"/>
      <c r="AD242" s="196"/>
      <c r="AE242" s="196"/>
      <c r="AF242" s="242"/>
      <c r="AG242" s="196"/>
      <c r="AH242" s="196"/>
      <c r="AI242" s="237"/>
      <c r="AJ242" s="237"/>
      <c r="AK242" s="196"/>
      <c r="AL242" s="196"/>
      <c r="AM242" s="196"/>
      <c r="AN242" s="196"/>
      <c r="AO242" s="196"/>
      <c r="AP242" s="196"/>
      <c r="AQ242" s="196"/>
      <c r="AR242" s="242"/>
      <c r="AS242" s="228"/>
      <c r="AT242" s="228"/>
      <c r="AU242" s="228"/>
      <c r="AV242" s="228"/>
      <c r="AW242" s="243" t="str">
        <f>IFERROR(ROUNDDOWN((('Master File'!$AU242*100)/'Master File'!$AV242)-Master[[#This Row],[Quantity On Hand]],0),"")</f>
        <v/>
      </c>
      <c r="AX242" s="220"/>
      <c r="AY242" s="220"/>
      <c r="AZ242" s="220"/>
      <c r="BA242" s="196"/>
      <c r="BB242" s="241" t="str">
        <f t="shared" si="5"/>
        <v xml:space="preserve"> </v>
      </c>
      <c r="BC242" s="196"/>
      <c r="BD242" s="242"/>
      <c r="BE242" s="196"/>
      <c r="BF242" s="196"/>
      <c r="BG242" s="242"/>
      <c r="BH242" s="214"/>
      <c r="BI242" s="214"/>
      <c r="BJ242" s="214"/>
      <c r="BK242" s="196"/>
      <c r="BL242" s="196"/>
      <c r="BM242" s="196"/>
      <c r="BN242" s="196"/>
      <c r="BO242" s="196"/>
      <c r="BP242" s="242"/>
      <c r="BQ242" s="196"/>
    </row>
    <row r="243" spans="1:69" x14ac:dyDescent="0.35">
      <c r="A243" s="196"/>
      <c r="B243" s="196"/>
      <c r="C243" s="241" t="str">
        <f>IFERROR(LEFT(Master[[#This Row],[Taxon -Lookup Picker in GRIN]],FIND(" ",Master[[#This Row],[Taxon -Lookup Picker in GRIN]],1)-1),"")</f>
        <v/>
      </c>
      <c r="D243" s="242"/>
      <c r="E243" s="220"/>
      <c r="F243" s="220"/>
      <c r="G243" s="220"/>
      <c r="H243" s="196"/>
      <c r="I243" s="196"/>
      <c r="J243" s="196"/>
      <c r="K243" s="222"/>
      <c r="L243" s="196"/>
      <c r="M243" s="196"/>
      <c r="N243" s="196"/>
      <c r="O243" s="196"/>
      <c r="P243" s="222"/>
      <c r="Q243" s="222"/>
      <c r="R243" s="196"/>
      <c r="S243" s="238"/>
      <c r="T243" s="220"/>
      <c r="U243" s="196"/>
      <c r="V243" s="196"/>
      <c r="W243" s="196"/>
      <c r="X243" s="232" t="str">
        <f>IFERROR(CONVERT(#REF!,"ft","m"),"")</f>
        <v/>
      </c>
      <c r="Y243" s="239"/>
      <c r="Z243" s="239"/>
      <c r="AA243" s="240"/>
      <c r="AB243" s="196"/>
      <c r="AC243" s="196"/>
      <c r="AD243" s="196"/>
      <c r="AE243" s="196"/>
      <c r="AF243" s="242"/>
      <c r="AG243" s="196"/>
      <c r="AH243" s="196"/>
      <c r="AI243" s="237"/>
      <c r="AJ243" s="237"/>
      <c r="AK243" s="196"/>
      <c r="AL243" s="196"/>
      <c r="AM243" s="196"/>
      <c r="AN243" s="196"/>
      <c r="AO243" s="196"/>
      <c r="AP243" s="196"/>
      <c r="AQ243" s="196"/>
      <c r="AR243" s="242"/>
      <c r="AS243" s="228"/>
      <c r="AT243" s="228"/>
      <c r="AU243" s="228"/>
      <c r="AV243" s="228"/>
      <c r="AW243" s="243" t="str">
        <f>IFERROR(ROUNDDOWN((('Master File'!$AU243*100)/'Master File'!$AV243)-Master[[#This Row],[Quantity On Hand]],0),"")</f>
        <v/>
      </c>
      <c r="AX243" s="220"/>
      <c r="AY243" s="220"/>
      <c r="AZ243" s="220"/>
      <c r="BA243" s="196"/>
      <c r="BB243" s="241" t="str">
        <f t="shared" si="5"/>
        <v xml:space="preserve"> </v>
      </c>
      <c r="BC243" s="196"/>
      <c r="BD243" s="242"/>
      <c r="BE243" s="196"/>
      <c r="BF243" s="196"/>
      <c r="BG243" s="242"/>
      <c r="BH243" s="214"/>
      <c r="BI243" s="214"/>
      <c r="BJ243" s="214"/>
      <c r="BK243" s="196"/>
      <c r="BL243" s="196"/>
      <c r="BM243" s="196"/>
      <c r="BN243" s="196"/>
      <c r="BO243" s="196"/>
      <c r="BP243" s="242"/>
      <c r="BQ243" s="196"/>
    </row>
    <row r="244" spans="1:69" x14ac:dyDescent="0.35">
      <c r="A244" s="196"/>
      <c r="B244" s="196"/>
      <c r="C244" s="241" t="str">
        <f>IFERROR(LEFT(Master[[#This Row],[Taxon -Lookup Picker in GRIN]],FIND(" ",Master[[#This Row],[Taxon -Lookup Picker in GRIN]],1)-1),"")</f>
        <v/>
      </c>
      <c r="D244" s="242"/>
      <c r="E244" s="220"/>
      <c r="F244" s="220"/>
      <c r="G244" s="220"/>
      <c r="H244" s="196"/>
      <c r="I244" s="196"/>
      <c r="J244" s="196"/>
      <c r="K244" s="222"/>
      <c r="L244" s="196"/>
      <c r="M244" s="196"/>
      <c r="N244" s="196"/>
      <c r="O244" s="196"/>
      <c r="P244" s="222"/>
      <c r="Q244" s="222"/>
      <c r="R244" s="196"/>
      <c r="S244" s="238"/>
      <c r="T244" s="220"/>
      <c r="U244" s="196"/>
      <c r="V244" s="196"/>
      <c r="W244" s="196"/>
      <c r="X244" s="232" t="str">
        <f>IFERROR(CONVERT(#REF!,"ft","m"),"")</f>
        <v/>
      </c>
      <c r="Y244" s="239"/>
      <c r="Z244" s="239"/>
      <c r="AA244" s="240"/>
      <c r="AB244" s="196"/>
      <c r="AC244" s="196"/>
      <c r="AD244" s="196"/>
      <c r="AE244" s="196"/>
      <c r="AF244" s="242"/>
      <c r="AG244" s="196"/>
      <c r="AH244" s="196"/>
      <c r="AI244" s="237"/>
      <c r="AJ244" s="237"/>
      <c r="AK244" s="196"/>
      <c r="AL244" s="196"/>
      <c r="AM244" s="196"/>
      <c r="AN244" s="196"/>
      <c r="AO244" s="196"/>
      <c r="AP244" s="196"/>
      <c r="AQ244" s="196"/>
      <c r="AR244" s="242"/>
      <c r="AS244" s="228"/>
      <c r="AT244" s="228"/>
      <c r="AU244" s="228"/>
      <c r="AV244" s="228"/>
      <c r="AW244" s="243" t="str">
        <f>IFERROR(ROUNDDOWN((('Master File'!$AU244*100)/'Master File'!$AV244)-Master[[#This Row],[Quantity On Hand]],0),"")</f>
        <v/>
      </c>
      <c r="AX244" s="220"/>
      <c r="AY244" s="220"/>
      <c r="AZ244" s="220"/>
      <c r="BA244" s="196"/>
      <c r="BB244" s="241" t="str">
        <f t="shared" si="5"/>
        <v xml:space="preserve"> </v>
      </c>
      <c r="BC244" s="196"/>
      <c r="BD244" s="242"/>
      <c r="BE244" s="196"/>
      <c r="BF244" s="196"/>
      <c r="BG244" s="242"/>
      <c r="BH244" s="214"/>
      <c r="BI244" s="214"/>
      <c r="BJ244" s="214"/>
      <c r="BK244" s="196"/>
      <c r="BL244" s="196"/>
      <c r="BM244" s="196"/>
      <c r="BN244" s="196"/>
      <c r="BO244" s="196"/>
      <c r="BP244" s="242"/>
      <c r="BQ244" s="196"/>
    </row>
    <row r="245" spans="1:69" x14ac:dyDescent="0.35">
      <c r="A245" s="196"/>
      <c r="B245" s="196"/>
      <c r="C245" s="241" t="str">
        <f>IFERROR(LEFT(Master[[#This Row],[Taxon -Lookup Picker in GRIN]],FIND(" ",Master[[#This Row],[Taxon -Lookup Picker in GRIN]],1)-1),"")</f>
        <v/>
      </c>
      <c r="D245" s="242"/>
      <c r="E245" s="220"/>
      <c r="F245" s="220"/>
      <c r="G245" s="220"/>
      <c r="H245" s="196"/>
      <c r="I245" s="196"/>
      <c r="J245" s="196"/>
      <c r="K245" s="222"/>
      <c r="L245" s="196"/>
      <c r="M245" s="196"/>
      <c r="N245" s="196"/>
      <c r="O245" s="196"/>
      <c r="P245" s="222"/>
      <c r="Q245" s="222"/>
      <c r="R245" s="196"/>
      <c r="S245" s="238"/>
      <c r="T245" s="220"/>
      <c r="U245" s="196"/>
      <c r="V245" s="196"/>
      <c r="W245" s="196"/>
      <c r="X245" s="232" t="str">
        <f>IFERROR(CONVERT(#REF!,"ft","m"),"")</f>
        <v/>
      </c>
      <c r="Y245" s="239"/>
      <c r="Z245" s="239"/>
      <c r="AA245" s="240"/>
      <c r="AB245" s="196"/>
      <c r="AC245" s="196"/>
      <c r="AD245" s="196"/>
      <c r="AE245" s="196"/>
      <c r="AF245" s="242"/>
      <c r="AG245" s="196"/>
      <c r="AH245" s="196"/>
      <c r="AI245" s="237"/>
      <c r="AJ245" s="237"/>
      <c r="AK245" s="196"/>
      <c r="AL245" s="196"/>
      <c r="AM245" s="196"/>
      <c r="AN245" s="196"/>
      <c r="AO245" s="196"/>
      <c r="AP245" s="196"/>
      <c r="AQ245" s="196"/>
      <c r="AR245" s="242"/>
      <c r="AS245" s="228"/>
      <c r="AT245" s="228"/>
      <c r="AU245" s="228"/>
      <c r="AV245" s="228"/>
      <c r="AW245" s="243" t="str">
        <f>IFERROR(ROUNDDOWN((('Master File'!$AU245*100)/'Master File'!$AV245)-Master[[#This Row],[Quantity On Hand]],0),"")</f>
        <v/>
      </c>
      <c r="AX245" s="220"/>
      <c r="AY245" s="220"/>
      <c r="AZ245" s="220"/>
      <c r="BA245" s="196"/>
      <c r="BB245" s="241" t="str">
        <f t="shared" si="5"/>
        <v xml:space="preserve"> </v>
      </c>
      <c r="BC245" s="196"/>
      <c r="BD245" s="242"/>
      <c r="BE245" s="196"/>
      <c r="BF245" s="196"/>
      <c r="BG245" s="242"/>
      <c r="BH245" s="214"/>
      <c r="BI245" s="214"/>
      <c r="BJ245" s="214"/>
      <c r="BK245" s="196"/>
      <c r="BL245" s="196"/>
      <c r="BM245" s="196"/>
      <c r="BN245" s="196"/>
      <c r="BO245" s="196"/>
      <c r="BP245" s="242"/>
      <c r="BQ245" s="196"/>
    </row>
    <row r="246" spans="1:69" x14ac:dyDescent="0.35">
      <c r="A246" s="196"/>
      <c r="B246" s="196"/>
      <c r="C246" s="241" t="str">
        <f>IFERROR(LEFT(Master[[#This Row],[Taxon -Lookup Picker in GRIN]],FIND(" ",Master[[#This Row],[Taxon -Lookup Picker in GRIN]],1)-1),"")</f>
        <v/>
      </c>
      <c r="D246" s="242"/>
      <c r="E246" s="220"/>
      <c r="F246" s="220"/>
      <c r="G246" s="220"/>
      <c r="H246" s="196"/>
      <c r="I246" s="196"/>
      <c r="J246" s="196"/>
      <c r="K246" s="222"/>
      <c r="L246" s="196"/>
      <c r="M246" s="196"/>
      <c r="N246" s="196"/>
      <c r="O246" s="196"/>
      <c r="P246" s="222"/>
      <c r="Q246" s="222"/>
      <c r="R246" s="196"/>
      <c r="S246" s="238"/>
      <c r="T246" s="220"/>
      <c r="U246" s="196"/>
      <c r="V246" s="196"/>
      <c r="W246" s="196"/>
      <c r="X246" s="232" t="str">
        <f>IFERROR(CONVERT(#REF!,"ft","m"),"")</f>
        <v/>
      </c>
      <c r="Y246" s="239"/>
      <c r="Z246" s="239"/>
      <c r="AA246" s="240"/>
      <c r="AB246" s="196"/>
      <c r="AC246" s="196"/>
      <c r="AD246" s="196"/>
      <c r="AE246" s="196"/>
      <c r="AF246" s="242"/>
      <c r="AG246" s="196"/>
      <c r="AH246" s="196"/>
      <c r="AI246" s="237"/>
      <c r="AJ246" s="237"/>
      <c r="AK246" s="196"/>
      <c r="AL246" s="196"/>
      <c r="AM246" s="196"/>
      <c r="AN246" s="196"/>
      <c r="AO246" s="196"/>
      <c r="AP246" s="196"/>
      <c r="AQ246" s="196"/>
      <c r="AR246" s="242"/>
      <c r="AS246" s="228"/>
      <c r="AT246" s="228"/>
      <c r="AU246" s="228"/>
      <c r="AV246" s="228"/>
      <c r="AW246" s="243" t="str">
        <f>IFERROR(ROUNDDOWN((('Master File'!$AU246*100)/'Master File'!$AV246)-Master[[#This Row],[Quantity On Hand]],0),"")</f>
        <v/>
      </c>
      <c r="AX246" s="220"/>
      <c r="AY246" s="220"/>
      <c r="AZ246" s="220"/>
      <c r="BA246" s="196"/>
      <c r="BB246" s="241" t="str">
        <f t="shared" si="5"/>
        <v xml:space="preserve"> </v>
      </c>
      <c r="BC246" s="196"/>
      <c r="BD246" s="242"/>
      <c r="BE246" s="196"/>
      <c r="BF246" s="196"/>
      <c r="BG246" s="242"/>
      <c r="BH246" s="214"/>
      <c r="BI246" s="214"/>
      <c r="BJ246" s="214"/>
      <c r="BK246" s="196"/>
      <c r="BL246" s="196"/>
      <c r="BM246" s="196"/>
      <c r="BN246" s="196"/>
      <c r="BO246" s="196"/>
      <c r="BP246" s="242"/>
      <c r="BQ246" s="196"/>
    </row>
    <row r="247" spans="1:69" x14ac:dyDescent="0.35">
      <c r="A247" s="196"/>
      <c r="B247" s="196"/>
      <c r="C247" s="241" t="str">
        <f>IFERROR(LEFT(Master[[#This Row],[Taxon -Lookup Picker in GRIN]],FIND(" ",Master[[#This Row],[Taxon -Lookup Picker in GRIN]],1)-1),"")</f>
        <v/>
      </c>
      <c r="D247" s="242"/>
      <c r="E247" s="220"/>
      <c r="F247" s="220"/>
      <c r="G247" s="220"/>
      <c r="H247" s="196"/>
      <c r="I247" s="196"/>
      <c r="J247" s="196"/>
      <c r="K247" s="222"/>
      <c r="L247" s="196"/>
      <c r="M247" s="196"/>
      <c r="N247" s="196"/>
      <c r="O247" s="196"/>
      <c r="P247" s="222"/>
      <c r="Q247" s="222"/>
      <c r="R247" s="196"/>
      <c r="S247" s="238"/>
      <c r="T247" s="220"/>
      <c r="U247" s="196"/>
      <c r="V247" s="196"/>
      <c r="W247" s="196"/>
      <c r="X247" s="232" t="str">
        <f>IFERROR(CONVERT(#REF!,"ft","m"),"")</f>
        <v/>
      </c>
      <c r="Y247" s="239"/>
      <c r="Z247" s="239"/>
      <c r="AA247" s="240"/>
      <c r="AB247" s="196"/>
      <c r="AC247" s="196"/>
      <c r="AD247" s="196"/>
      <c r="AE247" s="196"/>
      <c r="AF247" s="242"/>
      <c r="AG247" s="196"/>
      <c r="AH247" s="196"/>
      <c r="AI247" s="237"/>
      <c r="AJ247" s="237"/>
      <c r="AK247" s="196"/>
      <c r="AL247" s="196"/>
      <c r="AM247" s="196"/>
      <c r="AN247" s="196"/>
      <c r="AO247" s="196"/>
      <c r="AP247" s="196"/>
      <c r="AQ247" s="196"/>
      <c r="AR247" s="242"/>
      <c r="AS247" s="228"/>
      <c r="AT247" s="228"/>
      <c r="AU247" s="228"/>
      <c r="AV247" s="228"/>
      <c r="AW247" s="243" t="str">
        <f>IFERROR(ROUNDDOWN((('Master File'!$AU247*100)/'Master File'!$AV247)-Master[[#This Row],[Quantity On Hand]],0),"")</f>
        <v/>
      </c>
      <c r="AX247" s="220"/>
      <c r="AY247" s="220"/>
      <c r="AZ247" s="220"/>
      <c r="BA247" s="196"/>
      <c r="BB247" s="241" t="str">
        <f t="shared" si="5"/>
        <v xml:space="preserve"> </v>
      </c>
      <c r="BC247" s="196"/>
      <c r="BD247" s="242"/>
      <c r="BE247" s="196"/>
      <c r="BF247" s="196"/>
      <c r="BG247" s="242"/>
      <c r="BH247" s="214"/>
      <c r="BI247" s="214"/>
      <c r="BJ247" s="214"/>
      <c r="BK247" s="196"/>
      <c r="BL247" s="196"/>
      <c r="BM247" s="196"/>
      <c r="BN247" s="196"/>
      <c r="BO247" s="196"/>
      <c r="BP247" s="242"/>
      <c r="BQ247" s="196"/>
    </row>
    <row r="248" spans="1:69" x14ac:dyDescent="0.35">
      <c r="A248" s="196"/>
      <c r="B248" s="196"/>
      <c r="C248" s="241" t="str">
        <f>IFERROR(LEFT(Master[[#This Row],[Taxon -Lookup Picker in GRIN]],FIND(" ",Master[[#This Row],[Taxon -Lookup Picker in GRIN]],1)-1),"")</f>
        <v/>
      </c>
      <c r="D248" s="242"/>
      <c r="E248" s="220"/>
      <c r="F248" s="220"/>
      <c r="G248" s="220"/>
      <c r="H248" s="196"/>
      <c r="I248" s="196"/>
      <c r="J248" s="196"/>
      <c r="K248" s="222"/>
      <c r="L248" s="196"/>
      <c r="M248" s="196"/>
      <c r="N248" s="196"/>
      <c r="O248" s="196"/>
      <c r="P248" s="222"/>
      <c r="Q248" s="222"/>
      <c r="R248" s="196"/>
      <c r="S248" s="238"/>
      <c r="T248" s="220"/>
      <c r="U248" s="196"/>
      <c r="V248" s="196"/>
      <c r="W248" s="196"/>
      <c r="X248" s="232" t="str">
        <f>IFERROR(CONVERT(#REF!,"ft","m"),"")</f>
        <v/>
      </c>
      <c r="Y248" s="239"/>
      <c r="Z248" s="239"/>
      <c r="AA248" s="240"/>
      <c r="AB248" s="196"/>
      <c r="AC248" s="196"/>
      <c r="AD248" s="196"/>
      <c r="AE248" s="196"/>
      <c r="AF248" s="242"/>
      <c r="AG248" s="196"/>
      <c r="AH248" s="196"/>
      <c r="AI248" s="237"/>
      <c r="AJ248" s="237"/>
      <c r="AK248" s="196"/>
      <c r="AL248" s="196"/>
      <c r="AM248" s="196"/>
      <c r="AN248" s="196"/>
      <c r="AO248" s="196"/>
      <c r="AP248" s="196"/>
      <c r="AQ248" s="196"/>
      <c r="AR248" s="242"/>
      <c r="AS248" s="228"/>
      <c r="AT248" s="228"/>
      <c r="AU248" s="228"/>
      <c r="AV248" s="228"/>
      <c r="AW248" s="243" t="str">
        <f>IFERROR(ROUNDDOWN((('Master File'!$AU248*100)/'Master File'!$AV248)-Master[[#This Row],[Quantity On Hand]],0),"")</f>
        <v/>
      </c>
      <c r="AX248" s="220"/>
      <c r="AY248" s="220"/>
      <c r="AZ248" s="220"/>
      <c r="BA248" s="196"/>
      <c r="BB248" s="241" t="str">
        <f t="shared" si="5"/>
        <v xml:space="preserve"> </v>
      </c>
      <c r="BC248" s="196"/>
      <c r="BD248" s="242"/>
      <c r="BE248" s="196"/>
      <c r="BF248" s="196"/>
      <c r="BG248" s="242"/>
      <c r="BH248" s="214"/>
      <c r="BI248" s="214"/>
      <c r="BJ248" s="214"/>
      <c r="BK248" s="196"/>
      <c r="BL248" s="196"/>
      <c r="BM248" s="196"/>
      <c r="BN248" s="196"/>
      <c r="BO248" s="196"/>
      <c r="BP248" s="242"/>
      <c r="BQ248" s="196"/>
    </row>
    <row r="249" spans="1:69" x14ac:dyDescent="0.35">
      <c r="A249" s="196"/>
      <c r="B249" s="196"/>
      <c r="C249" s="241" t="str">
        <f>IFERROR(LEFT(Master[[#This Row],[Taxon -Lookup Picker in GRIN]],FIND(" ",Master[[#This Row],[Taxon -Lookup Picker in GRIN]],1)-1),"")</f>
        <v/>
      </c>
      <c r="D249" s="242"/>
      <c r="E249" s="220"/>
      <c r="F249" s="220"/>
      <c r="G249" s="220"/>
      <c r="H249" s="196"/>
      <c r="I249" s="196"/>
      <c r="J249" s="196"/>
      <c r="K249" s="222"/>
      <c r="L249" s="196"/>
      <c r="M249" s="196"/>
      <c r="N249" s="196"/>
      <c r="O249" s="196"/>
      <c r="P249" s="222"/>
      <c r="Q249" s="222"/>
      <c r="R249" s="196"/>
      <c r="S249" s="238"/>
      <c r="T249" s="220"/>
      <c r="U249" s="196"/>
      <c r="V249" s="196"/>
      <c r="W249" s="196"/>
      <c r="X249" s="232" t="str">
        <f>IFERROR(CONVERT(#REF!,"ft","m"),"")</f>
        <v/>
      </c>
      <c r="Y249" s="239"/>
      <c r="Z249" s="239"/>
      <c r="AA249" s="240"/>
      <c r="AB249" s="196"/>
      <c r="AC249" s="196"/>
      <c r="AD249" s="196"/>
      <c r="AE249" s="196"/>
      <c r="AF249" s="242"/>
      <c r="AG249" s="196"/>
      <c r="AH249" s="196"/>
      <c r="AI249" s="237"/>
      <c r="AJ249" s="237"/>
      <c r="AK249" s="196"/>
      <c r="AL249" s="196"/>
      <c r="AM249" s="196"/>
      <c r="AN249" s="196"/>
      <c r="AO249" s="196"/>
      <c r="AP249" s="196"/>
      <c r="AQ249" s="196"/>
      <c r="AR249" s="242"/>
      <c r="AS249" s="228"/>
      <c r="AT249" s="228"/>
      <c r="AU249" s="228"/>
      <c r="AV249" s="228"/>
      <c r="AW249" s="243" t="str">
        <f>IFERROR(ROUNDDOWN((('Master File'!$AU249*100)/'Master File'!$AV249)-Master[[#This Row],[Quantity On Hand]],0),"")</f>
        <v/>
      </c>
      <c r="AX249" s="220"/>
      <c r="AY249" s="220"/>
      <c r="AZ249" s="220"/>
      <c r="BA249" s="196"/>
      <c r="BB249" s="241" t="str">
        <f t="shared" si="5"/>
        <v xml:space="preserve"> </v>
      </c>
      <c r="BC249" s="196"/>
      <c r="BD249" s="242"/>
      <c r="BE249" s="196"/>
      <c r="BF249" s="196"/>
      <c r="BG249" s="242"/>
      <c r="BH249" s="214"/>
      <c r="BI249" s="214"/>
      <c r="BJ249" s="214"/>
      <c r="BK249" s="196"/>
      <c r="BL249" s="196"/>
      <c r="BM249" s="196"/>
      <c r="BN249" s="196"/>
      <c r="BO249" s="196"/>
      <c r="BP249" s="242"/>
      <c r="BQ249" s="196"/>
    </row>
    <row r="250" spans="1:69" x14ac:dyDescent="0.35">
      <c r="A250" s="196"/>
      <c r="B250" s="196"/>
      <c r="C250" s="241" t="str">
        <f>IFERROR(LEFT(Master[[#This Row],[Taxon -Lookup Picker in GRIN]],FIND(" ",Master[[#This Row],[Taxon -Lookup Picker in GRIN]],1)-1),"")</f>
        <v/>
      </c>
      <c r="D250" s="242"/>
      <c r="E250" s="220"/>
      <c r="F250" s="220"/>
      <c r="G250" s="220"/>
      <c r="H250" s="196"/>
      <c r="I250" s="196"/>
      <c r="J250" s="196"/>
      <c r="K250" s="222"/>
      <c r="L250" s="196"/>
      <c r="M250" s="196"/>
      <c r="N250" s="196"/>
      <c r="O250" s="196"/>
      <c r="P250" s="222"/>
      <c r="Q250" s="222"/>
      <c r="R250" s="196"/>
      <c r="S250" s="238"/>
      <c r="T250" s="220"/>
      <c r="U250" s="196"/>
      <c r="V250" s="196"/>
      <c r="W250" s="196"/>
      <c r="X250" s="232" t="str">
        <f>IFERROR(CONVERT(#REF!,"ft","m"),"")</f>
        <v/>
      </c>
      <c r="Y250" s="239"/>
      <c r="Z250" s="239"/>
      <c r="AA250" s="240"/>
      <c r="AB250" s="196"/>
      <c r="AC250" s="196"/>
      <c r="AD250" s="196"/>
      <c r="AE250" s="196"/>
      <c r="AF250" s="242"/>
      <c r="AG250" s="196"/>
      <c r="AH250" s="196"/>
      <c r="AI250" s="237"/>
      <c r="AJ250" s="237"/>
      <c r="AK250" s="196"/>
      <c r="AL250" s="196"/>
      <c r="AM250" s="196"/>
      <c r="AN250" s="196"/>
      <c r="AO250" s="196"/>
      <c r="AP250" s="196"/>
      <c r="AQ250" s="196"/>
      <c r="AR250" s="242"/>
      <c r="AS250" s="228"/>
      <c r="AT250" s="228"/>
      <c r="AU250" s="228"/>
      <c r="AV250" s="228"/>
      <c r="AW250" s="243" t="str">
        <f>IFERROR(ROUNDDOWN((('Master File'!$AU250*100)/'Master File'!$AV250)-Master[[#This Row],[Quantity On Hand]],0),"")</f>
        <v/>
      </c>
      <c r="AX250" s="220"/>
      <c r="AY250" s="220"/>
      <c r="AZ250" s="220"/>
      <c r="BA250" s="196"/>
      <c r="BB250" s="241" t="str">
        <f t="shared" si="5"/>
        <v xml:space="preserve"> </v>
      </c>
      <c r="BC250" s="196"/>
      <c r="BD250" s="242"/>
      <c r="BE250" s="196"/>
      <c r="BF250" s="196"/>
      <c r="BG250" s="242"/>
      <c r="BH250" s="214"/>
      <c r="BI250" s="214"/>
      <c r="BJ250" s="214"/>
      <c r="BK250" s="196"/>
      <c r="BL250" s="196"/>
      <c r="BM250" s="196"/>
      <c r="BN250" s="196"/>
      <c r="BO250" s="196"/>
      <c r="BP250" s="242"/>
      <c r="BQ250" s="196"/>
    </row>
    <row r="251" spans="1:69" x14ac:dyDescent="0.35">
      <c r="A251" s="196"/>
      <c r="B251" s="196"/>
      <c r="C251" s="241" t="str">
        <f>IFERROR(LEFT(Master[[#This Row],[Taxon -Lookup Picker in GRIN]],FIND(" ",Master[[#This Row],[Taxon -Lookup Picker in GRIN]],1)-1),"")</f>
        <v/>
      </c>
      <c r="D251" s="242"/>
      <c r="E251" s="220"/>
      <c r="F251" s="220"/>
      <c r="G251" s="220"/>
      <c r="H251" s="196"/>
      <c r="I251" s="196"/>
      <c r="J251" s="196"/>
      <c r="K251" s="222"/>
      <c r="L251" s="196"/>
      <c r="M251" s="196"/>
      <c r="N251" s="196"/>
      <c r="O251" s="196"/>
      <c r="P251" s="222"/>
      <c r="Q251" s="222"/>
      <c r="R251" s="196"/>
      <c r="S251" s="238"/>
      <c r="T251" s="220"/>
      <c r="U251" s="196"/>
      <c r="V251" s="196"/>
      <c r="W251" s="196"/>
      <c r="X251" s="232" t="str">
        <f>IFERROR(CONVERT(#REF!,"ft","m"),"")</f>
        <v/>
      </c>
      <c r="Y251" s="239"/>
      <c r="Z251" s="239"/>
      <c r="AA251" s="240"/>
      <c r="AB251" s="196"/>
      <c r="AC251" s="196"/>
      <c r="AD251" s="196"/>
      <c r="AE251" s="196"/>
      <c r="AF251" s="242"/>
      <c r="AG251" s="196"/>
      <c r="AH251" s="196"/>
      <c r="AI251" s="237"/>
      <c r="AJ251" s="237"/>
      <c r="AK251" s="196"/>
      <c r="AL251" s="196"/>
      <c r="AM251" s="196"/>
      <c r="AN251" s="196"/>
      <c r="AO251" s="196"/>
      <c r="AP251" s="196"/>
      <c r="AQ251" s="196"/>
      <c r="AR251" s="242"/>
      <c r="AS251" s="228"/>
      <c r="AT251" s="228"/>
      <c r="AU251" s="228"/>
      <c r="AV251" s="228"/>
      <c r="AW251" s="243" t="str">
        <f>IFERROR(ROUNDDOWN((('Master File'!$AU251*100)/'Master File'!$AV251)-Master[[#This Row],[Quantity On Hand]],0),"")</f>
        <v/>
      </c>
      <c r="AX251" s="220"/>
      <c r="AY251" s="220"/>
      <c r="AZ251" s="220"/>
      <c r="BA251" s="196"/>
      <c r="BB251" s="241" t="str">
        <f t="shared" si="5"/>
        <v xml:space="preserve"> </v>
      </c>
      <c r="BC251" s="196"/>
      <c r="BD251" s="242"/>
      <c r="BE251" s="196"/>
      <c r="BF251" s="196"/>
      <c r="BG251" s="242"/>
      <c r="BH251" s="214"/>
      <c r="BI251" s="214"/>
      <c r="BJ251" s="214"/>
      <c r="BK251" s="196"/>
      <c r="BL251" s="196"/>
      <c r="BM251" s="196"/>
      <c r="BN251" s="196"/>
      <c r="BO251" s="196"/>
      <c r="BP251" s="242"/>
      <c r="BQ251" s="196"/>
    </row>
    <row r="252" spans="1:69" x14ac:dyDescent="0.35">
      <c r="A252" s="196"/>
      <c r="B252" s="196"/>
      <c r="C252" s="241" t="str">
        <f>IFERROR(LEFT(Master[[#This Row],[Taxon -Lookup Picker in GRIN]],FIND(" ",Master[[#This Row],[Taxon -Lookup Picker in GRIN]],1)-1),"")</f>
        <v/>
      </c>
      <c r="D252" s="242"/>
      <c r="E252" s="220"/>
      <c r="F252" s="220"/>
      <c r="G252" s="220"/>
      <c r="H252" s="196"/>
      <c r="I252" s="196"/>
      <c r="J252" s="196"/>
      <c r="K252" s="222"/>
      <c r="L252" s="196"/>
      <c r="M252" s="196"/>
      <c r="N252" s="196"/>
      <c r="O252" s="196"/>
      <c r="P252" s="222"/>
      <c r="Q252" s="222"/>
      <c r="R252" s="196"/>
      <c r="S252" s="238"/>
      <c r="T252" s="220"/>
      <c r="U252" s="196"/>
      <c r="V252" s="196"/>
      <c r="W252" s="196"/>
      <c r="X252" s="232" t="str">
        <f>IFERROR(CONVERT(#REF!,"ft","m"),"")</f>
        <v/>
      </c>
      <c r="Y252" s="239"/>
      <c r="Z252" s="239"/>
      <c r="AA252" s="240"/>
      <c r="AB252" s="196"/>
      <c r="AC252" s="196"/>
      <c r="AD252" s="196"/>
      <c r="AE252" s="196"/>
      <c r="AF252" s="242"/>
      <c r="AG252" s="196"/>
      <c r="AH252" s="196"/>
      <c r="AI252" s="237"/>
      <c r="AJ252" s="237"/>
      <c r="AK252" s="196"/>
      <c r="AL252" s="196"/>
      <c r="AM252" s="196"/>
      <c r="AN252" s="196"/>
      <c r="AO252" s="196"/>
      <c r="AP252" s="196"/>
      <c r="AQ252" s="196"/>
      <c r="AR252" s="242"/>
      <c r="AS252" s="228"/>
      <c r="AT252" s="228"/>
      <c r="AU252" s="228"/>
      <c r="AV252" s="228"/>
      <c r="AW252" s="243" t="str">
        <f>IFERROR(ROUNDDOWN((('Master File'!$AU252*100)/'Master File'!$AV252)-Master[[#This Row],[Quantity On Hand]],0),"")</f>
        <v/>
      </c>
      <c r="AX252" s="220"/>
      <c r="AY252" s="220"/>
      <c r="AZ252" s="220"/>
      <c r="BA252" s="196"/>
      <c r="BB252" s="241" t="str">
        <f t="shared" si="5"/>
        <v xml:space="preserve"> </v>
      </c>
      <c r="BC252" s="196"/>
      <c r="BD252" s="242"/>
      <c r="BE252" s="196"/>
      <c r="BF252" s="196"/>
      <c r="BG252" s="242"/>
      <c r="BH252" s="214"/>
      <c r="BI252" s="214"/>
      <c r="BJ252" s="214"/>
      <c r="BK252" s="196"/>
      <c r="BL252" s="196"/>
      <c r="BM252" s="196"/>
      <c r="BN252" s="196"/>
      <c r="BO252" s="196"/>
      <c r="BP252" s="242"/>
      <c r="BQ252" s="196"/>
    </row>
    <row r="253" spans="1:69" x14ac:dyDescent="0.35">
      <c r="A253" s="196"/>
      <c r="B253" s="196"/>
      <c r="C253" s="241" t="str">
        <f>IFERROR(LEFT(Master[[#This Row],[Taxon -Lookup Picker in GRIN]],FIND(" ",Master[[#This Row],[Taxon -Lookup Picker in GRIN]],1)-1),"")</f>
        <v/>
      </c>
      <c r="D253" s="242"/>
      <c r="E253" s="220"/>
      <c r="F253" s="220"/>
      <c r="G253" s="220"/>
      <c r="H253" s="196"/>
      <c r="I253" s="196"/>
      <c r="J253" s="196"/>
      <c r="K253" s="222"/>
      <c r="L253" s="196"/>
      <c r="M253" s="196"/>
      <c r="N253" s="196"/>
      <c r="O253" s="196"/>
      <c r="P253" s="222"/>
      <c r="Q253" s="222"/>
      <c r="R253" s="196"/>
      <c r="S253" s="238"/>
      <c r="T253" s="220"/>
      <c r="U253" s="196"/>
      <c r="V253" s="196"/>
      <c r="W253" s="196"/>
      <c r="X253" s="232" t="str">
        <f>IFERROR(CONVERT(#REF!,"ft","m"),"")</f>
        <v/>
      </c>
      <c r="Y253" s="239"/>
      <c r="Z253" s="239"/>
      <c r="AA253" s="240"/>
      <c r="AB253" s="196"/>
      <c r="AC253" s="196"/>
      <c r="AD253" s="196"/>
      <c r="AE253" s="196"/>
      <c r="AF253" s="242"/>
      <c r="AG253" s="196"/>
      <c r="AH253" s="196"/>
      <c r="AI253" s="237"/>
      <c r="AJ253" s="237"/>
      <c r="AK253" s="196"/>
      <c r="AL253" s="196"/>
      <c r="AM253" s="196"/>
      <c r="AN253" s="196"/>
      <c r="AO253" s="196"/>
      <c r="AP253" s="196"/>
      <c r="AQ253" s="196"/>
      <c r="AR253" s="242"/>
      <c r="AS253" s="228"/>
      <c r="AT253" s="228"/>
      <c r="AU253" s="228"/>
      <c r="AV253" s="228"/>
      <c r="AW253" s="243" t="str">
        <f>IFERROR(ROUNDDOWN((('Master File'!$AU253*100)/'Master File'!$AV253)-Master[[#This Row],[Quantity On Hand]],0),"")</f>
        <v/>
      </c>
      <c r="AX253" s="220"/>
      <c r="AY253" s="220"/>
      <c r="AZ253" s="220"/>
      <c r="BA253" s="196"/>
      <c r="BB253" s="241" t="str">
        <f t="shared" si="5"/>
        <v xml:space="preserve"> </v>
      </c>
      <c r="BC253" s="196"/>
      <c r="BD253" s="242"/>
      <c r="BE253" s="196"/>
      <c r="BF253" s="196"/>
      <c r="BG253" s="242"/>
      <c r="BH253" s="214"/>
      <c r="BI253" s="214"/>
      <c r="BJ253" s="214"/>
      <c r="BK253" s="196"/>
      <c r="BL253" s="196"/>
      <c r="BM253" s="196"/>
      <c r="BN253" s="196"/>
      <c r="BO253" s="196"/>
      <c r="BP253" s="242"/>
      <c r="BQ253" s="196"/>
    </row>
    <row r="254" spans="1:69" x14ac:dyDescent="0.35">
      <c r="A254" s="196"/>
      <c r="B254" s="196"/>
      <c r="C254" s="241" t="str">
        <f>IFERROR(LEFT(Master[[#This Row],[Taxon -Lookup Picker in GRIN]],FIND(" ",Master[[#This Row],[Taxon -Lookup Picker in GRIN]],1)-1),"")</f>
        <v/>
      </c>
      <c r="D254" s="242"/>
      <c r="E254" s="220"/>
      <c r="F254" s="220"/>
      <c r="G254" s="220"/>
      <c r="H254" s="196"/>
      <c r="I254" s="196"/>
      <c r="J254" s="196"/>
      <c r="K254" s="222"/>
      <c r="L254" s="196"/>
      <c r="M254" s="196"/>
      <c r="N254" s="196"/>
      <c r="O254" s="196"/>
      <c r="P254" s="222"/>
      <c r="Q254" s="222"/>
      <c r="R254" s="196"/>
      <c r="S254" s="238"/>
      <c r="T254" s="220"/>
      <c r="U254" s="196"/>
      <c r="V254" s="196"/>
      <c r="W254" s="196"/>
      <c r="X254" s="232" t="str">
        <f>IFERROR(CONVERT(#REF!,"ft","m"),"")</f>
        <v/>
      </c>
      <c r="Y254" s="239"/>
      <c r="Z254" s="239"/>
      <c r="AA254" s="240"/>
      <c r="AB254" s="196"/>
      <c r="AC254" s="196"/>
      <c r="AD254" s="196"/>
      <c r="AE254" s="196"/>
      <c r="AF254" s="242"/>
      <c r="AG254" s="196"/>
      <c r="AH254" s="196"/>
      <c r="AI254" s="237"/>
      <c r="AJ254" s="237"/>
      <c r="AK254" s="196"/>
      <c r="AL254" s="196"/>
      <c r="AM254" s="196"/>
      <c r="AN254" s="196"/>
      <c r="AO254" s="196"/>
      <c r="AP254" s="196"/>
      <c r="AQ254" s="196"/>
      <c r="AR254" s="242"/>
      <c r="AS254" s="228"/>
      <c r="AT254" s="228"/>
      <c r="AU254" s="228"/>
      <c r="AV254" s="228"/>
      <c r="AW254" s="243" t="str">
        <f>IFERROR(ROUNDDOWN((('Master File'!$AU254*100)/'Master File'!$AV254)-Master[[#This Row],[Quantity On Hand]],0),"")</f>
        <v/>
      </c>
      <c r="AX254" s="220"/>
      <c r="AY254" s="220"/>
      <c r="AZ254" s="220"/>
      <c r="BA254" s="196"/>
      <c r="BB254" s="241" t="str">
        <f t="shared" si="5"/>
        <v xml:space="preserve"> </v>
      </c>
      <c r="BC254" s="196"/>
      <c r="BD254" s="242"/>
      <c r="BE254" s="196"/>
      <c r="BF254" s="196"/>
      <c r="BG254" s="242"/>
      <c r="BH254" s="214"/>
      <c r="BI254" s="214"/>
      <c r="BJ254" s="214"/>
      <c r="BK254" s="196"/>
      <c r="BL254" s="196"/>
      <c r="BM254" s="196"/>
      <c r="BN254" s="196"/>
      <c r="BO254" s="196"/>
      <c r="BP254" s="242"/>
      <c r="BQ254" s="196"/>
    </row>
    <row r="255" spans="1:69" x14ac:dyDescent="0.35">
      <c r="A255" s="196"/>
      <c r="B255" s="196"/>
      <c r="C255" s="241" t="str">
        <f>IFERROR(LEFT(Master[[#This Row],[Taxon -Lookup Picker in GRIN]],FIND(" ",Master[[#This Row],[Taxon -Lookup Picker in GRIN]],1)-1),"")</f>
        <v/>
      </c>
      <c r="D255" s="242"/>
      <c r="E255" s="220"/>
      <c r="F255" s="220"/>
      <c r="G255" s="220"/>
      <c r="H255" s="196"/>
      <c r="I255" s="196"/>
      <c r="J255" s="196"/>
      <c r="K255" s="222"/>
      <c r="L255" s="196"/>
      <c r="M255" s="196"/>
      <c r="N255" s="196"/>
      <c r="O255" s="196"/>
      <c r="P255" s="222"/>
      <c r="Q255" s="222"/>
      <c r="R255" s="196"/>
      <c r="S255" s="238"/>
      <c r="T255" s="220"/>
      <c r="U255" s="196"/>
      <c r="V255" s="196"/>
      <c r="W255" s="196"/>
      <c r="X255" s="232" t="str">
        <f>IFERROR(CONVERT(#REF!,"ft","m"),"")</f>
        <v/>
      </c>
      <c r="Y255" s="239"/>
      <c r="Z255" s="239"/>
      <c r="AA255" s="240"/>
      <c r="AB255" s="196"/>
      <c r="AC255" s="196"/>
      <c r="AD255" s="196"/>
      <c r="AE255" s="196"/>
      <c r="AF255" s="242"/>
      <c r="AG255" s="196"/>
      <c r="AH255" s="196"/>
      <c r="AI255" s="237"/>
      <c r="AJ255" s="237"/>
      <c r="AK255" s="196"/>
      <c r="AL255" s="196"/>
      <c r="AM255" s="196"/>
      <c r="AN255" s="196"/>
      <c r="AO255" s="196"/>
      <c r="AP255" s="196"/>
      <c r="AQ255" s="196"/>
      <c r="AR255" s="242"/>
      <c r="AS255" s="228"/>
      <c r="AT255" s="228"/>
      <c r="AU255" s="228"/>
      <c r="AV255" s="228"/>
      <c r="AW255" s="243" t="str">
        <f>IFERROR(ROUNDDOWN((('Master File'!$AU255*100)/'Master File'!$AV255)-Master[[#This Row],[Quantity On Hand]],0),"")</f>
        <v/>
      </c>
      <c r="AX255" s="220"/>
      <c r="AY255" s="220"/>
      <c r="AZ255" s="220"/>
      <c r="BA255" s="196"/>
      <c r="BB255" s="241" t="str">
        <f t="shared" si="5"/>
        <v xml:space="preserve"> </v>
      </c>
      <c r="BC255" s="196"/>
      <c r="BD255" s="242"/>
      <c r="BE255" s="196"/>
      <c r="BF255" s="196"/>
      <c r="BG255" s="242"/>
      <c r="BH255" s="214"/>
      <c r="BI255" s="214"/>
      <c r="BJ255" s="214"/>
      <c r="BK255" s="196"/>
      <c r="BL255" s="196"/>
      <c r="BM255" s="196"/>
      <c r="BN255" s="196"/>
      <c r="BO255" s="196"/>
      <c r="BP255" s="242"/>
      <c r="BQ255" s="196"/>
    </row>
    <row r="256" spans="1:69" x14ac:dyDescent="0.35">
      <c r="A256" s="196"/>
      <c r="B256" s="196"/>
      <c r="C256" s="241" t="str">
        <f>IFERROR(LEFT(Master[[#This Row],[Taxon -Lookup Picker in GRIN]],FIND(" ",Master[[#This Row],[Taxon -Lookup Picker in GRIN]],1)-1),"")</f>
        <v/>
      </c>
      <c r="D256" s="242"/>
      <c r="E256" s="220"/>
      <c r="F256" s="220"/>
      <c r="G256" s="220"/>
      <c r="H256" s="196"/>
      <c r="I256" s="196"/>
      <c r="J256" s="196"/>
      <c r="K256" s="222"/>
      <c r="L256" s="196"/>
      <c r="M256" s="196"/>
      <c r="N256" s="196"/>
      <c r="O256" s="196"/>
      <c r="P256" s="222"/>
      <c r="Q256" s="222"/>
      <c r="R256" s="196"/>
      <c r="S256" s="238"/>
      <c r="T256" s="220"/>
      <c r="U256" s="196"/>
      <c r="V256" s="196"/>
      <c r="W256" s="196"/>
      <c r="X256" s="232" t="str">
        <f>IFERROR(CONVERT(#REF!,"ft","m"),"")</f>
        <v/>
      </c>
      <c r="Y256" s="239"/>
      <c r="Z256" s="239"/>
      <c r="AA256" s="240"/>
      <c r="AB256" s="196"/>
      <c r="AC256" s="196"/>
      <c r="AD256" s="196"/>
      <c r="AE256" s="196"/>
      <c r="AF256" s="242"/>
      <c r="AG256" s="196"/>
      <c r="AH256" s="196"/>
      <c r="AI256" s="237"/>
      <c r="AJ256" s="237"/>
      <c r="AK256" s="196"/>
      <c r="AL256" s="196"/>
      <c r="AM256" s="196"/>
      <c r="AN256" s="196"/>
      <c r="AO256" s="196"/>
      <c r="AP256" s="196"/>
      <c r="AQ256" s="196"/>
      <c r="AR256" s="242"/>
      <c r="AS256" s="228"/>
      <c r="AT256" s="228"/>
      <c r="AU256" s="228"/>
      <c r="AV256" s="228"/>
      <c r="AW256" s="243" t="str">
        <f>IFERROR(ROUNDDOWN((('Master File'!$AU256*100)/'Master File'!$AV256)-Master[[#This Row],[Quantity On Hand]],0),"")</f>
        <v/>
      </c>
      <c r="AX256" s="220"/>
      <c r="AY256" s="220"/>
      <c r="AZ256" s="220"/>
      <c r="BA256" s="196"/>
      <c r="BB256" s="241" t="str">
        <f t="shared" si="5"/>
        <v xml:space="preserve"> </v>
      </c>
      <c r="BC256" s="196"/>
      <c r="BD256" s="242"/>
      <c r="BE256" s="196"/>
      <c r="BF256" s="196"/>
      <c r="BG256" s="242"/>
      <c r="BH256" s="214"/>
      <c r="BI256" s="214"/>
      <c r="BJ256" s="214"/>
      <c r="BK256" s="196"/>
      <c r="BL256" s="196"/>
      <c r="BM256" s="196"/>
      <c r="BN256" s="196"/>
      <c r="BO256" s="196"/>
      <c r="BP256" s="242"/>
      <c r="BQ256" s="196"/>
    </row>
    <row r="257" spans="1:69" x14ac:dyDescent="0.35">
      <c r="A257" s="196"/>
      <c r="B257" s="196"/>
      <c r="C257" s="241" t="str">
        <f>IFERROR(LEFT(Master[[#This Row],[Taxon -Lookup Picker in GRIN]],FIND(" ",Master[[#This Row],[Taxon -Lookup Picker in GRIN]],1)-1),"")</f>
        <v/>
      </c>
      <c r="D257" s="242"/>
      <c r="E257" s="220"/>
      <c r="F257" s="220"/>
      <c r="G257" s="220"/>
      <c r="H257" s="196"/>
      <c r="I257" s="196"/>
      <c r="J257" s="196"/>
      <c r="K257" s="222"/>
      <c r="L257" s="196"/>
      <c r="M257" s="196"/>
      <c r="N257" s="196"/>
      <c r="O257" s="196"/>
      <c r="P257" s="222"/>
      <c r="Q257" s="222"/>
      <c r="R257" s="196"/>
      <c r="S257" s="238"/>
      <c r="T257" s="220"/>
      <c r="U257" s="196"/>
      <c r="V257" s="196"/>
      <c r="W257" s="196"/>
      <c r="X257" s="232" t="str">
        <f>IFERROR(CONVERT(#REF!,"ft","m"),"")</f>
        <v/>
      </c>
      <c r="Y257" s="239"/>
      <c r="Z257" s="239"/>
      <c r="AA257" s="240"/>
      <c r="AB257" s="196"/>
      <c r="AC257" s="196"/>
      <c r="AD257" s="196"/>
      <c r="AE257" s="196"/>
      <c r="AF257" s="242"/>
      <c r="AG257" s="196"/>
      <c r="AH257" s="196"/>
      <c r="AI257" s="237"/>
      <c r="AJ257" s="237"/>
      <c r="AK257" s="196"/>
      <c r="AL257" s="196"/>
      <c r="AM257" s="196"/>
      <c r="AN257" s="196"/>
      <c r="AO257" s="196"/>
      <c r="AP257" s="196"/>
      <c r="AQ257" s="196"/>
      <c r="AR257" s="242"/>
      <c r="AS257" s="228"/>
      <c r="AT257" s="228"/>
      <c r="AU257" s="228"/>
      <c r="AV257" s="228"/>
      <c r="AW257" s="243" t="str">
        <f>IFERROR(ROUNDDOWN((('Master File'!$AU257*100)/'Master File'!$AV257)-Master[[#This Row],[Quantity On Hand]],0),"")</f>
        <v/>
      </c>
      <c r="AX257" s="220"/>
      <c r="AY257" s="220"/>
      <c r="AZ257" s="220"/>
      <c r="BA257" s="196"/>
      <c r="BB257" s="241" t="str">
        <f t="shared" si="5"/>
        <v xml:space="preserve"> </v>
      </c>
      <c r="BC257" s="196"/>
      <c r="BD257" s="242"/>
      <c r="BE257" s="196"/>
      <c r="BF257" s="196"/>
      <c r="BG257" s="242"/>
      <c r="BH257" s="214"/>
      <c r="BI257" s="214"/>
      <c r="BJ257" s="214"/>
      <c r="BK257" s="196"/>
      <c r="BL257" s="196"/>
      <c r="BM257" s="196"/>
      <c r="BN257" s="196"/>
      <c r="BO257" s="196"/>
      <c r="BP257" s="242"/>
      <c r="BQ257" s="196"/>
    </row>
    <row r="258" spans="1:69" x14ac:dyDescent="0.35">
      <c r="A258" s="196"/>
      <c r="B258" s="196"/>
      <c r="C258" s="241" t="str">
        <f>IFERROR(LEFT(Master[[#This Row],[Taxon -Lookup Picker in GRIN]],FIND(" ",Master[[#This Row],[Taxon -Lookup Picker in GRIN]],1)-1),"")</f>
        <v/>
      </c>
      <c r="D258" s="242"/>
      <c r="E258" s="220"/>
      <c r="F258" s="220"/>
      <c r="G258" s="220"/>
      <c r="H258" s="196"/>
      <c r="I258" s="196"/>
      <c r="J258" s="196"/>
      <c r="K258" s="222"/>
      <c r="L258" s="196"/>
      <c r="M258" s="196"/>
      <c r="N258" s="196"/>
      <c r="O258" s="196"/>
      <c r="P258" s="222"/>
      <c r="Q258" s="222"/>
      <c r="R258" s="196"/>
      <c r="S258" s="238"/>
      <c r="T258" s="220"/>
      <c r="U258" s="196"/>
      <c r="V258" s="196"/>
      <c r="W258" s="196"/>
      <c r="X258" s="232" t="str">
        <f>IFERROR(CONVERT(#REF!,"ft","m"),"")</f>
        <v/>
      </c>
      <c r="Y258" s="239"/>
      <c r="Z258" s="239"/>
      <c r="AA258" s="240"/>
      <c r="AB258" s="196"/>
      <c r="AC258" s="196"/>
      <c r="AD258" s="196"/>
      <c r="AE258" s="196"/>
      <c r="AF258" s="242"/>
      <c r="AG258" s="196"/>
      <c r="AH258" s="196"/>
      <c r="AI258" s="237"/>
      <c r="AJ258" s="237"/>
      <c r="AK258" s="196"/>
      <c r="AL258" s="196"/>
      <c r="AM258" s="196"/>
      <c r="AN258" s="196"/>
      <c r="AO258" s="196"/>
      <c r="AP258" s="196"/>
      <c r="AQ258" s="196"/>
      <c r="AR258" s="242"/>
      <c r="AS258" s="228"/>
      <c r="AT258" s="228"/>
      <c r="AU258" s="228"/>
      <c r="AV258" s="228"/>
      <c r="AW258" s="243" t="str">
        <f>IFERROR(ROUNDDOWN((('Master File'!$AU258*100)/'Master File'!$AV258)-Master[[#This Row],[Quantity On Hand]],0),"")</f>
        <v/>
      </c>
      <c r="AX258" s="220"/>
      <c r="AY258" s="220"/>
      <c r="AZ258" s="220"/>
      <c r="BA258" s="196"/>
      <c r="BB258" s="241" t="str">
        <f t="shared" si="5"/>
        <v xml:space="preserve"> </v>
      </c>
      <c r="BC258" s="196"/>
      <c r="BD258" s="242"/>
      <c r="BE258" s="196"/>
      <c r="BF258" s="196"/>
      <c r="BG258" s="242"/>
      <c r="BH258" s="214"/>
      <c r="BI258" s="214"/>
      <c r="BJ258" s="214"/>
      <c r="BK258" s="196"/>
      <c r="BL258" s="196"/>
      <c r="BM258" s="196"/>
      <c r="BN258" s="196"/>
      <c r="BO258" s="196"/>
      <c r="BP258" s="242"/>
      <c r="BQ258" s="196"/>
    </row>
    <row r="259" spans="1:69" x14ac:dyDescent="0.35">
      <c r="A259" s="196"/>
      <c r="B259" s="196"/>
      <c r="C259" s="241" t="str">
        <f>IFERROR(LEFT(Master[[#This Row],[Taxon -Lookup Picker in GRIN]],FIND(" ",Master[[#This Row],[Taxon -Lookup Picker in GRIN]],1)-1),"")</f>
        <v/>
      </c>
      <c r="D259" s="242"/>
      <c r="E259" s="220"/>
      <c r="F259" s="220"/>
      <c r="G259" s="220"/>
      <c r="H259" s="196"/>
      <c r="I259" s="196"/>
      <c r="J259" s="196"/>
      <c r="K259" s="222"/>
      <c r="L259" s="196"/>
      <c r="M259" s="196"/>
      <c r="N259" s="196"/>
      <c r="O259" s="196"/>
      <c r="P259" s="222"/>
      <c r="Q259" s="222"/>
      <c r="R259" s="196"/>
      <c r="S259" s="238"/>
      <c r="T259" s="220"/>
      <c r="U259" s="196"/>
      <c r="V259" s="196"/>
      <c r="W259" s="196"/>
      <c r="X259" s="232" t="str">
        <f>IFERROR(CONVERT(#REF!,"ft","m"),"")</f>
        <v/>
      </c>
      <c r="Y259" s="239"/>
      <c r="Z259" s="239"/>
      <c r="AA259" s="240"/>
      <c r="AB259" s="196"/>
      <c r="AC259" s="196"/>
      <c r="AD259" s="196"/>
      <c r="AE259" s="196"/>
      <c r="AF259" s="242"/>
      <c r="AG259" s="196"/>
      <c r="AH259" s="196"/>
      <c r="AI259" s="237"/>
      <c r="AJ259" s="237"/>
      <c r="AK259" s="196"/>
      <c r="AL259" s="196"/>
      <c r="AM259" s="196"/>
      <c r="AN259" s="196"/>
      <c r="AO259" s="196"/>
      <c r="AP259" s="196"/>
      <c r="AQ259" s="196"/>
      <c r="AR259" s="242"/>
      <c r="AS259" s="228"/>
      <c r="AT259" s="228"/>
      <c r="AU259" s="228"/>
      <c r="AV259" s="228"/>
      <c r="AW259" s="243" t="str">
        <f>IFERROR(ROUNDDOWN((('Master File'!$AU259*100)/'Master File'!$AV259)-Master[[#This Row],[Quantity On Hand]],0),"")</f>
        <v/>
      </c>
      <c r="AX259" s="220"/>
      <c r="AY259" s="220"/>
      <c r="AZ259" s="220"/>
      <c r="BA259" s="196"/>
      <c r="BB259" s="241" t="str">
        <f t="shared" si="5"/>
        <v xml:space="preserve"> </v>
      </c>
      <c r="BC259" s="196"/>
      <c r="BD259" s="242"/>
      <c r="BE259" s="196"/>
      <c r="BF259" s="196"/>
      <c r="BG259" s="242"/>
      <c r="BH259" s="214"/>
      <c r="BI259" s="214"/>
      <c r="BJ259" s="214"/>
      <c r="BK259" s="196"/>
      <c r="BL259" s="196"/>
      <c r="BM259" s="196"/>
      <c r="BN259" s="196"/>
      <c r="BO259" s="196"/>
      <c r="BP259" s="242"/>
      <c r="BQ259" s="196"/>
    </row>
    <row r="260" spans="1:69" x14ac:dyDescent="0.35">
      <c r="A260" s="196"/>
      <c r="B260" s="196"/>
      <c r="C260" s="241" t="str">
        <f>IFERROR(LEFT(Master[[#This Row],[Taxon -Lookup Picker in GRIN]],FIND(" ",Master[[#This Row],[Taxon -Lookup Picker in GRIN]],1)-1),"")</f>
        <v/>
      </c>
      <c r="D260" s="242"/>
      <c r="E260" s="220"/>
      <c r="F260" s="220"/>
      <c r="G260" s="220"/>
      <c r="H260" s="196"/>
      <c r="I260" s="196"/>
      <c r="J260" s="196"/>
      <c r="K260" s="222"/>
      <c r="L260" s="196"/>
      <c r="M260" s="196"/>
      <c r="N260" s="196"/>
      <c r="O260" s="196"/>
      <c r="P260" s="222"/>
      <c r="Q260" s="222"/>
      <c r="R260" s="196"/>
      <c r="S260" s="238"/>
      <c r="T260" s="220"/>
      <c r="U260" s="196"/>
      <c r="V260" s="196"/>
      <c r="W260" s="196"/>
      <c r="X260" s="232" t="str">
        <f>IFERROR(CONVERT(#REF!,"ft","m"),"")</f>
        <v/>
      </c>
      <c r="Y260" s="239"/>
      <c r="Z260" s="239"/>
      <c r="AA260" s="240"/>
      <c r="AB260" s="196"/>
      <c r="AC260" s="196"/>
      <c r="AD260" s="196"/>
      <c r="AE260" s="196"/>
      <c r="AF260" s="242"/>
      <c r="AG260" s="196"/>
      <c r="AH260" s="196"/>
      <c r="AI260" s="237"/>
      <c r="AJ260" s="237"/>
      <c r="AK260" s="196"/>
      <c r="AL260" s="196"/>
      <c r="AM260" s="196"/>
      <c r="AN260" s="196"/>
      <c r="AO260" s="196"/>
      <c r="AP260" s="196"/>
      <c r="AQ260" s="196"/>
      <c r="AR260" s="242"/>
      <c r="AS260" s="228"/>
      <c r="AT260" s="228"/>
      <c r="AU260" s="228"/>
      <c r="AV260" s="228"/>
      <c r="AW260" s="243" t="str">
        <f>IFERROR(ROUNDDOWN((('Master File'!$AU260*100)/'Master File'!$AV260)-Master[[#This Row],[Quantity On Hand]],0),"")</f>
        <v/>
      </c>
      <c r="AX260" s="220"/>
      <c r="AY260" s="220"/>
      <c r="AZ260" s="220"/>
      <c r="BA260" s="196"/>
      <c r="BB260" s="241" t="str">
        <f t="shared" si="5"/>
        <v xml:space="preserve"> </v>
      </c>
      <c r="BC260" s="196"/>
      <c r="BD260" s="242"/>
      <c r="BE260" s="196"/>
      <c r="BF260" s="196"/>
      <c r="BG260" s="242"/>
      <c r="BH260" s="214"/>
      <c r="BI260" s="214"/>
      <c r="BJ260" s="214"/>
      <c r="BK260" s="196"/>
      <c r="BL260" s="196"/>
      <c r="BM260" s="196"/>
      <c r="BN260" s="196"/>
      <c r="BO260" s="196"/>
      <c r="BP260" s="242"/>
      <c r="BQ260" s="196"/>
    </row>
    <row r="261" spans="1:69" x14ac:dyDescent="0.35">
      <c r="A261" s="196"/>
      <c r="B261" s="196"/>
      <c r="C261" s="241" t="str">
        <f>IFERROR(LEFT(Master[[#This Row],[Taxon -Lookup Picker in GRIN]],FIND(" ",Master[[#This Row],[Taxon -Lookup Picker in GRIN]],1)-1),"")</f>
        <v/>
      </c>
      <c r="D261" s="242"/>
      <c r="E261" s="220"/>
      <c r="F261" s="220"/>
      <c r="G261" s="220"/>
      <c r="H261" s="196"/>
      <c r="I261" s="196"/>
      <c r="J261" s="196"/>
      <c r="K261" s="222"/>
      <c r="L261" s="196"/>
      <c r="M261" s="196"/>
      <c r="N261" s="196"/>
      <c r="O261" s="196"/>
      <c r="P261" s="222"/>
      <c r="Q261" s="222"/>
      <c r="R261" s="196"/>
      <c r="S261" s="238"/>
      <c r="T261" s="220"/>
      <c r="U261" s="196"/>
      <c r="V261" s="196"/>
      <c r="W261" s="196"/>
      <c r="X261" s="232" t="str">
        <f>IFERROR(CONVERT(#REF!,"ft","m"),"")</f>
        <v/>
      </c>
      <c r="Y261" s="239"/>
      <c r="Z261" s="239"/>
      <c r="AA261" s="240"/>
      <c r="AB261" s="196"/>
      <c r="AC261" s="196"/>
      <c r="AD261" s="196"/>
      <c r="AE261" s="196"/>
      <c r="AF261" s="242"/>
      <c r="AG261" s="196"/>
      <c r="AH261" s="196"/>
      <c r="AI261" s="237"/>
      <c r="AJ261" s="237"/>
      <c r="AK261" s="196"/>
      <c r="AL261" s="196"/>
      <c r="AM261" s="196"/>
      <c r="AN261" s="196"/>
      <c r="AO261" s="196"/>
      <c r="AP261" s="196"/>
      <c r="AQ261" s="196"/>
      <c r="AR261" s="242"/>
      <c r="AS261" s="228"/>
      <c r="AT261" s="228"/>
      <c r="AU261" s="228"/>
      <c r="AV261" s="228"/>
      <c r="AW261" s="243" t="str">
        <f>IFERROR(ROUNDDOWN((('Master File'!$AU261*100)/'Master File'!$AV261)-Master[[#This Row],[Quantity On Hand]],0),"")</f>
        <v/>
      </c>
      <c r="AX261" s="220"/>
      <c r="AY261" s="220"/>
      <c r="AZ261" s="220"/>
      <c r="BA261" s="196"/>
      <c r="BB261" s="241" t="str">
        <f t="shared" si="5"/>
        <v xml:space="preserve"> </v>
      </c>
      <c r="BC261" s="196"/>
      <c r="BD261" s="242"/>
      <c r="BE261" s="196"/>
      <c r="BF261" s="196"/>
      <c r="BG261" s="242"/>
      <c r="BH261" s="214"/>
      <c r="BI261" s="214"/>
      <c r="BJ261" s="214"/>
      <c r="BK261" s="196"/>
      <c r="BL261" s="196"/>
      <c r="BM261" s="196"/>
      <c r="BN261" s="196"/>
      <c r="BO261" s="196"/>
      <c r="BP261" s="242"/>
      <c r="BQ261" s="196"/>
    </row>
    <row r="262" spans="1:69" x14ac:dyDescent="0.35">
      <c r="A262" s="196"/>
      <c r="B262" s="196"/>
      <c r="C262" s="241" t="str">
        <f>IFERROR(LEFT(Master[[#This Row],[Taxon -Lookup Picker in GRIN]],FIND(" ",Master[[#This Row],[Taxon -Lookup Picker in GRIN]],1)-1),"")</f>
        <v/>
      </c>
      <c r="D262" s="242"/>
      <c r="E262" s="220"/>
      <c r="F262" s="220"/>
      <c r="G262" s="220"/>
      <c r="H262" s="196"/>
      <c r="I262" s="196"/>
      <c r="J262" s="196"/>
      <c r="K262" s="222"/>
      <c r="L262" s="196"/>
      <c r="M262" s="196"/>
      <c r="N262" s="196"/>
      <c r="O262" s="196"/>
      <c r="P262" s="222"/>
      <c r="Q262" s="222"/>
      <c r="R262" s="196"/>
      <c r="S262" s="238"/>
      <c r="T262" s="220"/>
      <c r="U262" s="196"/>
      <c r="V262" s="196"/>
      <c r="W262" s="196"/>
      <c r="X262" s="232" t="str">
        <f>IFERROR(CONVERT(#REF!,"ft","m"),"")</f>
        <v/>
      </c>
      <c r="Y262" s="239"/>
      <c r="Z262" s="239"/>
      <c r="AA262" s="240"/>
      <c r="AB262" s="196"/>
      <c r="AC262" s="196"/>
      <c r="AD262" s="196"/>
      <c r="AE262" s="196"/>
      <c r="AF262" s="242"/>
      <c r="AG262" s="196"/>
      <c r="AH262" s="196"/>
      <c r="AI262" s="237"/>
      <c r="AJ262" s="237"/>
      <c r="AK262" s="196"/>
      <c r="AL262" s="196"/>
      <c r="AM262" s="196"/>
      <c r="AN262" s="196"/>
      <c r="AO262" s="196"/>
      <c r="AP262" s="196"/>
      <c r="AQ262" s="196"/>
      <c r="AR262" s="242"/>
      <c r="AS262" s="228"/>
      <c r="AT262" s="228"/>
      <c r="AU262" s="228"/>
      <c r="AV262" s="228"/>
      <c r="AW262" s="243" t="str">
        <f>IFERROR(ROUNDDOWN((('Master File'!$AU262*100)/'Master File'!$AV262)-Master[[#This Row],[Quantity On Hand]],0),"")</f>
        <v/>
      </c>
      <c r="AX262" s="220"/>
      <c r="AY262" s="220"/>
      <c r="AZ262" s="220"/>
      <c r="BA262" s="196"/>
      <c r="BB262" s="241" t="str">
        <f t="shared" si="5"/>
        <v xml:space="preserve"> </v>
      </c>
      <c r="BC262" s="196"/>
      <c r="BD262" s="242"/>
      <c r="BE262" s="196"/>
      <c r="BF262" s="196"/>
      <c r="BG262" s="242"/>
      <c r="BH262" s="214"/>
      <c r="BI262" s="214"/>
      <c r="BJ262" s="214"/>
      <c r="BK262" s="196"/>
      <c r="BL262" s="196"/>
      <c r="BM262" s="196"/>
      <c r="BN262" s="196"/>
      <c r="BO262" s="196"/>
      <c r="BP262" s="242"/>
      <c r="BQ262" s="196"/>
    </row>
    <row r="263" spans="1:69" x14ac:dyDescent="0.35">
      <c r="A263" s="196"/>
      <c r="B263" s="196"/>
      <c r="C263" s="241" t="str">
        <f>IFERROR(LEFT(Master[[#This Row],[Taxon -Lookup Picker in GRIN]],FIND(" ",Master[[#This Row],[Taxon -Lookup Picker in GRIN]],1)-1),"")</f>
        <v/>
      </c>
      <c r="D263" s="242"/>
      <c r="E263" s="220"/>
      <c r="F263" s="220"/>
      <c r="G263" s="220"/>
      <c r="H263" s="196"/>
      <c r="I263" s="196"/>
      <c r="J263" s="196"/>
      <c r="K263" s="222"/>
      <c r="L263" s="196"/>
      <c r="M263" s="196"/>
      <c r="N263" s="196"/>
      <c r="O263" s="196"/>
      <c r="P263" s="222"/>
      <c r="Q263" s="222"/>
      <c r="R263" s="196"/>
      <c r="S263" s="238"/>
      <c r="T263" s="220"/>
      <c r="U263" s="196"/>
      <c r="V263" s="196"/>
      <c r="W263" s="196"/>
      <c r="X263" s="232" t="str">
        <f>IFERROR(CONVERT(#REF!,"ft","m"),"")</f>
        <v/>
      </c>
      <c r="Y263" s="239"/>
      <c r="Z263" s="239"/>
      <c r="AA263" s="240"/>
      <c r="AB263" s="196"/>
      <c r="AC263" s="196"/>
      <c r="AD263" s="196"/>
      <c r="AE263" s="196"/>
      <c r="AF263" s="242"/>
      <c r="AG263" s="196"/>
      <c r="AH263" s="196"/>
      <c r="AI263" s="237"/>
      <c r="AJ263" s="237"/>
      <c r="AK263" s="196"/>
      <c r="AL263" s="196"/>
      <c r="AM263" s="196"/>
      <c r="AN263" s="196"/>
      <c r="AO263" s="196"/>
      <c r="AP263" s="196"/>
      <c r="AQ263" s="196"/>
      <c r="AR263" s="242"/>
      <c r="AS263" s="228"/>
      <c r="AT263" s="228"/>
      <c r="AU263" s="228"/>
      <c r="AV263" s="228"/>
      <c r="AW263" s="243" t="str">
        <f>IFERROR(ROUNDDOWN((('Master File'!$AU263*100)/'Master File'!$AV263)-Master[[#This Row],[Quantity On Hand]],0),"")</f>
        <v/>
      </c>
      <c r="AX263" s="220"/>
      <c r="AY263" s="220"/>
      <c r="AZ263" s="220"/>
      <c r="BA263" s="196"/>
      <c r="BB263" s="241" t="str">
        <f t="shared" si="5"/>
        <v xml:space="preserve"> </v>
      </c>
      <c r="BC263" s="196"/>
      <c r="BD263" s="242"/>
      <c r="BE263" s="196"/>
      <c r="BF263" s="196"/>
      <c r="BG263" s="242"/>
      <c r="BH263" s="214"/>
      <c r="BI263" s="214"/>
      <c r="BJ263" s="214"/>
      <c r="BK263" s="196"/>
      <c r="BL263" s="196"/>
      <c r="BM263" s="196"/>
      <c r="BN263" s="196"/>
      <c r="BO263" s="196"/>
      <c r="BP263" s="242"/>
      <c r="BQ263" s="196"/>
    </row>
    <row r="264" spans="1:69" x14ac:dyDescent="0.35">
      <c r="A264" s="196"/>
      <c r="B264" s="196"/>
      <c r="C264" s="241" t="str">
        <f>IFERROR(LEFT(Master[[#This Row],[Taxon -Lookup Picker in GRIN]],FIND(" ",Master[[#This Row],[Taxon -Lookup Picker in GRIN]],1)-1),"")</f>
        <v/>
      </c>
      <c r="D264" s="242"/>
      <c r="E264" s="220"/>
      <c r="F264" s="220"/>
      <c r="G264" s="220"/>
      <c r="H264" s="196"/>
      <c r="I264" s="196"/>
      <c r="J264" s="196"/>
      <c r="K264" s="222"/>
      <c r="L264" s="196"/>
      <c r="M264" s="196"/>
      <c r="N264" s="196"/>
      <c r="O264" s="196"/>
      <c r="P264" s="222"/>
      <c r="Q264" s="222"/>
      <c r="R264" s="196"/>
      <c r="S264" s="238"/>
      <c r="T264" s="220"/>
      <c r="U264" s="196"/>
      <c r="V264" s="196"/>
      <c r="W264" s="196"/>
      <c r="X264" s="232" t="str">
        <f>IFERROR(CONVERT(#REF!,"ft","m"),"")</f>
        <v/>
      </c>
      <c r="Y264" s="239"/>
      <c r="Z264" s="239"/>
      <c r="AA264" s="240"/>
      <c r="AB264" s="196"/>
      <c r="AC264" s="196"/>
      <c r="AD264" s="196"/>
      <c r="AE264" s="196"/>
      <c r="AF264" s="242"/>
      <c r="AG264" s="196"/>
      <c r="AH264" s="196"/>
      <c r="AI264" s="237"/>
      <c r="AJ264" s="237"/>
      <c r="AK264" s="196"/>
      <c r="AL264" s="196"/>
      <c r="AM264" s="196"/>
      <c r="AN264" s="196"/>
      <c r="AO264" s="196"/>
      <c r="AP264" s="196"/>
      <c r="AQ264" s="196"/>
      <c r="AR264" s="242"/>
      <c r="AS264" s="228"/>
      <c r="AT264" s="228"/>
      <c r="AU264" s="228"/>
      <c r="AV264" s="228"/>
      <c r="AW264" s="243" t="str">
        <f>IFERROR(ROUNDDOWN((('Master File'!$AU264*100)/'Master File'!$AV264)-Master[[#This Row],[Quantity On Hand]],0),"")</f>
        <v/>
      </c>
      <c r="AX264" s="220"/>
      <c r="AY264" s="220"/>
      <c r="AZ264" s="220"/>
      <c r="BA264" s="196"/>
      <c r="BB264" s="241" t="str">
        <f t="shared" si="5"/>
        <v xml:space="preserve"> </v>
      </c>
      <c r="BC264" s="196"/>
      <c r="BD264" s="242"/>
      <c r="BE264" s="196"/>
      <c r="BF264" s="196"/>
      <c r="BG264" s="242"/>
      <c r="BH264" s="214"/>
      <c r="BI264" s="214"/>
      <c r="BJ264" s="214"/>
      <c r="BK264" s="196"/>
      <c r="BL264" s="196"/>
      <c r="BM264" s="196"/>
      <c r="BN264" s="196"/>
      <c r="BO264" s="196"/>
      <c r="BP264" s="242"/>
      <c r="BQ264" s="196"/>
    </row>
    <row r="265" spans="1:69" x14ac:dyDescent="0.35">
      <c r="A265" s="196"/>
      <c r="B265" s="196"/>
      <c r="C265" s="241" t="str">
        <f>IFERROR(LEFT(Master[[#This Row],[Taxon -Lookup Picker in GRIN]],FIND(" ",Master[[#This Row],[Taxon -Lookup Picker in GRIN]],1)-1),"")</f>
        <v/>
      </c>
      <c r="D265" s="242"/>
      <c r="E265" s="220"/>
      <c r="F265" s="220"/>
      <c r="G265" s="220"/>
      <c r="H265" s="196"/>
      <c r="I265" s="196"/>
      <c r="J265" s="196"/>
      <c r="K265" s="222"/>
      <c r="L265" s="196"/>
      <c r="M265" s="196"/>
      <c r="N265" s="196"/>
      <c r="O265" s="196"/>
      <c r="P265" s="222"/>
      <c r="Q265" s="222"/>
      <c r="R265" s="196"/>
      <c r="S265" s="238"/>
      <c r="T265" s="220"/>
      <c r="U265" s="196"/>
      <c r="V265" s="196"/>
      <c r="W265" s="196"/>
      <c r="X265" s="232" t="str">
        <f>IFERROR(CONVERT(#REF!,"ft","m"),"")</f>
        <v/>
      </c>
      <c r="Y265" s="239"/>
      <c r="Z265" s="239"/>
      <c r="AA265" s="240"/>
      <c r="AB265" s="196"/>
      <c r="AC265" s="196"/>
      <c r="AD265" s="196"/>
      <c r="AE265" s="196"/>
      <c r="AF265" s="242"/>
      <c r="AG265" s="196"/>
      <c r="AH265" s="196"/>
      <c r="AI265" s="237"/>
      <c r="AJ265" s="237"/>
      <c r="AK265" s="196"/>
      <c r="AL265" s="196"/>
      <c r="AM265" s="196"/>
      <c r="AN265" s="196"/>
      <c r="AO265" s="196"/>
      <c r="AP265" s="196"/>
      <c r="AQ265" s="196"/>
      <c r="AR265" s="242"/>
      <c r="AS265" s="228"/>
      <c r="AT265" s="228"/>
      <c r="AU265" s="228"/>
      <c r="AV265" s="228"/>
      <c r="AW265" s="243" t="str">
        <f>IFERROR(ROUNDDOWN((('Master File'!$AU265*100)/'Master File'!$AV265)-Master[[#This Row],[Quantity On Hand]],0),"")</f>
        <v/>
      </c>
      <c r="AX265" s="220"/>
      <c r="AY265" s="220"/>
      <c r="AZ265" s="220"/>
      <c r="BA265" s="196"/>
      <c r="BB265" s="241" t="str">
        <f t="shared" ref="BB265:BB281" si="6">CONCATENATE(D265," ",E265)</f>
        <v xml:space="preserve"> </v>
      </c>
      <c r="BC265" s="196"/>
      <c r="BD265" s="242"/>
      <c r="BE265" s="196"/>
      <c r="BF265" s="196"/>
      <c r="BG265" s="242"/>
      <c r="BH265" s="214"/>
      <c r="BI265" s="214"/>
      <c r="BJ265" s="214"/>
      <c r="BK265" s="196"/>
      <c r="BL265" s="196"/>
      <c r="BM265" s="196"/>
      <c r="BN265" s="196"/>
      <c r="BO265" s="196"/>
      <c r="BP265" s="242"/>
      <c r="BQ265" s="196"/>
    </row>
    <row r="266" spans="1:69" x14ac:dyDescent="0.35">
      <c r="A266" s="196"/>
      <c r="B266" s="196"/>
      <c r="C266" s="241" t="str">
        <f>IFERROR(LEFT(Master[[#This Row],[Taxon -Lookup Picker in GRIN]],FIND(" ",Master[[#This Row],[Taxon -Lookup Picker in GRIN]],1)-1),"")</f>
        <v/>
      </c>
      <c r="D266" s="242"/>
      <c r="E266" s="220"/>
      <c r="F266" s="220"/>
      <c r="G266" s="220"/>
      <c r="H266" s="196"/>
      <c r="I266" s="196"/>
      <c r="J266" s="196"/>
      <c r="K266" s="222"/>
      <c r="L266" s="196"/>
      <c r="M266" s="196"/>
      <c r="N266" s="196"/>
      <c r="O266" s="196"/>
      <c r="P266" s="222"/>
      <c r="Q266" s="222"/>
      <c r="R266" s="196"/>
      <c r="S266" s="238"/>
      <c r="T266" s="220"/>
      <c r="U266" s="196"/>
      <c r="V266" s="196"/>
      <c r="W266" s="196"/>
      <c r="X266" s="232" t="str">
        <f>IFERROR(CONVERT(#REF!,"ft","m"),"")</f>
        <v/>
      </c>
      <c r="Y266" s="239"/>
      <c r="Z266" s="239"/>
      <c r="AA266" s="240"/>
      <c r="AB266" s="196"/>
      <c r="AC266" s="196"/>
      <c r="AD266" s="196"/>
      <c r="AE266" s="196"/>
      <c r="AF266" s="242"/>
      <c r="AG266" s="196"/>
      <c r="AH266" s="196"/>
      <c r="AI266" s="237"/>
      <c r="AJ266" s="237"/>
      <c r="AK266" s="196"/>
      <c r="AL266" s="196"/>
      <c r="AM266" s="196"/>
      <c r="AN266" s="196"/>
      <c r="AO266" s="196"/>
      <c r="AP266" s="196"/>
      <c r="AQ266" s="196"/>
      <c r="AR266" s="242"/>
      <c r="AS266" s="228"/>
      <c r="AT266" s="228"/>
      <c r="AU266" s="228"/>
      <c r="AV266" s="228"/>
      <c r="AW266" s="243" t="str">
        <f>IFERROR(ROUNDDOWN((('Master File'!$AU266*100)/'Master File'!$AV266)-Master[[#This Row],[Quantity On Hand]],0),"")</f>
        <v/>
      </c>
      <c r="AX266" s="220"/>
      <c r="AY266" s="220"/>
      <c r="AZ266" s="220"/>
      <c r="BA266" s="196"/>
      <c r="BB266" s="241" t="str">
        <f t="shared" si="6"/>
        <v xml:space="preserve"> </v>
      </c>
      <c r="BC266" s="196"/>
      <c r="BD266" s="242"/>
      <c r="BE266" s="196"/>
      <c r="BF266" s="196"/>
      <c r="BG266" s="242"/>
      <c r="BH266" s="214"/>
      <c r="BI266" s="214"/>
      <c r="BJ266" s="214"/>
      <c r="BK266" s="196"/>
      <c r="BL266" s="196"/>
      <c r="BM266" s="196"/>
      <c r="BN266" s="196"/>
      <c r="BO266" s="196"/>
      <c r="BP266" s="242"/>
      <c r="BQ266" s="196"/>
    </row>
    <row r="267" spans="1:69" x14ac:dyDescent="0.35">
      <c r="A267" s="196"/>
      <c r="B267" s="196"/>
      <c r="C267" s="241" t="str">
        <f>IFERROR(LEFT(Master[[#This Row],[Taxon -Lookup Picker in GRIN]],FIND(" ",Master[[#This Row],[Taxon -Lookup Picker in GRIN]],1)-1),"")</f>
        <v/>
      </c>
      <c r="D267" s="242"/>
      <c r="E267" s="220"/>
      <c r="F267" s="220"/>
      <c r="G267" s="220"/>
      <c r="H267" s="196"/>
      <c r="I267" s="196"/>
      <c r="J267" s="196"/>
      <c r="K267" s="222"/>
      <c r="L267" s="196"/>
      <c r="M267" s="196"/>
      <c r="N267" s="196"/>
      <c r="O267" s="196"/>
      <c r="P267" s="222"/>
      <c r="Q267" s="222"/>
      <c r="R267" s="196"/>
      <c r="S267" s="238"/>
      <c r="T267" s="220"/>
      <c r="U267" s="196"/>
      <c r="V267" s="196"/>
      <c r="W267" s="196"/>
      <c r="X267" s="232" t="str">
        <f>IFERROR(CONVERT(#REF!,"ft","m"),"")</f>
        <v/>
      </c>
      <c r="Y267" s="239"/>
      <c r="Z267" s="239"/>
      <c r="AA267" s="240"/>
      <c r="AB267" s="196"/>
      <c r="AC267" s="196"/>
      <c r="AD267" s="196"/>
      <c r="AE267" s="196"/>
      <c r="AF267" s="242"/>
      <c r="AG267" s="196"/>
      <c r="AH267" s="196"/>
      <c r="AI267" s="237"/>
      <c r="AJ267" s="237"/>
      <c r="AK267" s="196"/>
      <c r="AL267" s="196"/>
      <c r="AM267" s="196"/>
      <c r="AN267" s="196"/>
      <c r="AO267" s="196"/>
      <c r="AP267" s="196"/>
      <c r="AQ267" s="196"/>
      <c r="AR267" s="242"/>
      <c r="AS267" s="228"/>
      <c r="AT267" s="228"/>
      <c r="AU267" s="228"/>
      <c r="AV267" s="228"/>
      <c r="AW267" s="243" t="str">
        <f>IFERROR(ROUNDDOWN((('Master File'!$AU267*100)/'Master File'!$AV267)-Master[[#This Row],[Quantity On Hand]],0),"")</f>
        <v/>
      </c>
      <c r="AX267" s="220"/>
      <c r="AY267" s="220"/>
      <c r="AZ267" s="220"/>
      <c r="BA267" s="196"/>
      <c r="BB267" s="241" t="str">
        <f t="shared" si="6"/>
        <v xml:space="preserve"> </v>
      </c>
      <c r="BC267" s="196"/>
      <c r="BD267" s="242"/>
      <c r="BE267" s="196"/>
      <c r="BF267" s="196"/>
      <c r="BG267" s="242"/>
      <c r="BH267" s="214"/>
      <c r="BI267" s="214"/>
      <c r="BJ267" s="214"/>
      <c r="BK267" s="196"/>
      <c r="BL267" s="196"/>
      <c r="BM267" s="196"/>
      <c r="BN267" s="196"/>
      <c r="BO267" s="196"/>
      <c r="BP267" s="242"/>
      <c r="BQ267" s="196"/>
    </row>
    <row r="268" spans="1:69" x14ac:dyDescent="0.35">
      <c r="A268" s="196"/>
      <c r="B268" s="196"/>
      <c r="C268" s="241" t="str">
        <f>IFERROR(LEFT(Master[[#This Row],[Taxon -Lookup Picker in GRIN]],FIND(" ",Master[[#This Row],[Taxon -Lookup Picker in GRIN]],1)-1),"")</f>
        <v/>
      </c>
      <c r="D268" s="242"/>
      <c r="E268" s="220"/>
      <c r="F268" s="220"/>
      <c r="G268" s="220"/>
      <c r="H268" s="196"/>
      <c r="I268" s="196"/>
      <c r="J268" s="196"/>
      <c r="K268" s="222"/>
      <c r="L268" s="196"/>
      <c r="M268" s="196"/>
      <c r="N268" s="196"/>
      <c r="O268" s="196"/>
      <c r="P268" s="222"/>
      <c r="Q268" s="222"/>
      <c r="R268" s="196"/>
      <c r="S268" s="238"/>
      <c r="T268" s="220"/>
      <c r="U268" s="196"/>
      <c r="V268" s="196"/>
      <c r="W268" s="196"/>
      <c r="X268" s="232" t="str">
        <f>IFERROR(CONVERT(#REF!,"ft","m"),"")</f>
        <v/>
      </c>
      <c r="Y268" s="239"/>
      <c r="Z268" s="239"/>
      <c r="AA268" s="240"/>
      <c r="AB268" s="196"/>
      <c r="AC268" s="196"/>
      <c r="AD268" s="196"/>
      <c r="AE268" s="196"/>
      <c r="AF268" s="242"/>
      <c r="AG268" s="196"/>
      <c r="AH268" s="196"/>
      <c r="AI268" s="237"/>
      <c r="AJ268" s="237"/>
      <c r="AK268" s="196"/>
      <c r="AL268" s="196"/>
      <c r="AM268" s="196"/>
      <c r="AN268" s="196"/>
      <c r="AO268" s="196"/>
      <c r="AP268" s="196"/>
      <c r="AQ268" s="196"/>
      <c r="AR268" s="242"/>
      <c r="AS268" s="228"/>
      <c r="AT268" s="228"/>
      <c r="AU268" s="228"/>
      <c r="AV268" s="228"/>
      <c r="AW268" s="243" t="str">
        <f>IFERROR(ROUNDDOWN((('Master File'!$AU268*100)/'Master File'!$AV268)-Master[[#This Row],[Quantity On Hand]],0),"")</f>
        <v/>
      </c>
      <c r="AX268" s="220"/>
      <c r="AY268" s="220"/>
      <c r="AZ268" s="220"/>
      <c r="BA268" s="196"/>
      <c r="BB268" s="241" t="str">
        <f t="shared" si="6"/>
        <v xml:space="preserve"> </v>
      </c>
      <c r="BC268" s="196"/>
      <c r="BD268" s="242"/>
      <c r="BE268" s="196"/>
      <c r="BF268" s="196"/>
      <c r="BG268" s="242"/>
      <c r="BH268" s="214"/>
      <c r="BI268" s="214"/>
      <c r="BJ268" s="214"/>
      <c r="BK268" s="196"/>
      <c r="BL268" s="196"/>
      <c r="BM268" s="196"/>
      <c r="BN268" s="196"/>
      <c r="BO268" s="196"/>
      <c r="BP268" s="242"/>
      <c r="BQ268" s="196"/>
    </row>
    <row r="269" spans="1:69" x14ac:dyDescent="0.35">
      <c r="A269" s="196"/>
      <c r="B269" s="196"/>
      <c r="C269" s="241" t="str">
        <f>IFERROR(LEFT(Master[[#This Row],[Taxon -Lookup Picker in GRIN]],FIND(" ",Master[[#This Row],[Taxon -Lookup Picker in GRIN]],1)-1),"")</f>
        <v/>
      </c>
      <c r="D269" s="242"/>
      <c r="E269" s="220"/>
      <c r="F269" s="220"/>
      <c r="G269" s="220"/>
      <c r="H269" s="196"/>
      <c r="I269" s="196"/>
      <c r="J269" s="196"/>
      <c r="K269" s="222"/>
      <c r="L269" s="196"/>
      <c r="M269" s="196"/>
      <c r="N269" s="196"/>
      <c r="O269" s="196"/>
      <c r="P269" s="222"/>
      <c r="Q269" s="222"/>
      <c r="R269" s="196"/>
      <c r="S269" s="238"/>
      <c r="T269" s="220"/>
      <c r="U269" s="196"/>
      <c r="V269" s="196"/>
      <c r="W269" s="196"/>
      <c r="X269" s="232" t="str">
        <f>IFERROR(CONVERT(#REF!,"ft","m"),"")</f>
        <v/>
      </c>
      <c r="Y269" s="239"/>
      <c r="Z269" s="239"/>
      <c r="AA269" s="240"/>
      <c r="AB269" s="196"/>
      <c r="AC269" s="196"/>
      <c r="AD269" s="196"/>
      <c r="AE269" s="196"/>
      <c r="AF269" s="242"/>
      <c r="AG269" s="196"/>
      <c r="AH269" s="196"/>
      <c r="AI269" s="237"/>
      <c r="AJ269" s="237"/>
      <c r="AK269" s="196"/>
      <c r="AL269" s="196"/>
      <c r="AM269" s="196"/>
      <c r="AN269" s="196"/>
      <c r="AO269" s="196"/>
      <c r="AP269" s="196"/>
      <c r="AQ269" s="196"/>
      <c r="AR269" s="242"/>
      <c r="AS269" s="228"/>
      <c r="AT269" s="228"/>
      <c r="AU269" s="228"/>
      <c r="AV269" s="228"/>
      <c r="AW269" s="243" t="str">
        <f>IFERROR(ROUNDDOWN((('Master File'!$AU269*100)/'Master File'!$AV269)-Master[[#This Row],[Quantity On Hand]],0),"")</f>
        <v/>
      </c>
      <c r="AX269" s="220"/>
      <c r="AY269" s="220"/>
      <c r="AZ269" s="220"/>
      <c r="BA269" s="196"/>
      <c r="BB269" s="241" t="str">
        <f t="shared" si="6"/>
        <v xml:space="preserve"> </v>
      </c>
      <c r="BC269" s="196"/>
      <c r="BD269" s="242"/>
      <c r="BE269" s="196"/>
      <c r="BF269" s="196"/>
      <c r="BG269" s="242"/>
      <c r="BH269" s="214"/>
      <c r="BI269" s="214"/>
      <c r="BJ269" s="214"/>
      <c r="BK269" s="196"/>
      <c r="BL269" s="196"/>
      <c r="BM269" s="196"/>
      <c r="BN269" s="196"/>
      <c r="BO269" s="196"/>
      <c r="BP269" s="242"/>
      <c r="BQ269" s="196"/>
    </row>
    <row r="270" spans="1:69" x14ac:dyDescent="0.35">
      <c r="A270" s="196"/>
      <c r="B270" s="196"/>
      <c r="C270" s="241" t="str">
        <f>IFERROR(LEFT(Master[[#This Row],[Taxon -Lookup Picker in GRIN]],FIND(" ",Master[[#This Row],[Taxon -Lookup Picker in GRIN]],1)-1),"")</f>
        <v/>
      </c>
      <c r="D270" s="242"/>
      <c r="E270" s="220"/>
      <c r="F270" s="220"/>
      <c r="G270" s="220"/>
      <c r="H270" s="196"/>
      <c r="I270" s="196"/>
      <c r="J270" s="196"/>
      <c r="K270" s="222"/>
      <c r="L270" s="196"/>
      <c r="M270" s="196"/>
      <c r="N270" s="196"/>
      <c r="O270" s="196"/>
      <c r="P270" s="222"/>
      <c r="Q270" s="222"/>
      <c r="R270" s="196"/>
      <c r="S270" s="238"/>
      <c r="T270" s="220"/>
      <c r="U270" s="196"/>
      <c r="V270" s="196"/>
      <c r="W270" s="196"/>
      <c r="X270" s="232" t="str">
        <f>IFERROR(CONVERT(#REF!,"ft","m"),"")</f>
        <v/>
      </c>
      <c r="Y270" s="239"/>
      <c r="Z270" s="239"/>
      <c r="AA270" s="240"/>
      <c r="AB270" s="196"/>
      <c r="AC270" s="196"/>
      <c r="AD270" s="196"/>
      <c r="AE270" s="196"/>
      <c r="AF270" s="242"/>
      <c r="AG270" s="196"/>
      <c r="AH270" s="196"/>
      <c r="AI270" s="237"/>
      <c r="AJ270" s="237"/>
      <c r="AK270" s="196"/>
      <c r="AL270" s="196"/>
      <c r="AM270" s="196"/>
      <c r="AN270" s="196"/>
      <c r="AO270" s="196"/>
      <c r="AP270" s="196"/>
      <c r="AQ270" s="196"/>
      <c r="AR270" s="242"/>
      <c r="AS270" s="228"/>
      <c r="AT270" s="228"/>
      <c r="AU270" s="228"/>
      <c r="AV270" s="228"/>
      <c r="AW270" s="243" t="str">
        <f>IFERROR(ROUNDDOWN((('Master File'!$AU270*100)/'Master File'!$AV270)-Master[[#This Row],[Quantity On Hand]],0),"")</f>
        <v/>
      </c>
      <c r="AX270" s="220"/>
      <c r="AY270" s="220"/>
      <c r="AZ270" s="220"/>
      <c r="BA270" s="196"/>
      <c r="BB270" s="241" t="str">
        <f t="shared" si="6"/>
        <v xml:space="preserve"> </v>
      </c>
      <c r="BC270" s="196"/>
      <c r="BD270" s="242"/>
      <c r="BE270" s="196"/>
      <c r="BF270" s="196"/>
      <c r="BG270" s="242"/>
      <c r="BH270" s="214"/>
      <c r="BI270" s="214"/>
      <c r="BJ270" s="214"/>
      <c r="BK270" s="196"/>
      <c r="BL270" s="196"/>
      <c r="BM270" s="196"/>
      <c r="BN270" s="196"/>
      <c r="BO270" s="196"/>
      <c r="BP270" s="242"/>
      <c r="BQ270" s="196"/>
    </row>
    <row r="271" spans="1:69" x14ac:dyDescent="0.35">
      <c r="A271" s="196"/>
      <c r="B271" s="196"/>
      <c r="C271" s="241" t="str">
        <f>IFERROR(LEFT(Master[[#This Row],[Taxon -Lookup Picker in GRIN]],FIND(" ",Master[[#This Row],[Taxon -Lookup Picker in GRIN]],1)-1),"")</f>
        <v/>
      </c>
      <c r="D271" s="242"/>
      <c r="E271" s="220"/>
      <c r="F271" s="220"/>
      <c r="G271" s="220"/>
      <c r="H271" s="196"/>
      <c r="I271" s="196"/>
      <c r="J271" s="196"/>
      <c r="K271" s="222"/>
      <c r="L271" s="196"/>
      <c r="M271" s="196"/>
      <c r="N271" s="196"/>
      <c r="O271" s="196"/>
      <c r="P271" s="222"/>
      <c r="Q271" s="222"/>
      <c r="R271" s="196"/>
      <c r="S271" s="238"/>
      <c r="T271" s="220"/>
      <c r="U271" s="196"/>
      <c r="V271" s="196"/>
      <c r="W271" s="196"/>
      <c r="X271" s="232" t="str">
        <f>IFERROR(CONVERT(#REF!,"ft","m"),"")</f>
        <v/>
      </c>
      <c r="Y271" s="239"/>
      <c r="Z271" s="239"/>
      <c r="AA271" s="240"/>
      <c r="AB271" s="196"/>
      <c r="AC271" s="196"/>
      <c r="AD271" s="196"/>
      <c r="AE271" s="196"/>
      <c r="AF271" s="242"/>
      <c r="AG271" s="196"/>
      <c r="AH271" s="196"/>
      <c r="AI271" s="237"/>
      <c r="AJ271" s="237"/>
      <c r="AK271" s="196"/>
      <c r="AL271" s="196"/>
      <c r="AM271" s="196"/>
      <c r="AN271" s="196"/>
      <c r="AO271" s="196"/>
      <c r="AP271" s="196"/>
      <c r="AQ271" s="196"/>
      <c r="AR271" s="242"/>
      <c r="AS271" s="228"/>
      <c r="AT271" s="228"/>
      <c r="AU271" s="228"/>
      <c r="AV271" s="228"/>
      <c r="AW271" s="243" t="str">
        <f>IFERROR(ROUNDDOWN((('Master File'!$AU271*100)/'Master File'!$AV271)-Master[[#This Row],[Quantity On Hand]],0),"")</f>
        <v/>
      </c>
      <c r="AX271" s="220"/>
      <c r="AY271" s="220"/>
      <c r="AZ271" s="220"/>
      <c r="BA271" s="196"/>
      <c r="BB271" s="241" t="str">
        <f t="shared" si="6"/>
        <v xml:space="preserve"> </v>
      </c>
      <c r="BC271" s="196"/>
      <c r="BD271" s="242"/>
      <c r="BE271" s="196"/>
      <c r="BF271" s="196"/>
      <c r="BG271" s="242"/>
      <c r="BH271" s="214"/>
      <c r="BI271" s="214"/>
      <c r="BJ271" s="214"/>
      <c r="BK271" s="196"/>
      <c r="BL271" s="196"/>
      <c r="BM271" s="196"/>
      <c r="BN271" s="196"/>
      <c r="BO271" s="196"/>
      <c r="BP271" s="242"/>
      <c r="BQ271" s="196"/>
    </row>
    <row r="272" spans="1:69" x14ac:dyDescent="0.35">
      <c r="A272" s="196"/>
      <c r="B272" s="196"/>
      <c r="C272" s="241" t="str">
        <f>IFERROR(LEFT(Master[[#This Row],[Taxon -Lookup Picker in GRIN]],FIND(" ",Master[[#This Row],[Taxon -Lookup Picker in GRIN]],1)-1),"")</f>
        <v/>
      </c>
      <c r="D272" s="242"/>
      <c r="E272" s="220"/>
      <c r="F272" s="220"/>
      <c r="G272" s="220"/>
      <c r="H272" s="196"/>
      <c r="I272" s="196"/>
      <c r="J272" s="196"/>
      <c r="K272" s="222"/>
      <c r="L272" s="196"/>
      <c r="M272" s="196"/>
      <c r="N272" s="196"/>
      <c r="O272" s="196"/>
      <c r="P272" s="222"/>
      <c r="Q272" s="222"/>
      <c r="R272" s="196"/>
      <c r="S272" s="238"/>
      <c r="T272" s="220"/>
      <c r="U272" s="196"/>
      <c r="V272" s="196"/>
      <c r="W272" s="196"/>
      <c r="X272" s="232" t="str">
        <f>IFERROR(CONVERT(#REF!,"ft","m"),"")</f>
        <v/>
      </c>
      <c r="Y272" s="239"/>
      <c r="Z272" s="239"/>
      <c r="AA272" s="240"/>
      <c r="AB272" s="196"/>
      <c r="AC272" s="196"/>
      <c r="AD272" s="196"/>
      <c r="AE272" s="196"/>
      <c r="AF272" s="242"/>
      <c r="AG272" s="196"/>
      <c r="AH272" s="196"/>
      <c r="AI272" s="237"/>
      <c r="AJ272" s="237"/>
      <c r="AK272" s="196"/>
      <c r="AL272" s="196"/>
      <c r="AM272" s="196"/>
      <c r="AN272" s="196"/>
      <c r="AO272" s="196"/>
      <c r="AP272" s="196"/>
      <c r="AQ272" s="196"/>
      <c r="AR272" s="242"/>
      <c r="AS272" s="228"/>
      <c r="AT272" s="228"/>
      <c r="AU272" s="228"/>
      <c r="AV272" s="228"/>
      <c r="AW272" s="243" t="str">
        <f>IFERROR(ROUNDDOWN((('Master File'!$AU272*100)/'Master File'!$AV272)-Master[[#This Row],[Quantity On Hand]],0),"")</f>
        <v/>
      </c>
      <c r="AX272" s="220"/>
      <c r="AY272" s="220"/>
      <c r="AZ272" s="220"/>
      <c r="BA272" s="196"/>
      <c r="BB272" s="241" t="str">
        <f t="shared" si="6"/>
        <v xml:space="preserve"> </v>
      </c>
      <c r="BC272" s="196"/>
      <c r="BD272" s="242"/>
      <c r="BE272" s="196"/>
      <c r="BF272" s="196"/>
      <c r="BG272" s="242"/>
      <c r="BH272" s="214"/>
      <c r="BI272" s="214"/>
      <c r="BJ272" s="214"/>
      <c r="BK272" s="196"/>
      <c r="BL272" s="196"/>
      <c r="BM272" s="196"/>
      <c r="BN272" s="196"/>
      <c r="BO272" s="196"/>
      <c r="BP272" s="242"/>
      <c r="BQ272" s="196"/>
    </row>
    <row r="273" spans="1:69" x14ac:dyDescent="0.35">
      <c r="A273" s="196"/>
      <c r="B273" s="196"/>
      <c r="C273" s="241" t="str">
        <f>IFERROR(LEFT(Master[[#This Row],[Taxon -Lookup Picker in GRIN]],FIND(" ",Master[[#This Row],[Taxon -Lookup Picker in GRIN]],1)-1),"")</f>
        <v/>
      </c>
      <c r="D273" s="242"/>
      <c r="E273" s="220"/>
      <c r="F273" s="220"/>
      <c r="G273" s="220"/>
      <c r="H273" s="196"/>
      <c r="I273" s="196"/>
      <c r="J273" s="196"/>
      <c r="K273" s="222"/>
      <c r="L273" s="196"/>
      <c r="M273" s="196"/>
      <c r="N273" s="196"/>
      <c r="O273" s="196"/>
      <c r="P273" s="222"/>
      <c r="Q273" s="222"/>
      <c r="R273" s="196"/>
      <c r="S273" s="238"/>
      <c r="T273" s="220"/>
      <c r="U273" s="196"/>
      <c r="V273" s="196"/>
      <c r="W273" s="196"/>
      <c r="X273" s="232" t="str">
        <f>IFERROR(CONVERT(#REF!,"ft","m"),"")</f>
        <v/>
      </c>
      <c r="Y273" s="239"/>
      <c r="Z273" s="239"/>
      <c r="AA273" s="240"/>
      <c r="AB273" s="196"/>
      <c r="AC273" s="196"/>
      <c r="AD273" s="196"/>
      <c r="AE273" s="196"/>
      <c r="AF273" s="242"/>
      <c r="AG273" s="196"/>
      <c r="AH273" s="196"/>
      <c r="AI273" s="237"/>
      <c r="AJ273" s="237"/>
      <c r="AK273" s="196"/>
      <c r="AL273" s="196"/>
      <c r="AM273" s="196"/>
      <c r="AN273" s="196"/>
      <c r="AO273" s="196"/>
      <c r="AP273" s="196"/>
      <c r="AQ273" s="196"/>
      <c r="AR273" s="242"/>
      <c r="AS273" s="228"/>
      <c r="AT273" s="228"/>
      <c r="AU273" s="228"/>
      <c r="AV273" s="228"/>
      <c r="AW273" s="243" t="str">
        <f>IFERROR(ROUNDDOWN((('Master File'!$AU273*100)/'Master File'!$AV273)-Master[[#This Row],[Quantity On Hand]],0),"")</f>
        <v/>
      </c>
      <c r="AX273" s="220"/>
      <c r="AY273" s="220"/>
      <c r="AZ273" s="220"/>
      <c r="BA273" s="196"/>
      <c r="BB273" s="241" t="str">
        <f t="shared" si="6"/>
        <v xml:space="preserve"> </v>
      </c>
      <c r="BC273" s="196"/>
      <c r="BD273" s="242"/>
      <c r="BE273" s="196"/>
      <c r="BF273" s="196"/>
      <c r="BG273" s="242"/>
      <c r="BH273" s="214"/>
      <c r="BI273" s="214"/>
      <c r="BJ273" s="214"/>
      <c r="BK273" s="196"/>
      <c r="BL273" s="196"/>
      <c r="BM273" s="196"/>
      <c r="BN273" s="196"/>
      <c r="BO273" s="196"/>
      <c r="BP273" s="242"/>
      <c r="BQ273" s="196"/>
    </row>
    <row r="274" spans="1:69" x14ac:dyDescent="0.35">
      <c r="A274" s="196"/>
      <c r="B274" s="196"/>
      <c r="C274" s="241" t="str">
        <f>IFERROR(LEFT(Master[[#This Row],[Taxon -Lookup Picker in GRIN]],FIND(" ",Master[[#This Row],[Taxon -Lookup Picker in GRIN]],1)-1),"")</f>
        <v/>
      </c>
      <c r="D274" s="242"/>
      <c r="E274" s="220"/>
      <c r="F274" s="220"/>
      <c r="G274" s="220"/>
      <c r="H274" s="196"/>
      <c r="I274" s="196"/>
      <c r="J274" s="196"/>
      <c r="K274" s="222"/>
      <c r="L274" s="196"/>
      <c r="M274" s="196"/>
      <c r="N274" s="196"/>
      <c r="O274" s="196"/>
      <c r="P274" s="222"/>
      <c r="Q274" s="222"/>
      <c r="R274" s="196"/>
      <c r="S274" s="238"/>
      <c r="T274" s="220"/>
      <c r="U274" s="196"/>
      <c r="V274" s="196"/>
      <c r="W274" s="196"/>
      <c r="X274" s="232" t="str">
        <f>IFERROR(CONVERT(#REF!,"ft","m"),"")</f>
        <v/>
      </c>
      <c r="Y274" s="239"/>
      <c r="Z274" s="239"/>
      <c r="AA274" s="240"/>
      <c r="AB274" s="196"/>
      <c r="AC274" s="196"/>
      <c r="AD274" s="196"/>
      <c r="AE274" s="196"/>
      <c r="AF274" s="242"/>
      <c r="AG274" s="196"/>
      <c r="AH274" s="196"/>
      <c r="AI274" s="237"/>
      <c r="AJ274" s="237"/>
      <c r="AK274" s="196"/>
      <c r="AL274" s="196"/>
      <c r="AM274" s="196"/>
      <c r="AN274" s="196"/>
      <c r="AO274" s="196"/>
      <c r="AP274" s="196"/>
      <c r="AQ274" s="196"/>
      <c r="AR274" s="242"/>
      <c r="AS274" s="228"/>
      <c r="AT274" s="228"/>
      <c r="AU274" s="228"/>
      <c r="AV274" s="228"/>
      <c r="AW274" s="243" t="str">
        <f>IFERROR(ROUNDDOWN((('Master File'!$AU274*100)/'Master File'!$AV274)-Master[[#This Row],[Quantity On Hand]],0),"")</f>
        <v/>
      </c>
      <c r="AX274" s="220"/>
      <c r="AY274" s="220"/>
      <c r="AZ274" s="220"/>
      <c r="BA274" s="196"/>
      <c r="BB274" s="241" t="str">
        <f t="shared" si="6"/>
        <v xml:space="preserve"> </v>
      </c>
      <c r="BC274" s="196"/>
      <c r="BD274" s="242"/>
      <c r="BE274" s="196"/>
      <c r="BF274" s="196"/>
      <c r="BG274" s="242"/>
      <c r="BH274" s="214"/>
      <c r="BI274" s="214"/>
      <c r="BJ274" s="214"/>
      <c r="BK274" s="196"/>
      <c r="BL274" s="196"/>
      <c r="BM274" s="196"/>
      <c r="BN274" s="196"/>
      <c r="BO274" s="196"/>
      <c r="BP274" s="242"/>
      <c r="BQ274" s="196"/>
    </row>
    <row r="275" spans="1:69" x14ac:dyDescent="0.35">
      <c r="A275" s="196"/>
      <c r="B275" s="196"/>
      <c r="C275" s="241" t="str">
        <f>IFERROR(LEFT(Master[[#This Row],[Taxon -Lookup Picker in GRIN]],FIND(" ",Master[[#This Row],[Taxon -Lookup Picker in GRIN]],1)-1),"")</f>
        <v/>
      </c>
      <c r="D275" s="242"/>
      <c r="E275" s="220"/>
      <c r="F275" s="220"/>
      <c r="G275" s="220"/>
      <c r="H275" s="196"/>
      <c r="I275" s="196"/>
      <c r="J275" s="196"/>
      <c r="K275" s="222"/>
      <c r="L275" s="196"/>
      <c r="M275" s="196"/>
      <c r="N275" s="196"/>
      <c r="O275" s="196"/>
      <c r="P275" s="222"/>
      <c r="Q275" s="222"/>
      <c r="R275" s="196"/>
      <c r="S275" s="238"/>
      <c r="T275" s="220"/>
      <c r="U275" s="196"/>
      <c r="V275" s="196"/>
      <c r="W275" s="196"/>
      <c r="X275" s="232" t="str">
        <f>IFERROR(CONVERT(#REF!,"ft","m"),"")</f>
        <v/>
      </c>
      <c r="Y275" s="239"/>
      <c r="Z275" s="239"/>
      <c r="AA275" s="240"/>
      <c r="AB275" s="196"/>
      <c r="AC275" s="196"/>
      <c r="AD275" s="196"/>
      <c r="AE275" s="196"/>
      <c r="AF275" s="242"/>
      <c r="AG275" s="196"/>
      <c r="AH275" s="196"/>
      <c r="AI275" s="237"/>
      <c r="AJ275" s="237"/>
      <c r="AK275" s="196"/>
      <c r="AL275" s="196"/>
      <c r="AM275" s="196"/>
      <c r="AN275" s="196"/>
      <c r="AO275" s="196"/>
      <c r="AP275" s="196"/>
      <c r="AQ275" s="196"/>
      <c r="AR275" s="242"/>
      <c r="AS275" s="228"/>
      <c r="AT275" s="228"/>
      <c r="AU275" s="228"/>
      <c r="AV275" s="228"/>
      <c r="AW275" s="243" t="str">
        <f>IFERROR(ROUNDDOWN((('Master File'!$AU275*100)/'Master File'!$AV275)-Master[[#This Row],[Quantity On Hand]],0),"")</f>
        <v/>
      </c>
      <c r="AX275" s="220"/>
      <c r="AY275" s="220"/>
      <c r="AZ275" s="220"/>
      <c r="BA275" s="196"/>
      <c r="BB275" s="241" t="str">
        <f t="shared" si="6"/>
        <v xml:space="preserve"> </v>
      </c>
      <c r="BC275" s="196"/>
      <c r="BD275" s="242"/>
      <c r="BE275" s="196"/>
      <c r="BF275" s="196"/>
      <c r="BG275" s="242"/>
      <c r="BH275" s="214"/>
      <c r="BI275" s="214"/>
      <c r="BJ275" s="214"/>
      <c r="BK275" s="196"/>
      <c r="BL275" s="196"/>
      <c r="BM275" s="196"/>
      <c r="BN275" s="196"/>
      <c r="BO275" s="196"/>
      <c r="BP275" s="242"/>
      <c r="BQ275" s="196"/>
    </row>
    <row r="276" spans="1:69" x14ac:dyDescent="0.35">
      <c r="A276" s="196"/>
      <c r="B276" s="196"/>
      <c r="C276" s="241" t="str">
        <f>IFERROR(LEFT(Master[[#This Row],[Taxon -Lookup Picker in GRIN]],FIND(" ",Master[[#This Row],[Taxon -Lookup Picker in GRIN]],1)-1),"")</f>
        <v/>
      </c>
      <c r="D276" s="242"/>
      <c r="E276" s="220"/>
      <c r="F276" s="220"/>
      <c r="G276" s="220"/>
      <c r="H276" s="196"/>
      <c r="I276" s="196"/>
      <c r="J276" s="196"/>
      <c r="K276" s="222"/>
      <c r="L276" s="196"/>
      <c r="M276" s="196"/>
      <c r="N276" s="196"/>
      <c r="O276" s="196"/>
      <c r="P276" s="222"/>
      <c r="Q276" s="222"/>
      <c r="R276" s="196"/>
      <c r="S276" s="238"/>
      <c r="T276" s="220"/>
      <c r="U276" s="196"/>
      <c r="V276" s="196"/>
      <c r="W276" s="196"/>
      <c r="X276" s="232" t="str">
        <f>IFERROR(CONVERT(#REF!,"ft","m"),"")</f>
        <v/>
      </c>
      <c r="Y276" s="239"/>
      <c r="Z276" s="239"/>
      <c r="AA276" s="240"/>
      <c r="AB276" s="196"/>
      <c r="AC276" s="196"/>
      <c r="AD276" s="196"/>
      <c r="AE276" s="196"/>
      <c r="AF276" s="242"/>
      <c r="AG276" s="196"/>
      <c r="AH276" s="196"/>
      <c r="AI276" s="237"/>
      <c r="AJ276" s="237"/>
      <c r="AK276" s="196"/>
      <c r="AL276" s="196"/>
      <c r="AM276" s="196"/>
      <c r="AN276" s="196"/>
      <c r="AO276" s="196"/>
      <c r="AP276" s="196"/>
      <c r="AQ276" s="196"/>
      <c r="AR276" s="242"/>
      <c r="AS276" s="228"/>
      <c r="AT276" s="228"/>
      <c r="AU276" s="228"/>
      <c r="AV276" s="228"/>
      <c r="AW276" s="243" t="str">
        <f>IFERROR(ROUNDDOWN((('Master File'!$AU276*100)/'Master File'!$AV276)-Master[[#This Row],[Quantity On Hand]],0),"")</f>
        <v/>
      </c>
      <c r="AX276" s="220"/>
      <c r="AY276" s="220"/>
      <c r="AZ276" s="220"/>
      <c r="BA276" s="196"/>
      <c r="BB276" s="241" t="str">
        <f t="shared" si="6"/>
        <v xml:space="preserve"> </v>
      </c>
      <c r="BC276" s="196"/>
      <c r="BD276" s="242"/>
      <c r="BE276" s="196"/>
      <c r="BF276" s="196"/>
      <c r="BG276" s="242"/>
      <c r="BH276" s="214"/>
      <c r="BI276" s="214"/>
      <c r="BJ276" s="214"/>
      <c r="BK276" s="196"/>
      <c r="BL276" s="196"/>
      <c r="BM276" s="196"/>
      <c r="BN276" s="196"/>
      <c r="BO276" s="196"/>
      <c r="BP276" s="242"/>
      <c r="BQ276" s="196"/>
    </row>
    <row r="277" spans="1:69" x14ac:dyDescent="0.35">
      <c r="A277" s="196"/>
      <c r="B277" s="196"/>
      <c r="C277" s="241" t="str">
        <f>IFERROR(LEFT(Master[[#This Row],[Taxon -Lookup Picker in GRIN]],FIND(" ",Master[[#This Row],[Taxon -Lookup Picker in GRIN]],1)-1),"")</f>
        <v/>
      </c>
      <c r="D277" s="242"/>
      <c r="E277" s="220"/>
      <c r="F277" s="220"/>
      <c r="G277" s="220"/>
      <c r="H277" s="196"/>
      <c r="I277" s="196"/>
      <c r="J277" s="196"/>
      <c r="K277" s="222"/>
      <c r="L277" s="196"/>
      <c r="M277" s="196"/>
      <c r="N277" s="196"/>
      <c r="O277" s="196"/>
      <c r="P277" s="222"/>
      <c r="Q277" s="222"/>
      <c r="R277" s="196"/>
      <c r="S277" s="238"/>
      <c r="T277" s="220"/>
      <c r="U277" s="196"/>
      <c r="V277" s="196"/>
      <c r="W277" s="196"/>
      <c r="X277" s="232" t="str">
        <f>IFERROR(CONVERT(#REF!,"ft","m"),"")</f>
        <v/>
      </c>
      <c r="Y277" s="239"/>
      <c r="Z277" s="239"/>
      <c r="AA277" s="240"/>
      <c r="AB277" s="196"/>
      <c r="AC277" s="196"/>
      <c r="AD277" s="196"/>
      <c r="AE277" s="196"/>
      <c r="AF277" s="242"/>
      <c r="AG277" s="196"/>
      <c r="AH277" s="196"/>
      <c r="AI277" s="237"/>
      <c r="AJ277" s="237"/>
      <c r="AK277" s="196"/>
      <c r="AL277" s="196"/>
      <c r="AM277" s="196"/>
      <c r="AN277" s="196"/>
      <c r="AO277" s="196"/>
      <c r="AP277" s="196"/>
      <c r="AQ277" s="196"/>
      <c r="AR277" s="242"/>
      <c r="AS277" s="228"/>
      <c r="AT277" s="228"/>
      <c r="AU277" s="228"/>
      <c r="AV277" s="228"/>
      <c r="AW277" s="243" t="str">
        <f>IFERROR(ROUNDDOWN((('Master File'!$AU277*100)/'Master File'!$AV277)-Master[[#This Row],[Quantity On Hand]],0),"")</f>
        <v/>
      </c>
      <c r="AX277" s="220"/>
      <c r="AY277" s="220"/>
      <c r="AZ277" s="220"/>
      <c r="BA277" s="196"/>
      <c r="BB277" s="241" t="str">
        <f t="shared" si="6"/>
        <v xml:space="preserve"> </v>
      </c>
      <c r="BC277" s="196"/>
      <c r="BD277" s="242"/>
      <c r="BE277" s="196"/>
      <c r="BF277" s="196"/>
      <c r="BG277" s="242"/>
      <c r="BH277" s="214"/>
      <c r="BI277" s="214"/>
      <c r="BJ277" s="214"/>
      <c r="BK277" s="196"/>
      <c r="BL277" s="196"/>
      <c r="BM277" s="196"/>
      <c r="BN277" s="196"/>
      <c r="BO277" s="196"/>
      <c r="BP277" s="242"/>
      <c r="BQ277" s="196"/>
    </row>
    <row r="278" spans="1:69" x14ac:dyDescent="0.35">
      <c r="A278" s="196"/>
      <c r="B278" s="196"/>
      <c r="C278" s="241" t="str">
        <f>IFERROR(LEFT(Master[[#This Row],[Taxon -Lookup Picker in GRIN]],FIND(" ",Master[[#This Row],[Taxon -Lookup Picker in GRIN]],1)-1),"")</f>
        <v/>
      </c>
      <c r="D278" s="242"/>
      <c r="E278" s="220"/>
      <c r="F278" s="220"/>
      <c r="G278" s="220"/>
      <c r="H278" s="196"/>
      <c r="I278" s="196"/>
      <c r="J278" s="196"/>
      <c r="K278" s="222"/>
      <c r="L278" s="196"/>
      <c r="M278" s="196"/>
      <c r="N278" s="196"/>
      <c r="O278" s="196"/>
      <c r="P278" s="222"/>
      <c r="Q278" s="222"/>
      <c r="R278" s="196"/>
      <c r="S278" s="238"/>
      <c r="T278" s="220"/>
      <c r="U278" s="196"/>
      <c r="V278" s="196"/>
      <c r="W278" s="196"/>
      <c r="X278" s="232" t="str">
        <f>IFERROR(CONVERT(#REF!,"ft","m"),"")</f>
        <v/>
      </c>
      <c r="Y278" s="239"/>
      <c r="Z278" s="239"/>
      <c r="AA278" s="240"/>
      <c r="AB278" s="196"/>
      <c r="AC278" s="196"/>
      <c r="AD278" s="196"/>
      <c r="AE278" s="196"/>
      <c r="AF278" s="242"/>
      <c r="AG278" s="196"/>
      <c r="AH278" s="196"/>
      <c r="AI278" s="237"/>
      <c r="AJ278" s="237"/>
      <c r="AK278" s="196"/>
      <c r="AL278" s="196"/>
      <c r="AM278" s="196"/>
      <c r="AN278" s="196"/>
      <c r="AO278" s="196"/>
      <c r="AP278" s="196"/>
      <c r="AQ278" s="196"/>
      <c r="AR278" s="242"/>
      <c r="AS278" s="228"/>
      <c r="AT278" s="228"/>
      <c r="AU278" s="228"/>
      <c r="AV278" s="228"/>
      <c r="AW278" s="243" t="str">
        <f>IFERROR(ROUNDDOWN((('Master File'!$AU278*100)/'Master File'!$AV278)-Master[[#This Row],[Quantity On Hand]],0),"")</f>
        <v/>
      </c>
      <c r="AX278" s="220"/>
      <c r="AY278" s="220"/>
      <c r="AZ278" s="220"/>
      <c r="BA278" s="196"/>
      <c r="BB278" s="241" t="str">
        <f t="shared" si="6"/>
        <v xml:space="preserve"> </v>
      </c>
      <c r="BC278" s="196"/>
      <c r="BD278" s="242"/>
      <c r="BE278" s="196"/>
      <c r="BF278" s="196"/>
      <c r="BG278" s="242"/>
      <c r="BH278" s="214"/>
      <c r="BI278" s="214"/>
      <c r="BJ278" s="214"/>
      <c r="BK278" s="196"/>
      <c r="BL278" s="196"/>
      <c r="BM278" s="196"/>
      <c r="BN278" s="196"/>
      <c r="BO278" s="196"/>
      <c r="BP278" s="242"/>
      <c r="BQ278" s="196"/>
    </row>
    <row r="279" spans="1:69" x14ac:dyDescent="0.35">
      <c r="A279" s="196"/>
      <c r="B279" s="196"/>
      <c r="C279" s="241" t="str">
        <f>IFERROR(LEFT(Master[[#This Row],[Taxon -Lookup Picker in GRIN]],FIND(" ",Master[[#This Row],[Taxon -Lookup Picker in GRIN]],1)-1),"")</f>
        <v/>
      </c>
      <c r="D279" s="242"/>
      <c r="E279" s="220"/>
      <c r="F279" s="220"/>
      <c r="G279" s="220"/>
      <c r="H279" s="196"/>
      <c r="I279" s="196"/>
      <c r="J279" s="196"/>
      <c r="K279" s="222"/>
      <c r="L279" s="196"/>
      <c r="M279" s="196"/>
      <c r="N279" s="196"/>
      <c r="O279" s="196"/>
      <c r="P279" s="222"/>
      <c r="Q279" s="222"/>
      <c r="R279" s="196"/>
      <c r="S279" s="238"/>
      <c r="T279" s="220"/>
      <c r="U279" s="196"/>
      <c r="V279" s="196"/>
      <c r="W279" s="196"/>
      <c r="X279" s="232" t="str">
        <f>IFERROR(CONVERT(#REF!,"ft","m"),"")</f>
        <v/>
      </c>
      <c r="Y279" s="239"/>
      <c r="Z279" s="239"/>
      <c r="AA279" s="240"/>
      <c r="AB279" s="196"/>
      <c r="AC279" s="196"/>
      <c r="AD279" s="196"/>
      <c r="AE279" s="196"/>
      <c r="AF279" s="242"/>
      <c r="AG279" s="196"/>
      <c r="AH279" s="196"/>
      <c r="AI279" s="237"/>
      <c r="AJ279" s="237"/>
      <c r="AK279" s="196"/>
      <c r="AL279" s="196"/>
      <c r="AM279" s="196"/>
      <c r="AN279" s="196"/>
      <c r="AO279" s="196"/>
      <c r="AP279" s="196"/>
      <c r="AQ279" s="196"/>
      <c r="AR279" s="242"/>
      <c r="AS279" s="228"/>
      <c r="AT279" s="228"/>
      <c r="AU279" s="228"/>
      <c r="AV279" s="228"/>
      <c r="AW279" s="243" t="str">
        <f>IFERROR(ROUNDDOWN((('Master File'!$AU279*100)/'Master File'!$AV279)-Master[[#This Row],[Quantity On Hand]],0),"")</f>
        <v/>
      </c>
      <c r="AX279" s="220"/>
      <c r="AY279" s="220"/>
      <c r="AZ279" s="220"/>
      <c r="BA279" s="196"/>
      <c r="BB279" s="241" t="str">
        <f t="shared" si="6"/>
        <v xml:space="preserve"> </v>
      </c>
      <c r="BC279" s="196"/>
      <c r="BD279" s="242"/>
      <c r="BE279" s="196"/>
      <c r="BF279" s="196"/>
      <c r="BG279" s="242"/>
      <c r="BH279" s="214"/>
      <c r="BI279" s="214"/>
      <c r="BJ279" s="214"/>
      <c r="BK279" s="196"/>
      <c r="BL279" s="196"/>
      <c r="BM279" s="196"/>
      <c r="BN279" s="196"/>
      <c r="BO279" s="196"/>
      <c r="BP279" s="242"/>
      <c r="BQ279" s="196"/>
    </row>
    <row r="280" spans="1:69" x14ac:dyDescent="0.35">
      <c r="A280" s="196"/>
      <c r="B280" s="196"/>
      <c r="C280" s="241" t="str">
        <f>IFERROR(LEFT(Master[[#This Row],[Taxon -Lookup Picker in GRIN]],FIND(" ",Master[[#This Row],[Taxon -Lookup Picker in GRIN]],1)-1),"")</f>
        <v/>
      </c>
      <c r="D280" s="242"/>
      <c r="E280" s="220"/>
      <c r="F280" s="220"/>
      <c r="G280" s="220"/>
      <c r="H280" s="196"/>
      <c r="I280" s="196"/>
      <c r="J280" s="196"/>
      <c r="K280" s="222"/>
      <c r="L280" s="196"/>
      <c r="M280" s="196"/>
      <c r="N280" s="196"/>
      <c r="O280" s="196"/>
      <c r="P280" s="222"/>
      <c r="Q280" s="222"/>
      <c r="R280" s="196"/>
      <c r="S280" s="238"/>
      <c r="T280" s="220"/>
      <c r="U280" s="196"/>
      <c r="V280" s="196"/>
      <c r="W280" s="196"/>
      <c r="X280" s="232" t="str">
        <f>IFERROR(CONVERT(#REF!,"ft","m"),"")</f>
        <v/>
      </c>
      <c r="Y280" s="239"/>
      <c r="Z280" s="239"/>
      <c r="AA280" s="240"/>
      <c r="AB280" s="196"/>
      <c r="AC280" s="196"/>
      <c r="AD280" s="196"/>
      <c r="AE280" s="196"/>
      <c r="AF280" s="242"/>
      <c r="AG280" s="196"/>
      <c r="AH280" s="196"/>
      <c r="AI280" s="237"/>
      <c r="AJ280" s="237"/>
      <c r="AK280" s="196"/>
      <c r="AL280" s="196"/>
      <c r="AM280" s="196"/>
      <c r="AN280" s="196"/>
      <c r="AO280" s="196"/>
      <c r="AP280" s="196"/>
      <c r="AQ280" s="196"/>
      <c r="AR280" s="242"/>
      <c r="AS280" s="228"/>
      <c r="AT280" s="228"/>
      <c r="AU280" s="228"/>
      <c r="AV280" s="228"/>
      <c r="AW280" s="243" t="str">
        <f>IFERROR(ROUNDDOWN((('Master File'!$AU280*100)/'Master File'!$AV280)-Master[[#This Row],[Quantity On Hand]],0),"")</f>
        <v/>
      </c>
      <c r="AX280" s="220"/>
      <c r="AY280" s="220"/>
      <c r="AZ280" s="220"/>
      <c r="BA280" s="196"/>
      <c r="BB280" s="241" t="str">
        <f t="shared" si="6"/>
        <v xml:space="preserve"> </v>
      </c>
      <c r="BC280" s="196"/>
      <c r="BD280" s="242"/>
      <c r="BE280" s="196"/>
      <c r="BF280" s="196"/>
      <c r="BG280" s="242"/>
      <c r="BH280" s="214"/>
      <c r="BI280" s="214"/>
      <c r="BJ280" s="214"/>
      <c r="BK280" s="196"/>
      <c r="BL280" s="196"/>
      <c r="BM280" s="196"/>
      <c r="BN280" s="196"/>
      <c r="BO280" s="196"/>
      <c r="BP280" s="242"/>
      <c r="BQ280" s="196"/>
    </row>
    <row r="281" spans="1:69" x14ac:dyDescent="0.35">
      <c r="A281" s="196"/>
      <c r="B281" s="196"/>
      <c r="C281" s="241" t="str">
        <f>IFERROR(LEFT(Master[[#This Row],[Taxon -Lookup Picker in GRIN]],FIND(" ",Master[[#This Row],[Taxon -Lookup Picker in GRIN]],1)-1),"")</f>
        <v/>
      </c>
      <c r="D281" s="242"/>
      <c r="E281" s="220"/>
      <c r="F281" s="220"/>
      <c r="G281" s="220"/>
      <c r="H281" s="196"/>
      <c r="I281" s="196"/>
      <c r="J281" s="196"/>
      <c r="K281" s="222"/>
      <c r="L281" s="196"/>
      <c r="M281" s="196"/>
      <c r="N281" s="196"/>
      <c r="O281" s="196"/>
      <c r="P281" s="222"/>
      <c r="Q281" s="222"/>
      <c r="R281" s="196"/>
      <c r="S281" s="238"/>
      <c r="T281" s="220"/>
      <c r="U281" s="196"/>
      <c r="V281" s="196"/>
      <c r="W281" s="196"/>
      <c r="X281" s="232" t="str">
        <f>IFERROR(CONVERT(#REF!,"ft","m"),"")</f>
        <v/>
      </c>
      <c r="Y281" s="239"/>
      <c r="Z281" s="239"/>
      <c r="AA281" s="240"/>
      <c r="AB281" s="196"/>
      <c r="AC281" s="196"/>
      <c r="AD281" s="196"/>
      <c r="AE281" s="196"/>
      <c r="AF281" s="242"/>
      <c r="AG281" s="196"/>
      <c r="AH281" s="196"/>
      <c r="AI281" s="237"/>
      <c r="AJ281" s="237"/>
      <c r="AK281" s="196"/>
      <c r="AL281" s="196"/>
      <c r="AM281" s="196"/>
      <c r="AN281" s="196"/>
      <c r="AO281" s="196"/>
      <c r="AP281" s="196"/>
      <c r="AQ281" s="196"/>
      <c r="AR281" s="242"/>
      <c r="AS281" s="228"/>
      <c r="AT281" s="228"/>
      <c r="AU281" s="228"/>
      <c r="AV281" s="228"/>
      <c r="AW281" s="243" t="str">
        <f>IFERROR(ROUNDDOWN((('Master File'!$AU281*100)/'Master File'!$AV281)-Master[[#This Row],[Quantity On Hand]],0),"")</f>
        <v/>
      </c>
      <c r="AX281" s="220"/>
      <c r="AY281" s="220"/>
      <c r="AZ281" s="220"/>
      <c r="BA281" s="196"/>
      <c r="BB281" s="241" t="str">
        <f t="shared" si="6"/>
        <v xml:space="preserve"> </v>
      </c>
      <c r="BC281" s="196"/>
      <c r="BD281" s="242"/>
      <c r="BE281" s="196"/>
      <c r="BF281" s="196"/>
      <c r="BG281" s="242"/>
      <c r="BH281" s="214"/>
      <c r="BI281" s="214"/>
      <c r="BJ281" s="214"/>
      <c r="BK281" s="196"/>
      <c r="BL281" s="196"/>
      <c r="BM281" s="196"/>
      <c r="BN281" s="196"/>
      <c r="BO281" s="196"/>
      <c r="BP281" s="242"/>
      <c r="BQ281" s="196"/>
    </row>
  </sheetData>
  <dataConsolidate/>
  <phoneticPr fontId="23" type="noConversion"/>
  <conditionalFormatting sqref="H2:H281">
    <cfRule type="containsText" dxfId="278" priority="1" operator="containsText" text="m1">
      <formula>NOT(ISERROR(SEARCH("m1",H2)))</formula>
    </cfRule>
    <cfRule type="containsText" dxfId="277" priority="2" operator="containsText" text="c1">
      <formula>NOT(ISERROR(SEARCH("c1",H2)))</formula>
    </cfRule>
    <cfRule type="containsText" dxfId="276" priority="3" operator="containsText" text="01">
      <formula>NOT(ISERROR(SEARCH("01",H2)))</formula>
    </cfRule>
  </conditionalFormatting>
  <dataValidations count="2">
    <dataValidation type="list" allowBlank="1" showInputMessage="1" showErrorMessage="1" sqref="AT2:AT281" xr:uid="{00000000-0002-0000-0300-000000000000}">
      <formula1>"count,packet"</formula1>
    </dataValidation>
    <dataValidation type="decimal" allowBlank="1" showInputMessage="1" showErrorMessage="1" sqref="AI2:AI281" xr:uid="{00000000-0002-0000-0300-000001000000}">
      <formula1>0</formula1>
      <formula2>360</formula2>
    </dataValidation>
  </dataValidations>
  <pageMargins left="0.7" right="0.7" top="0.75" bottom="0.75" header="0.3" footer="0.3"/>
  <pageSetup scale="10" orientation="portrait" r:id="rId1"/>
  <ignoredErrors>
    <ignoredError sqref="BI1 BI145:BI1048576" listDataValidation="1"/>
  </ignoredErrors>
  <legacyDrawing r:id="rId2"/>
  <tableParts count="1">
    <tablePart r:id="rId3"/>
  </tableParts>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300-000008000000}">
          <x14:formula1>
            <xm:f>'Lookup Picker'!$B$2:$B$40</xm:f>
          </x14:formula1>
          <xm:sqref>I2:I281</xm:sqref>
        </x14:dataValidation>
        <x14:dataValidation type="list" allowBlank="1" showInputMessage="1" showErrorMessage="1" xr:uid="{00000000-0002-0000-0300-000002000000}">
          <x14:formula1>
            <xm:f>'Lookup Picker'!$J$2:$J$43</xm:f>
          </x14:formula1>
          <xm:sqref>AR2:AR281</xm:sqref>
        </x14:dataValidation>
        <x14:dataValidation type="list" allowBlank="1" showInputMessage="1" showErrorMessage="1" xr:uid="{00000000-0002-0000-0300-000004000000}">
          <x14:formula1>
            <xm:f>'Lookup Picker'!$M$2:$M$23</xm:f>
          </x14:formula1>
          <xm:sqref>AM2:AM281</xm:sqref>
        </x14:dataValidation>
        <x14:dataValidation type="list" allowBlank="1" showInputMessage="1" showErrorMessage="1" xr:uid="{00000000-0002-0000-0300-000005000000}">
          <x14:formula1>
            <xm:f>'Lookup Picker'!$N$2:$N$10</xm:f>
          </x14:formula1>
          <xm:sqref>AK2:AK281</xm:sqref>
        </x14:dataValidation>
        <x14:dataValidation type="list" allowBlank="1" showInputMessage="1" showErrorMessage="1" xr:uid="{00000000-0002-0000-0300-000006000000}">
          <x14:formula1>
            <xm:f>'Lookup Picker'!$L$2:$L$28</xm:f>
          </x14:formula1>
          <xm:sqref>T2:T281</xm:sqref>
        </x14:dataValidation>
        <x14:dataValidation type="list" allowBlank="1" showInputMessage="1" showErrorMessage="1" xr:uid="{00000000-0002-0000-0300-000007000000}">
          <x14:formula1>
            <xm:f>'Lookup Picker'!$C$2:$C$13</xm:f>
          </x14:formula1>
          <xm:sqref>L2:L281</xm:sqref>
        </x14:dataValidation>
        <x14:dataValidation type="list" allowBlank="1" showInputMessage="1" showErrorMessage="1" xr:uid="{00000000-0002-0000-0300-000009000000}">
          <x14:formula1>
            <xm:f>'Lookup Picker'!$D$2:$D$11</xm:f>
          </x14:formula1>
          <xm:sqref>M2:M117 M135:M281</xm:sqref>
        </x14:dataValidation>
        <x14:dataValidation type="list" allowBlank="1" showInputMessage="1" showErrorMessage="1" xr:uid="{00000000-0002-0000-0300-00000A000000}">
          <x14:formula1>
            <xm:f>'Lookup Picker'!$E$2:$E$12</xm:f>
          </x14:formula1>
          <xm:sqref>N2:N281</xm:sqref>
        </x14:dataValidation>
        <x14:dataValidation type="list" allowBlank="1" showInputMessage="1" showErrorMessage="1" xr:uid="{00000000-0002-0000-0300-00000B000000}">
          <x14:formula1>
            <xm:f>'Lookup Picker'!$G$2:$G$16</xm:f>
          </x14:formula1>
          <xm:sqref>AB2:AB281</xm:sqref>
        </x14:dataValidation>
        <x14:dataValidation type="list" allowBlank="1" showInputMessage="1" showErrorMessage="1" xr:uid="{00000000-0002-0000-0300-00000C000000}">
          <x14:formula1>
            <xm:f>'Lookup Picker'!$F$2:$F$15</xm:f>
          </x14:formula1>
          <xm:sqref>BC2:BC281 BF2:BF281 BI1:BI1048576</xm:sqref>
        </x14:dataValidation>
        <x14:dataValidation type="list" allowBlank="1" showInputMessage="1" showErrorMessage="1" xr:uid="{00000000-0002-0000-0300-00000D000000}">
          <x14:formula1>
            <xm:f>'Lookup Picker'!$I$2:$I$27</xm:f>
          </x14:formula1>
          <xm:sqref>AQ1:AQ1048576</xm:sqref>
        </x14:dataValidation>
        <x14:dataValidation type="list" allowBlank="1" showInputMessage="1" showErrorMessage="1" xr:uid="{3BB5023C-3A38-4663-BDDC-900E8497A87A}">
          <x14:formula1>
            <xm:f>'Lookup Picker'!$D$2:$D$10</xm:f>
          </x14:formula1>
          <xm:sqref>M118:M134</xm:sqref>
        </x14:dataValidation>
        <x14:dataValidation type="list" allowBlank="1" showInputMessage="1" showErrorMessage="1" xr:uid="{3C7CC199-7CC9-4FA5-AFA2-F99EA594896B}">
          <x14:formula1>
            <xm:f>'Lookup Picker'!$O$2:$O$184</xm:f>
          </x14:formula1>
          <xm:sqref>AO1:AO1048576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0" tint="-0.249977111117893"/>
  </sheetPr>
  <dimension ref="A1:K201"/>
  <sheetViews>
    <sheetView zoomScale="90" zoomScaleNormal="90" workbookViewId="0">
      <selection activeCell="J3" sqref="J3"/>
    </sheetView>
  </sheetViews>
  <sheetFormatPr defaultColWidth="9" defaultRowHeight="14.5" x14ac:dyDescent="0.35"/>
  <cols>
    <col min="1" max="1" width="10.7265625" style="9" customWidth="1"/>
    <col min="2" max="2" width="10.81640625" style="9" customWidth="1"/>
    <col min="3" max="3" width="12" style="9" customWidth="1"/>
    <col min="4" max="4" width="57" style="9" bestFit="1" customWidth="1"/>
    <col min="5" max="5" width="10.453125" style="9" customWidth="1"/>
    <col min="6" max="6" width="16.26953125" style="9" customWidth="1"/>
    <col min="7" max="7" width="16.54296875" style="9" customWidth="1"/>
    <col min="8" max="8" width="10.1796875" style="33" customWidth="1"/>
    <col min="9" max="9" width="10.453125" style="33" customWidth="1"/>
    <col min="10" max="10" width="14.54296875" style="41" bestFit="1" customWidth="1"/>
    <col min="11" max="11" width="235.7265625" style="44" bestFit="1" customWidth="1"/>
    <col min="12" max="16384" width="9" style="9"/>
  </cols>
  <sheetData>
    <row r="1" spans="1:11" s="133" customFormat="1" ht="53.25" customHeight="1" x14ac:dyDescent="0.35">
      <c r="A1" s="133" t="s">
        <v>1</v>
      </c>
      <c r="B1" s="134" t="s">
        <v>2</v>
      </c>
      <c r="C1" s="133" t="s">
        <v>3</v>
      </c>
      <c r="D1" s="134" t="s">
        <v>0</v>
      </c>
      <c r="E1" s="133" t="s">
        <v>4</v>
      </c>
      <c r="F1" s="133" t="s">
        <v>5</v>
      </c>
      <c r="G1" s="133" t="s">
        <v>6</v>
      </c>
      <c r="H1" s="135" t="s">
        <v>7</v>
      </c>
      <c r="I1" s="135" t="s">
        <v>463</v>
      </c>
      <c r="J1" s="136" t="s">
        <v>8</v>
      </c>
      <c r="K1" s="137" t="s">
        <v>9</v>
      </c>
    </row>
    <row r="2" spans="1:11" s="1" customFormat="1" ht="15.5" x14ac:dyDescent="0.35">
      <c r="A2" s="1">
        <v>999999999</v>
      </c>
      <c r="B2" s="1" t="str">
        <f>IF(Master[[#This Row],[Accession Prefix (NPGS)]]="","",Master[[#This Row],[Accession Prefix (NPGS)]])</f>
        <v>W6</v>
      </c>
      <c r="C2" s="1" t="str">
        <f>"-1"</f>
        <v>-1</v>
      </c>
      <c r="D2" s="114" t="str">
        <f>IF(Master[[#This Row],[Taxon -Lookup Picker in GRIN]]="","",Master[[#This Row],[Taxon -Lookup Picker in GRIN]])</f>
        <v>Linum kingii</v>
      </c>
      <c r="E2" s="1" t="str">
        <f>IF(Master[[#This Row],[Life Form -Lookup Picker]]="","",Master[[#This Row],[Life Form -Lookup Picker]])</f>
        <v/>
      </c>
      <c r="F2" s="1" t="str">
        <f>IF(Master[[#This Row],[Level of Improvement -Lookup Picker]]="","",Master[[#This Row],[Level of Improvement -Lookup Picker]])</f>
        <v>Wild material</v>
      </c>
      <c r="G2" s="1" t="str">
        <f>IF(Master[[#This Row],[Reproductive Uniformity -Lookup Picker]]="","",Master[[#This Row],[Reproductive Uniformity -Lookup Picker]])</f>
        <v/>
      </c>
      <c r="H2" s="11" t="str">
        <f>IF(Master[[#This Row],[Inventory Type - Lookup Picker]]="","",Master[[#This Row],[Inventory Type - Lookup Picker]])</f>
        <v>SD</v>
      </c>
      <c r="I2" s="11" t="str">
        <f t="shared" ref="I2:I21" si="0">"mm/dd/yyyy"</f>
        <v>mm/dd/yyyy</v>
      </c>
      <c r="J2" s="112">
        <f>Master[[#This Row],[Received Date -received by site]]</f>
        <v>43734</v>
      </c>
      <c r="K2" s="43" t="str">
        <f>IF(Master[[#This Row],[Note (Accession Narrative)]]="","",Master[[#This Row],[Note (Accession Narrative)]])</f>
        <v>(General remarks about Accession.)</v>
      </c>
    </row>
    <row r="3" spans="1:11" s="1" customFormat="1" ht="15.5" x14ac:dyDescent="0.35">
      <c r="B3" s="63" t="str">
        <f>IF(Master[[#This Row],[Accession Prefix (NPGS)]]="","",Master[[#This Row],[Accession Prefix (NPGS)]])</f>
        <v>W6</v>
      </c>
      <c r="C3" s="64" t="str">
        <f>IF(Master[[#This Row],[Accession Number -Assigned]]="","",Master[[#This Row],[Accession Number -Assigned]])</f>
        <v/>
      </c>
      <c r="D3" s="115" t="str">
        <f>IF(Master[[#This Row],[Taxon -Lookup Picker in GRIN]]="","",Master[[#This Row],[Taxon -Lookup Picker in GRIN]])</f>
        <v>NAME</v>
      </c>
      <c r="E3" s="63" t="str">
        <f>IF(Master[[#This Row],[Life Form -Lookup Picker]]="","",Master[[#This Row],[Life Form -Lookup Picker]])</f>
        <v/>
      </c>
      <c r="F3" s="63" t="str">
        <f>IF(Master[[#This Row],[Level of Improvement -Lookup Picker]]="","",Master[[#This Row],[Level of Improvement -Lookup Picker]])</f>
        <v>Wild material</v>
      </c>
      <c r="G3" s="63" t="str">
        <f>IF(Master[[#This Row],[Reproductive Uniformity -Lookup Picker]]="","",Master[[#This Row],[Reproductive Uniformity -Lookup Picker]])</f>
        <v/>
      </c>
      <c r="H3" s="65" t="str">
        <f>IF(Master[[#This Row],[Inventory Type - Lookup Picker]]="","",Master[[#This Row],[Inventory Type - Lookup Picker]])</f>
        <v>SD</v>
      </c>
      <c r="I3" s="64" t="str">
        <f t="shared" si="0"/>
        <v>mm/dd/yyyy</v>
      </c>
      <c r="J3" s="113">
        <f>Master[[#This Row],[Received Date -received by site]]</f>
        <v>0</v>
      </c>
      <c r="K3" s="43" t="str">
        <f>IF(Master[[#This Row],[Note (Accession Narrative)]]="","",Master[[#This Row],[Note (Accession Narrative)]])</f>
        <v>DESCRIPTION</v>
      </c>
    </row>
    <row r="4" spans="1:11" s="1" customFormat="1" ht="15.5" x14ac:dyDescent="0.35">
      <c r="B4" s="63" t="str">
        <f>IF(Master[[#This Row],[Accession Prefix (NPGS)]]="","",Master[[#This Row],[Accession Prefix (NPGS)]])</f>
        <v>W6</v>
      </c>
      <c r="C4" s="64" t="str">
        <f>IF(Master[[#This Row],[Accession Number -Assigned]]="","",Master[[#This Row],[Accession Number -Assigned]])</f>
        <v/>
      </c>
      <c r="D4" s="115" t="str">
        <f>IF(Master[[#This Row],[Taxon -Lookup Picker in GRIN]]="","",Master[[#This Row],[Taxon -Lookup Picker in GRIN]])</f>
        <v>Cyperus grayi</v>
      </c>
      <c r="E4" s="63" t="str">
        <f>IF(Master[[#This Row],[Life Form -Lookup Picker]]="","",Master[[#This Row],[Life Form -Lookup Picker]])</f>
        <v/>
      </c>
      <c r="F4" s="63" t="str">
        <f>IF(Master[[#This Row],[Level of Improvement -Lookup Picker]]="","",Master[[#This Row],[Level of Improvement -Lookup Picker]])</f>
        <v>Wild material</v>
      </c>
      <c r="G4" s="63" t="str">
        <f>IF(Master[[#This Row],[Reproductive Uniformity -Lookup Picker]]="","",Master[[#This Row],[Reproductive Uniformity -Lookup Picker]])</f>
        <v/>
      </c>
      <c r="H4" s="65" t="str">
        <f>IF(Master[[#This Row],[Inventory Type - Lookup Picker]]="","",Master[[#This Row],[Inventory Type - Lookup Picker]])</f>
        <v>SD</v>
      </c>
      <c r="I4" s="64" t="str">
        <f t="shared" si="0"/>
        <v>mm/dd/yyyy</v>
      </c>
      <c r="J4" s="113">
        <f>Master[[#This Row],[Received Date -received by site]]</f>
        <v>0</v>
      </c>
      <c r="K4" s="43" t="str">
        <f>IF(Master[[#This Row],[Note (Accession Narrative)]]="","",Master[[#This Row],[Note (Accession Narrative)]])</f>
        <v>Inflorescence looks like fireworks, bulbous root growths. Grows in clumps.</v>
      </c>
    </row>
    <row r="5" spans="1:11" s="1" customFormat="1" ht="15.5" x14ac:dyDescent="0.35">
      <c r="B5" s="63" t="str">
        <f>IF(Master[[#This Row],[Accession Prefix (NPGS)]]="","",Master[[#This Row],[Accession Prefix (NPGS)]])</f>
        <v>W6</v>
      </c>
      <c r="C5" s="64" t="str">
        <f>IF(Master[[#This Row],[Accession Number -Assigned]]="","",Master[[#This Row],[Accession Number -Assigned]])</f>
        <v/>
      </c>
      <c r="D5" s="115" t="str">
        <f>IF(Master[[#This Row],[Taxon -Lookup Picker in GRIN]]="","",Master[[#This Row],[Taxon -Lookup Picker in GRIN]])</f>
        <v>Juncus secundus</v>
      </c>
      <c r="E5" s="63" t="str">
        <f>IF(Master[[#This Row],[Life Form -Lookup Picker]]="","",Master[[#This Row],[Life Form -Lookup Picker]])</f>
        <v/>
      </c>
      <c r="F5" s="63" t="str">
        <f>IF(Master[[#This Row],[Level of Improvement -Lookup Picker]]="","",Master[[#This Row],[Level of Improvement -Lookup Picker]])</f>
        <v>Wild material</v>
      </c>
      <c r="G5" s="63" t="str">
        <f>IF(Master[[#This Row],[Reproductive Uniformity -Lookup Picker]]="","",Master[[#This Row],[Reproductive Uniformity -Lookup Picker]])</f>
        <v/>
      </c>
      <c r="H5" s="65" t="str">
        <f>IF(Master[[#This Row],[Inventory Type - Lookup Picker]]="","",Master[[#This Row],[Inventory Type - Lookup Picker]])</f>
        <v>SD</v>
      </c>
      <c r="I5" s="64" t="str">
        <f t="shared" si="0"/>
        <v>mm/dd/yyyy</v>
      </c>
      <c r="J5" s="113">
        <f>Master[[#This Row],[Received Date -received by site]]</f>
        <v>0</v>
      </c>
      <c r="K5" s="43" t="str">
        <f>IF(Master[[#This Row],[Note (Accession Narrative)]]="","",Master[[#This Row],[Note (Accession Narrative)]])</f>
        <v>Plants are in seed. The inflorescences are straw colored. The inflorescences are at the top of the stem, not spreading. It is taller than Juncus tenuis.</v>
      </c>
    </row>
    <row r="6" spans="1:11" s="1" customFormat="1" ht="15.5" x14ac:dyDescent="0.35">
      <c r="B6" s="63" t="str">
        <f>IF(Master[[#This Row],[Accession Prefix (NPGS)]]="","",Master[[#This Row],[Accession Prefix (NPGS)]])</f>
        <v>W6</v>
      </c>
      <c r="C6" s="64" t="str">
        <f>IF(Master[[#This Row],[Accession Number -Assigned]]="","",Master[[#This Row],[Accession Number -Assigned]])</f>
        <v/>
      </c>
      <c r="D6" s="115" t="str">
        <f>IF(Master[[#This Row],[Taxon -Lookup Picker in GRIN]]="","",Master[[#This Row],[Taxon -Lookup Picker in GRIN]])</f>
        <v>Pityopsis falcata</v>
      </c>
      <c r="E6" s="63" t="str">
        <f>IF(Master[[#This Row],[Life Form -Lookup Picker]]="","",Master[[#This Row],[Life Form -Lookup Picker]])</f>
        <v/>
      </c>
      <c r="F6" s="63" t="str">
        <f>IF(Master[[#This Row],[Level of Improvement -Lookup Picker]]="","",Master[[#This Row],[Level of Improvement -Lookup Picker]])</f>
        <v>Wild material</v>
      </c>
      <c r="G6" s="63" t="str">
        <f>IF(Master[[#This Row],[Reproductive Uniformity -Lookup Picker]]="","",Master[[#This Row],[Reproductive Uniformity -Lookup Picker]])</f>
        <v/>
      </c>
      <c r="H6" s="65" t="str">
        <f>IF(Master[[#This Row],[Inventory Type - Lookup Picker]]="","",Master[[#This Row],[Inventory Type - Lookup Picker]])</f>
        <v>SD</v>
      </c>
      <c r="I6" s="64" t="str">
        <f t="shared" si="0"/>
        <v>mm/dd/yyyy</v>
      </c>
      <c r="J6" s="113">
        <f>Master[[#This Row],[Received Date -received by site]]</f>
        <v>0</v>
      </c>
      <c r="K6" s="43" t="str">
        <f>IF(Master[[#This Row],[Note (Accession Narrative)]]="","",Master[[#This Row],[Note (Accession Narrative)]])</f>
        <v>Yellow flowers, thin sickle-shaped leaves</v>
      </c>
    </row>
    <row r="7" spans="1:11" s="1" customFormat="1" ht="15.5" x14ac:dyDescent="0.35">
      <c r="B7" s="63" t="str">
        <f>IF(Master[[#This Row],[Accession Prefix (NPGS)]]="","",Master[[#This Row],[Accession Prefix (NPGS)]])</f>
        <v>W6</v>
      </c>
      <c r="C7" s="64" t="str">
        <f>IF(Master[[#This Row],[Accession Number -Assigned]]="","",Master[[#This Row],[Accession Number -Assigned]])</f>
        <v/>
      </c>
      <c r="D7" s="115" t="str">
        <f>IF(Master[[#This Row],[Taxon -Lookup Picker in GRIN]]="","",Master[[#This Row],[Taxon -Lookup Picker in GRIN]])</f>
        <v>Schizachyrium littorale</v>
      </c>
      <c r="E7" s="63" t="str">
        <f>IF(Master[[#This Row],[Life Form -Lookup Picker]]="","",Master[[#This Row],[Life Form -Lookup Picker]])</f>
        <v/>
      </c>
      <c r="F7" s="63" t="str">
        <f>IF(Master[[#This Row],[Level of Improvement -Lookup Picker]]="","",Master[[#This Row],[Level of Improvement -Lookup Picker]])</f>
        <v>Wild material</v>
      </c>
      <c r="G7" s="63" t="str">
        <f>IF(Master[[#This Row],[Reproductive Uniformity -Lookup Picker]]="","",Master[[#This Row],[Reproductive Uniformity -Lookup Picker]])</f>
        <v/>
      </c>
      <c r="H7" s="65" t="str">
        <f>IF(Master[[#This Row],[Inventory Type - Lookup Picker]]="","",Master[[#This Row],[Inventory Type - Lookup Picker]])</f>
        <v>SD</v>
      </c>
      <c r="I7" s="64" t="str">
        <f t="shared" si="0"/>
        <v>mm/dd/yyyy</v>
      </c>
      <c r="J7" s="113">
        <f>Master[[#This Row],[Received Date -received by site]]</f>
        <v>0</v>
      </c>
      <c r="K7" s="43" t="str">
        <f>IF(Master[[#This Row],[Note (Accession Narrative)]]="","",Master[[#This Row],[Note (Accession Narrative)]])</f>
        <v/>
      </c>
    </row>
    <row r="8" spans="1:11" s="1" customFormat="1" ht="15.5" x14ac:dyDescent="0.35">
      <c r="B8" s="63" t="str">
        <f>IF(Master[[#This Row],[Accession Prefix (NPGS)]]="","",Master[[#This Row],[Accession Prefix (NPGS)]])</f>
        <v>W6</v>
      </c>
      <c r="C8" s="64" t="str">
        <f>IF(Master[[#This Row],[Accession Number -Assigned]]="","",Master[[#This Row],[Accession Number -Assigned]])</f>
        <v/>
      </c>
      <c r="D8" s="115" t="str">
        <f>IF(Master[[#This Row],[Taxon -Lookup Picker in GRIN]]="","",Master[[#This Row],[Taxon -Lookup Picker in GRIN]])</f>
        <v>Scirpus cyperinus</v>
      </c>
      <c r="E8" s="63" t="str">
        <f>IF(Master[[#This Row],[Life Form -Lookup Picker]]="","",Master[[#This Row],[Life Form -Lookup Picker]])</f>
        <v/>
      </c>
      <c r="F8" s="63" t="str">
        <f>IF(Master[[#This Row],[Level of Improvement -Lookup Picker]]="","",Master[[#This Row],[Level of Improvement -Lookup Picker]])</f>
        <v>Wild material</v>
      </c>
      <c r="G8" s="63" t="str">
        <f>IF(Master[[#This Row],[Reproductive Uniformity -Lookup Picker]]="","",Master[[#This Row],[Reproductive Uniformity -Lookup Picker]])</f>
        <v/>
      </c>
      <c r="H8" s="65" t="str">
        <f>IF(Master[[#This Row],[Inventory Type - Lookup Picker]]="","",Master[[#This Row],[Inventory Type - Lookup Picker]])</f>
        <v>SD</v>
      </c>
      <c r="I8" s="64" t="str">
        <f t="shared" si="0"/>
        <v>mm/dd/yyyy</v>
      </c>
      <c r="J8" s="113">
        <f>Master[[#This Row],[Received Date -received by site]]</f>
        <v>0</v>
      </c>
      <c r="K8" s="43" t="str">
        <f>IF(Master[[#This Row],[Note (Accession Narrative)]]="","",Master[[#This Row],[Note (Accession Narrative)]])</f>
        <v/>
      </c>
    </row>
    <row r="9" spans="1:11" s="1" customFormat="1" ht="15.5" x14ac:dyDescent="0.35">
      <c r="B9" s="63" t="str">
        <f>IF(Master[[#This Row],[Accession Prefix (NPGS)]]="","",Master[[#This Row],[Accession Prefix (NPGS)]])</f>
        <v>W6</v>
      </c>
      <c r="C9" s="64" t="str">
        <f>IF(Master[[#This Row],[Accession Number -Assigned]]="","",Master[[#This Row],[Accession Number -Assigned]])</f>
        <v/>
      </c>
      <c r="D9" s="115" t="str">
        <f>IF(Master[[#This Row],[Taxon -Lookup Picker in GRIN]]="","",Master[[#This Row],[Taxon -Lookup Picker in GRIN]])</f>
        <v>Eupatorium hyssopifolium</v>
      </c>
      <c r="E9" s="63" t="str">
        <f>IF(Master[[#This Row],[Life Form -Lookup Picker]]="","",Master[[#This Row],[Life Form -Lookup Picker]])</f>
        <v/>
      </c>
      <c r="F9" s="63" t="str">
        <f>IF(Master[[#This Row],[Level of Improvement -Lookup Picker]]="","",Master[[#This Row],[Level of Improvement -Lookup Picker]])</f>
        <v>Wild material</v>
      </c>
      <c r="G9" s="63" t="str">
        <f>IF(Master[[#This Row],[Reproductive Uniformity -Lookup Picker]]="","",Master[[#This Row],[Reproductive Uniformity -Lookup Picker]])</f>
        <v/>
      </c>
      <c r="H9" s="65" t="str">
        <f>IF(Master[[#This Row],[Inventory Type - Lookup Picker]]="","",Master[[#This Row],[Inventory Type - Lookup Picker]])</f>
        <v>SD</v>
      </c>
      <c r="I9" s="64" t="str">
        <f t="shared" si="0"/>
        <v>mm/dd/yyyy</v>
      </c>
      <c r="J9" s="113">
        <f>Master[[#This Row],[Received Date -received by site]]</f>
        <v>0</v>
      </c>
      <c r="K9" s="43" t="str">
        <f>IF(Master[[#This Row],[Note (Accession Narrative)]]="","",Master[[#This Row],[Note (Accession Narrative)]])</f>
        <v/>
      </c>
    </row>
    <row r="10" spans="1:11" s="1" customFormat="1" ht="15.5" x14ac:dyDescent="0.35">
      <c r="B10" s="63" t="str">
        <f>IF(Master[[#This Row],[Accession Prefix (NPGS)]]="","",Master[[#This Row],[Accession Prefix (NPGS)]])</f>
        <v>W6</v>
      </c>
      <c r="C10" s="64" t="str">
        <f>IF(Master[[#This Row],[Accession Number -Assigned]]="","",Master[[#This Row],[Accession Number -Assigned]])</f>
        <v/>
      </c>
      <c r="D10" s="115" t="str">
        <f>IF(Master[[#This Row],[Taxon -Lookup Picker in GRIN]]="","",Master[[#This Row],[Taxon -Lookup Picker in GRIN]])</f>
        <v>Solidago sempervirens</v>
      </c>
      <c r="E10" s="63" t="str">
        <f>IF(Master[[#This Row],[Life Form -Lookup Picker]]="","",Master[[#This Row],[Life Form -Lookup Picker]])</f>
        <v/>
      </c>
      <c r="F10" s="63" t="str">
        <f>IF(Master[[#This Row],[Level of Improvement -Lookup Picker]]="","",Master[[#This Row],[Level of Improvement -Lookup Picker]])</f>
        <v>Wild material</v>
      </c>
      <c r="G10" s="63" t="str">
        <f>IF(Master[[#This Row],[Reproductive Uniformity -Lookup Picker]]="","",Master[[#This Row],[Reproductive Uniformity -Lookup Picker]])</f>
        <v/>
      </c>
      <c r="H10" s="65" t="str">
        <f>IF(Master[[#This Row],[Inventory Type - Lookup Picker]]="","",Master[[#This Row],[Inventory Type - Lookup Picker]])</f>
        <v>SD</v>
      </c>
      <c r="I10" s="64" t="str">
        <f t="shared" si="0"/>
        <v>mm/dd/yyyy</v>
      </c>
      <c r="J10" s="113">
        <f>Master[[#This Row],[Received Date -received by site]]</f>
        <v>0</v>
      </c>
      <c r="K10" s="43" t="str">
        <f>IF(Master[[#This Row],[Note (Accession Narrative)]]="","",Master[[#This Row],[Note (Accession Narrative)]])</f>
        <v/>
      </c>
    </row>
    <row r="11" spans="1:11" s="1" customFormat="1" ht="15.5" x14ac:dyDescent="0.35">
      <c r="B11" s="63" t="str">
        <f>IF(Master[[#This Row],[Accession Prefix (NPGS)]]="","",Master[[#This Row],[Accession Prefix (NPGS)]])</f>
        <v>W6</v>
      </c>
      <c r="C11" s="64" t="str">
        <f>IF(Master[[#This Row],[Accession Number -Assigned]]="","",Master[[#This Row],[Accession Number -Assigned]])</f>
        <v/>
      </c>
      <c r="D11" s="115" t="str">
        <f>IF(Master[[#This Row],[Taxon -Lookup Picker in GRIN]]="","",Master[[#This Row],[Taxon -Lookup Picker in GRIN]])</f>
        <v>Sorghastrum nutans</v>
      </c>
      <c r="E11" s="63" t="str">
        <f>IF(Master[[#This Row],[Life Form -Lookup Picker]]="","",Master[[#This Row],[Life Form -Lookup Picker]])</f>
        <v/>
      </c>
      <c r="F11" s="63" t="str">
        <f>IF(Master[[#This Row],[Level of Improvement -Lookup Picker]]="","",Master[[#This Row],[Level of Improvement -Lookup Picker]])</f>
        <v>Wild material</v>
      </c>
      <c r="G11" s="63" t="str">
        <f>IF(Master[[#This Row],[Reproductive Uniformity -Lookup Picker]]="","",Master[[#This Row],[Reproductive Uniformity -Lookup Picker]])</f>
        <v/>
      </c>
      <c r="H11" s="65" t="str">
        <f>IF(Master[[#This Row],[Inventory Type - Lookup Picker]]="","",Master[[#This Row],[Inventory Type - Lookup Picker]])</f>
        <v>SD</v>
      </c>
      <c r="I11" s="64" t="str">
        <f t="shared" si="0"/>
        <v>mm/dd/yyyy</v>
      </c>
      <c r="J11" s="113">
        <f>Master[[#This Row],[Received Date -received by site]]</f>
        <v>0</v>
      </c>
      <c r="K11" s="43" t="str">
        <f>IF(Master[[#This Row],[Note (Accession Narrative)]]="","",Master[[#This Row],[Note (Accession Narrative)]])</f>
        <v/>
      </c>
    </row>
    <row r="12" spans="1:11" s="1" customFormat="1" ht="15.5" x14ac:dyDescent="0.35">
      <c r="B12" s="63" t="str">
        <f>IF(Master[[#This Row],[Accession Prefix (NPGS)]]="","",Master[[#This Row],[Accession Prefix (NPGS)]])</f>
        <v>W6</v>
      </c>
      <c r="C12" s="64" t="str">
        <f>IF(Master[[#This Row],[Accession Number -Assigned]]="","",Master[[#This Row],[Accession Number -Assigned]])</f>
        <v/>
      </c>
      <c r="D12" s="115" t="str">
        <f>IF(Master[[#This Row],[Taxon -Lookup Picker in GRIN]]="","",Master[[#This Row],[Taxon -Lookup Picker in GRIN]])</f>
        <v>Kalmia angustifolia</v>
      </c>
      <c r="E12" s="63" t="str">
        <f>IF(Master[[#This Row],[Life Form -Lookup Picker]]="","",Master[[#This Row],[Life Form -Lookup Picker]])</f>
        <v/>
      </c>
      <c r="F12" s="63" t="str">
        <f>IF(Master[[#This Row],[Level of Improvement -Lookup Picker]]="","",Master[[#This Row],[Level of Improvement -Lookup Picker]])</f>
        <v>Wild material</v>
      </c>
      <c r="G12" s="63" t="str">
        <f>IF(Master[[#This Row],[Reproductive Uniformity -Lookup Picker]]="","",Master[[#This Row],[Reproductive Uniformity -Lookup Picker]])</f>
        <v/>
      </c>
      <c r="H12" s="65" t="str">
        <f>IF(Master[[#This Row],[Inventory Type - Lookup Picker]]="","",Master[[#This Row],[Inventory Type - Lookup Picker]])</f>
        <v>SD</v>
      </c>
      <c r="I12" s="64" t="str">
        <f t="shared" si="0"/>
        <v>mm/dd/yyyy</v>
      </c>
      <c r="J12" s="113">
        <f>Master[[#This Row],[Received Date -received by site]]</f>
        <v>0</v>
      </c>
      <c r="K12" s="43" t="str">
        <f>IF(Master[[#This Row],[Note (Accession Narrative)]]="","",Master[[#This Row],[Note (Accession Narrative)]])</f>
        <v/>
      </c>
    </row>
    <row r="13" spans="1:11" s="1" customFormat="1" ht="15.5" x14ac:dyDescent="0.35">
      <c r="B13" s="63" t="str">
        <f>IF(Master[[#This Row],[Accession Prefix (NPGS)]]="","",Master[[#This Row],[Accession Prefix (NPGS)]])</f>
        <v>W6</v>
      </c>
      <c r="C13" s="64" t="str">
        <f>IF(Master[[#This Row],[Accession Number -Assigned]]="","",Master[[#This Row],[Accession Number -Assigned]])</f>
        <v/>
      </c>
      <c r="D13" s="115" t="str">
        <f>IF(Master[[#This Row],[Taxon -Lookup Picker in GRIN]]="","",Master[[#This Row],[Taxon -Lookup Picker in GRIN]])</f>
        <v>Cephalanthus occidentalis</v>
      </c>
      <c r="E13" s="63" t="str">
        <f>IF(Master[[#This Row],[Life Form -Lookup Picker]]="","",Master[[#This Row],[Life Form -Lookup Picker]])</f>
        <v/>
      </c>
      <c r="F13" s="63" t="str">
        <f>IF(Master[[#This Row],[Level of Improvement -Lookup Picker]]="","",Master[[#This Row],[Level of Improvement -Lookup Picker]])</f>
        <v>Wild material</v>
      </c>
      <c r="G13" s="63" t="str">
        <f>IF(Master[[#This Row],[Reproductive Uniformity -Lookup Picker]]="","",Master[[#This Row],[Reproductive Uniformity -Lookup Picker]])</f>
        <v/>
      </c>
      <c r="H13" s="65" t="str">
        <f>IF(Master[[#This Row],[Inventory Type - Lookup Picker]]="","",Master[[#This Row],[Inventory Type - Lookup Picker]])</f>
        <v>SD</v>
      </c>
      <c r="I13" s="64" t="str">
        <f t="shared" si="0"/>
        <v>mm/dd/yyyy</v>
      </c>
      <c r="J13" s="113">
        <f>Master[[#This Row],[Received Date -received by site]]</f>
        <v>0</v>
      </c>
      <c r="K13" s="43" t="str">
        <f>IF(Master[[#This Row],[Note (Accession Narrative)]]="","",Master[[#This Row],[Note (Accession Narrative)]])</f>
        <v/>
      </c>
    </row>
    <row r="14" spans="1:11" s="1" customFormat="1" ht="15.5" x14ac:dyDescent="0.35">
      <c r="B14" s="63" t="str">
        <f>IF(Master[[#This Row],[Accession Prefix (NPGS)]]="","",Master[[#This Row],[Accession Prefix (NPGS)]])</f>
        <v>W6</v>
      </c>
      <c r="C14" s="64" t="str">
        <f>IF(Master[[#This Row],[Accession Number -Assigned]]="","",Master[[#This Row],[Accession Number -Assigned]])</f>
        <v/>
      </c>
      <c r="D14" s="115" t="str">
        <f>IF(Master[[#This Row],[Taxon -Lookup Picker in GRIN]]="","",Master[[#This Row],[Taxon -Lookup Picker in GRIN]])</f>
        <v>Salicornia depressa</v>
      </c>
      <c r="E14" s="63" t="str">
        <f>IF(Master[[#This Row],[Life Form -Lookup Picker]]="","",Master[[#This Row],[Life Form -Lookup Picker]])</f>
        <v/>
      </c>
      <c r="F14" s="63" t="str">
        <f>IF(Master[[#This Row],[Level of Improvement -Lookup Picker]]="","",Master[[#This Row],[Level of Improvement -Lookup Picker]])</f>
        <v>Wild material</v>
      </c>
      <c r="G14" s="63" t="str">
        <f>IF(Master[[#This Row],[Reproductive Uniformity -Lookup Picker]]="","",Master[[#This Row],[Reproductive Uniformity -Lookup Picker]])</f>
        <v/>
      </c>
      <c r="H14" s="65" t="str">
        <f>IF(Master[[#This Row],[Inventory Type - Lookup Picker]]="","",Master[[#This Row],[Inventory Type - Lookup Picker]])</f>
        <v>SD</v>
      </c>
      <c r="I14" s="64" t="str">
        <f t="shared" si="0"/>
        <v>mm/dd/yyyy</v>
      </c>
      <c r="J14" s="113">
        <f>Master[[#This Row],[Received Date -received by site]]</f>
        <v>0</v>
      </c>
      <c r="K14" s="43" t="str">
        <f>IF(Master[[#This Row],[Note (Accession Narrative)]]="","",Master[[#This Row],[Note (Accession Narrative)]])</f>
        <v/>
      </c>
    </row>
    <row r="15" spans="1:11" s="1" customFormat="1" ht="15.5" x14ac:dyDescent="0.35">
      <c r="B15" s="63" t="str">
        <f>IF(Master[[#This Row],[Accession Prefix (NPGS)]]="","",Master[[#This Row],[Accession Prefix (NPGS)]])</f>
        <v>W6</v>
      </c>
      <c r="C15" s="64" t="str">
        <f>IF(Master[[#This Row],[Accession Number -Assigned]]="","",Master[[#This Row],[Accession Number -Assigned]])</f>
        <v/>
      </c>
      <c r="D15" s="115" t="str">
        <f>IF(Master[[#This Row],[Taxon -Lookup Picker in GRIN]]="","",Master[[#This Row],[Taxon -Lookup Picker in GRIN]])</f>
        <v>Euthamia caroliniana</v>
      </c>
      <c r="E15" s="63" t="str">
        <f>IF(Master[[#This Row],[Life Form -Lookup Picker]]="","",Master[[#This Row],[Life Form -Lookup Picker]])</f>
        <v/>
      </c>
      <c r="F15" s="63" t="str">
        <f>IF(Master[[#This Row],[Level of Improvement -Lookup Picker]]="","",Master[[#This Row],[Level of Improvement -Lookup Picker]])</f>
        <v>Wild material</v>
      </c>
      <c r="G15" s="63" t="str">
        <f>IF(Master[[#This Row],[Reproductive Uniformity -Lookup Picker]]="","",Master[[#This Row],[Reproductive Uniformity -Lookup Picker]])</f>
        <v/>
      </c>
      <c r="H15" s="65" t="str">
        <f>IF(Master[[#This Row],[Inventory Type - Lookup Picker]]="","",Master[[#This Row],[Inventory Type - Lookup Picker]])</f>
        <v>SD</v>
      </c>
      <c r="I15" s="64" t="str">
        <f t="shared" si="0"/>
        <v>mm/dd/yyyy</v>
      </c>
      <c r="J15" s="113">
        <f>Master[[#This Row],[Received Date -received by site]]</f>
        <v>0</v>
      </c>
      <c r="K15" s="43" t="str">
        <f>IF(Master[[#This Row],[Note (Accession Narrative)]]="","",Master[[#This Row],[Note (Accession Narrative)]])</f>
        <v/>
      </c>
    </row>
    <row r="16" spans="1:11" s="1" customFormat="1" ht="15.5" x14ac:dyDescent="0.35">
      <c r="B16" s="63" t="str">
        <f>IF(Master[[#This Row],[Accession Prefix (NPGS)]]="","",Master[[#This Row],[Accession Prefix (NPGS)]])</f>
        <v>W6</v>
      </c>
      <c r="C16" s="64" t="str">
        <f>IF(Master[[#This Row],[Accession Number -Assigned]]="","",Master[[#This Row],[Accession Number -Assigned]])</f>
        <v/>
      </c>
      <c r="D16" s="115" t="str">
        <f>IF(Master[[#This Row],[Taxon -Lookup Picker in GRIN]]="","",Master[[#This Row],[Taxon -Lookup Picker in GRIN]])</f>
        <v>Lespedeza capitata</v>
      </c>
      <c r="E16" s="63" t="str">
        <f>IF(Master[[#This Row],[Life Form -Lookup Picker]]="","",Master[[#This Row],[Life Form -Lookup Picker]])</f>
        <v/>
      </c>
      <c r="F16" s="63" t="str">
        <f>IF(Master[[#This Row],[Level of Improvement -Lookup Picker]]="","",Master[[#This Row],[Level of Improvement -Lookup Picker]])</f>
        <v>Wild material</v>
      </c>
      <c r="G16" s="63" t="str">
        <f>IF(Master[[#This Row],[Reproductive Uniformity -Lookup Picker]]="","",Master[[#This Row],[Reproductive Uniformity -Lookup Picker]])</f>
        <v/>
      </c>
      <c r="H16" s="65" t="str">
        <f>IF(Master[[#This Row],[Inventory Type - Lookup Picker]]="","",Master[[#This Row],[Inventory Type - Lookup Picker]])</f>
        <v>SD</v>
      </c>
      <c r="I16" s="64" t="str">
        <f t="shared" si="0"/>
        <v>mm/dd/yyyy</v>
      </c>
      <c r="J16" s="113">
        <f>Master[[#This Row],[Received Date -received by site]]</f>
        <v>0</v>
      </c>
      <c r="K16" s="43" t="str">
        <f>IF(Master[[#This Row],[Note (Accession Narrative)]]="","",Master[[#This Row],[Note (Accession Narrative)]])</f>
        <v/>
      </c>
    </row>
    <row r="17" spans="2:11" s="1" customFormat="1" ht="15.5" x14ac:dyDescent="0.35">
      <c r="B17" s="63" t="str">
        <f>IF(Master[[#This Row],[Accession Prefix (NPGS)]]="","",Master[[#This Row],[Accession Prefix (NPGS)]])</f>
        <v>W6</v>
      </c>
      <c r="C17" s="64" t="str">
        <f>IF(Master[[#This Row],[Accession Number -Assigned]]="","",Master[[#This Row],[Accession Number -Assigned]])</f>
        <v/>
      </c>
      <c r="D17" s="115" t="str">
        <f>IF(Master[[#This Row],[Taxon -Lookup Picker in GRIN]]="","",Master[[#This Row],[Taxon -Lookup Picker in GRIN]])</f>
        <v>Andropogon glomeratus</v>
      </c>
      <c r="E17" s="63" t="str">
        <f>IF(Master[[#This Row],[Life Form -Lookup Picker]]="","",Master[[#This Row],[Life Form -Lookup Picker]])</f>
        <v/>
      </c>
      <c r="F17" s="63" t="str">
        <f>IF(Master[[#This Row],[Level of Improvement -Lookup Picker]]="","",Master[[#This Row],[Level of Improvement -Lookup Picker]])</f>
        <v>Wild material</v>
      </c>
      <c r="G17" s="63" t="str">
        <f>IF(Master[[#This Row],[Reproductive Uniformity -Lookup Picker]]="","",Master[[#This Row],[Reproductive Uniformity -Lookup Picker]])</f>
        <v/>
      </c>
      <c r="H17" s="65" t="str">
        <f>IF(Master[[#This Row],[Inventory Type - Lookup Picker]]="","",Master[[#This Row],[Inventory Type - Lookup Picker]])</f>
        <v>SD</v>
      </c>
      <c r="I17" s="64" t="str">
        <f t="shared" si="0"/>
        <v>mm/dd/yyyy</v>
      </c>
      <c r="J17" s="113">
        <f>Master[[#This Row],[Received Date -received by site]]</f>
        <v>0</v>
      </c>
      <c r="K17" s="43" t="str">
        <f>IF(Master[[#This Row],[Note (Accession Narrative)]]="","",Master[[#This Row],[Note (Accession Narrative)]])</f>
        <v/>
      </c>
    </row>
    <row r="18" spans="2:11" s="1" customFormat="1" ht="15.5" x14ac:dyDescent="0.35">
      <c r="B18" s="63" t="str">
        <f>IF(Master[[#This Row],[Accession Prefix (NPGS)]]="","",Master[[#This Row],[Accession Prefix (NPGS)]])</f>
        <v>W6</v>
      </c>
      <c r="C18" s="64" t="str">
        <f>IF(Master[[#This Row],[Accession Number -Assigned]]="","",Master[[#This Row],[Accession Number -Assigned]])</f>
        <v/>
      </c>
      <c r="D18" s="115" t="str">
        <f>IF(Master[[#This Row],[Taxon -Lookup Picker in GRIN]]="","",Master[[#This Row],[Taxon -Lookup Picker in GRIN]])</f>
        <v>Salicornia depressa</v>
      </c>
      <c r="E18" s="63" t="str">
        <f>IF(Master[[#This Row],[Life Form -Lookup Picker]]="","",Master[[#This Row],[Life Form -Lookup Picker]])</f>
        <v/>
      </c>
      <c r="F18" s="63" t="str">
        <f>IF(Master[[#This Row],[Level of Improvement -Lookup Picker]]="","",Master[[#This Row],[Level of Improvement -Lookup Picker]])</f>
        <v>Wild material</v>
      </c>
      <c r="G18" s="63" t="str">
        <f>IF(Master[[#This Row],[Reproductive Uniformity -Lookup Picker]]="","",Master[[#This Row],[Reproductive Uniformity -Lookup Picker]])</f>
        <v/>
      </c>
      <c r="H18" s="65" t="str">
        <f>IF(Master[[#This Row],[Inventory Type - Lookup Picker]]="","",Master[[#This Row],[Inventory Type - Lookup Picker]])</f>
        <v>SD</v>
      </c>
      <c r="I18" s="64" t="str">
        <f t="shared" si="0"/>
        <v>mm/dd/yyyy</v>
      </c>
      <c r="J18" s="113">
        <f>Master[[#This Row],[Received Date -received by site]]</f>
        <v>0</v>
      </c>
      <c r="K18" s="43" t="str">
        <f>IF(Master[[#This Row],[Note (Accession Narrative)]]="","",Master[[#This Row],[Note (Accession Narrative)]])</f>
        <v/>
      </c>
    </row>
    <row r="19" spans="2:11" s="1" customFormat="1" ht="15.5" x14ac:dyDescent="0.35">
      <c r="B19" s="63" t="str">
        <f>IF(Master[[#This Row],[Accession Prefix (NPGS)]]="","",Master[[#This Row],[Accession Prefix (NPGS)]])</f>
        <v>W6</v>
      </c>
      <c r="C19" s="64" t="str">
        <f>IF(Master[[#This Row],[Accession Number -Assigned]]="","",Master[[#This Row],[Accession Number -Assigned]])</f>
        <v/>
      </c>
      <c r="D19" s="115" t="str">
        <f>IF(Master[[#This Row],[Taxon -Lookup Picker in GRIN]]="","",Master[[#This Row],[Taxon -Lookup Picker in GRIN]])</f>
        <v>Andropogon glomeratus</v>
      </c>
      <c r="E19" s="63" t="str">
        <f>IF(Master[[#This Row],[Life Form -Lookup Picker]]="","",Master[[#This Row],[Life Form -Lookup Picker]])</f>
        <v/>
      </c>
      <c r="F19" s="63" t="str">
        <f>IF(Master[[#This Row],[Level of Improvement -Lookup Picker]]="","",Master[[#This Row],[Level of Improvement -Lookup Picker]])</f>
        <v>Wild material</v>
      </c>
      <c r="G19" s="63" t="str">
        <f>IF(Master[[#This Row],[Reproductive Uniformity -Lookup Picker]]="","",Master[[#This Row],[Reproductive Uniformity -Lookup Picker]])</f>
        <v/>
      </c>
      <c r="H19" s="65" t="str">
        <f>IF(Master[[#This Row],[Inventory Type - Lookup Picker]]="","",Master[[#This Row],[Inventory Type - Lookup Picker]])</f>
        <v>SD</v>
      </c>
      <c r="I19" s="64" t="str">
        <f t="shared" si="0"/>
        <v>mm/dd/yyyy</v>
      </c>
      <c r="J19" s="113">
        <f>Master[[#This Row],[Received Date -received by site]]</f>
        <v>0</v>
      </c>
      <c r="K19" s="43" t="str">
        <f>IF(Master[[#This Row],[Note (Accession Narrative)]]="","",Master[[#This Row],[Note (Accession Narrative)]])</f>
        <v/>
      </c>
    </row>
    <row r="20" spans="2:11" s="1" customFormat="1" ht="15.5" x14ac:dyDescent="0.35">
      <c r="B20" s="63" t="str">
        <f>IF(Master[[#This Row],[Accession Prefix (NPGS)]]="","",Master[[#This Row],[Accession Prefix (NPGS)]])</f>
        <v>W6</v>
      </c>
      <c r="C20" s="64" t="str">
        <f>IF(Master[[#This Row],[Accession Number -Assigned]]="","",Master[[#This Row],[Accession Number -Assigned]])</f>
        <v/>
      </c>
      <c r="D20" s="115" t="str">
        <f>IF(Master[[#This Row],[Taxon -Lookup Picker in GRIN]]="","",Master[[#This Row],[Taxon -Lookup Picker in GRIN]])</f>
        <v>Carex stricta</v>
      </c>
      <c r="E20" s="63" t="str">
        <f>IF(Master[[#This Row],[Life Form -Lookup Picker]]="","",Master[[#This Row],[Life Form -Lookup Picker]])</f>
        <v/>
      </c>
      <c r="F20" s="63" t="str">
        <f>IF(Master[[#This Row],[Level of Improvement -Lookup Picker]]="","",Master[[#This Row],[Level of Improvement -Lookup Picker]])</f>
        <v>Wild material</v>
      </c>
      <c r="G20" s="63" t="str">
        <f>IF(Master[[#This Row],[Reproductive Uniformity -Lookup Picker]]="","",Master[[#This Row],[Reproductive Uniformity -Lookup Picker]])</f>
        <v/>
      </c>
      <c r="H20" s="65" t="str">
        <f>IF(Master[[#This Row],[Inventory Type - Lookup Picker]]="","",Master[[#This Row],[Inventory Type - Lookup Picker]])</f>
        <v>SD</v>
      </c>
      <c r="I20" s="64" t="str">
        <f t="shared" si="0"/>
        <v>mm/dd/yyyy</v>
      </c>
      <c r="J20" s="113">
        <f>Master[[#This Row],[Received Date -received by site]]</f>
        <v>0</v>
      </c>
      <c r="K20" s="43" t="str">
        <f>IF(Master[[#This Row],[Note (Accession Narrative)]]="","",Master[[#This Row],[Note (Accession Narrative)]])</f>
        <v/>
      </c>
    </row>
    <row r="21" spans="2:11" s="1" customFormat="1" ht="15.5" x14ac:dyDescent="0.35">
      <c r="B21" s="63" t="str">
        <f>IF(Master[[#This Row],[Accession Prefix (NPGS)]]="","",Master[[#This Row],[Accession Prefix (NPGS)]])</f>
        <v>W6</v>
      </c>
      <c r="C21" s="64" t="str">
        <f>IF(Master[[#This Row],[Accession Number -Assigned]]="","",Master[[#This Row],[Accession Number -Assigned]])</f>
        <v/>
      </c>
      <c r="D21" s="115" t="str">
        <f>IF(Master[[#This Row],[Taxon -Lookup Picker in GRIN]]="","",Master[[#This Row],[Taxon -Lookup Picker in GRIN]])</f>
        <v>Danthonia spicata</v>
      </c>
      <c r="E21" s="63" t="str">
        <f>IF(Master[[#This Row],[Life Form -Lookup Picker]]="","",Master[[#This Row],[Life Form -Lookup Picker]])</f>
        <v/>
      </c>
      <c r="F21" s="63" t="str">
        <f>IF(Master[[#This Row],[Level of Improvement -Lookup Picker]]="","",Master[[#This Row],[Level of Improvement -Lookup Picker]])</f>
        <v>Wild material</v>
      </c>
      <c r="G21" s="63" t="str">
        <f>IF(Master[[#This Row],[Reproductive Uniformity -Lookup Picker]]="","",Master[[#This Row],[Reproductive Uniformity -Lookup Picker]])</f>
        <v/>
      </c>
      <c r="H21" s="65" t="str">
        <f>IF(Master[[#This Row],[Inventory Type - Lookup Picker]]="","",Master[[#This Row],[Inventory Type - Lookup Picker]])</f>
        <v>SD</v>
      </c>
      <c r="I21" s="64" t="str">
        <f t="shared" si="0"/>
        <v>mm/dd/yyyy</v>
      </c>
      <c r="J21" s="113">
        <f>Master[[#This Row],[Received Date -received by site]]</f>
        <v>0</v>
      </c>
      <c r="K21" s="43" t="str">
        <f>IF(Master[[#This Row],[Note (Accession Narrative)]]="","",Master[[#This Row],[Note (Accession Narrative)]])</f>
        <v>erect perennial, leaves with narrow flat blades, leaves at the base frequently dry and curly. Inflorescence terminal, few flowered contacted panicle of large spikelets</v>
      </c>
    </row>
    <row r="22" spans="2:11" s="1" customFormat="1" ht="15.5" x14ac:dyDescent="0.35">
      <c r="B22" s="1" t="str">
        <f>IF(Master[[#This Row],[Accession Prefix (NPGS)]]="","",Master[[#This Row],[Accession Prefix (NPGS)]])</f>
        <v>W6</v>
      </c>
      <c r="C22" s="64" t="str">
        <f>IF(Master[[#This Row],[Accession Number -Assigned]]="","",Master[[#This Row],[Accession Number -Assigned]])</f>
        <v/>
      </c>
      <c r="D22" s="114" t="str">
        <f>IF(Master[[#This Row],[Taxon -Lookup Picker in GRIN]]="","",Master[[#This Row],[Taxon -Lookup Picker in GRIN]])</f>
        <v>Danthonia spicata</v>
      </c>
      <c r="E22" s="1" t="str">
        <f>IF(Master[[#This Row],[Life Form -Lookup Picker]]="","",Master[[#This Row],[Life Form -Lookup Picker]])</f>
        <v/>
      </c>
      <c r="F22" s="1" t="str">
        <f>IF(Master[[#This Row],[Level of Improvement -Lookup Picker]]="","",Master[[#This Row],[Level of Improvement -Lookup Picker]])</f>
        <v>Wild material</v>
      </c>
      <c r="G22" s="1" t="str">
        <f>IF(Master[[#This Row],[Reproductive Uniformity -Lookup Picker]]="","",Master[[#This Row],[Reproductive Uniformity -Lookup Picker]])</f>
        <v/>
      </c>
      <c r="H22" s="11" t="str">
        <f>IF(Master[[#This Row],[Inventory Type - Lookup Picker]]="","",Master[[#This Row],[Inventory Type - Lookup Picker]])</f>
        <v>SD</v>
      </c>
      <c r="I22" s="149" t="str">
        <f t="shared" ref="I22:I53" si="1">"mm/dd/yyyy"</f>
        <v>mm/dd/yyyy</v>
      </c>
      <c r="J22" s="148">
        <f>Master[[#This Row],[Received Date -received by site]]</f>
        <v>0</v>
      </c>
      <c r="K22" s="42" t="str">
        <f>IF(Master[[#This Row],[Note (Accession Narrative)]]="","",Master[[#This Row],[Note (Accession Narrative)]])</f>
        <v>Dense tufts. Leaves born mostly near base, blades curly. lower sheaths often contain cleistogamous spikelets. inflorescence contracted, racemiform.</v>
      </c>
    </row>
    <row r="23" spans="2:11" s="1" customFormat="1" ht="15.5" x14ac:dyDescent="0.35">
      <c r="B23" s="1" t="str">
        <f>IF(Master[[#This Row],[Accession Prefix (NPGS)]]="","",Master[[#This Row],[Accession Prefix (NPGS)]])</f>
        <v>W6</v>
      </c>
      <c r="C23" s="64" t="str">
        <f>IF(Master[[#This Row],[Accession Number -Assigned]]="","",Master[[#This Row],[Accession Number -Assigned]])</f>
        <v/>
      </c>
      <c r="D23" s="114" t="str">
        <f>IF(Master[[#This Row],[Taxon -Lookup Picker in GRIN]]="","",Master[[#This Row],[Taxon -Lookup Picker in GRIN]])</f>
        <v>Carex atlantica</v>
      </c>
      <c r="E23" s="1" t="str">
        <f>IF(Master[[#This Row],[Life Form -Lookup Picker]]="","",Master[[#This Row],[Life Form -Lookup Picker]])</f>
        <v/>
      </c>
      <c r="F23" s="1" t="str">
        <f>IF(Master[[#This Row],[Level of Improvement -Lookup Picker]]="","",Master[[#This Row],[Level of Improvement -Lookup Picker]])</f>
        <v>Wild material</v>
      </c>
      <c r="G23" s="1" t="str">
        <f>IF(Master[[#This Row],[Reproductive Uniformity -Lookup Picker]]="","",Master[[#This Row],[Reproductive Uniformity -Lookup Picker]])</f>
        <v/>
      </c>
      <c r="H23" s="11" t="str">
        <f>IF(Master[[#This Row],[Inventory Type - Lookup Picker]]="","",Master[[#This Row],[Inventory Type - Lookup Picker]])</f>
        <v>SD</v>
      </c>
      <c r="I23" s="149" t="str">
        <f t="shared" si="1"/>
        <v>mm/dd/yyyy</v>
      </c>
      <c r="J23" s="148">
        <f>Master[[#This Row],[Received Date -received by site]]</f>
        <v>0</v>
      </c>
      <c r="K23" s="42" t="str">
        <f>IF(Master[[#This Row],[Note (Accession Narrative)]]="","",Master[[#This Row],[Note (Accession Narrative)]])</f>
        <v>Multiple stellate seed heads per stem. stems scabrous on the angles above. perigynia greeen, usually several-nerved ventrally.</v>
      </c>
    </row>
    <row r="24" spans="2:11" s="1" customFormat="1" ht="15.5" x14ac:dyDescent="0.35">
      <c r="B24" s="1" t="str">
        <f>IF(Master[[#This Row],[Accession Prefix (NPGS)]]="","",Master[[#This Row],[Accession Prefix (NPGS)]])</f>
        <v>W6</v>
      </c>
      <c r="C24" s="64" t="str">
        <f>IF(Master[[#This Row],[Accession Number -Assigned]]="","",Master[[#This Row],[Accession Number -Assigned]])</f>
        <v/>
      </c>
      <c r="D24" s="114" t="str">
        <f>IF(Master[[#This Row],[Taxon -Lookup Picker in GRIN]]="","",Master[[#This Row],[Taxon -Lookup Picker in GRIN]])</f>
        <v>Carex atlantica</v>
      </c>
      <c r="E24" s="1" t="str">
        <f>IF(Master[[#This Row],[Life Form -Lookup Picker]]="","",Master[[#This Row],[Life Form -Lookup Picker]])</f>
        <v/>
      </c>
      <c r="F24" s="1" t="str">
        <f>IF(Master[[#This Row],[Level of Improvement -Lookup Picker]]="","",Master[[#This Row],[Level of Improvement -Lookup Picker]])</f>
        <v>Wild material</v>
      </c>
      <c r="G24" s="1" t="str">
        <f>IF(Master[[#This Row],[Reproductive Uniformity -Lookup Picker]]="","",Master[[#This Row],[Reproductive Uniformity -Lookup Picker]])</f>
        <v/>
      </c>
      <c r="H24" s="11" t="str">
        <f>IF(Master[[#This Row],[Inventory Type - Lookup Picker]]="","",Master[[#This Row],[Inventory Type - Lookup Picker]])</f>
        <v>SD</v>
      </c>
      <c r="I24" s="149" t="str">
        <f t="shared" si="1"/>
        <v>mm/dd/yyyy</v>
      </c>
      <c r="J24" s="148">
        <f>Master[[#This Row],[Received Date -received by site]]</f>
        <v>0</v>
      </c>
      <c r="K24" s="42" t="str">
        <f>IF(Master[[#This Row],[Note (Accession Narrative)]]="","",Master[[#This Row],[Note (Accession Narrative)]])</f>
        <v>Multiple stellate seed heads per stem. stems scabrous on the angles above. perigynia greeen, usually several-nerved ventrally.</v>
      </c>
    </row>
    <row r="25" spans="2:11" s="1" customFormat="1" ht="15.5" x14ac:dyDescent="0.35">
      <c r="B25" s="1" t="str">
        <f>IF(Master[[#This Row],[Accession Prefix (NPGS)]]="","",Master[[#This Row],[Accession Prefix (NPGS)]])</f>
        <v>W6</v>
      </c>
      <c r="C25" s="64" t="str">
        <f>IF(Master[[#This Row],[Accession Number -Assigned]]="","",Master[[#This Row],[Accession Number -Assigned]])</f>
        <v/>
      </c>
      <c r="D25" s="114" t="str">
        <f>IF(Master[[#This Row],[Taxon -Lookup Picker in GRIN]]="","",Master[[#This Row],[Taxon -Lookup Picker in GRIN]])</f>
        <v>Hudsonia ericoides</v>
      </c>
      <c r="E25" s="1" t="str">
        <f>IF(Master[[#This Row],[Life Form -Lookup Picker]]="","",Master[[#This Row],[Life Form -Lookup Picker]])</f>
        <v/>
      </c>
      <c r="F25" s="1" t="str">
        <f>IF(Master[[#This Row],[Level of Improvement -Lookup Picker]]="","",Master[[#This Row],[Level of Improvement -Lookup Picker]])</f>
        <v>Wild material</v>
      </c>
      <c r="G25" s="1" t="str">
        <f>IF(Master[[#This Row],[Reproductive Uniformity -Lookup Picker]]="","",Master[[#This Row],[Reproductive Uniformity -Lookup Picker]])</f>
        <v/>
      </c>
      <c r="H25" s="11" t="str">
        <f>IF(Master[[#This Row],[Inventory Type - Lookup Picker]]="","",Master[[#This Row],[Inventory Type - Lookup Picker]])</f>
        <v>SD</v>
      </c>
      <c r="I25" s="149" t="str">
        <f t="shared" si="1"/>
        <v>mm/dd/yyyy</v>
      </c>
      <c r="J25" s="148">
        <f>Master[[#This Row],[Received Date -received by site]]</f>
        <v>0</v>
      </c>
      <c r="K25" s="42" t="str">
        <f>IF(Master[[#This Row],[Note (Accession Narrative)]]="","",Master[[#This Row],[Note (Accession Narrative)]])</f>
        <v>Small, low, shrub. Forms dense mat. needle-like leaves only a few mm long. Pale orange- tan fruit.</v>
      </c>
    </row>
    <row r="26" spans="2:11" s="1" customFormat="1" ht="15.5" x14ac:dyDescent="0.35">
      <c r="B26" s="1" t="str">
        <f>IF(Master[[#This Row],[Accession Prefix (NPGS)]]="","",Master[[#This Row],[Accession Prefix (NPGS)]])</f>
        <v>W6</v>
      </c>
      <c r="C26" s="64" t="str">
        <f>IF(Master[[#This Row],[Accession Number -Assigned]]="","",Master[[#This Row],[Accession Number -Assigned]])</f>
        <v/>
      </c>
      <c r="D26" s="114" t="str">
        <f>IF(Master[[#This Row],[Taxon -Lookup Picker in GRIN]]="","",Master[[#This Row],[Taxon -Lookup Picker in GRIN]])</f>
        <v>Plantago aristata</v>
      </c>
      <c r="E26" s="1" t="str">
        <f>IF(Master[[#This Row],[Life Form -Lookup Picker]]="","",Master[[#This Row],[Life Form -Lookup Picker]])</f>
        <v/>
      </c>
      <c r="F26" s="1" t="str">
        <f>IF(Master[[#This Row],[Level of Improvement -Lookup Picker]]="","",Master[[#This Row],[Level of Improvement -Lookup Picker]])</f>
        <v>Wild material</v>
      </c>
      <c r="G26" s="1" t="str">
        <f>IF(Master[[#This Row],[Reproductive Uniformity -Lookup Picker]]="","",Master[[#This Row],[Reproductive Uniformity -Lookup Picker]])</f>
        <v/>
      </c>
      <c r="H26" s="11" t="str">
        <f>IF(Master[[#This Row],[Inventory Type - Lookup Picker]]="","",Master[[#This Row],[Inventory Type - Lookup Picker]])</f>
        <v>SD</v>
      </c>
      <c r="I26" s="149" t="str">
        <f t="shared" si="1"/>
        <v>mm/dd/yyyy</v>
      </c>
      <c r="J26" s="148">
        <f>Master[[#This Row],[Received Date -received by site]]</f>
        <v>0</v>
      </c>
      <c r="K26" s="42" t="str">
        <f>IF(Master[[#This Row],[Note (Accession Narrative)]]="","",Master[[#This Row],[Note (Accession Narrative)]])</f>
        <v>taprooted, thinly hairy. leaves linear to 18 cm. infl. cylindrical spikes. linear bracts conspicuously long-exsert. seeds 2, brown, elliptic.</v>
      </c>
    </row>
    <row r="27" spans="2:11" s="1" customFormat="1" ht="15.5" x14ac:dyDescent="0.35">
      <c r="B27" s="1" t="str">
        <f>IF(Master[[#This Row],[Accession Prefix (NPGS)]]="","",Master[[#This Row],[Accession Prefix (NPGS)]])</f>
        <v>W6</v>
      </c>
      <c r="C27" s="64" t="str">
        <f>IF(Master[[#This Row],[Accession Number -Assigned]]="","",Master[[#This Row],[Accession Number -Assigned]])</f>
        <v/>
      </c>
      <c r="D27" s="114" t="str">
        <f>IF(Master[[#This Row],[Taxon -Lookup Picker in GRIN]]="","",Master[[#This Row],[Taxon -Lookup Picker in GRIN]])</f>
        <v>Carex crinita</v>
      </c>
      <c r="E27" s="1" t="str">
        <f>IF(Master[[#This Row],[Life Form -Lookup Picker]]="","",Master[[#This Row],[Life Form -Lookup Picker]])</f>
        <v/>
      </c>
      <c r="F27" s="1" t="str">
        <f>IF(Master[[#This Row],[Level of Improvement -Lookup Picker]]="","",Master[[#This Row],[Level of Improvement -Lookup Picker]])</f>
        <v>Wild material</v>
      </c>
      <c r="G27" s="1" t="str">
        <f>IF(Master[[#This Row],[Reproductive Uniformity -Lookup Picker]]="","",Master[[#This Row],[Reproductive Uniformity -Lookup Picker]])</f>
        <v/>
      </c>
      <c r="H27" s="11" t="str">
        <f>IF(Master[[#This Row],[Inventory Type - Lookup Picker]]="","",Master[[#This Row],[Inventory Type - Lookup Picker]])</f>
        <v>SD</v>
      </c>
      <c r="I27" s="149" t="str">
        <f t="shared" si="1"/>
        <v>mm/dd/yyyy</v>
      </c>
      <c r="J27" s="148">
        <f>Master[[#This Row],[Received Date -received by site]]</f>
        <v>0</v>
      </c>
      <c r="K27" s="42" t="str">
        <f>IF(Master[[#This Row],[Note (Accession Narrative)]]="","",Master[[#This Row],[Note (Accession Narrative)]])</f>
        <v>Densely tufted, 4-16 dm. stems surpassing the leaves. spikes loosely spreading to drooping on slender peduncles. perigynia silky green, 2-ribbed. achene lenticular.</v>
      </c>
    </row>
    <row r="28" spans="2:11" s="1" customFormat="1" ht="15.5" x14ac:dyDescent="0.35">
      <c r="B28" s="1" t="str">
        <f>IF(Master[[#This Row],[Accession Prefix (NPGS)]]="","",Master[[#This Row],[Accession Prefix (NPGS)]])</f>
        <v>W6</v>
      </c>
      <c r="C28" s="64" t="str">
        <f>IF(Master[[#This Row],[Accession Number -Assigned]]="","",Master[[#This Row],[Accession Number -Assigned]])</f>
        <v/>
      </c>
      <c r="D28" s="114" t="str">
        <f>IF(Master[[#This Row],[Taxon -Lookup Picker in GRIN]]="","",Master[[#This Row],[Taxon -Lookup Picker in GRIN]])</f>
        <v>Scirpus atrovirens</v>
      </c>
      <c r="E28" s="1" t="str">
        <f>IF(Master[[#This Row],[Life Form -Lookup Picker]]="","",Master[[#This Row],[Life Form -Lookup Picker]])</f>
        <v/>
      </c>
      <c r="F28" s="1" t="str">
        <f>IF(Master[[#This Row],[Level of Improvement -Lookup Picker]]="","",Master[[#This Row],[Level of Improvement -Lookup Picker]])</f>
        <v>Wild material</v>
      </c>
      <c r="G28" s="1" t="str">
        <f>IF(Master[[#This Row],[Reproductive Uniformity -Lookup Picker]]="","",Master[[#This Row],[Reproductive Uniformity -Lookup Picker]])</f>
        <v/>
      </c>
      <c r="H28" s="11" t="str">
        <f>IF(Master[[#This Row],[Inventory Type - Lookup Picker]]="","",Master[[#This Row],[Inventory Type - Lookup Picker]])</f>
        <v>SD</v>
      </c>
      <c r="I28" s="149" t="str">
        <f t="shared" si="1"/>
        <v>mm/dd/yyyy</v>
      </c>
      <c r="J28" s="148">
        <f>Master[[#This Row],[Received Date -received by site]]</f>
        <v>0</v>
      </c>
      <c r="K28" s="42" t="str">
        <f>IF(Master[[#This Row],[Note (Accession Narrative)]]="","",Master[[#This Row],[Note (Accession Narrative)]])</f>
        <v>1.5 m from short tough rhizomes. main leaves to 18 mm wide, mostly on lower half of stem. spikelets ovoid or short-cylindric, 2-8 mm, densely crowded in subglobose heads. scales 1.4-2.1 mm, brownish or blackish with pale midvein.</v>
      </c>
    </row>
    <row r="29" spans="2:11" s="1" customFormat="1" ht="15.5" x14ac:dyDescent="0.35">
      <c r="B29" s="1" t="str">
        <f>IF(Master[[#This Row],[Accession Prefix (NPGS)]]="","",Master[[#This Row],[Accession Prefix (NPGS)]])</f>
        <v>W6</v>
      </c>
      <c r="C29" s="64" t="str">
        <f>IF(Master[[#This Row],[Accession Number -Assigned]]="","",Master[[#This Row],[Accession Number -Assigned]])</f>
        <v/>
      </c>
      <c r="D29" s="114" t="str">
        <f>IF(Master[[#This Row],[Taxon -Lookup Picker in GRIN]]="","",Master[[#This Row],[Taxon -Lookup Picker in GRIN]])</f>
        <v>Cyperus grayi</v>
      </c>
      <c r="E29" s="1" t="str">
        <f>IF(Master[[#This Row],[Life Form -Lookup Picker]]="","",Master[[#This Row],[Life Form -Lookup Picker]])</f>
        <v/>
      </c>
      <c r="F29" s="1" t="str">
        <f>IF(Master[[#This Row],[Level of Improvement -Lookup Picker]]="","",Master[[#This Row],[Level of Improvement -Lookup Picker]])</f>
        <v>Wild material</v>
      </c>
      <c r="G29" s="1" t="str">
        <f>IF(Master[[#This Row],[Reproductive Uniformity -Lookup Picker]]="","",Master[[#This Row],[Reproductive Uniformity -Lookup Picker]])</f>
        <v/>
      </c>
      <c r="H29" s="11" t="str">
        <f>IF(Master[[#This Row],[Inventory Type - Lookup Picker]]="","",Master[[#This Row],[Inventory Type - Lookup Picker]])</f>
        <v>SD</v>
      </c>
      <c r="I29" s="149" t="str">
        <f t="shared" si="1"/>
        <v>mm/dd/yyyy</v>
      </c>
      <c r="J29" s="148">
        <f>Master[[#This Row],[Received Date -received by site]]</f>
        <v>0</v>
      </c>
      <c r="K29" s="42" t="str">
        <f>IF(Master[[#This Row],[Note (Accession Narrative)]]="","",Master[[#This Row],[Note (Accession Narrative)]])</f>
        <v>slender perennial with corm. leaves folded. loose spikelets radiating in all directions. achenes trigonous with flat sides. scales ovate.</v>
      </c>
    </row>
    <row r="30" spans="2:11" s="1" customFormat="1" ht="15.5" x14ac:dyDescent="0.35">
      <c r="B30" s="1" t="str">
        <f>IF(Master[[#This Row],[Accession Prefix (NPGS)]]="","",Master[[#This Row],[Accession Prefix (NPGS)]])</f>
        <v>W6</v>
      </c>
      <c r="C30" s="64" t="str">
        <f>IF(Master[[#This Row],[Accession Number -Assigned]]="","",Master[[#This Row],[Accession Number -Assigned]])</f>
        <v/>
      </c>
      <c r="D30" s="114" t="str">
        <f>IF(Master[[#This Row],[Taxon -Lookup Picker in GRIN]]="","",Master[[#This Row],[Taxon -Lookup Picker in GRIN]])</f>
        <v>Carex lupulina</v>
      </c>
      <c r="E30" s="1" t="str">
        <f>IF(Master[[#This Row],[Life Form -Lookup Picker]]="","",Master[[#This Row],[Life Form -Lookup Picker]])</f>
        <v/>
      </c>
      <c r="F30" s="1" t="str">
        <f>IF(Master[[#This Row],[Level of Improvement -Lookup Picker]]="","",Master[[#This Row],[Level of Improvement -Lookup Picker]])</f>
        <v>Wild material</v>
      </c>
      <c r="G30" s="1" t="str">
        <f>IF(Master[[#This Row],[Reproductive Uniformity -Lookup Picker]]="","",Master[[#This Row],[Reproductive Uniformity -Lookup Picker]])</f>
        <v/>
      </c>
      <c r="H30" s="11" t="str">
        <f>IF(Master[[#This Row],[Inventory Type - Lookup Picker]]="","",Master[[#This Row],[Inventory Type - Lookup Picker]])</f>
        <v>SD</v>
      </c>
      <c r="I30" s="149" t="str">
        <f t="shared" si="1"/>
        <v>mm/dd/yyyy</v>
      </c>
      <c r="J30" s="148">
        <f>Master[[#This Row],[Received Date -received by site]]</f>
        <v>0</v>
      </c>
      <c r="K30" s="42" t="str">
        <f>IF(Master[[#This Row],[Note (Accession Narrative)]]="","",Master[[#This Row],[Note (Accession Narrative)]])</f>
        <v>stems 2-13 dm, smooth, solitary or few together from long, dark, scaly, sympodial rhizomes.basal sheaths reddish to brownish. terminal spike staminate. pistillate spikes 2-5, ascending, ovoid to cylindric. perigynia smooth and shiny, strongly 13-22-nerved.</v>
      </c>
    </row>
    <row r="31" spans="2:11" s="1" customFormat="1" ht="15.5" x14ac:dyDescent="0.35">
      <c r="B31" s="1" t="str">
        <f>IF(Master[[#This Row],[Accession Prefix (NPGS)]]="","",Master[[#This Row],[Accession Prefix (NPGS)]])</f>
        <v>W6</v>
      </c>
      <c r="C31" s="64" t="str">
        <f>IF(Master[[#This Row],[Accession Number -Assigned]]="","",Master[[#This Row],[Accession Number -Assigned]])</f>
        <v/>
      </c>
      <c r="D31" s="114" t="str">
        <f>IF(Master[[#This Row],[Taxon -Lookup Picker in GRIN]]="","",Master[[#This Row],[Taxon -Lookup Picker in GRIN]])</f>
        <v>Carex lurida</v>
      </c>
      <c r="E31" s="1" t="str">
        <f>IF(Master[[#This Row],[Life Form -Lookup Picker]]="","",Master[[#This Row],[Life Form -Lookup Picker]])</f>
        <v/>
      </c>
      <c r="F31" s="1" t="str">
        <f>IF(Master[[#This Row],[Level of Improvement -Lookup Picker]]="","",Master[[#This Row],[Level of Improvement -Lookup Picker]])</f>
        <v>Wild material</v>
      </c>
      <c r="G31" s="1" t="str">
        <f>IF(Master[[#This Row],[Reproductive Uniformity -Lookup Picker]]="","",Master[[#This Row],[Reproductive Uniformity -Lookup Picker]])</f>
        <v/>
      </c>
      <c r="H31" s="11" t="str">
        <f>IF(Master[[#This Row],[Inventory Type - Lookup Picker]]="","",Master[[#This Row],[Inventory Type - Lookup Picker]])</f>
        <v>SD</v>
      </c>
      <c r="I31" s="149" t="str">
        <f t="shared" si="1"/>
        <v>mm/dd/yyyy</v>
      </c>
      <c r="J31" s="148">
        <f>Master[[#This Row],[Received Date -received by site]]</f>
        <v>0</v>
      </c>
      <c r="K31" s="42" t="str">
        <f>IF(Master[[#This Row],[Note (Accession Narrative)]]="","",Master[[#This Row],[Note (Accession Narrative)]])</f>
        <v>stem leaf blade widthû4â€“13 mmûLowest bract sheathûthe lowest bract has a sheath longer than four millimetersûthe lowest bract has no sheath (or a very short sheath up to four millimeters in length)ûSpike on stalkûthe lowest spike on the plant has a peduncleûTop spikeûthe uppermost spike contains only staminate flowersûPerigynium hairsûthe perigynium has no hairsûPerigynium lengthû6â€“10.8 mmûLeaf sheath colorûthe leaf sheath is tinted pink, red or purpleûLeaf blade textureûthe leaf blade is smooth and hairless, or rough and sandpaperyûPerigynium beak teethûthe perigynium beak is divided at the top into two teeth</v>
      </c>
    </row>
    <row r="32" spans="2:11" s="1" customFormat="1" ht="15.5" x14ac:dyDescent="0.35">
      <c r="B32" s="1" t="str">
        <f>IF(Master[[#This Row],[Accession Prefix (NPGS)]]="","",Master[[#This Row],[Accession Prefix (NPGS)]])</f>
        <v>W6</v>
      </c>
      <c r="C32" s="64" t="str">
        <f>IF(Master[[#This Row],[Accession Number -Assigned]]="","",Master[[#This Row],[Accession Number -Assigned]])</f>
        <v/>
      </c>
      <c r="D32" s="114" t="str">
        <f>IF(Master[[#This Row],[Taxon -Lookup Picker in GRIN]]="","",Master[[#This Row],[Taxon -Lookup Picker in GRIN]])</f>
        <v>Elymus virginicus var. virginicus</v>
      </c>
      <c r="E32" s="1" t="str">
        <f>IF(Master[[#This Row],[Life Form -Lookup Picker]]="","",Master[[#This Row],[Life Form -Lookup Picker]])</f>
        <v/>
      </c>
      <c r="F32" s="1" t="str">
        <f>IF(Master[[#This Row],[Level of Improvement -Lookup Picker]]="","",Master[[#This Row],[Level of Improvement -Lookup Picker]])</f>
        <v>Wild material</v>
      </c>
      <c r="G32" s="1" t="str">
        <f>IF(Master[[#This Row],[Reproductive Uniformity -Lookup Picker]]="","",Master[[#This Row],[Reproductive Uniformity -Lookup Picker]])</f>
        <v/>
      </c>
      <c r="H32" s="11" t="str">
        <f>IF(Master[[#This Row],[Inventory Type - Lookup Picker]]="","",Master[[#This Row],[Inventory Type - Lookup Picker]])</f>
        <v>SD</v>
      </c>
      <c r="I32" s="149" t="str">
        <f t="shared" si="1"/>
        <v>mm/dd/yyyy</v>
      </c>
      <c r="J32" s="148">
        <f>Master[[#This Row],[Received Date -received by site]]</f>
        <v>0</v>
      </c>
      <c r="K32" s="42" t="str">
        <f>IF(Master[[#This Row],[Note (Accession Narrative)]]="","",Master[[#This Row],[Note (Accession Narrative)]])</f>
        <v>Tufted perennial 5-12 dm, lvs mostly 6-10 per stem, scabrous on both sides. spikes rigidly erect. spikelets mostly paired, disarticulating below the glumes. glumes subequal, 10-30 mm, firm, bowed-out at the base. long awned up to 4 cm.</v>
      </c>
    </row>
    <row r="33" spans="2:11" s="1" customFormat="1" ht="15.5" x14ac:dyDescent="0.35">
      <c r="B33" s="1" t="str">
        <f>IF(Master[[#This Row],[Accession Prefix (NPGS)]]="","",Master[[#This Row],[Accession Prefix (NPGS)]])</f>
        <v>W6</v>
      </c>
      <c r="C33" s="64" t="str">
        <f>IF(Master[[#This Row],[Accession Number -Assigned]]="","",Master[[#This Row],[Accession Number -Assigned]])</f>
        <v/>
      </c>
      <c r="D33" s="114" t="str">
        <f>IF(Master[[#This Row],[Taxon -Lookup Picker in GRIN]]="","",Master[[#This Row],[Taxon -Lookup Picker in GRIN]])</f>
        <v>Tripsacum dactyloides</v>
      </c>
      <c r="E33" s="1" t="str">
        <f>IF(Master[[#This Row],[Life Form -Lookup Picker]]="","",Master[[#This Row],[Life Form -Lookup Picker]])</f>
        <v/>
      </c>
      <c r="F33" s="1" t="str">
        <f>IF(Master[[#This Row],[Level of Improvement -Lookup Picker]]="","",Master[[#This Row],[Level of Improvement -Lookup Picker]])</f>
        <v>Wild material</v>
      </c>
      <c r="G33" s="1" t="str">
        <f>IF(Master[[#This Row],[Reproductive Uniformity -Lookup Picker]]="","",Master[[#This Row],[Reproductive Uniformity -Lookup Picker]])</f>
        <v/>
      </c>
      <c r="H33" s="11" t="str">
        <f>IF(Master[[#This Row],[Inventory Type - Lookup Picker]]="","",Master[[#This Row],[Inventory Type - Lookup Picker]])</f>
        <v>SD</v>
      </c>
      <c r="I33" s="149" t="str">
        <f t="shared" si="1"/>
        <v>mm/dd/yyyy</v>
      </c>
      <c r="J33" s="148">
        <f>Master[[#This Row],[Received Date -received by site]]</f>
        <v>0</v>
      </c>
      <c r="K33" s="42" t="str">
        <f>IF(Master[[#This Row],[Note (Accession Narrative)]]="","",Master[[#This Row],[Note (Accession Narrative)]])</f>
        <v>Habitat: terrestrial wetlands ûLeaf blade width: 9Ã¢âú¬â€œ45 mmûInflorescence branches: The flowers are attached to branches rather than to the main axis of the inflorescence.There are no branch points between the base of the inflorescence axis and the flowers, or they are not obvious.ûSpikelet length: 6Ã¢âú¬â€œ8 mmûGlume relative length: both glumes are as long or longer than all of the florets.ûAwn on glume: the glume has no awn.ûOne or more florets: there is one floret per spikelet.ûLemma awn length: 0 mmûLeaf ligule length: 1Ã¢âú¬â€œ3 mm</v>
      </c>
    </row>
    <row r="34" spans="2:11" s="1" customFormat="1" ht="15.5" x14ac:dyDescent="0.35">
      <c r="B34" s="1" t="str">
        <f>IF(Master[[#This Row],[Accession Prefix (NPGS)]]="","",Master[[#This Row],[Accession Prefix (NPGS)]])</f>
        <v>W6</v>
      </c>
      <c r="C34" s="64" t="str">
        <f>IF(Master[[#This Row],[Accession Number -Assigned]]="","",Master[[#This Row],[Accession Number -Assigned]])</f>
        <v/>
      </c>
      <c r="D34" s="114" t="str">
        <f>IF(Master[[#This Row],[Taxon -Lookup Picker in GRIN]]="","",Master[[#This Row],[Taxon -Lookup Picker in GRIN]])</f>
        <v>Heterotheca subaxillaris</v>
      </c>
      <c r="E34" s="1" t="str">
        <f>IF(Master[[#This Row],[Life Form -Lookup Picker]]="","",Master[[#This Row],[Life Form -Lookup Picker]])</f>
        <v/>
      </c>
      <c r="F34" s="1" t="str">
        <f>IF(Master[[#This Row],[Level of Improvement -Lookup Picker]]="","",Master[[#This Row],[Level of Improvement -Lookup Picker]])</f>
        <v>Wild material</v>
      </c>
      <c r="G34" s="1" t="str">
        <f>IF(Master[[#This Row],[Reproductive Uniformity -Lookup Picker]]="","",Master[[#This Row],[Reproductive Uniformity -Lookup Picker]])</f>
        <v/>
      </c>
      <c r="H34" s="11" t="str">
        <f>IF(Master[[#This Row],[Inventory Type - Lookup Picker]]="","",Master[[#This Row],[Inventory Type - Lookup Picker]])</f>
        <v>SD</v>
      </c>
      <c r="I34" s="149" t="str">
        <f t="shared" si="1"/>
        <v>mm/dd/yyyy</v>
      </c>
      <c r="J34" s="148">
        <f>Master[[#This Row],[Received Date -received by site]]</f>
        <v>0</v>
      </c>
      <c r="K34" s="42" t="str">
        <f>IF(Master[[#This Row],[Note (Accession Narrative)]]="","",Master[[#This Row],[Note (Accession Narrative)]])</f>
        <v>Habitat: terrestrial.ûLeaf type:û leaves are simple (i.e., lobed or unlobed but not separated into leaflets) ûLeaf arrangement:û alternate: there is one leaf per node along the stemû basal: the leaves are growing only at the base of the plant.ûLeaf blade edges: the edge of the leaf blade has no teeth or lobes/the edge of the leaf blade has teeth.ûFlower type in flower heads: the flower head has tubular disk flowers in the center and ray flowers, these often strap-shaped, around the periphery.ûRay flower color: yellow.ûTuft or plume on fruit: at least a part of the plume is made up of fine bristles. There is no plume, or the plume is made up of scales, awns, a crown, or a rim.ûSpines on plant: the plant has no spines.ûLeaf blade length: 10Ã¢âú¬â€œ70 mmûDisk flower number: 21-50/more than 50</v>
      </c>
    </row>
    <row r="35" spans="2:11" s="1" customFormat="1" ht="15.5" x14ac:dyDescent="0.35">
      <c r="B35" s="1" t="str">
        <f>IF(Master[[#This Row],[Accession Prefix (NPGS)]]="","",Master[[#This Row],[Accession Prefix (NPGS)]])</f>
        <v>W6</v>
      </c>
      <c r="C35" s="64" t="str">
        <f>IF(Master[[#This Row],[Accession Number -Assigned]]="","",Master[[#This Row],[Accession Number -Assigned]])</f>
        <v/>
      </c>
      <c r="D35" s="114" t="str">
        <f>IF(Master[[#This Row],[Taxon -Lookup Picker in GRIN]]="","",Master[[#This Row],[Taxon -Lookup Picker in GRIN]])</f>
        <v>Cakile edentula</v>
      </c>
      <c r="E35" s="1" t="str">
        <f>IF(Master[[#This Row],[Life Form -Lookup Picker]]="","",Master[[#This Row],[Life Form -Lookup Picker]])</f>
        <v/>
      </c>
      <c r="F35" s="1" t="str">
        <f>IF(Master[[#This Row],[Level of Improvement -Lookup Picker]]="","",Master[[#This Row],[Level of Improvement -Lookup Picker]])</f>
        <v>Wild material</v>
      </c>
      <c r="G35" s="1" t="str">
        <f>IF(Master[[#This Row],[Reproductive Uniformity -Lookup Picker]]="","",Master[[#This Row],[Reproductive Uniformity -Lookup Picker]])</f>
        <v/>
      </c>
      <c r="H35" s="11" t="str">
        <f>IF(Master[[#This Row],[Inventory Type - Lookup Picker]]="","",Master[[#This Row],[Inventory Type - Lookup Picker]])</f>
        <v>SD</v>
      </c>
      <c r="I35" s="149" t="str">
        <f t="shared" si="1"/>
        <v>mm/dd/yyyy</v>
      </c>
      <c r="J35" s="148">
        <f>Master[[#This Row],[Received Date -received by site]]</f>
        <v>0</v>
      </c>
      <c r="K35" s="42" t="str">
        <f>IF(Master[[#This Row],[Note (Accession Narrative)]]="","",Master[[#This Row],[Note (Accession Narrative)]])</f>
        <v>Habitat: terrestrial wetlands.ûFlower petal color: blue to purple or pink to red or whiteûLeaf type: the leaves are simple (i.e., lobed or unlobed but not separated into leaflets) ûLeaf arrangement:û alternate: there is one leaf per node along the stem.ûLeaf blade edges: the edge of the leaf blade has lobes, or it has both teeth and lobes/the edge of the leaf blade has teeth/the edge of the leaf blade is entire (has no teeth or lobes).ûFlower symmetry: there are two or more ways to evenly divide the flower (the flower is radially symmetrical).ûNumber of sepals, petals or tepals: there are four petals, sepals, or tepals in the flower.ûFusion of sepals and petals: both the petals and sepals are separate and not fused.ûStamen number: 6.ûFruit type (general): the fruit is dry but does not split open when ripe.ûFruit length: 12Ã¢âú¬â€œ29 mm</v>
      </c>
    </row>
    <row r="36" spans="2:11" s="1" customFormat="1" ht="15.5" x14ac:dyDescent="0.35">
      <c r="B36" s="1" t="str">
        <f>IF(Master[[#This Row],[Accession Prefix (NPGS)]]="","",Master[[#This Row],[Accession Prefix (NPGS)]])</f>
        <v>W6</v>
      </c>
      <c r="C36" s="64" t="str">
        <f>IF(Master[[#This Row],[Accession Number -Assigned]]="","",Master[[#This Row],[Accession Number -Assigned]])</f>
        <v/>
      </c>
      <c r="D36" s="114" t="str">
        <f>IF(Master[[#This Row],[Taxon -Lookup Picker in GRIN]]="","",Master[[#This Row],[Taxon -Lookup Picker in GRIN]])</f>
        <v>Scirpus cyperinus</v>
      </c>
      <c r="E36" s="1" t="str">
        <f>IF(Master[[#This Row],[Life Form -Lookup Picker]]="","",Master[[#This Row],[Life Form -Lookup Picker]])</f>
        <v/>
      </c>
      <c r="F36" s="1" t="str">
        <f>IF(Master[[#This Row],[Level of Improvement -Lookup Picker]]="","",Master[[#This Row],[Level of Improvement -Lookup Picker]])</f>
        <v>Wild material</v>
      </c>
      <c r="G36" s="1" t="str">
        <f>IF(Master[[#This Row],[Reproductive Uniformity -Lookup Picker]]="","",Master[[#This Row],[Reproductive Uniformity -Lookup Picker]])</f>
        <v/>
      </c>
      <c r="H36" s="11" t="str">
        <f>IF(Master[[#This Row],[Inventory Type - Lookup Picker]]="","",Master[[#This Row],[Inventory Type - Lookup Picker]])</f>
        <v>SD</v>
      </c>
      <c r="I36" s="149" t="str">
        <f t="shared" si="1"/>
        <v>mm/dd/yyyy</v>
      </c>
      <c r="J36" s="148">
        <f>Master[[#This Row],[Received Date -received by site]]</f>
        <v>0</v>
      </c>
      <c r="K36" s="42" t="str">
        <f>IF(Master[[#This Row],[Note (Accession Narrative)]]="","",Master[[#This Row],[Note (Accession Narrative)]])</f>
        <v>forms dense tussocks on short rhizomes. leaf blades dark green, 3-10mm wide. glomerular inflorescence of orange, wooly spikelets. seeds very small, white.</v>
      </c>
    </row>
    <row r="37" spans="2:11" s="1" customFormat="1" ht="15.5" x14ac:dyDescent="0.35">
      <c r="B37" s="1" t="str">
        <f>IF(Master[[#This Row],[Accession Prefix (NPGS)]]="","",Master[[#This Row],[Accession Prefix (NPGS)]])</f>
        <v>W6</v>
      </c>
      <c r="C37" s="64" t="str">
        <f>IF(Master[[#This Row],[Accession Number -Assigned]]="","",Master[[#This Row],[Accession Number -Assigned]])</f>
        <v/>
      </c>
      <c r="D37" s="114" t="str">
        <f>IF(Master[[#This Row],[Taxon -Lookup Picker in GRIN]]="","",Master[[#This Row],[Taxon -Lookup Picker in GRIN]])</f>
        <v>Chasmanthium laxum</v>
      </c>
      <c r="E37" s="1" t="str">
        <f>IF(Master[[#This Row],[Life Form -Lookup Picker]]="","",Master[[#This Row],[Life Form -Lookup Picker]])</f>
        <v/>
      </c>
      <c r="F37" s="1" t="str">
        <f>IF(Master[[#This Row],[Level of Improvement -Lookup Picker]]="","",Master[[#This Row],[Level of Improvement -Lookup Picker]])</f>
        <v>Wild material</v>
      </c>
      <c r="G37" s="1" t="str">
        <f>IF(Master[[#This Row],[Reproductive Uniformity -Lookup Picker]]="","",Master[[#This Row],[Reproductive Uniformity -Lookup Picker]])</f>
        <v/>
      </c>
      <c r="H37" s="11" t="str">
        <f>IF(Master[[#This Row],[Inventory Type - Lookup Picker]]="","",Master[[#This Row],[Inventory Type - Lookup Picker]])</f>
        <v>SD</v>
      </c>
      <c r="I37" s="149" t="str">
        <f t="shared" si="1"/>
        <v>mm/dd/yyyy</v>
      </c>
      <c r="J37" s="148">
        <f>Master[[#This Row],[Received Date -received by site]]</f>
        <v>0</v>
      </c>
      <c r="K37" s="42" t="str">
        <f>IF(Master[[#This Row],[Note (Accession Narrative)]]="","",Master[[#This Row],[Note (Accession Narrative)]])</f>
        <v>tufted on short rhizomes. sheaths glabrous with ciliate margins. virgate inflorescence. spikelets v-shaped. widely spreading lemmas and paleas at maturity.</v>
      </c>
    </row>
    <row r="38" spans="2:11" s="1" customFormat="1" ht="15.5" x14ac:dyDescent="0.35">
      <c r="B38" s="1" t="str">
        <f>IF(Master[[#This Row],[Accession Prefix (NPGS)]]="","",Master[[#This Row],[Accession Prefix (NPGS)]])</f>
        <v>W6</v>
      </c>
      <c r="C38" s="64" t="str">
        <f>IF(Master[[#This Row],[Accession Number -Assigned]]="","",Master[[#This Row],[Accession Number -Assigned]])</f>
        <v/>
      </c>
      <c r="D38" s="114" t="str">
        <f>IF(Master[[#This Row],[Taxon -Lookup Picker in GRIN]]="","",Master[[#This Row],[Taxon -Lookup Picker in GRIN]])</f>
        <v>Rhexia mariana</v>
      </c>
      <c r="E38" s="1" t="str">
        <f>IF(Master[[#This Row],[Life Form -Lookup Picker]]="","",Master[[#This Row],[Life Form -Lookup Picker]])</f>
        <v/>
      </c>
      <c r="F38" s="1" t="str">
        <f>IF(Master[[#This Row],[Level of Improvement -Lookup Picker]]="","",Master[[#This Row],[Level of Improvement -Lookup Picker]])</f>
        <v>Wild material</v>
      </c>
      <c r="G38" s="1" t="str">
        <f>IF(Master[[#This Row],[Reproductive Uniformity -Lookup Picker]]="","",Master[[#This Row],[Reproductive Uniformity -Lookup Picker]])</f>
        <v/>
      </c>
      <c r="H38" s="11" t="str">
        <f>IF(Master[[#This Row],[Inventory Type - Lookup Picker]]="","",Master[[#This Row],[Inventory Type - Lookup Picker]])</f>
        <v>SD</v>
      </c>
      <c r="I38" s="149" t="str">
        <f t="shared" si="1"/>
        <v>mm/dd/yyyy</v>
      </c>
      <c r="J38" s="148">
        <f>Master[[#This Row],[Received Date -received by site]]</f>
        <v>0</v>
      </c>
      <c r="K38" s="42" t="str">
        <f>IF(Master[[#This Row],[Note (Accession Narrative)]]="","",Master[[#This Row],[Note (Accession Narrative)]])</f>
        <v>Flower petal colorûblue to purpleûwhiteûLeaf typeûthe leaves are simple (i.e., lobed or unlobed but not separated into leaflets)ûLeaf arrangementûopposite: there are two leaves per node along the stemûLeaf blade edgesûthe edge of the leaf blade is entire (has no teeth or lobes)ûFlower symmetryûthere are two or more ways to evenly divide the flower (the flower is radially symmetrical)ûthere is only one way to evenly divide the flower (the flower is bilaterally symmetrical)ûNumber of sepals, petals or tepalsûthere are four petals, sepals, or tepals in the flowerûFusion of sepals and petalsûboth the petals and sepals are separate and not fusedûthe petals or the sepals are fused into a cup or tubeûStamen numberû8ûFruit type (general)ûthe fruit is dry and splits open when ripe</v>
      </c>
    </row>
    <row r="39" spans="2:11" s="1" customFormat="1" ht="15.5" x14ac:dyDescent="0.35">
      <c r="B39" s="1" t="str">
        <f>IF(Master[[#This Row],[Accession Prefix (NPGS)]]="","",Master[[#This Row],[Accession Prefix (NPGS)]])</f>
        <v>W6</v>
      </c>
      <c r="C39" s="64" t="str">
        <f>IF(Master[[#This Row],[Accession Number -Assigned]]="","",Master[[#This Row],[Accession Number -Assigned]])</f>
        <v/>
      </c>
      <c r="D39" s="114" t="str">
        <f>IF(Master[[#This Row],[Taxon -Lookup Picker in GRIN]]="","",Master[[#This Row],[Taxon -Lookup Picker in GRIN]])</f>
        <v>Rhus copallinum</v>
      </c>
      <c r="E39" s="1" t="str">
        <f>IF(Master[[#This Row],[Life Form -Lookup Picker]]="","",Master[[#This Row],[Life Form -Lookup Picker]])</f>
        <v/>
      </c>
      <c r="F39" s="1" t="str">
        <f>IF(Master[[#This Row],[Level of Improvement -Lookup Picker]]="","",Master[[#This Row],[Level of Improvement -Lookup Picker]])</f>
        <v>Wild material</v>
      </c>
      <c r="G39" s="1" t="str">
        <f>IF(Master[[#This Row],[Reproductive Uniformity -Lookup Picker]]="","",Master[[#This Row],[Reproductive Uniformity -Lookup Picker]])</f>
        <v/>
      </c>
      <c r="H39" s="11" t="str">
        <f>IF(Master[[#This Row],[Inventory Type - Lookup Picker]]="","",Master[[#This Row],[Inventory Type - Lookup Picker]])</f>
        <v>SD</v>
      </c>
      <c r="I39" s="149" t="str">
        <f t="shared" si="1"/>
        <v>mm/dd/yyyy</v>
      </c>
      <c r="J39" s="148">
        <f>Master[[#This Row],[Received Date -received by site]]</f>
        <v>0</v>
      </c>
      <c r="K39" s="42" t="str">
        <f>IF(Master[[#This Row],[Note (Accession Narrative)]]="","",Master[[#This Row],[Note (Accession Narrative)]])</f>
        <v>Growth formûthe plant is a shrub ûLeaf typeûthe leaf blade is compound ûLeaves per nodeûthere is one leaf per node along the stemûLeaf blade edgesûthe edge of the leaf blade has no teeth or lobesûthe edge of the leaf blade has teethûLeaf durationûthe leaves drop off in winter (or they wither but persist on the plant)ûarmature on plantûthe plant does not have spines, prickles, or thornsûLeaf blade lengthû150â€“350 mmûLeaf stalkûthe leaves have leaf stalksûFruit type (general)ûthe fruit is dry but does not split open when ripeûBark textureûthe bark of an adult plant is thin and smoothûTwig winter colorûbrownûpurpleûredûBud scale numberûthere are no scales on the winter buds</v>
      </c>
    </row>
    <row r="40" spans="2:11" s="1" customFormat="1" ht="15.5" x14ac:dyDescent="0.35">
      <c r="B40" s="1" t="str">
        <f>IF(Master[[#This Row],[Accession Prefix (NPGS)]]="","",Master[[#This Row],[Accession Prefix (NPGS)]])</f>
        <v>W6</v>
      </c>
      <c r="C40" s="64" t="str">
        <f>IF(Master[[#This Row],[Accession Number -Assigned]]="","",Master[[#This Row],[Accession Number -Assigned]])</f>
        <v/>
      </c>
      <c r="D40" s="114" t="str">
        <f>IF(Master[[#This Row],[Taxon -Lookup Picker in GRIN]]="","",Master[[#This Row],[Taxon -Lookup Picker in GRIN]])</f>
        <v>Monarda fistulosa</v>
      </c>
      <c r="E40" s="1" t="str">
        <f>IF(Master[[#This Row],[Life Form -Lookup Picker]]="","",Master[[#This Row],[Life Form -Lookup Picker]])</f>
        <v/>
      </c>
      <c r="F40" s="1" t="str">
        <f>IF(Master[[#This Row],[Level of Improvement -Lookup Picker]]="","",Master[[#This Row],[Level of Improvement -Lookup Picker]])</f>
        <v>Wild material</v>
      </c>
      <c r="G40" s="1" t="str">
        <f>IF(Master[[#This Row],[Reproductive Uniformity -Lookup Picker]]="","",Master[[#This Row],[Reproductive Uniformity -Lookup Picker]])</f>
        <v/>
      </c>
      <c r="H40" s="11" t="str">
        <f>IF(Master[[#This Row],[Inventory Type - Lookup Picker]]="","",Master[[#This Row],[Inventory Type - Lookup Picker]])</f>
        <v>SD</v>
      </c>
      <c r="I40" s="149" t="str">
        <f t="shared" si="1"/>
        <v>mm/dd/yyyy</v>
      </c>
      <c r="J40" s="148">
        <f>Master[[#This Row],[Received Date -received by site]]</f>
        <v>0</v>
      </c>
      <c r="K40" s="42" t="str">
        <f>IF(Master[[#This Row],[Note (Accession Narrative)]]="","",Master[[#This Row],[Note (Accession Narrative)]])</f>
        <v>Flower petal colorûblue to purpleûpink to redûLeaf typeûthe leaves are simple (i.e., lobed or unlobed but not separated into leaflets)ûLeaf arrangementûopposite: there are two leaves per node along the stemûLeaf blade edgesûthe edge of the leaf blade has teethûFlower symmetryûthere is only one way to evenly divide the flower (the flower is bilaterally symmetrical)ûNumber of sepals, petals or tepalsûthere are four petals, sepals, or tepals in the flowerûFusion of sepals and petalsûthe petals or the sepals are fused into a cup or tubeûStamen numberû1 or 2ûFruit type (general)ûthe fruit is dry but does not split open when ripe</v>
      </c>
    </row>
    <row r="41" spans="2:11" s="1" customFormat="1" ht="15.5" x14ac:dyDescent="0.35">
      <c r="B41" s="1" t="str">
        <f>IF(Master[[#This Row],[Accession Prefix (NPGS)]]="","",Master[[#This Row],[Accession Prefix (NPGS)]])</f>
        <v>W6</v>
      </c>
      <c r="C41" s="64" t="str">
        <f>IF(Master[[#This Row],[Accession Number -Assigned]]="","",Master[[#This Row],[Accession Number -Assigned]])</f>
        <v/>
      </c>
      <c r="D41" s="114" t="str">
        <f>IF(Master[[#This Row],[Taxon -Lookup Picker in GRIN]]="","",Master[[#This Row],[Taxon -Lookup Picker in GRIN]])</f>
        <v>Typha latifolia</v>
      </c>
      <c r="E41" s="1" t="str">
        <f>IF(Master[[#This Row],[Life Form -Lookup Picker]]="","",Master[[#This Row],[Life Form -Lookup Picker]])</f>
        <v/>
      </c>
      <c r="F41" s="1" t="str">
        <f>IF(Master[[#This Row],[Level of Improvement -Lookup Picker]]="","",Master[[#This Row],[Level of Improvement -Lookup Picker]])</f>
        <v>Wild material</v>
      </c>
      <c r="G41" s="1" t="str">
        <f>IF(Master[[#This Row],[Reproductive Uniformity -Lookup Picker]]="","",Master[[#This Row],[Reproductive Uniformity -Lookup Picker]])</f>
        <v/>
      </c>
      <c r="H41" s="11" t="str">
        <f>IF(Master[[#This Row],[Inventory Type - Lookup Picker]]="","",Master[[#This Row],[Inventory Type - Lookup Picker]])</f>
        <v>SD</v>
      </c>
      <c r="I41" s="149" t="str">
        <f t="shared" si="1"/>
        <v>mm/dd/yyyy</v>
      </c>
      <c r="J41" s="148">
        <f>Master[[#This Row],[Received Date -received by site]]</f>
        <v>0</v>
      </c>
      <c r="K41" s="42" t="str">
        <f>IF(Master[[#This Row],[Note (Accession Narrative)]]="","",Master[[#This Row],[Note (Accession Narrative)]])</f>
        <v>Stem shape in cross-sectionûthe stem is round or oval in cross-sectionûLeaf blade widthû5â€“29 mmûLeaf blade cross-sectionûthe leaf blade is flat or rolled in at the edgesûInflorescence positionûthe inflorescence is at the tip of the plantûInflorescence branchingûthe inflorescence is on one or more stems with no branchesûFruit type (general)ûthe fruit is like a seed, and surrounded by hairsûFruit lengthû10â€“15 mmûLeaf position on plantûsome leaf attachment points are above the midpoint of the stemûPerianth compositionûthere are long, thin hairs attached at the base of the acheneûthere are three bristles and three scales on narrow stalks, attached at the base of the acheneûFruit cross-sectionûthe fruit is triangular to terete (circular) in cross-section</v>
      </c>
    </row>
    <row r="42" spans="2:11" s="1" customFormat="1" ht="15.5" x14ac:dyDescent="0.35">
      <c r="B42" s="1" t="str">
        <f>IF(Master[[#This Row],[Accession Prefix (NPGS)]]="","",Master[[#This Row],[Accession Prefix (NPGS)]])</f>
        <v>W6</v>
      </c>
      <c r="C42" s="64" t="str">
        <f>IF(Master[[#This Row],[Accession Number -Assigned]]="","",Master[[#This Row],[Accession Number -Assigned]])</f>
        <v/>
      </c>
      <c r="D42" s="114" t="str">
        <f>IF(Master[[#This Row],[Taxon -Lookup Picker in GRIN]]="","",Master[[#This Row],[Taxon -Lookup Picker in GRIN]])</f>
        <v>Cephalanthus occidentalis</v>
      </c>
      <c r="E42" s="1" t="str">
        <f>IF(Master[[#This Row],[Life Form -Lookup Picker]]="","",Master[[#This Row],[Life Form -Lookup Picker]])</f>
        <v/>
      </c>
      <c r="F42" s="1" t="str">
        <f>IF(Master[[#This Row],[Level of Improvement -Lookup Picker]]="","",Master[[#This Row],[Level of Improvement -Lookup Picker]])</f>
        <v>Wild material</v>
      </c>
      <c r="G42" s="1" t="str">
        <f>IF(Master[[#This Row],[Reproductive Uniformity -Lookup Picker]]="","",Master[[#This Row],[Reproductive Uniformity -Lookup Picker]])</f>
        <v/>
      </c>
      <c r="H42" s="11" t="str">
        <f>IF(Master[[#This Row],[Inventory Type - Lookup Picker]]="","",Master[[#This Row],[Inventory Type - Lookup Picker]])</f>
        <v>SD</v>
      </c>
      <c r="I42" s="149" t="str">
        <f t="shared" si="1"/>
        <v>mm/dd/yyyy</v>
      </c>
      <c r="J42" s="148">
        <f>Master[[#This Row],[Received Date -received by site]]</f>
        <v>0</v>
      </c>
      <c r="K42" s="42" t="str">
        <f>IF(Master[[#This Row],[Note (Accession Narrative)]]="","",Master[[#This Row],[Note (Accession Narrative)]])</f>
        <v>Growth formûthe plant is a shrub (i.e., a woody plant with several stems growing from the base)ûLeaf typeûthe leaf blade is simple (i.e., lobed or unlobed but not separated into leaflets)ûLeaves per nodeûthere are three leaves per node along the stemûthere are two leaves per node along the stemûLeaf blade edgesûthe edge of the leaf blade has teethûLeaf durationûthe leaves drop off in winter (or they wither but persist on the plant)ûarmature on plantûthe plant does not have spines, prickles, or thornsûLeaf blade lengthû80â€“150 mmûLeaf blade widthû23â€“150 mmûLeaf stalkûthe leaves have leaf stalksûFruit type (general)ûthe fruit is dry but does not split open when ripeûBark textureûthe bark of an adult plant is ridged or platedûthe bark of an adult plant is thin and smoothûTwig winter colorûbrownûgrayûredûBud scale numberûthere are no scales on the winter buds</v>
      </c>
    </row>
    <row r="43" spans="2:11" s="1" customFormat="1" ht="15.5" x14ac:dyDescent="0.35">
      <c r="B43" s="1" t="str">
        <f>IF(Master[[#This Row],[Accession Prefix (NPGS)]]="","",Master[[#This Row],[Accession Prefix (NPGS)]])</f>
        <v>W6</v>
      </c>
      <c r="C43" s="64" t="str">
        <f>IF(Master[[#This Row],[Accession Number -Assigned]]="","",Master[[#This Row],[Accession Number -Assigned]])</f>
        <v/>
      </c>
      <c r="D43" s="114" t="str">
        <f>IF(Master[[#This Row],[Taxon -Lookup Picker in GRIN]]="","",Master[[#This Row],[Taxon -Lookup Picker in GRIN]])</f>
        <v>Scirpus cyperinus</v>
      </c>
      <c r="E43" s="1" t="str">
        <f>IF(Master[[#This Row],[Life Form -Lookup Picker]]="","",Master[[#This Row],[Life Form -Lookup Picker]])</f>
        <v/>
      </c>
      <c r="F43" s="1" t="str">
        <f>IF(Master[[#This Row],[Level of Improvement -Lookup Picker]]="","",Master[[#This Row],[Level of Improvement -Lookup Picker]])</f>
        <v>Wild material</v>
      </c>
      <c r="G43" s="1" t="str">
        <f>IF(Master[[#This Row],[Reproductive Uniformity -Lookup Picker]]="","",Master[[#This Row],[Reproductive Uniformity -Lookup Picker]])</f>
        <v/>
      </c>
      <c r="H43" s="11" t="str">
        <f>IF(Master[[#This Row],[Inventory Type - Lookup Picker]]="","",Master[[#This Row],[Inventory Type - Lookup Picker]])</f>
        <v>SD</v>
      </c>
      <c r="I43" s="149" t="str">
        <f t="shared" si="1"/>
        <v>mm/dd/yyyy</v>
      </c>
      <c r="J43" s="148">
        <f>Master[[#This Row],[Received Date -received by site]]</f>
        <v>0</v>
      </c>
      <c r="K43" s="42" t="str">
        <f>IF(Master[[#This Row],[Note (Accession Narrative)]]="","",Master[[#This Row],[Note (Accession Narrative)]])</f>
        <v>Stem shape in cross-sectionûthe stem is roughly triangular in cross-sectionûthe stem is round or oval in cross-sectionûLeaf blade widthû3â€“10 mmûLeaf blade cross-sectionûthe leaf blade is flat or rolled in at the edgesûInflorescence positionûthe inflorescence is at the tip of the plantûInflorescence branchingûthe inflorescence is branchedûFruit type (general)ûthe fruit is like a seed, and surrounded by hairsûthe fruit is like a seed, and surrounded by scalesûFruit lengthû0.6â€“0.9 mmûLeaf position on plantûsome leaf attachment points are above the midpoint of the stemûthe attachment points of all the leaves are at or near the base of the plantûPerianth compositionûthere are bristles attached at the base of the acheneûFruit cross-sectionûthe fruit is lenticular (lens-shaped) in cross-sectionûthe fruit is triangular to terete (circular) in cross-section</v>
      </c>
    </row>
    <row r="44" spans="2:11" s="1" customFormat="1" ht="15.5" x14ac:dyDescent="0.35">
      <c r="B44" s="1" t="str">
        <f>IF(Master[[#This Row],[Accession Prefix (NPGS)]]="","",Master[[#This Row],[Accession Prefix (NPGS)]])</f>
        <v>W6</v>
      </c>
      <c r="C44" s="64" t="str">
        <f>IF(Master[[#This Row],[Accession Number -Assigned]]="","",Master[[#This Row],[Accession Number -Assigned]])</f>
        <v/>
      </c>
      <c r="D44" s="114" t="str">
        <f>IF(Master[[#This Row],[Taxon -Lookup Picker in GRIN]]="","",Master[[#This Row],[Taxon -Lookup Picker in GRIN]])</f>
        <v>Cenchrus tribuloides</v>
      </c>
      <c r="E44" s="1" t="str">
        <f>IF(Master[[#This Row],[Life Form -Lookup Picker]]="","",Master[[#This Row],[Life Form -Lookup Picker]])</f>
        <v/>
      </c>
      <c r="F44" s="1" t="str">
        <f>IF(Master[[#This Row],[Level of Improvement -Lookup Picker]]="","",Master[[#This Row],[Level of Improvement -Lookup Picker]])</f>
        <v>Wild material</v>
      </c>
      <c r="G44" s="1" t="str">
        <f>IF(Master[[#This Row],[Reproductive Uniformity -Lookup Picker]]="","",Master[[#This Row],[Reproductive Uniformity -Lookup Picker]])</f>
        <v/>
      </c>
      <c r="H44" s="11" t="str">
        <f>IF(Master[[#This Row],[Inventory Type - Lookup Picker]]="","",Master[[#This Row],[Inventory Type - Lookup Picker]])</f>
        <v>SD</v>
      </c>
      <c r="I44" s="149" t="str">
        <f t="shared" si="1"/>
        <v>mm/dd/yyyy</v>
      </c>
      <c r="J44" s="148">
        <f>Master[[#This Row],[Received Date -received by site]]</f>
        <v>0</v>
      </c>
      <c r="K44" s="42" t="str">
        <f>IF(Master[[#This Row],[Note (Accession Narrative)]]="","",Master[[#This Row],[Note (Accession Narrative)]])</f>
        <v>prawling perennial or annual rooting at the nodes; culm branches 1-7 dm long. Blades to 20 cm long, 3-10 cm broad. Scaberulous above, glabrous beneath; ligules 1 mm long. Raceme 2.5-9 cm long, 2 cm broad. Involucre ovoid to subglobose densely vill ous, body 5-8 mm broad, deeply cleft on one side; spines densely villous basally, 5-9 mm long. Spikelets 6-8 mm long, one per involucral bur. First glume 3-4 mm long, 2nd glume and sterile lemma 6-8 mm long; fertile lemma and palea occasionally scaberulo us, 6-8 mm long. Grain 3.5-4 mm long. (n=17). August-October. Dunes, sandy fields and woods; outer coastal plain. [Va., Ga., Fla., Ala., Miss.]</v>
      </c>
    </row>
    <row r="45" spans="2:11" s="1" customFormat="1" ht="15.5" x14ac:dyDescent="0.35">
      <c r="B45" s="1" t="str">
        <f>IF(Master[[#This Row],[Accession Prefix (NPGS)]]="","",Master[[#This Row],[Accession Prefix (NPGS)]])</f>
        <v>W6</v>
      </c>
      <c r="C45" s="64" t="str">
        <f>IF(Master[[#This Row],[Accession Number -Assigned]]="","",Master[[#This Row],[Accession Number -Assigned]])</f>
        <v/>
      </c>
      <c r="D45" s="114" t="str">
        <f>IF(Master[[#This Row],[Taxon -Lookup Picker in GRIN]]="","",Master[[#This Row],[Taxon -Lookup Picker in GRIN]])</f>
        <v>Schizachyrium littorale</v>
      </c>
      <c r="E45" s="1" t="str">
        <f>IF(Master[[#This Row],[Life Form -Lookup Picker]]="","",Master[[#This Row],[Life Form -Lookup Picker]])</f>
        <v/>
      </c>
      <c r="F45" s="1" t="str">
        <f>IF(Master[[#This Row],[Level of Improvement -Lookup Picker]]="","",Master[[#This Row],[Level of Improvement -Lookup Picker]])</f>
        <v>Wild material</v>
      </c>
      <c r="G45" s="1" t="str">
        <f>IF(Master[[#This Row],[Reproductive Uniformity -Lookup Picker]]="","",Master[[#This Row],[Reproductive Uniformity -Lookup Picker]])</f>
        <v/>
      </c>
      <c r="H45" s="11" t="str">
        <f>IF(Master[[#This Row],[Inventory Type - Lookup Picker]]="","",Master[[#This Row],[Inventory Type - Lookup Picker]])</f>
        <v>SD</v>
      </c>
      <c r="I45" s="149" t="str">
        <f t="shared" si="1"/>
        <v>mm/dd/yyyy</v>
      </c>
      <c r="J45" s="148">
        <f>Master[[#This Row],[Received Date -received by site]]</f>
        <v>0</v>
      </c>
      <c r="K45" s="42" t="str">
        <f>IF(Master[[#This Row],[Note (Accession Narrative)]]="","",Master[[#This Row],[Note (Accession Narrative)]])</f>
        <v>Leaf blade widthû3.5â€“6.5 mmûInflorescence branchesûthe flowers are attached to branches rather than to the main axis of the inflorescenceûthere are no branch points between the base of the inflorescence axis and the flowers, or they are not obviousûSpikelet lengthû1.5â€“10 mmûGlume relative lengthûboth glumes are as long or longer than all of the floretsûAwn on glumeûthe glume has an awnûthe glume has no awnûOne or more floretsûthere is one floret per spikeletûLemma awn lengthû0â€“20 mmûLeaf ligule lengthû1.5â€“2 mm</v>
      </c>
    </row>
    <row r="46" spans="2:11" s="1" customFormat="1" ht="15.5" x14ac:dyDescent="0.35">
      <c r="B46" s="1" t="str">
        <f>IF(Master[[#This Row],[Accession Prefix (NPGS)]]="","",Master[[#This Row],[Accession Prefix (NPGS)]])</f>
        <v>W6</v>
      </c>
      <c r="C46" s="64" t="str">
        <f>IF(Master[[#This Row],[Accession Number -Assigned]]="","",Master[[#This Row],[Accession Number -Assigned]])</f>
        <v/>
      </c>
      <c r="D46" s="114" t="str">
        <f>IF(Master[[#This Row],[Taxon -Lookup Picker in GRIN]]="","",Master[[#This Row],[Taxon -Lookup Picker in GRIN]])</f>
        <v>Iva frutescens</v>
      </c>
      <c r="E46" s="1" t="str">
        <f>IF(Master[[#This Row],[Life Form -Lookup Picker]]="","",Master[[#This Row],[Life Form -Lookup Picker]])</f>
        <v/>
      </c>
      <c r="F46" s="1" t="str">
        <f>IF(Master[[#This Row],[Level of Improvement -Lookup Picker]]="","",Master[[#This Row],[Level of Improvement -Lookup Picker]])</f>
        <v>Wild material</v>
      </c>
      <c r="G46" s="1" t="str">
        <f>IF(Master[[#This Row],[Reproductive Uniformity -Lookup Picker]]="","",Master[[#This Row],[Reproductive Uniformity -Lookup Picker]])</f>
        <v/>
      </c>
      <c r="H46" s="11" t="str">
        <f>IF(Master[[#This Row],[Inventory Type - Lookup Picker]]="","",Master[[#This Row],[Inventory Type - Lookup Picker]])</f>
        <v>SD</v>
      </c>
      <c r="I46" s="149" t="str">
        <f t="shared" si="1"/>
        <v>mm/dd/yyyy</v>
      </c>
      <c r="J46" s="148">
        <f>Master[[#This Row],[Received Date -received by site]]</f>
        <v>0</v>
      </c>
      <c r="K46" s="42" t="str">
        <f>IF(Master[[#This Row],[Note (Accession Narrative)]]="","",Master[[#This Row],[Note (Accession Narrative)]])</f>
        <v>simple, fleshy, serrate, opposite leaves, small white flowers</v>
      </c>
    </row>
    <row r="47" spans="2:11" s="1" customFormat="1" ht="15.5" x14ac:dyDescent="0.35">
      <c r="B47" s="1" t="str">
        <f>IF(Master[[#This Row],[Accession Prefix (NPGS)]]="","",Master[[#This Row],[Accession Prefix (NPGS)]])</f>
        <v>W6</v>
      </c>
      <c r="C47" s="64" t="str">
        <f>IF(Master[[#This Row],[Accession Number -Assigned]]="","",Master[[#This Row],[Accession Number -Assigned]])</f>
        <v/>
      </c>
      <c r="D47" s="114" t="str">
        <f>IF(Master[[#This Row],[Taxon -Lookup Picker in GRIN]]="","",Master[[#This Row],[Taxon -Lookup Picker in GRIN]])</f>
        <v>Andropogon glomeratus</v>
      </c>
      <c r="E47" s="1" t="str">
        <f>IF(Master[[#This Row],[Life Form -Lookup Picker]]="","",Master[[#This Row],[Life Form -Lookup Picker]])</f>
        <v/>
      </c>
      <c r="F47" s="1" t="str">
        <f>IF(Master[[#This Row],[Level of Improvement -Lookup Picker]]="","",Master[[#This Row],[Level of Improvement -Lookup Picker]])</f>
        <v>Wild material</v>
      </c>
      <c r="G47" s="1" t="str">
        <f>IF(Master[[#This Row],[Reproductive Uniformity -Lookup Picker]]="","",Master[[#This Row],[Reproductive Uniformity -Lookup Picker]])</f>
        <v/>
      </c>
      <c r="H47" s="11" t="str">
        <f>IF(Master[[#This Row],[Inventory Type - Lookup Picker]]="","",Master[[#This Row],[Inventory Type - Lookup Picker]])</f>
        <v>SD</v>
      </c>
      <c r="I47" s="149" t="str">
        <f t="shared" si="1"/>
        <v>mm/dd/yyyy</v>
      </c>
      <c r="J47" s="148">
        <f>Master[[#This Row],[Received Date -received by site]]</f>
        <v>0</v>
      </c>
      <c r="K47" s="42" t="str">
        <f>IF(Master[[#This Row],[Note (Accession Narrative)]]="","",Master[[#This Row],[Note (Accession Narrative)]])</f>
        <v>Leaf blade widthû2.9â€“9.5 mmûInflorescence branchesûthe flowers are attached to branches rather than to the main axis of the inflorescenceûSpikelet lengthû3â€“5 mmûGlume relative lengthûboth glumes are as long or longer than all of the floretsûAwn on glumeûthe glume has no awnûOne or more floretsûthere is one floret per spikeletûLemma awn lengthû6â€“19 mmûLeaf ligule lengthû0.6â€“2.2 mmûAnther lengthû0.5â€“1.5 mm</v>
      </c>
    </row>
    <row r="48" spans="2:11" s="1" customFormat="1" ht="15.5" x14ac:dyDescent="0.35">
      <c r="B48" s="1" t="str">
        <f>IF(Master[[#This Row],[Accession Prefix (NPGS)]]="","",Master[[#This Row],[Accession Prefix (NPGS)]])</f>
        <v>W6</v>
      </c>
      <c r="C48" s="64" t="str">
        <f>IF(Master[[#This Row],[Accession Number -Assigned]]="","",Master[[#This Row],[Accession Number -Assigned]])</f>
        <v/>
      </c>
      <c r="D48" s="114" t="str">
        <f>IF(Master[[#This Row],[Taxon -Lookup Picker in GRIN]]="","",Master[[#This Row],[Taxon -Lookup Picker in GRIN]])</f>
        <v>Triadenum virginicum</v>
      </c>
      <c r="E48" s="1" t="str">
        <f>IF(Master[[#This Row],[Life Form -Lookup Picker]]="","",Master[[#This Row],[Life Form -Lookup Picker]])</f>
        <v/>
      </c>
      <c r="F48" s="1" t="str">
        <f>IF(Master[[#This Row],[Level of Improvement -Lookup Picker]]="","",Master[[#This Row],[Level of Improvement -Lookup Picker]])</f>
        <v>Wild material</v>
      </c>
      <c r="G48" s="1" t="str">
        <f>IF(Master[[#This Row],[Reproductive Uniformity -Lookup Picker]]="","",Master[[#This Row],[Reproductive Uniformity -Lookup Picker]])</f>
        <v/>
      </c>
      <c r="H48" s="11" t="str">
        <f>IF(Master[[#This Row],[Inventory Type - Lookup Picker]]="","",Master[[#This Row],[Inventory Type - Lookup Picker]])</f>
        <v>SD</v>
      </c>
      <c r="I48" s="149" t="str">
        <f t="shared" si="1"/>
        <v>mm/dd/yyyy</v>
      </c>
      <c r="J48" s="148">
        <f>Master[[#This Row],[Received Date -received by site]]</f>
        <v>0</v>
      </c>
      <c r="K48" s="42" t="str">
        <f>IF(Master[[#This Row],[Note (Accession Narrative)]]="","",Master[[#This Row],[Note (Accession Narrative)]])</f>
        <v>Flower petal colorûotherûpink to redûLeaf typeûthe leaves are simple (i.e., lobed or unlobed but not separated into leaflets)ûLeaf arrangementûopposite: there are two leaves per node along the stemûLeaf blade edgesûthe edge of the leaf blade is entire (has no teeth or lobes)ûFlower symmetryûthere are two or more ways to evenly divide the flower (the flower is radially symmetrical)ûNumber of sepals, petals or tepalsûthere are five petals, sepals, or tepals in the flowerûFusion of sepals and petalsûboth the petals and sepals are separate and not fusedûStamen numberû9ûFruit type (general)ûthe fruit is dry and splits open when ripeûFruit lengthû8â€“12 mm</v>
      </c>
    </row>
    <row r="49" spans="2:11" s="1" customFormat="1" ht="15.5" x14ac:dyDescent="0.35">
      <c r="B49" s="1" t="str">
        <f>IF(Master[[#This Row],[Accession Prefix (NPGS)]]="","",Master[[#This Row],[Accession Prefix (NPGS)]])</f>
        <v>W6</v>
      </c>
      <c r="C49" s="64" t="str">
        <f>IF(Master[[#This Row],[Accession Number -Assigned]]="","",Master[[#This Row],[Accession Number -Assigned]])</f>
        <v/>
      </c>
      <c r="D49" s="114" t="str">
        <f>IF(Master[[#This Row],[Taxon -Lookup Picker in GRIN]]="","",Master[[#This Row],[Taxon -Lookup Picker in GRIN]])</f>
        <v>Kalmia angustifolia</v>
      </c>
      <c r="E49" s="1" t="str">
        <f>IF(Master[[#This Row],[Life Form -Lookup Picker]]="","",Master[[#This Row],[Life Form -Lookup Picker]])</f>
        <v/>
      </c>
      <c r="F49" s="1" t="str">
        <f>IF(Master[[#This Row],[Level of Improvement -Lookup Picker]]="","",Master[[#This Row],[Level of Improvement -Lookup Picker]])</f>
        <v>Wild material</v>
      </c>
      <c r="G49" s="1" t="str">
        <f>IF(Master[[#This Row],[Reproductive Uniformity -Lookup Picker]]="","",Master[[#This Row],[Reproductive Uniformity -Lookup Picker]])</f>
        <v/>
      </c>
      <c r="H49" s="11" t="str">
        <f>IF(Master[[#This Row],[Inventory Type - Lookup Picker]]="","",Master[[#This Row],[Inventory Type - Lookup Picker]])</f>
        <v>SD</v>
      </c>
      <c r="I49" s="149" t="str">
        <f t="shared" si="1"/>
        <v>mm/dd/yyyy</v>
      </c>
      <c r="J49" s="148">
        <f>Master[[#This Row],[Received Date -received by site]]</f>
        <v>0</v>
      </c>
      <c r="K49" s="42" t="str">
        <f>IF(Master[[#This Row],[Note (Accession Narrative)]]="","",Master[[#This Row],[Note (Accession Narrative)]])</f>
        <v>Growth formûthe plant is a shrub (i.e., a woody plant with several stems growing from the base)ûLeaf typeûthe leaf blade is simple (i.e., lobed or unlobed but not separated into leaflets)ûLeaves per nodeûthere are three leaves per node along the stemûthere are two leaves per node along the stemûLeaf blade edgesûthe edge of the leaf blade has no teeth or lobesûLeaf durationûthe leaves remain green all winterûarmature on plantûthe plant does not have spines, prickles, or thornsûLeaf blade lengthû30Ã¢âú¬â€œ50 mmûLeaf blade widthû7Ã¢âú¬â€œ25 mmûLeaf stalkûthe leaves have leaf stalksûFruit type (general)ûthe fruit is dry and splits open when ripeûBark textureûthe bark of an adult plant is thin and smoothûTwig winter colorûbrownûBud scale numberûthere are two scales on the winter bud, and their edges meet</v>
      </c>
    </row>
    <row r="50" spans="2:11" s="1" customFormat="1" ht="15.5" x14ac:dyDescent="0.35">
      <c r="B50" s="1" t="str">
        <f>IF(Master[[#This Row],[Accession Prefix (NPGS)]]="","",Master[[#This Row],[Accession Prefix (NPGS)]])</f>
        <v>W6</v>
      </c>
      <c r="C50" s="64" t="str">
        <f>IF(Master[[#This Row],[Accession Number -Assigned]]="","",Master[[#This Row],[Accession Number -Assigned]])</f>
        <v/>
      </c>
      <c r="D50" s="114" t="str">
        <f>IF(Master[[#This Row],[Taxon -Lookup Picker in GRIN]]="","",Master[[#This Row],[Taxon -Lookup Picker in GRIN]])</f>
        <v>Eubotrys racemosa</v>
      </c>
      <c r="E50" s="1" t="str">
        <f>IF(Master[[#This Row],[Life Form -Lookup Picker]]="","",Master[[#This Row],[Life Form -Lookup Picker]])</f>
        <v/>
      </c>
      <c r="F50" s="1" t="str">
        <f>IF(Master[[#This Row],[Level of Improvement -Lookup Picker]]="","",Master[[#This Row],[Level of Improvement -Lookup Picker]])</f>
        <v>Wild material</v>
      </c>
      <c r="G50" s="1" t="str">
        <f>IF(Master[[#This Row],[Reproductive Uniformity -Lookup Picker]]="","",Master[[#This Row],[Reproductive Uniformity -Lookup Picker]])</f>
        <v/>
      </c>
      <c r="H50" s="11" t="str">
        <f>IF(Master[[#This Row],[Inventory Type - Lookup Picker]]="","",Master[[#This Row],[Inventory Type - Lookup Picker]])</f>
        <v>SD</v>
      </c>
      <c r="I50" s="149" t="str">
        <f t="shared" si="1"/>
        <v>mm/dd/yyyy</v>
      </c>
      <c r="J50" s="148">
        <f>Master[[#This Row],[Received Date -received by site]]</f>
        <v>0</v>
      </c>
      <c r="K50" s="42" t="str">
        <f>IF(Master[[#This Row],[Note (Accession Narrative)]]="","",Master[[#This Row],[Note (Accession Narrative)]])</f>
        <v>Growth formûthe plant is a shrub (i.e., a woody plant with several stems growing from the base)ûLeaf typeûthe leaf blade is simple (i.e., lobed or unlobed but not separated into leaflets)ûLeaves per nodeûthere is one leaf per node along the stemûLeaf blade edgesûthe edge of the leaf blade has teethûLeaf durationûthe leaves drop off in winter (or they wither but persist on the plant)ûarmature on plantûthe plant does not have spines, prickles, or thornsûLeaf blade lengthû20â€“80 mmûLeaf blade widthû10â€“40 mmûLeaf stalkûthe leaves have leaf stalksûFruit type (general)ûthe fruit is dry and splits open when ripeûBark textureûthe bark of an adult plant is thin and smoothûTwig winter colorûgreenûredûBud scale numberûthere are three or more scales on the winter bud, and they overlap like shingles, with one edge covered and the other edge exposed</v>
      </c>
    </row>
    <row r="51" spans="2:11" s="1" customFormat="1" ht="15.5" x14ac:dyDescent="0.35">
      <c r="B51" s="1" t="str">
        <f>IF(Master[[#This Row],[Accession Prefix (NPGS)]]="","",Master[[#This Row],[Accession Prefix (NPGS)]])</f>
        <v>W6</v>
      </c>
      <c r="C51" s="64" t="str">
        <f>IF(Master[[#This Row],[Accession Number -Assigned]]="","",Master[[#This Row],[Accession Number -Assigned]])</f>
        <v/>
      </c>
      <c r="D51" s="114" t="str">
        <f>IF(Master[[#This Row],[Taxon -Lookup Picker in GRIN]]="","",Master[[#This Row],[Taxon -Lookup Picker in GRIN]])</f>
        <v>Triadenum virginicum</v>
      </c>
      <c r="E51" s="1" t="str">
        <f>IF(Master[[#This Row],[Life Form -Lookup Picker]]="","",Master[[#This Row],[Life Form -Lookup Picker]])</f>
        <v/>
      </c>
      <c r="F51" s="1" t="str">
        <f>IF(Master[[#This Row],[Level of Improvement -Lookup Picker]]="","",Master[[#This Row],[Level of Improvement -Lookup Picker]])</f>
        <v>Wild material</v>
      </c>
      <c r="G51" s="1" t="str">
        <f>IF(Master[[#This Row],[Reproductive Uniformity -Lookup Picker]]="","",Master[[#This Row],[Reproductive Uniformity -Lookup Picker]])</f>
        <v/>
      </c>
      <c r="H51" s="11" t="str">
        <f>IF(Master[[#This Row],[Inventory Type - Lookup Picker]]="","",Master[[#This Row],[Inventory Type - Lookup Picker]])</f>
        <v>SD</v>
      </c>
      <c r="I51" s="149" t="str">
        <f t="shared" si="1"/>
        <v>mm/dd/yyyy</v>
      </c>
      <c r="J51" s="148">
        <f>Master[[#This Row],[Received Date -received by site]]</f>
        <v>0</v>
      </c>
      <c r="K51" s="42" t="str">
        <f>IF(Master[[#This Row],[Note (Accession Narrative)]]="","",Master[[#This Row],[Note (Accession Narrative)]])</f>
        <v>Flower petal colorûotherûpink to redûLeaf typeûthe leaves are simple (i.e., lobed or unlobed but not separated into leaflets)ûLeaf arrangementûopposite: there are two leaves per node along the stemûLeaf blade edgesûthe edge of the leaf blade is entire (has no teeth or lobes)ûFlower symmetryûthere are two or more ways to evenly divide the flower (the flower is radially symmetrical)ûNumber of sepals, petals or tepalsûthere are five petals, sepals, or tepals in the flowerûFusion of sepals and petalsûboth the petals and sepals are separate and not fusedûStamen numberû9ûFruit type (general)ûthe fruit is dry and splits open when ripeûFruit lengthû8â€“12 mm</v>
      </c>
    </row>
    <row r="52" spans="2:11" s="1" customFormat="1" ht="15.5" x14ac:dyDescent="0.35">
      <c r="B52" s="1" t="str">
        <f>IF(Master[[#This Row],[Accession Prefix (NPGS)]]="","",Master[[#This Row],[Accession Prefix (NPGS)]])</f>
        <v>W6</v>
      </c>
      <c r="C52" s="64" t="str">
        <f>IF(Master[[#This Row],[Accession Number -Assigned]]="","",Master[[#This Row],[Accession Number -Assigned]])</f>
        <v/>
      </c>
      <c r="D52" s="114" t="str">
        <f>IF(Master[[#This Row],[Taxon -Lookup Picker in GRIN]]="","",Master[[#This Row],[Taxon -Lookup Picker in GRIN]])</f>
        <v>Rhexia mariana</v>
      </c>
      <c r="E52" s="1" t="str">
        <f>IF(Master[[#This Row],[Life Form -Lookup Picker]]="","",Master[[#This Row],[Life Form -Lookup Picker]])</f>
        <v/>
      </c>
      <c r="F52" s="1" t="str">
        <f>IF(Master[[#This Row],[Level of Improvement -Lookup Picker]]="","",Master[[#This Row],[Level of Improvement -Lookup Picker]])</f>
        <v>Wild material</v>
      </c>
      <c r="G52" s="1" t="str">
        <f>IF(Master[[#This Row],[Reproductive Uniformity -Lookup Picker]]="","",Master[[#This Row],[Reproductive Uniformity -Lookup Picker]])</f>
        <v/>
      </c>
      <c r="H52" s="11" t="str">
        <f>IF(Master[[#This Row],[Inventory Type - Lookup Picker]]="","",Master[[#This Row],[Inventory Type - Lookup Picker]])</f>
        <v>SD</v>
      </c>
      <c r="I52" s="149" t="str">
        <f t="shared" si="1"/>
        <v>mm/dd/yyyy</v>
      </c>
      <c r="J52" s="148">
        <f>Master[[#This Row],[Received Date -received by site]]</f>
        <v>0</v>
      </c>
      <c r="K52" s="42" t="str">
        <f>IF(Master[[#This Row],[Note (Accession Narrative)]]="","",Master[[#This Row],[Note (Accession Narrative)]])</f>
        <v>Flower petal colorûblue to purpleûwhiteûLeaf typeûthe leaves are simple (i.e., lobed or unlobed but not separated into leaflets)ûLeaf arrangementûopposite: there are two leaves per node along the stemûLeaf blade edgesûthe edge of the leaf blade is entire (has no teeth or lobes)ûFlower symmetryûthere are two or more ways to evenly divide the flower (the flower is radially symmetrical)ûthere is only one way to evenly divide the flower (the flower is bilaterally symmetrical)ûNumber of sepals, petals or tepalsûthere are four petals, sepals, or tepals in the flowerûFusion of sepals and petalsûboth the petals and sepals are separate and not fusedûthe petals or the sepals are fused into a cup or tubeûStamen numberû8ûFruit type (general)ûthe fruit is dry and splits open when ripe</v>
      </c>
    </row>
    <row r="53" spans="2:11" s="1" customFormat="1" ht="15.5" x14ac:dyDescent="0.35">
      <c r="B53" s="1" t="str">
        <f>IF(Master[[#This Row],[Accession Prefix (NPGS)]]="","",Master[[#This Row],[Accession Prefix (NPGS)]])</f>
        <v>W6</v>
      </c>
      <c r="C53" s="64" t="str">
        <f>IF(Master[[#This Row],[Accession Number -Assigned]]="","",Master[[#This Row],[Accession Number -Assigned]])</f>
        <v/>
      </c>
      <c r="D53" s="114" t="str">
        <f>IF(Master[[#This Row],[Taxon -Lookup Picker in GRIN]]="","",Master[[#This Row],[Taxon -Lookup Picker in GRIN]])</f>
        <v>Eubotrys racemosa</v>
      </c>
      <c r="E53" s="1" t="str">
        <f>IF(Master[[#This Row],[Life Form -Lookup Picker]]="","",Master[[#This Row],[Life Form -Lookup Picker]])</f>
        <v/>
      </c>
      <c r="F53" s="1" t="str">
        <f>IF(Master[[#This Row],[Level of Improvement -Lookup Picker]]="","",Master[[#This Row],[Level of Improvement -Lookup Picker]])</f>
        <v>Wild material</v>
      </c>
      <c r="G53" s="1" t="str">
        <f>IF(Master[[#This Row],[Reproductive Uniformity -Lookup Picker]]="","",Master[[#This Row],[Reproductive Uniformity -Lookup Picker]])</f>
        <v/>
      </c>
      <c r="H53" s="11" t="str">
        <f>IF(Master[[#This Row],[Inventory Type - Lookup Picker]]="","",Master[[#This Row],[Inventory Type - Lookup Picker]])</f>
        <v>SD</v>
      </c>
      <c r="I53" s="149" t="str">
        <f t="shared" si="1"/>
        <v>mm/dd/yyyy</v>
      </c>
      <c r="J53" s="148">
        <f>Master[[#This Row],[Received Date -received by site]]</f>
        <v>0</v>
      </c>
      <c r="K53" s="42" t="str">
        <f>IF(Master[[#This Row],[Note (Accession Narrative)]]="","",Master[[#This Row],[Note (Accession Narrative)]])</f>
        <v>Growth formûthe plant is a shrub (i.e., a woody plant with several stems growing from the base)ûLeaf typeûthe leaf blade is simple (i.e., lobed or unlobed but not separated into leaflets)ûLeaves per nodeûthere is one leaf per node along the stemûLeaf blade edgesûthe edge of the leaf blade has teethûLeaf durationûthe leaves drop off in winter (or they wither but persist on the plant)ûarmature on plantûthe plant does not have spines, prickles, or thornsûLeaf blade lengthû20â€“80 mmûLeaf blade widthû10â€“40 mmûLeaf stalkûthe leaves have leaf stalksûFruit type (general)ûthe fruit is dry and splits open when ripeûBark textureûthe bark of an adult plant is thin and smoothûTwig winter colorûgreenûredûBud scale numberûthere are three or more scales on the winter bud, and they overlap like shingles, with one edge covered and the other edge exposed</v>
      </c>
    </row>
    <row r="54" spans="2:11" s="1" customFormat="1" ht="15.5" x14ac:dyDescent="0.35">
      <c r="B54" s="1" t="str">
        <f>IF(Master[[#This Row],[Accession Prefix (NPGS)]]="","",Master[[#This Row],[Accession Prefix (NPGS)]])</f>
        <v>W6</v>
      </c>
      <c r="C54" s="64" t="str">
        <f>IF(Master[[#This Row],[Accession Number -Assigned]]="","",Master[[#This Row],[Accession Number -Assigned]])</f>
        <v/>
      </c>
      <c r="D54" s="114" t="str">
        <f>IF(Master[[#This Row],[Taxon -Lookup Picker in GRIN]]="","",Master[[#This Row],[Taxon -Lookup Picker in GRIN]])</f>
        <v>Lyonia mariana</v>
      </c>
      <c r="E54" s="1" t="str">
        <f>IF(Master[[#This Row],[Life Form -Lookup Picker]]="","",Master[[#This Row],[Life Form -Lookup Picker]])</f>
        <v/>
      </c>
      <c r="F54" s="1" t="str">
        <f>IF(Master[[#This Row],[Level of Improvement -Lookup Picker]]="","",Master[[#This Row],[Level of Improvement -Lookup Picker]])</f>
        <v>Wild material</v>
      </c>
      <c r="G54" s="1" t="str">
        <f>IF(Master[[#This Row],[Reproductive Uniformity -Lookup Picker]]="","",Master[[#This Row],[Reproductive Uniformity -Lookup Picker]])</f>
        <v/>
      </c>
      <c r="H54" s="11" t="str">
        <f>IF(Master[[#This Row],[Inventory Type - Lookup Picker]]="","",Master[[#This Row],[Inventory Type - Lookup Picker]])</f>
        <v>SD</v>
      </c>
      <c r="I54" s="149" t="str">
        <f t="shared" ref="I54:I85" si="2">"mm/dd/yyyy"</f>
        <v>mm/dd/yyyy</v>
      </c>
      <c r="J54" s="148">
        <f>Master[[#This Row],[Received Date -received by site]]</f>
        <v>0</v>
      </c>
      <c r="K54" s="42" t="str">
        <f>IF(Master[[#This Row],[Note (Accession Narrative)]]="","",Master[[#This Row],[Note (Accession Narrative)]])</f>
        <v>Growth formûthe plant is a shrub (i.e., a woody plant with several stems growing from the base)ûLeaf typeûthe leaf blade is simple (i.e., lobed or unlobed but not separated into leaflets)ûLeaves per nodeûthere is one leaf per node along the stemûLeaf blade edgesûthe edge of the leaf blade has no teeth or lobesûLeaf durationûthe leaves drop off in winter (or they wither but persist on the plant)ûarmature on plantûthe plant does not have spines, prickles, or thornsûLeaf blade lengthû25â€“105 mmûLeaf blade widthû10â€“50 mmûLeaf stalkûthe leaves have leaf stalksûFruit type (general)ûthe fruit is dry and splits open when ripeûBark textureûthe bark of an adult plant is thin and smoothûthe bark of an adult plant peels off easily or hangs offûTwig winter colorûgrayûBud scale numberûthere are two scales on the winter bud, and their edges meet</v>
      </c>
    </row>
    <row r="55" spans="2:11" s="1" customFormat="1" ht="15.5" x14ac:dyDescent="0.35">
      <c r="B55" s="1" t="str">
        <f>IF(Master[[#This Row],[Accession Prefix (NPGS)]]="","",Master[[#This Row],[Accession Prefix (NPGS)]])</f>
        <v>W6</v>
      </c>
      <c r="C55" s="64" t="str">
        <f>IF(Master[[#This Row],[Accession Number -Assigned]]="","",Master[[#This Row],[Accession Number -Assigned]])</f>
        <v/>
      </c>
      <c r="D55" s="114" t="str">
        <f>IF(Master[[#This Row],[Taxon -Lookup Picker in GRIN]]="","",Master[[#This Row],[Taxon -Lookup Picker in GRIN]])</f>
        <v>Scirpus cyperinus</v>
      </c>
      <c r="E55" s="1" t="str">
        <f>IF(Master[[#This Row],[Life Form -Lookup Picker]]="","",Master[[#This Row],[Life Form -Lookup Picker]])</f>
        <v/>
      </c>
      <c r="F55" s="1" t="str">
        <f>IF(Master[[#This Row],[Level of Improvement -Lookup Picker]]="","",Master[[#This Row],[Level of Improvement -Lookup Picker]])</f>
        <v>Wild material</v>
      </c>
      <c r="G55" s="1" t="str">
        <f>IF(Master[[#This Row],[Reproductive Uniformity -Lookup Picker]]="","",Master[[#This Row],[Reproductive Uniformity -Lookup Picker]])</f>
        <v/>
      </c>
      <c r="H55" s="11" t="str">
        <f>IF(Master[[#This Row],[Inventory Type - Lookup Picker]]="","",Master[[#This Row],[Inventory Type - Lookup Picker]])</f>
        <v>SD</v>
      </c>
      <c r="I55" s="149" t="str">
        <f t="shared" si="2"/>
        <v>mm/dd/yyyy</v>
      </c>
      <c r="J55" s="148">
        <f>Master[[#This Row],[Received Date -received by site]]</f>
        <v>0</v>
      </c>
      <c r="K55" s="42" t="str">
        <f>IF(Master[[#This Row],[Note (Accession Narrative)]]="","",Master[[#This Row],[Note (Accession Narrative)]])</f>
        <v/>
      </c>
    </row>
    <row r="56" spans="2:11" s="1" customFormat="1" ht="15.5" x14ac:dyDescent="0.35">
      <c r="B56" s="1" t="str">
        <f>IF(Master[[#This Row],[Accession Prefix (NPGS)]]="","",Master[[#This Row],[Accession Prefix (NPGS)]])</f>
        <v>W6</v>
      </c>
      <c r="C56" s="64" t="str">
        <f>IF(Master[[#This Row],[Accession Number -Assigned]]="","",Master[[#This Row],[Accession Number -Assigned]])</f>
        <v/>
      </c>
      <c r="D56" s="114" t="str">
        <f>IF(Master[[#This Row],[Taxon -Lookup Picker in GRIN]]="","",Master[[#This Row],[Taxon -Lookup Picker in GRIN]])</f>
        <v>Euthamia caroliniana</v>
      </c>
      <c r="E56" s="1" t="str">
        <f>IF(Master[[#This Row],[Life Form -Lookup Picker]]="","",Master[[#This Row],[Life Form -Lookup Picker]])</f>
        <v/>
      </c>
      <c r="F56" s="1" t="str">
        <f>IF(Master[[#This Row],[Level of Improvement -Lookup Picker]]="","",Master[[#This Row],[Level of Improvement -Lookup Picker]])</f>
        <v>Wild material</v>
      </c>
      <c r="G56" s="1" t="str">
        <f>IF(Master[[#This Row],[Reproductive Uniformity -Lookup Picker]]="","",Master[[#This Row],[Reproductive Uniformity -Lookup Picker]])</f>
        <v/>
      </c>
      <c r="H56" s="11" t="str">
        <f>IF(Master[[#This Row],[Inventory Type - Lookup Picker]]="","",Master[[#This Row],[Inventory Type - Lookup Picker]])</f>
        <v>SD</v>
      </c>
      <c r="I56" s="149" t="str">
        <f t="shared" si="2"/>
        <v>mm/dd/yyyy</v>
      </c>
      <c r="J56" s="148">
        <f>Master[[#This Row],[Received Date -received by site]]</f>
        <v>0</v>
      </c>
      <c r="K56" s="42" t="str">
        <f>IF(Master[[#This Row],[Note (Accession Narrative)]]="","",Master[[#This Row],[Note (Accession Narrative)]])</f>
        <v>Leaf typeûleaves are simple (i.e., lobed or unlobed but not separated into leaflets)ûLeaf arrangementûalternate: there is one leaf per node along the stemûLeaf blade edgesûthe edge of the leaf blade has no teeth or lobesûFlower type in flower headsûthe flower head has tubular disk flowers in the center and ray flowers, these often strap-shaped, around the peripheryûRay flower colorûyellowûTuft or plume on fruitûat least a part of the plume is made up of fine bristlesûSpines on plantûthe plant has no spinesûLeaf blade lengthû24â€“70 mmûDisk flower numberû1-5û11-20û21-50û6-10</v>
      </c>
    </row>
    <row r="57" spans="2:11" s="1" customFormat="1" ht="15.5" x14ac:dyDescent="0.35">
      <c r="B57" s="1" t="str">
        <f>IF(Master[[#This Row],[Accession Prefix (NPGS)]]="","",Master[[#This Row],[Accession Prefix (NPGS)]])</f>
        <v>W6</v>
      </c>
      <c r="C57" s="64" t="str">
        <f>IF(Master[[#This Row],[Accession Number -Assigned]]="","",Master[[#This Row],[Accession Number -Assigned]])</f>
        <v/>
      </c>
      <c r="D57" s="114" t="str">
        <f>IF(Master[[#This Row],[Taxon -Lookup Picker in GRIN]]="","",Master[[#This Row],[Taxon -Lookup Picker in GRIN]])</f>
        <v>Kalmia latifolia</v>
      </c>
      <c r="E57" s="1" t="str">
        <f>IF(Master[[#This Row],[Life Form -Lookup Picker]]="","",Master[[#This Row],[Life Form -Lookup Picker]])</f>
        <v/>
      </c>
      <c r="F57" s="1" t="str">
        <f>IF(Master[[#This Row],[Level of Improvement -Lookup Picker]]="","",Master[[#This Row],[Level of Improvement -Lookup Picker]])</f>
        <v>Wild material</v>
      </c>
      <c r="G57" s="1" t="str">
        <f>IF(Master[[#This Row],[Reproductive Uniformity -Lookup Picker]]="","",Master[[#This Row],[Reproductive Uniformity -Lookup Picker]])</f>
        <v/>
      </c>
      <c r="H57" s="11" t="str">
        <f>IF(Master[[#This Row],[Inventory Type - Lookup Picker]]="","",Master[[#This Row],[Inventory Type - Lookup Picker]])</f>
        <v>SD</v>
      </c>
      <c r="I57" s="149" t="str">
        <f t="shared" si="2"/>
        <v>mm/dd/yyyy</v>
      </c>
      <c r="J57" s="148">
        <f>Master[[#This Row],[Received Date -received by site]]</f>
        <v>0</v>
      </c>
      <c r="K57" s="42" t="str">
        <f>IF(Master[[#This Row],[Note (Accession Narrative)]]="","",Master[[#This Row],[Note (Accession Narrative)]])</f>
        <v>Growth formûthe plant is a shrub (i.e., a woody plant with several stems growing from the base)ûLeaf typeûthe leaf blade is simple (i.e., lobed or unlobed but not separated into leaflets)ûLeaves per nodeûthere is one leaf per node along the stemûLeaf blade edgesûthe edge of the leaf blade has no teeth or lobesûLeaf durationûthe leaves remain green all winterûarmature on plantûthe plant does not have spines, prickles, or thornsûLeaf blade lengthû50â€“100 mmûLeaf blade widthû15â€“50 mmûLeaf stalkûthe leaves have leaf stalksûFruit type (general)ûthe fruit is dry and splits open when ripeûBark textureûthe bark of an adult plant is ridged or platedûthe bark of an adult plant peels off easily or hangs offûTwig winter colorûbrownûgreenûredûBud scale numberûthere are two scales on the winter bud, and their edges meet</v>
      </c>
    </row>
    <row r="58" spans="2:11" s="1" customFormat="1" ht="15.5" x14ac:dyDescent="0.35">
      <c r="B58" s="1" t="str">
        <f>IF(Master[[#This Row],[Accession Prefix (NPGS)]]="","",Master[[#This Row],[Accession Prefix (NPGS)]])</f>
        <v>W6</v>
      </c>
      <c r="C58" s="64" t="str">
        <f>IF(Master[[#This Row],[Accession Number -Assigned]]="","",Master[[#This Row],[Accession Number -Assigned]])</f>
        <v/>
      </c>
      <c r="D58" s="114" t="str">
        <f>IF(Master[[#This Row],[Taxon -Lookup Picker in GRIN]]="","",Master[[#This Row],[Taxon -Lookup Picker in GRIN]])</f>
        <v>Deschampsia flexuosa</v>
      </c>
      <c r="E58" s="1" t="str">
        <f>IF(Master[[#This Row],[Life Form -Lookup Picker]]="","",Master[[#This Row],[Life Form -Lookup Picker]])</f>
        <v/>
      </c>
      <c r="F58" s="1" t="str">
        <f>IF(Master[[#This Row],[Level of Improvement -Lookup Picker]]="","",Master[[#This Row],[Level of Improvement -Lookup Picker]])</f>
        <v>Wild material</v>
      </c>
      <c r="G58" s="1" t="str">
        <f>IF(Master[[#This Row],[Reproductive Uniformity -Lookup Picker]]="","",Master[[#This Row],[Reproductive Uniformity -Lookup Picker]])</f>
        <v/>
      </c>
      <c r="H58" s="11" t="str">
        <f>IF(Master[[#This Row],[Inventory Type - Lookup Picker]]="","",Master[[#This Row],[Inventory Type - Lookup Picker]])</f>
        <v>SD</v>
      </c>
      <c r="I58" s="149" t="str">
        <f t="shared" si="2"/>
        <v>mm/dd/yyyy</v>
      </c>
      <c r="J58" s="148">
        <f>Master[[#This Row],[Received Date -received by site]]</f>
        <v>0</v>
      </c>
      <c r="K58" s="42" t="str">
        <f>IF(Master[[#This Row],[Note (Accession Narrative)]]="","",Master[[#This Row],[Note (Accession Narrative)]])</f>
        <v>Round stem, inflorescence with thin wiry branches and tan seed. Large tufts of straight, wiry basal leaves.</v>
      </c>
    </row>
    <row r="59" spans="2:11" s="1" customFormat="1" ht="15.5" x14ac:dyDescent="0.35">
      <c r="B59" s="1" t="str">
        <f>IF(Master[[#This Row],[Accession Prefix (NPGS)]]="","",Master[[#This Row],[Accession Prefix (NPGS)]])</f>
        <v>W6</v>
      </c>
      <c r="C59" s="64" t="str">
        <f>IF(Master[[#This Row],[Accession Number -Assigned]]="","",Master[[#This Row],[Accession Number -Assigned]])</f>
        <v/>
      </c>
      <c r="D59" s="114" t="str">
        <f>IF(Master[[#This Row],[Taxon -Lookup Picker in GRIN]]="","",Master[[#This Row],[Taxon -Lookup Picker in GRIN]])</f>
        <v>Danthonia spicata</v>
      </c>
      <c r="E59" s="1" t="str">
        <f>IF(Master[[#This Row],[Life Form -Lookup Picker]]="","",Master[[#This Row],[Life Form -Lookup Picker]])</f>
        <v/>
      </c>
      <c r="F59" s="1" t="str">
        <f>IF(Master[[#This Row],[Level of Improvement -Lookup Picker]]="","",Master[[#This Row],[Level of Improvement -Lookup Picker]])</f>
        <v>Wild material</v>
      </c>
      <c r="G59" s="1" t="str">
        <f>IF(Master[[#This Row],[Reproductive Uniformity -Lookup Picker]]="","",Master[[#This Row],[Reproductive Uniformity -Lookup Picker]])</f>
        <v/>
      </c>
      <c r="H59" s="11" t="str">
        <f>IF(Master[[#This Row],[Inventory Type - Lookup Picker]]="","",Master[[#This Row],[Inventory Type - Lookup Picker]])</f>
        <v>SD</v>
      </c>
      <c r="I59" s="149" t="str">
        <f t="shared" si="2"/>
        <v>mm/dd/yyyy</v>
      </c>
      <c r="J59" s="148">
        <f>Master[[#This Row],[Received Date -received by site]]</f>
        <v>0</v>
      </c>
      <c r="K59" s="42" t="str">
        <f>IF(Master[[#This Row],[Note (Accession Narrative)]]="","",Master[[#This Row],[Note (Accession Narrative)]])</f>
        <v>Round stem, narrow inflorescence with tan seed, inflorescence branches point upwards and hug the stem. Tufts of curly basal leaves.</v>
      </c>
    </row>
    <row r="60" spans="2:11" s="1" customFormat="1" ht="15.5" x14ac:dyDescent="0.35">
      <c r="B60" s="1" t="str">
        <f>IF(Master[[#This Row],[Accession Prefix (NPGS)]]="","",Master[[#This Row],[Accession Prefix (NPGS)]])</f>
        <v>W6</v>
      </c>
      <c r="C60" s="64" t="str">
        <f>IF(Master[[#This Row],[Accession Number -Assigned]]="","",Master[[#This Row],[Accession Number -Assigned]])</f>
        <v/>
      </c>
      <c r="D60" s="114" t="str">
        <f>IF(Master[[#This Row],[Taxon -Lookup Picker in GRIN]]="","",Master[[#This Row],[Taxon -Lookup Picker in GRIN]])</f>
        <v>Carex crinita</v>
      </c>
      <c r="E60" s="1" t="str">
        <f>IF(Master[[#This Row],[Life Form -Lookup Picker]]="","",Master[[#This Row],[Life Form -Lookup Picker]])</f>
        <v/>
      </c>
      <c r="F60" s="1" t="str">
        <f>IF(Master[[#This Row],[Level of Improvement -Lookup Picker]]="","",Master[[#This Row],[Level of Improvement -Lookup Picker]])</f>
        <v>Wild material</v>
      </c>
      <c r="G60" s="1" t="str">
        <f>IF(Master[[#This Row],[Reproductive Uniformity -Lookup Picker]]="","",Master[[#This Row],[Reproductive Uniformity -Lookup Picker]])</f>
        <v/>
      </c>
      <c r="H60" s="11" t="str">
        <f>IF(Master[[#This Row],[Inventory Type - Lookup Picker]]="","",Master[[#This Row],[Inventory Type - Lookup Picker]])</f>
        <v>SD</v>
      </c>
      <c r="I60" s="149" t="str">
        <f t="shared" si="2"/>
        <v>mm/dd/yyyy</v>
      </c>
      <c r="J60" s="148">
        <f>Master[[#This Row],[Received Date -received by site]]</f>
        <v>0</v>
      </c>
      <c r="K60" s="42" t="str">
        <f>IF(Master[[#This Row],[Note (Accession Narrative)]]="","",Master[[#This Row],[Note (Accession Narrative)]])</f>
        <v>Triangular stem with long, many-seeded, drooping infloresences</v>
      </c>
    </row>
    <row r="61" spans="2:11" s="1" customFormat="1" ht="15.5" x14ac:dyDescent="0.35">
      <c r="B61" s="1" t="str">
        <f>IF(Master[[#This Row],[Accession Prefix (NPGS)]]="","",Master[[#This Row],[Accession Prefix (NPGS)]])</f>
        <v>W6</v>
      </c>
      <c r="C61" s="64" t="str">
        <f>IF(Master[[#This Row],[Accession Number -Assigned]]="","",Master[[#This Row],[Accession Number -Assigned]])</f>
        <v/>
      </c>
      <c r="D61" s="114" t="str">
        <f>IF(Master[[#This Row],[Taxon -Lookup Picker in GRIN]]="","",Master[[#This Row],[Taxon -Lookup Picker in GRIN]])</f>
        <v>Cyperus grayi</v>
      </c>
      <c r="E61" s="1" t="str">
        <f>IF(Master[[#This Row],[Life Form -Lookup Picker]]="","",Master[[#This Row],[Life Form -Lookup Picker]])</f>
        <v/>
      </c>
      <c r="F61" s="1" t="str">
        <f>IF(Master[[#This Row],[Level of Improvement -Lookup Picker]]="","",Master[[#This Row],[Level of Improvement -Lookup Picker]])</f>
        <v>Wild material</v>
      </c>
      <c r="G61" s="1" t="str">
        <f>IF(Master[[#This Row],[Reproductive Uniformity -Lookup Picker]]="","",Master[[#This Row],[Reproductive Uniformity -Lookup Picker]])</f>
        <v/>
      </c>
      <c r="H61" s="11" t="str">
        <f>IF(Master[[#This Row],[Inventory Type - Lookup Picker]]="","",Master[[#This Row],[Inventory Type - Lookup Picker]])</f>
        <v>SD</v>
      </c>
      <c r="I61" s="149" t="str">
        <f t="shared" si="2"/>
        <v>mm/dd/yyyy</v>
      </c>
      <c r="J61" s="148">
        <f>Master[[#This Row],[Received Date -received by site]]</f>
        <v>0</v>
      </c>
      <c r="K61" s="42" t="str">
        <f>IF(Master[[#This Row],[Note (Accession Narrative)]]="","",Master[[#This Row],[Note (Accession Narrative)]])</f>
        <v>Triangular stem, branches fork from one point at the top of the stem, flat, feather-like inflorescences, bulbous root nodules.</v>
      </c>
    </row>
    <row r="62" spans="2:11" s="1" customFormat="1" ht="15.5" x14ac:dyDescent="0.35">
      <c r="B62" s="1" t="str">
        <f>IF(Master[[#This Row],[Accession Prefix (NPGS)]]="","",Master[[#This Row],[Accession Prefix (NPGS)]])</f>
        <v>W6</v>
      </c>
      <c r="C62" s="64" t="str">
        <f>IF(Master[[#This Row],[Accession Number -Assigned]]="","",Master[[#This Row],[Accession Number -Assigned]])</f>
        <v/>
      </c>
      <c r="D62" s="114" t="str">
        <f>IF(Master[[#This Row],[Taxon -Lookup Picker in GRIN]]="","",Master[[#This Row],[Taxon -Lookup Picker in GRIN]])</f>
        <v>Teucrium canadense</v>
      </c>
      <c r="E62" s="1" t="str">
        <f>IF(Master[[#This Row],[Life Form -Lookup Picker]]="","",Master[[#This Row],[Life Form -Lookup Picker]])</f>
        <v/>
      </c>
      <c r="F62" s="1" t="str">
        <f>IF(Master[[#This Row],[Level of Improvement -Lookup Picker]]="","",Master[[#This Row],[Level of Improvement -Lookup Picker]])</f>
        <v>Wild material</v>
      </c>
      <c r="G62" s="1" t="str">
        <f>IF(Master[[#This Row],[Reproductive Uniformity -Lookup Picker]]="","",Master[[#This Row],[Reproductive Uniformity -Lookup Picker]])</f>
        <v/>
      </c>
      <c r="H62" s="11" t="str">
        <f>IF(Master[[#This Row],[Inventory Type - Lookup Picker]]="","",Master[[#This Row],[Inventory Type - Lookup Picker]])</f>
        <v>SD</v>
      </c>
      <c r="I62" s="149" t="str">
        <f t="shared" si="2"/>
        <v>mm/dd/yyyy</v>
      </c>
      <c r="J62" s="148">
        <f>Master[[#This Row],[Received Date -received by site]]</f>
        <v>0</v>
      </c>
      <c r="K62" s="42" t="str">
        <f>IF(Master[[#This Row],[Note (Accession Narrative)]]="","",Master[[#This Row],[Note (Accession Narrative)]])</f>
        <v>Square stem, opposite toothed leaves, light purple/pink zygomorphic flowers</v>
      </c>
    </row>
    <row r="63" spans="2:11" s="1" customFormat="1" ht="15.5" x14ac:dyDescent="0.35">
      <c r="B63" s="1" t="str">
        <f>IF(Master[[#This Row],[Accession Prefix (NPGS)]]="","",Master[[#This Row],[Accession Prefix (NPGS)]])</f>
        <v>W6</v>
      </c>
      <c r="C63" s="64" t="str">
        <f>IF(Master[[#This Row],[Accession Number -Assigned]]="","",Master[[#This Row],[Accession Number -Assigned]])</f>
        <v/>
      </c>
      <c r="D63" s="114" t="str">
        <f>IF(Master[[#This Row],[Taxon -Lookup Picker in GRIN]]="","",Master[[#This Row],[Taxon -Lookup Picker in GRIN]])</f>
        <v>Teucrium canadense</v>
      </c>
      <c r="E63" s="1" t="str">
        <f>IF(Master[[#This Row],[Life Form -Lookup Picker]]="","",Master[[#This Row],[Life Form -Lookup Picker]])</f>
        <v/>
      </c>
      <c r="F63" s="1" t="str">
        <f>IF(Master[[#This Row],[Level of Improvement -Lookup Picker]]="","",Master[[#This Row],[Level of Improvement -Lookup Picker]])</f>
        <v>Wild material</v>
      </c>
      <c r="G63" s="1" t="str">
        <f>IF(Master[[#This Row],[Reproductive Uniformity -Lookup Picker]]="","",Master[[#This Row],[Reproductive Uniformity -Lookup Picker]])</f>
        <v/>
      </c>
      <c r="H63" s="11" t="str">
        <f>IF(Master[[#This Row],[Inventory Type - Lookup Picker]]="","",Master[[#This Row],[Inventory Type - Lookup Picker]])</f>
        <v>SD</v>
      </c>
      <c r="I63" s="149" t="str">
        <f t="shared" si="2"/>
        <v>mm/dd/yyyy</v>
      </c>
      <c r="J63" s="148">
        <f>Master[[#This Row],[Received Date -received by site]]</f>
        <v>0</v>
      </c>
      <c r="K63" s="42" t="str">
        <f>IF(Master[[#This Row],[Note (Accession Narrative)]]="","",Master[[#This Row],[Note (Accession Narrative)]])</f>
        <v>Square stem, opposite toothed leaves, light purple/pink zygomorphic flowers</v>
      </c>
    </row>
    <row r="64" spans="2:11" s="1" customFormat="1" ht="15.5" x14ac:dyDescent="0.35">
      <c r="B64" s="1" t="str">
        <f>IF(Master[[#This Row],[Accession Prefix (NPGS)]]="","",Master[[#This Row],[Accession Prefix (NPGS)]])</f>
        <v>W6</v>
      </c>
      <c r="C64" s="64" t="str">
        <f>IF(Master[[#This Row],[Accession Number -Assigned]]="","",Master[[#This Row],[Accession Number -Assigned]])</f>
        <v/>
      </c>
      <c r="D64" s="114" t="str">
        <f>IF(Master[[#This Row],[Taxon -Lookup Picker in GRIN]]="","",Master[[#This Row],[Taxon -Lookup Picker in GRIN]])</f>
        <v>Eupatorium hyssopifolium</v>
      </c>
      <c r="E64" s="1" t="str">
        <f>IF(Master[[#This Row],[Life Form -Lookup Picker]]="","",Master[[#This Row],[Life Form -Lookup Picker]])</f>
        <v/>
      </c>
      <c r="F64" s="1" t="str">
        <f>IF(Master[[#This Row],[Level of Improvement -Lookup Picker]]="","",Master[[#This Row],[Level of Improvement -Lookup Picker]])</f>
        <v>Wild material</v>
      </c>
      <c r="G64" s="1" t="str">
        <f>IF(Master[[#This Row],[Reproductive Uniformity -Lookup Picker]]="","",Master[[#This Row],[Reproductive Uniformity -Lookup Picker]])</f>
        <v/>
      </c>
      <c r="H64" s="11" t="str">
        <f>IF(Master[[#This Row],[Inventory Type - Lookup Picker]]="","",Master[[#This Row],[Inventory Type - Lookup Picker]])</f>
        <v>SD</v>
      </c>
      <c r="I64" s="149" t="str">
        <f t="shared" si="2"/>
        <v>mm/dd/yyyy</v>
      </c>
      <c r="J64" s="148">
        <f>Master[[#This Row],[Received Date -received by site]]</f>
        <v>0</v>
      </c>
      <c r="K64" s="42" t="str">
        <f>IF(Master[[#This Row],[Note (Accession Narrative)]]="","",Master[[#This Row],[Note (Accession Narrative)]])</f>
        <v>Whrorled, entire, linear leaves. Discoid white flower heads.</v>
      </c>
    </row>
    <row r="65" spans="2:11" s="1" customFormat="1" ht="15.5" x14ac:dyDescent="0.35">
      <c r="B65" s="1" t="str">
        <f>IF(Master[[#This Row],[Accession Prefix (NPGS)]]="","",Master[[#This Row],[Accession Prefix (NPGS)]])</f>
        <v>W6</v>
      </c>
      <c r="C65" s="64" t="str">
        <f>IF(Master[[#This Row],[Accession Number -Assigned]]="","",Master[[#This Row],[Accession Number -Assigned]])</f>
        <v/>
      </c>
      <c r="D65" s="114" t="str">
        <f>IF(Master[[#This Row],[Taxon -Lookup Picker in GRIN]]="","",Master[[#This Row],[Taxon -Lookup Picker in GRIN]])</f>
        <v>Rhexia virginica</v>
      </c>
      <c r="E65" s="1" t="str">
        <f>IF(Master[[#This Row],[Life Form -Lookup Picker]]="","",Master[[#This Row],[Life Form -Lookup Picker]])</f>
        <v/>
      </c>
      <c r="F65" s="1" t="str">
        <f>IF(Master[[#This Row],[Level of Improvement -Lookup Picker]]="","",Master[[#This Row],[Level of Improvement -Lookup Picker]])</f>
        <v>Wild material</v>
      </c>
      <c r="G65" s="1" t="str">
        <f>IF(Master[[#This Row],[Reproductive Uniformity -Lookup Picker]]="","",Master[[#This Row],[Reproductive Uniformity -Lookup Picker]])</f>
        <v/>
      </c>
      <c r="H65" s="11" t="str">
        <f>IF(Master[[#This Row],[Inventory Type - Lookup Picker]]="","",Master[[#This Row],[Inventory Type - Lookup Picker]])</f>
        <v>SD</v>
      </c>
      <c r="I65" s="149" t="str">
        <f t="shared" si="2"/>
        <v>mm/dd/yyyy</v>
      </c>
      <c r="J65" s="148">
        <f>Master[[#This Row],[Received Date -received by site]]</f>
        <v>0</v>
      </c>
      <c r="K65" s="42" t="str">
        <f>IF(Master[[#This Row],[Note (Accession Narrative)]]="","",Master[[#This Row],[Note (Accession Narrative)]])</f>
        <v>Opposite simple leaves, flowers with four purple/pink petals and 8 protruding yellow stamens</v>
      </c>
    </row>
    <row r="66" spans="2:11" s="1" customFormat="1" ht="15.5" x14ac:dyDescent="0.35">
      <c r="B66" s="1" t="str">
        <f>IF(Master[[#This Row],[Accession Prefix (NPGS)]]="","",Master[[#This Row],[Accession Prefix (NPGS)]])</f>
        <v>W6</v>
      </c>
      <c r="C66" s="64" t="str">
        <f>IF(Master[[#This Row],[Accession Number -Assigned]]="","",Master[[#This Row],[Accession Number -Assigned]])</f>
        <v/>
      </c>
      <c r="D66" s="114" t="str">
        <f>IF(Master[[#This Row],[Taxon -Lookup Picker in GRIN]]="","",Master[[#This Row],[Taxon -Lookup Picker in GRIN]])</f>
        <v>Triadenum virginicum</v>
      </c>
      <c r="E66" s="1" t="str">
        <f>IF(Master[[#This Row],[Life Form -Lookup Picker]]="","",Master[[#This Row],[Life Form -Lookup Picker]])</f>
        <v/>
      </c>
      <c r="F66" s="1" t="str">
        <f>IF(Master[[#This Row],[Level of Improvement -Lookup Picker]]="","",Master[[#This Row],[Level of Improvement -Lookup Picker]])</f>
        <v>Wild material</v>
      </c>
      <c r="G66" s="1" t="str">
        <f>IF(Master[[#This Row],[Reproductive Uniformity -Lookup Picker]]="","",Master[[#This Row],[Reproductive Uniformity -Lookup Picker]])</f>
        <v/>
      </c>
      <c r="H66" s="11" t="str">
        <f>IF(Master[[#This Row],[Inventory Type - Lookup Picker]]="","",Master[[#This Row],[Inventory Type - Lookup Picker]])</f>
        <v>SD</v>
      </c>
      <c r="I66" s="149" t="str">
        <f t="shared" si="2"/>
        <v>mm/dd/yyyy</v>
      </c>
      <c r="J66" s="148">
        <f>Master[[#This Row],[Received Date -received by site]]</f>
        <v>0</v>
      </c>
      <c r="K66" s="42" t="str">
        <f>IF(Master[[#This Row],[Note (Accession Narrative)]]="","",Master[[#This Row],[Note (Accession Narrative)]])</f>
        <v>Simple, opposite leaves, flowers with 5 light pink petals and 9 stamens</v>
      </c>
    </row>
    <row r="67" spans="2:11" s="1" customFormat="1" ht="15.5" x14ac:dyDescent="0.35">
      <c r="B67" s="1" t="str">
        <f>IF(Master[[#This Row],[Accession Prefix (NPGS)]]="","",Master[[#This Row],[Accession Prefix (NPGS)]])</f>
        <v>W6</v>
      </c>
      <c r="C67" s="64" t="str">
        <f>IF(Master[[#This Row],[Accession Number -Assigned]]="","",Master[[#This Row],[Accession Number -Assigned]])</f>
        <v/>
      </c>
      <c r="D67" s="114" t="str">
        <f>IF(Master[[#This Row],[Taxon -Lookup Picker in GRIN]]="","",Master[[#This Row],[Taxon -Lookup Picker in GRIN]])</f>
        <v>Pluchea odorata</v>
      </c>
      <c r="E67" s="1" t="str">
        <f>IF(Master[[#This Row],[Life Form -Lookup Picker]]="","",Master[[#This Row],[Life Form -Lookup Picker]])</f>
        <v/>
      </c>
      <c r="F67" s="1" t="str">
        <f>IF(Master[[#This Row],[Level of Improvement -Lookup Picker]]="","",Master[[#This Row],[Level of Improvement -Lookup Picker]])</f>
        <v>Wild material</v>
      </c>
      <c r="G67" s="1" t="str">
        <f>IF(Master[[#This Row],[Reproductive Uniformity -Lookup Picker]]="","",Master[[#This Row],[Reproductive Uniformity -Lookup Picker]])</f>
        <v/>
      </c>
      <c r="H67" s="11" t="str">
        <f>IF(Master[[#This Row],[Inventory Type - Lookup Picker]]="","",Master[[#This Row],[Inventory Type - Lookup Picker]])</f>
        <v>SD</v>
      </c>
      <c r="I67" s="149" t="str">
        <f t="shared" si="2"/>
        <v>mm/dd/yyyy</v>
      </c>
      <c r="J67" s="148">
        <f>Master[[#This Row],[Received Date -received by site]]</f>
        <v>0</v>
      </c>
      <c r="K67" s="42" t="str">
        <f>IF(Master[[#This Row],[Note (Accession Narrative)]]="","",Master[[#This Row],[Note (Accession Narrative)]])</f>
        <v>Simple alternate leaves. Fragrant, pink, discoid heads.</v>
      </c>
    </row>
    <row r="68" spans="2:11" s="1" customFormat="1" ht="15.5" x14ac:dyDescent="0.35">
      <c r="B68" s="1" t="str">
        <f>IF(Master[[#This Row],[Accession Prefix (NPGS)]]="","",Master[[#This Row],[Accession Prefix (NPGS)]])</f>
        <v>W6</v>
      </c>
      <c r="C68" s="64" t="str">
        <f>IF(Master[[#This Row],[Accession Number -Assigned]]="","",Master[[#This Row],[Accession Number -Assigned]])</f>
        <v/>
      </c>
      <c r="D68" s="114" t="str">
        <f>IF(Master[[#This Row],[Taxon -Lookup Picker in GRIN]]="","",Master[[#This Row],[Taxon -Lookup Picker in GRIN]])</f>
        <v>Cakile edentula</v>
      </c>
      <c r="E68" s="1" t="str">
        <f>IF(Master[[#This Row],[Life Form -Lookup Picker]]="","",Master[[#This Row],[Life Form -Lookup Picker]])</f>
        <v/>
      </c>
      <c r="F68" s="1" t="str">
        <f>IF(Master[[#This Row],[Level of Improvement -Lookup Picker]]="","",Master[[#This Row],[Level of Improvement -Lookup Picker]])</f>
        <v>Wild material</v>
      </c>
      <c r="G68" s="1" t="str">
        <f>IF(Master[[#This Row],[Reproductive Uniformity -Lookup Picker]]="","",Master[[#This Row],[Reproductive Uniformity -Lookup Picker]])</f>
        <v/>
      </c>
      <c r="H68" s="11" t="str">
        <f>IF(Master[[#This Row],[Inventory Type - Lookup Picker]]="","",Master[[#This Row],[Inventory Type - Lookup Picker]])</f>
        <v>SD</v>
      </c>
      <c r="I68" s="149" t="str">
        <f t="shared" si="2"/>
        <v>mm/dd/yyyy</v>
      </c>
      <c r="J68" s="148">
        <f>Master[[#This Row],[Received Date -received by site]]</f>
        <v>0</v>
      </c>
      <c r="K68" s="42" t="str">
        <f>IF(Master[[#This Row],[Note (Accession Narrative)]]="","",Master[[#This Row],[Note (Accession Narrative)]])</f>
        <v>Fleshy, alternate, simple leaves. Flowers with four white/pink petals and 8 stamens. Flower heads contain one seed and the whole plant dries up when the seed is ripe.</v>
      </c>
    </row>
    <row r="69" spans="2:11" s="1" customFormat="1" ht="15.5" x14ac:dyDescent="0.35">
      <c r="B69" s="1" t="str">
        <f>IF(Master[[#This Row],[Accession Prefix (NPGS)]]="","",Master[[#This Row],[Accession Prefix (NPGS)]])</f>
        <v>W6</v>
      </c>
      <c r="C69" s="64" t="str">
        <f>IF(Master[[#This Row],[Accession Number -Assigned]]="","",Master[[#This Row],[Accession Number -Assigned]])</f>
        <v/>
      </c>
      <c r="D69" s="114" t="str">
        <f>IF(Master[[#This Row],[Taxon -Lookup Picker in GRIN]]="","",Master[[#This Row],[Taxon -Lookup Picker in GRIN]])</f>
        <v>Pityopsis falcata</v>
      </c>
      <c r="E69" s="1" t="str">
        <f>IF(Master[[#This Row],[Life Form -Lookup Picker]]="","",Master[[#This Row],[Life Form -Lookup Picker]])</f>
        <v/>
      </c>
      <c r="F69" s="1" t="str">
        <f>IF(Master[[#This Row],[Level of Improvement -Lookup Picker]]="","",Master[[#This Row],[Level of Improvement -Lookup Picker]])</f>
        <v>Wild material</v>
      </c>
      <c r="G69" s="1" t="str">
        <f>IF(Master[[#This Row],[Reproductive Uniformity -Lookup Picker]]="","",Master[[#This Row],[Reproductive Uniformity -Lookup Picker]])</f>
        <v/>
      </c>
      <c r="H69" s="11" t="str">
        <f>IF(Master[[#This Row],[Inventory Type - Lookup Picker]]="","",Master[[#This Row],[Inventory Type - Lookup Picker]])</f>
        <v>SD</v>
      </c>
      <c r="I69" s="149" t="str">
        <f t="shared" si="2"/>
        <v>mm/dd/yyyy</v>
      </c>
      <c r="J69" s="148">
        <f>Master[[#This Row],[Received Date -received by site]]</f>
        <v>0</v>
      </c>
      <c r="K69" s="42" t="str">
        <f>IF(Master[[#This Row],[Note (Accession Narrative)]]="","",Master[[#This Row],[Note (Accession Narrative)]])</f>
        <v>Simple, entire, alternate linear leaves. Radiate heads with yellow rays.</v>
      </c>
    </row>
    <row r="70" spans="2:11" s="1" customFormat="1" ht="15.5" x14ac:dyDescent="0.35">
      <c r="B70" s="1" t="str">
        <f>IF(Master[[#This Row],[Accession Prefix (NPGS)]]="","",Master[[#This Row],[Accession Prefix (NPGS)]])</f>
        <v>W6</v>
      </c>
      <c r="C70" s="64" t="str">
        <f>IF(Master[[#This Row],[Accession Number -Assigned]]="","",Master[[#This Row],[Accession Number -Assigned]])</f>
        <v/>
      </c>
      <c r="D70" s="114" t="str">
        <f>IF(Master[[#This Row],[Taxon -Lookup Picker in GRIN]]="","",Master[[#This Row],[Taxon -Lookup Picker in GRIN]])</f>
        <v>Typha latifolia</v>
      </c>
      <c r="E70" s="1" t="str">
        <f>IF(Master[[#This Row],[Life Form -Lookup Picker]]="","",Master[[#This Row],[Life Form -Lookup Picker]])</f>
        <v/>
      </c>
      <c r="F70" s="1" t="str">
        <f>IF(Master[[#This Row],[Level of Improvement -Lookup Picker]]="","",Master[[#This Row],[Level of Improvement -Lookup Picker]])</f>
        <v>Wild material</v>
      </c>
      <c r="G70" s="1" t="str">
        <f>IF(Master[[#This Row],[Reproductive Uniformity -Lookup Picker]]="","",Master[[#This Row],[Reproductive Uniformity -Lookup Picker]])</f>
        <v/>
      </c>
      <c r="H70" s="11" t="str">
        <f>IF(Master[[#This Row],[Inventory Type - Lookup Picker]]="","",Master[[#This Row],[Inventory Type - Lookup Picker]])</f>
        <v>SD</v>
      </c>
      <c r="I70" s="149" t="str">
        <f t="shared" si="2"/>
        <v>mm/dd/yyyy</v>
      </c>
      <c r="J70" s="148">
        <f>Master[[#This Row],[Received Date -received by site]]</f>
        <v>0</v>
      </c>
      <c r="K70" s="42" t="str">
        <f>IF(Master[[#This Row],[Note (Accession Narrative)]]="","",Master[[#This Row],[Note (Accession Narrative)]])</f>
        <v>Round stem, wide cylindrical infloresences at the tip of the stem</v>
      </c>
    </row>
    <row r="71" spans="2:11" s="1" customFormat="1" ht="15.5" x14ac:dyDescent="0.35">
      <c r="B71" s="1" t="str">
        <f>IF(Master[[#This Row],[Accession Prefix (NPGS)]]="","",Master[[#This Row],[Accession Prefix (NPGS)]])</f>
        <v>W6</v>
      </c>
      <c r="C71" s="64" t="str">
        <f>IF(Master[[#This Row],[Accession Number -Assigned]]="","",Master[[#This Row],[Accession Number -Assigned]])</f>
        <v/>
      </c>
      <c r="D71" s="114" t="str">
        <f>IF(Master[[#This Row],[Taxon -Lookup Picker in GRIN]]="","",Master[[#This Row],[Taxon -Lookup Picker in GRIN]])</f>
        <v>Scirpus cyperinus</v>
      </c>
      <c r="E71" s="1" t="str">
        <f>IF(Master[[#This Row],[Life Form -Lookup Picker]]="","",Master[[#This Row],[Life Form -Lookup Picker]])</f>
        <v/>
      </c>
      <c r="F71" s="1" t="str">
        <f>IF(Master[[#This Row],[Level of Improvement -Lookup Picker]]="","",Master[[#This Row],[Level of Improvement -Lookup Picker]])</f>
        <v>Wild material</v>
      </c>
      <c r="G71" s="1" t="str">
        <f>IF(Master[[#This Row],[Reproductive Uniformity -Lookup Picker]]="","",Master[[#This Row],[Reproductive Uniformity -Lookup Picker]])</f>
        <v/>
      </c>
      <c r="H71" s="11" t="str">
        <f>IF(Master[[#This Row],[Inventory Type - Lookup Picker]]="","",Master[[#This Row],[Inventory Type - Lookup Picker]])</f>
        <v>SD</v>
      </c>
      <c r="I71" s="149" t="str">
        <f t="shared" si="2"/>
        <v>mm/dd/yyyy</v>
      </c>
      <c r="J71" s="148">
        <f>Master[[#This Row],[Received Date -received by site]]</f>
        <v>0</v>
      </c>
      <c r="K71" s="42" t="str">
        <f>IF(Master[[#This Row],[Note (Accession Narrative)]]="","",Master[[#This Row],[Note (Accession Narrative)]])</f>
        <v>Vaguely triangular stem, branches radiate from one point at the top of the stem, flowers are in three-dimensional, woolly egg-shaped clusters. The end stalks of the flower clusters droop and the inflorescence has long leafy bracts.</v>
      </c>
    </row>
    <row r="72" spans="2:11" s="1" customFormat="1" ht="15.5" x14ac:dyDescent="0.35">
      <c r="B72" s="1" t="str">
        <f>IF(Master[[#This Row],[Accession Prefix (NPGS)]]="","",Master[[#This Row],[Accession Prefix (NPGS)]])</f>
        <v>W6</v>
      </c>
      <c r="C72" s="64" t="str">
        <f>IF(Master[[#This Row],[Accession Number -Assigned]]="","",Master[[#This Row],[Accession Number -Assigned]])</f>
        <v/>
      </c>
      <c r="D72" s="114" t="str">
        <f>IF(Master[[#This Row],[Taxon -Lookup Picker in GRIN]]="","",Master[[#This Row],[Taxon -Lookup Picker in GRIN]])</f>
        <v>Spartina x caespitosa</v>
      </c>
      <c r="E72" s="1" t="str">
        <f>IF(Master[[#This Row],[Life Form -Lookup Picker]]="","",Master[[#This Row],[Life Form -Lookup Picker]])</f>
        <v/>
      </c>
      <c r="F72" s="1" t="str">
        <f>IF(Master[[#This Row],[Level of Improvement -Lookup Picker]]="","",Master[[#This Row],[Level of Improvement -Lookup Picker]])</f>
        <v>Wild material</v>
      </c>
      <c r="G72" s="1" t="str">
        <f>IF(Master[[#This Row],[Reproductive Uniformity -Lookup Picker]]="","",Master[[#This Row],[Reproductive Uniformity -Lookup Picker]])</f>
        <v/>
      </c>
      <c r="H72" s="11" t="str">
        <f>IF(Master[[#This Row],[Inventory Type - Lookup Picker]]="","",Master[[#This Row],[Inventory Type - Lookup Picker]])</f>
        <v>SD</v>
      </c>
      <c r="I72" s="149" t="str">
        <f t="shared" si="2"/>
        <v>mm/dd/yyyy</v>
      </c>
      <c r="J72" s="148">
        <f>Master[[#This Row],[Received Date -received by site]]</f>
        <v>0</v>
      </c>
      <c r="K72" s="42" t="str">
        <f>IF(Master[[#This Row],[Note (Accession Narrative)]]="","",Master[[#This Row],[Note (Accession Narrative)]])</f>
        <v>Round stem, flower branches arranged vertically, seed arranged tightly on one side of each branch. Purple/red rhizomes.</v>
      </c>
    </row>
    <row r="73" spans="2:11" s="1" customFormat="1" ht="15.5" x14ac:dyDescent="0.35">
      <c r="B73" s="1" t="str">
        <f>IF(Master[[#This Row],[Accession Prefix (NPGS)]]="","",Master[[#This Row],[Accession Prefix (NPGS)]])</f>
        <v>W6</v>
      </c>
      <c r="C73" s="64" t="str">
        <f>IF(Master[[#This Row],[Accession Number -Assigned]]="","",Master[[#This Row],[Accession Number -Assigned]])</f>
        <v/>
      </c>
      <c r="D73" s="114" t="str">
        <f>IF(Master[[#This Row],[Taxon -Lookup Picker in GRIN]]="","",Master[[#This Row],[Taxon -Lookup Picker in GRIN]])</f>
        <v>Spartina x caespitosa</v>
      </c>
      <c r="E73" s="1" t="str">
        <f>IF(Master[[#This Row],[Life Form -Lookup Picker]]="","",Master[[#This Row],[Life Form -Lookup Picker]])</f>
        <v/>
      </c>
      <c r="F73" s="1" t="str">
        <f>IF(Master[[#This Row],[Level of Improvement -Lookup Picker]]="","",Master[[#This Row],[Level of Improvement -Lookup Picker]])</f>
        <v>Wild material</v>
      </c>
      <c r="G73" s="1" t="str">
        <f>IF(Master[[#This Row],[Reproductive Uniformity -Lookup Picker]]="","",Master[[#This Row],[Reproductive Uniformity -Lookup Picker]])</f>
        <v/>
      </c>
      <c r="H73" s="11" t="str">
        <f>IF(Master[[#This Row],[Inventory Type - Lookup Picker]]="","",Master[[#This Row],[Inventory Type - Lookup Picker]])</f>
        <v>SD</v>
      </c>
      <c r="I73" s="149" t="str">
        <f t="shared" si="2"/>
        <v>mm/dd/yyyy</v>
      </c>
      <c r="J73" s="148">
        <f>Master[[#This Row],[Received Date -received by site]]</f>
        <v>0</v>
      </c>
      <c r="K73" s="42" t="str">
        <f>IF(Master[[#This Row],[Note (Accession Narrative)]]="","",Master[[#This Row],[Note (Accession Narrative)]])</f>
        <v>Round stem, flower branches arranged vertically, seed arranged tightly on one side of each branch. Purple/red rhizomes.</v>
      </c>
    </row>
    <row r="74" spans="2:11" s="1" customFormat="1" ht="15.5" x14ac:dyDescent="0.35">
      <c r="B74" s="1" t="str">
        <f>IF(Master[[#This Row],[Accession Prefix (NPGS)]]="","",Master[[#This Row],[Accession Prefix (NPGS)]])</f>
        <v>W6</v>
      </c>
      <c r="C74" s="64" t="str">
        <f>IF(Master[[#This Row],[Accession Number -Assigned]]="","",Master[[#This Row],[Accession Number -Assigned]])</f>
        <v/>
      </c>
      <c r="D74" s="114" t="str">
        <f>IF(Master[[#This Row],[Taxon -Lookup Picker in GRIN]]="","",Master[[#This Row],[Taxon -Lookup Picker in GRIN]])</f>
        <v>Juncus effusus</v>
      </c>
      <c r="E74" s="1" t="str">
        <f>IF(Master[[#This Row],[Life Form -Lookup Picker]]="","",Master[[#This Row],[Life Form -Lookup Picker]])</f>
        <v/>
      </c>
      <c r="F74" s="1" t="str">
        <f>IF(Master[[#This Row],[Level of Improvement -Lookup Picker]]="","",Master[[#This Row],[Level of Improvement -Lookup Picker]])</f>
        <v>Wild material</v>
      </c>
      <c r="G74" s="1" t="str">
        <f>IF(Master[[#This Row],[Reproductive Uniformity -Lookup Picker]]="","",Master[[#This Row],[Reproductive Uniformity -Lookup Picker]])</f>
        <v/>
      </c>
      <c r="H74" s="11" t="str">
        <f>IF(Master[[#This Row],[Inventory Type - Lookup Picker]]="","",Master[[#This Row],[Inventory Type - Lookup Picker]])</f>
        <v>SD</v>
      </c>
      <c r="I74" s="149" t="str">
        <f t="shared" si="2"/>
        <v>mm/dd/yyyy</v>
      </c>
      <c r="J74" s="148">
        <f>Master[[#This Row],[Received Date -received by site]]</f>
        <v>0</v>
      </c>
      <c r="K74" s="42" t="str">
        <f>IF(Master[[#This Row],[Note (Accession Narrative)]]="","",Master[[#This Row],[Note (Accession Narrative)]])</f>
        <v>Round stemmed rush with flower head sticking out from the side of the stem. Circular seeds/ seed heads.</v>
      </c>
    </row>
    <row r="75" spans="2:11" s="1" customFormat="1" ht="15.5" x14ac:dyDescent="0.35">
      <c r="B75" s="1" t="str">
        <f>IF(Master[[#This Row],[Accession Prefix (NPGS)]]="","",Master[[#This Row],[Accession Prefix (NPGS)]])</f>
        <v>W6</v>
      </c>
      <c r="C75" s="64" t="str">
        <f>IF(Master[[#This Row],[Accession Number -Assigned]]="","",Master[[#This Row],[Accession Number -Assigned]])</f>
        <v/>
      </c>
      <c r="D75" s="114" t="str">
        <f>IF(Master[[#This Row],[Taxon -Lookup Picker in GRIN]]="","",Master[[#This Row],[Taxon -Lookup Picker in GRIN]])</f>
        <v>Schoenoplectus americanus</v>
      </c>
      <c r="E75" s="1" t="str">
        <f>IF(Master[[#This Row],[Life Form -Lookup Picker]]="","",Master[[#This Row],[Life Form -Lookup Picker]])</f>
        <v/>
      </c>
      <c r="F75" s="1" t="str">
        <f>IF(Master[[#This Row],[Level of Improvement -Lookup Picker]]="","",Master[[#This Row],[Level of Improvement -Lookup Picker]])</f>
        <v>Wild material</v>
      </c>
      <c r="G75" s="1" t="str">
        <f>IF(Master[[#This Row],[Reproductive Uniformity -Lookup Picker]]="","",Master[[#This Row],[Reproductive Uniformity -Lookup Picker]])</f>
        <v/>
      </c>
      <c r="H75" s="11" t="str">
        <f>IF(Master[[#This Row],[Inventory Type - Lookup Picker]]="","",Master[[#This Row],[Inventory Type - Lookup Picker]])</f>
        <v>SD</v>
      </c>
      <c r="I75" s="149" t="str">
        <f t="shared" si="2"/>
        <v>mm/dd/yyyy</v>
      </c>
      <c r="J75" s="148">
        <f>Master[[#This Row],[Received Date -received by site]]</f>
        <v>0</v>
      </c>
      <c r="K75" s="42" t="str">
        <f>IF(Master[[#This Row],[Note (Accession Narrative)]]="","",Master[[#This Row],[Note (Accession Narrative)]])</f>
        <v>Triangular, concave stem with orange/greyish/brown inflorescence on side stem. Near top of stem.</v>
      </c>
    </row>
    <row r="76" spans="2:11" s="1" customFormat="1" ht="15.5" x14ac:dyDescent="0.35">
      <c r="B76" s="1" t="str">
        <f>IF(Master[[#This Row],[Accession Prefix (NPGS)]]="","",Master[[#This Row],[Accession Prefix (NPGS)]])</f>
        <v>W6</v>
      </c>
      <c r="C76" s="64" t="str">
        <f>IF(Master[[#This Row],[Accession Number -Assigned]]="","",Master[[#This Row],[Accession Number -Assigned]])</f>
        <v/>
      </c>
      <c r="D76" s="114" t="str">
        <f>IF(Master[[#This Row],[Taxon -Lookup Picker in GRIN]]="","",Master[[#This Row],[Taxon -Lookup Picker in GRIN]])</f>
        <v>Scirpus atrovirens</v>
      </c>
      <c r="E76" s="1" t="str">
        <f>IF(Master[[#This Row],[Life Form -Lookup Picker]]="","",Master[[#This Row],[Life Form -Lookup Picker]])</f>
        <v/>
      </c>
      <c r="F76" s="1" t="str">
        <f>IF(Master[[#This Row],[Level of Improvement -Lookup Picker]]="","",Master[[#This Row],[Level of Improvement -Lookup Picker]])</f>
        <v>Wild material</v>
      </c>
      <c r="G76" s="1" t="str">
        <f>IF(Master[[#This Row],[Reproductive Uniformity -Lookup Picker]]="","",Master[[#This Row],[Reproductive Uniformity -Lookup Picker]])</f>
        <v/>
      </c>
      <c r="H76" s="11" t="str">
        <f>IF(Master[[#This Row],[Inventory Type - Lookup Picker]]="","",Master[[#This Row],[Inventory Type - Lookup Picker]])</f>
        <v>SD</v>
      </c>
      <c r="I76" s="149" t="str">
        <f t="shared" si="2"/>
        <v>mm/dd/yyyy</v>
      </c>
      <c r="J76" s="148">
        <f>Master[[#This Row],[Received Date -received by site]]</f>
        <v>0</v>
      </c>
      <c r="K76" s="42" t="str">
        <f>IF(Master[[#This Row],[Note (Accession Narrative)]]="","",Master[[#This Row],[Note (Accession Narrative)]])</f>
        <v>Grass with branching, drooping, inflorescence. Brown inflorescence with white seeds.</v>
      </c>
    </row>
    <row r="77" spans="2:11" s="1" customFormat="1" ht="15.5" x14ac:dyDescent="0.35">
      <c r="B77" s="1" t="str">
        <f>IF(Master[[#This Row],[Accession Prefix (NPGS)]]="","",Master[[#This Row],[Accession Prefix (NPGS)]])</f>
        <v>W6</v>
      </c>
      <c r="C77" s="64" t="str">
        <f>IF(Master[[#This Row],[Accession Number -Assigned]]="","",Master[[#This Row],[Accession Number -Assigned]])</f>
        <v/>
      </c>
      <c r="D77" s="114" t="str">
        <f>IF(Master[[#This Row],[Taxon -Lookup Picker in GRIN]]="","",Master[[#This Row],[Taxon -Lookup Picker in GRIN]])</f>
        <v>Cyperus grayi</v>
      </c>
      <c r="E77" s="1" t="str">
        <f>IF(Master[[#This Row],[Life Form -Lookup Picker]]="","",Master[[#This Row],[Life Form -Lookup Picker]])</f>
        <v/>
      </c>
      <c r="F77" s="1" t="str">
        <f>IF(Master[[#This Row],[Level of Improvement -Lookup Picker]]="","",Master[[#This Row],[Level of Improvement -Lookup Picker]])</f>
        <v>Wild material</v>
      </c>
      <c r="G77" s="1" t="str">
        <f>IF(Master[[#This Row],[Reproductive Uniformity -Lookup Picker]]="","",Master[[#This Row],[Reproductive Uniformity -Lookup Picker]])</f>
        <v/>
      </c>
      <c r="H77" s="11" t="str">
        <f>IF(Master[[#This Row],[Inventory Type - Lookup Picker]]="","",Master[[#This Row],[Inventory Type - Lookup Picker]])</f>
        <v>SD</v>
      </c>
      <c r="I77" s="149" t="str">
        <f t="shared" si="2"/>
        <v>mm/dd/yyyy</v>
      </c>
      <c r="J77" s="148">
        <f>Master[[#This Row],[Received Date -received by site]]</f>
        <v>0</v>
      </c>
      <c r="K77" s="42" t="str">
        <f>IF(Master[[#This Row],[Note (Accession Narrative)]]="","",Master[[#This Row],[Note (Accession Narrative)]])</f>
        <v>Short sedge, spiny inflorescence.</v>
      </c>
    </row>
    <row r="78" spans="2:11" s="1" customFormat="1" ht="15.5" x14ac:dyDescent="0.35">
      <c r="B78" s="1" t="str">
        <f>IF(Master[[#This Row],[Accession Prefix (NPGS)]]="","",Master[[#This Row],[Accession Prefix (NPGS)]])</f>
        <v>W6</v>
      </c>
      <c r="C78" s="64" t="str">
        <f>IF(Master[[#This Row],[Accession Number -Assigned]]="","",Master[[#This Row],[Accession Number -Assigned]])</f>
        <v/>
      </c>
      <c r="D78" s="114" t="str">
        <f>IF(Master[[#This Row],[Taxon -Lookup Picker in GRIN]]="","",Master[[#This Row],[Taxon -Lookup Picker in GRIN]])</f>
        <v>Typha latifolia</v>
      </c>
      <c r="E78" s="1" t="str">
        <f>IF(Master[[#This Row],[Life Form -Lookup Picker]]="","",Master[[#This Row],[Life Form -Lookup Picker]])</f>
        <v/>
      </c>
      <c r="F78" s="1" t="str">
        <f>IF(Master[[#This Row],[Level of Improvement -Lookup Picker]]="","",Master[[#This Row],[Level of Improvement -Lookup Picker]])</f>
        <v>Wild material</v>
      </c>
      <c r="G78" s="1" t="str">
        <f>IF(Master[[#This Row],[Reproductive Uniformity -Lookup Picker]]="","",Master[[#This Row],[Reproductive Uniformity -Lookup Picker]])</f>
        <v/>
      </c>
      <c r="H78" s="11" t="str">
        <f>IF(Master[[#This Row],[Inventory Type - Lookup Picker]]="","",Master[[#This Row],[Inventory Type - Lookup Picker]])</f>
        <v>SD</v>
      </c>
      <c r="I78" s="149" t="str">
        <f t="shared" si="2"/>
        <v>mm/dd/yyyy</v>
      </c>
      <c r="J78" s="148">
        <f>Master[[#This Row],[Received Date -received by site]]</f>
        <v>0</v>
      </c>
      <c r="K78" s="42" t="str">
        <f>IF(Master[[#This Row],[Note (Accession Narrative)]]="","",Master[[#This Row],[Note (Accession Narrative)]])</f>
        <v>Tall green stem (reed-like) with long, thick, brown, cat-tail like inflorescence.</v>
      </c>
    </row>
    <row r="79" spans="2:11" s="1" customFormat="1" ht="15.5" x14ac:dyDescent="0.35">
      <c r="B79" s="1" t="str">
        <f>IF(Master[[#This Row],[Accession Prefix (NPGS)]]="","",Master[[#This Row],[Accession Prefix (NPGS)]])</f>
        <v>W6</v>
      </c>
      <c r="C79" s="64" t="str">
        <f>IF(Master[[#This Row],[Accession Number -Assigned]]="","",Master[[#This Row],[Accession Number -Assigned]])</f>
        <v/>
      </c>
      <c r="D79" s="114" t="str">
        <f>IF(Master[[#This Row],[Taxon -Lookup Picker in GRIN]]="","",Master[[#This Row],[Taxon -Lookup Picker in GRIN]])</f>
        <v>Scirpus atrovirens</v>
      </c>
      <c r="E79" s="1" t="str">
        <f>IF(Master[[#This Row],[Life Form -Lookup Picker]]="","",Master[[#This Row],[Life Form -Lookup Picker]])</f>
        <v/>
      </c>
      <c r="F79" s="1" t="str">
        <f>IF(Master[[#This Row],[Level of Improvement -Lookup Picker]]="","",Master[[#This Row],[Level of Improvement -Lookup Picker]])</f>
        <v>Wild material</v>
      </c>
      <c r="G79" s="1" t="str">
        <f>IF(Master[[#This Row],[Reproductive Uniformity -Lookup Picker]]="","",Master[[#This Row],[Reproductive Uniformity -Lookup Picker]])</f>
        <v/>
      </c>
      <c r="H79" s="11" t="str">
        <f>IF(Master[[#This Row],[Inventory Type - Lookup Picker]]="","",Master[[#This Row],[Inventory Type - Lookup Picker]])</f>
        <v>SD</v>
      </c>
      <c r="I79" s="149" t="str">
        <f t="shared" si="2"/>
        <v>mm/dd/yyyy</v>
      </c>
      <c r="J79" s="148">
        <f>Master[[#This Row],[Received Date -received by site]]</f>
        <v>0</v>
      </c>
      <c r="K79" s="42" t="str">
        <f>IF(Master[[#This Row],[Note (Accession Narrative)]]="","",Master[[#This Row],[Note (Accession Narrative)]])</f>
        <v>Green, glabrous culm. Up to 8 alternate leaves along culm, yellowish green to dark green. Inflorescence composed of 1-3 compound umbels of spiklets. 3 more more leafy bracts under inflorescence. Inflorescence, reddish brown.</v>
      </c>
    </row>
    <row r="80" spans="2:11" s="1" customFormat="1" ht="15.5" x14ac:dyDescent="0.35">
      <c r="B80" s="1" t="str">
        <f>IF(Master[[#This Row],[Accession Prefix (NPGS)]]="","",Master[[#This Row],[Accession Prefix (NPGS)]])</f>
        <v>W6</v>
      </c>
      <c r="C80" s="64" t="str">
        <f>IF(Master[[#This Row],[Accession Number -Assigned]]="","",Master[[#This Row],[Accession Number -Assigned]])</f>
        <v/>
      </c>
      <c r="D80" s="114" t="str">
        <f>IF(Master[[#This Row],[Taxon -Lookup Picker in GRIN]]="","",Master[[#This Row],[Taxon -Lookup Picker in GRIN]])</f>
        <v>Scirpus cyperinus</v>
      </c>
      <c r="E80" s="1" t="str">
        <f>IF(Master[[#This Row],[Life Form -Lookup Picker]]="","",Master[[#This Row],[Life Form -Lookup Picker]])</f>
        <v/>
      </c>
      <c r="F80" s="1" t="str">
        <f>IF(Master[[#This Row],[Level of Improvement -Lookup Picker]]="","",Master[[#This Row],[Level of Improvement -Lookup Picker]])</f>
        <v>Wild material</v>
      </c>
      <c r="G80" s="1" t="str">
        <f>IF(Master[[#This Row],[Reproductive Uniformity -Lookup Picker]]="","",Master[[#This Row],[Reproductive Uniformity -Lookup Picker]])</f>
        <v/>
      </c>
      <c r="H80" s="11" t="str">
        <f>IF(Master[[#This Row],[Inventory Type - Lookup Picker]]="","",Master[[#This Row],[Inventory Type - Lookup Picker]])</f>
        <v>SD</v>
      </c>
      <c r="I80" s="149" t="str">
        <f t="shared" si="2"/>
        <v>mm/dd/yyyy</v>
      </c>
      <c r="J80" s="148">
        <f>Master[[#This Row],[Received Date -received by site]]</f>
        <v>0</v>
      </c>
      <c r="K80" s="42" t="str">
        <f>IF(Master[[#This Row],[Note (Accession Narrative)]]="","",Master[[#This Row],[Note (Accession Narrative)]])</f>
        <v>Perennial sedge with attractive, copper-colored, woolly inflorescences. It grows in dense tussocks and has white flowers. When seeds are ready, inflorescences turn dark and woolly, with small orange seeds.</v>
      </c>
    </row>
    <row r="81" spans="2:11" s="1" customFormat="1" ht="15.5" x14ac:dyDescent="0.35">
      <c r="B81" s="1" t="str">
        <f>IF(Master[[#This Row],[Accession Prefix (NPGS)]]="","",Master[[#This Row],[Accession Prefix (NPGS)]])</f>
        <v>W6</v>
      </c>
      <c r="C81" s="64" t="str">
        <f>IF(Master[[#This Row],[Accession Number -Assigned]]="","",Master[[#This Row],[Accession Number -Assigned]])</f>
        <v/>
      </c>
      <c r="D81" s="114" t="str">
        <f>IF(Master[[#This Row],[Taxon -Lookup Picker in GRIN]]="","",Master[[#This Row],[Taxon -Lookup Picker in GRIN]])</f>
        <v>Chasmanthium laxum</v>
      </c>
      <c r="E81" s="1" t="str">
        <f>IF(Master[[#This Row],[Life Form -Lookup Picker]]="","",Master[[#This Row],[Life Form -Lookup Picker]])</f>
        <v/>
      </c>
      <c r="F81" s="1" t="str">
        <f>IF(Master[[#This Row],[Level of Improvement -Lookup Picker]]="","",Master[[#This Row],[Level of Improvement -Lookup Picker]])</f>
        <v>Wild material</v>
      </c>
      <c r="G81" s="1" t="str">
        <f>IF(Master[[#This Row],[Reproductive Uniformity -Lookup Picker]]="","",Master[[#This Row],[Reproductive Uniformity -Lookup Picker]])</f>
        <v/>
      </c>
      <c r="H81" s="11" t="str">
        <f>IF(Master[[#This Row],[Inventory Type - Lookup Picker]]="","",Master[[#This Row],[Inventory Type - Lookup Picker]])</f>
        <v>SD</v>
      </c>
      <c r="I81" s="149" t="str">
        <f t="shared" si="2"/>
        <v>mm/dd/yyyy</v>
      </c>
      <c r="J81" s="148">
        <f>Master[[#This Row],[Received Date -received by site]]</f>
        <v>0</v>
      </c>
      <c r="K81" s="42" t="str">
        <f>IF(Master[[#This Row],[Note (Accession Narrative)]]="","",Master[[#This Row],[Note (Accession Narrative)]])</f>
        <v>Small grass that has triangle shaped seed heads lining the upper stem.</v>
      </c>
    </row>
    <row r="82" spans="2:11" s="1" customFormat="1" ht="15.5" x14ac:dyDescent="0.35">
      <c r="B82" s="1" t="str">
        <f>IF(Master[[#This Row],[Accession Prefix (NPGS)]]="","",Master[[#This Row],[Accession Prefix (NPGS)]])</f>
        <v>W6</v>
      </c>
      <c r="C82" s="64" t="str">
        <f>IF(Master[[#This Row],[Accession Number -Assigned]]="","",Master[[#This Row],[Accession Number -Assigned]])</f>
        <v/>
      </c>
      <c r="D82" s="114" t="str">
        <f>IF(Master[[#This Row],[Taxon -Lookup Picker in GRIN]]="","",Master[[#This Row],[Taxon -Lookup Picker in GRIN]])</f>
        <v>Panicum anceps</v>
      </c>
      <c r="E82" s="1" t="str">
        <f>IF(Master[[#This Row],[Life Form -Lookup Picker]]="","",Master[[#This Row],[Life Form -Lookup Picker]])</f>
        <v/>
      </c>
      <c r="F82" s="1" t="str">
        <f>IF(Master[[#This Row],[Level of Improvement -Lookup Picker]]="","",Master[[#This Row],[Level of Improvement -Lookup Picker]])</f>
        <v>Wild material</v>
      </c>
      <c r="G82" s="1" t="str">
        <f>IF(Master[[#This Row],[Reproductive Uniformity -Lookup Picker]]="","",Master[[#This Row],[Reproductive Uniformity -Lookup Picker]])</f>
        <v/>
      </c>
      <c r="H82" s="11" t="str">
        <f>IF(Master[[#This Row],[Inventory Type - Lookup Picker]]="","",Master[[#This Row],[Inventory Type - Lookup Picker]])</f>
        <v>SD</v>
      </c>
      <c r="I82" s="149" t="str">
        <f t="shared" si="2"/>
        <v>mm/dd/yyyy</v>
      </c>
      <c r="J82" s="148">
        <f>Master[[#This Row],[Received Date -received by site]]</f>
        <v>0</v>
      </c>
      <c r="K82" s="42" t="str">
        <f>IF(Master[[#This Row],[Note (Accession Narrative)]]="","",Master[[#This Row],[Note (Accession Narrative)]])</f>
        <v>Rhizomatous perennial grass, stems up to 4 feet tall, blades are erect, inflorescence is a panicle bearing pale green or yellowish spikelets.</v>
      </c>
    </row>
    <row r="83" spans="2:11" s="1" customFormat="1" ht="15.5" x14ac:dyDescent="0.35">
      <c r="B83" s="1" t="str">
        <f>IF(Master[[#This Row],[Accession Prefix (NPGS)]]="","",Master[[#This Row],[Accession Prefix (NPGS)]])</f>
        <v>W6</v>
      </c>
      <c r="C83" s="64" t="str">
        <f>IF(Master[[#This Row],[Accession Number -Assigned]]="","",Master[[#This Row],[Accession Number -Assigned]])</f>
        <v/>
      </c>
      <c r="D83" s="114" t="str">
        <f>IF(Master[[#This Row],[Taxon -Lookup Picker in GRIN]]="","",Master[[#This Row],[Taxon -Lookup Picker in GRIN]])</f>
        <v>Tridens flavus</v>
      </c>
      <c r="E83" s="1" t="str">
        <f>IF(Master[[#This Row],[Life Form -Lookup Picker]]="","",Master[[#This Row],[Life Form -Lookup Picker]])</f>
        <v/>
      </c>
      <c r="F83" s="1" t="str">
        <f>IF(Master[[#This Row],[Level of Improvement -Lookup Picker]]="","",Master[[#This Row],[Level of Improvement -Lookup Picker]])</f>
        <v>Wild material</v>
      </c>
      <c r="G83" s="1" t="str">
        <f>IF(Master[[#This Row],[Reproductive Uniformity -Lookup Picker]]="","",Master[[#This Row],[Reproductive Uniformity -Lookup Picker]])</f>
        <v/>
      </c>
      <c r="H83" s="11" t="str">
        <f>IF(Master[[#This Row],[Inventory Type - Lookup Picker]]="","",Master[[#This Row],[Inventory Type - Lookup Picker]])</f>
        <v>SD</v>
      </c>
      <c r="I83" s="149" t="str">
        <f t="shared" si="2"/>
        <v>mm/dd/yyyy</v>
      </c>
      <c r="J83" s="148">
        <f>Master[[#This Row],[Received Date -received by site]]</f>
        <v>0</v>
      </c>
      <c r="K83" s="42" t="str">
        <f>IF(Master[[#This Row],[Note (Accession Narrative)]]="","",Master[[#This Row],[Note (Accession Narrative)]])</f>
        <v>Bunchgrass with purple/ reddish panicle inflorescence.</v>
      </c>
    </row>
    <row r="84" spans="2:11" s="1" customFormat="1" ht="15.5" x14ac:dyDescent="0.35">
      <c r="B84" s="1" t="str">
        <f>IF(Master[[#This Row],[Accession Prefix (NPGS)]]="","",Master[[#This Row],[Accession Prefix (NPGS)]])</f>
        <v>W6</v>
      </c>
      <c r="C84" s="64" t="str">
        <f>IF(Master[[#This Row],[Accession Number -Assigned]]="","",Master[[#This Row],[Accession Number -Assigned]])</f>
        <v/>
      </c>
      <c r="D84" s="114" t="str">
        <f>IF(Master[[#This Row],[Taxon -Lookup Picker in GRIN]]="","",Master[[#This Row],[Taxon -Lookup Picker in GRIN]])</f>
        <v>Rhus copallinum</v>
      </c>
      <c r="E84" s="1" t="str">
        <f>IF(Master[[#This Row],[Life Form -Lookup Picker]]="","",Master[[#This Row],[Life Form -Lookup Picker]])</f>
        <v/>
      </c>
      <c r="F84" s="1" t="str">
        <f>IF(Master[[#This Row],[Level of Improvement -Lookup Picker]]="","",Master[[#This Row],[Level of Improvement -Lookup Picker]])</f>
        <v>Wild material</v>
      </c>
      <c r="G84" s="1" t="str">
        <f>IF(Master[[#This Row],[Reproductive Uniformity -Lookup Picker]]="","",Master[[#This Row],[Reproductive Uniformity -Lookup Picker]])</f>
        <v/>
      </c>
      <c r="H84" s="11" t="str">
        <f>IF(Master[[#This Row],[Inventory Type - Lookup Picker]]="","",Master[[#This Row],[Inventory Type - Lookup Picker]])</f>
        <v>SD</v>
      </c>
      <c r="I84" s="149" t="str">
        <f t="shared" si="2"/>
        <v>mm/dd/yyyy</v>
      </c>
      <c r="J84" s="148">
        <f>Master[[#This Row],[Received Date -received by site]]</f>
        <v>0</v>
      </c>
      <c r="K84" s="42" t="str">
        <f>IF(Master[[#This Row],[Note (Accession Narrative)]]="","",Master[[#This Row],[Note (Accession Narrative)]])</f>
        <v>Woody plant with compound leaves and wings along rachis. Leaves are dark green and bark is dark brown. Terminal panicle with showy red flower cluster and later sticky, dark red fruit.</v>
      </c>
    </row>
    <row r="85" spans="2:11" s="1" customFormat="1" ht="15.5" x14ac:dyDescent="0.35">
      <c r="B85" s="1" t="str">
        <f>IF(Master[[#This Row],[Accession Prefix (NPGS)]]="","",Master[[#This Row],[Accession Prefix (NPGS)]])</f>
        <v>W6</v>
      </c>
      <c r="C85" s="64" t="str">
        <f>IF(Master[[#This Row],[Accession Number -Assigned]]="","",Master[[#This Row],[Accession Number -Assigned]])</f>
        <v/>
      </c>
      <c r="D85" s="114" t="str">
        <f>IF(Master[[#This Row],[Taxon -Lookup Picker in GRIN]]="","",Master[[#This Row],[Taxon -Lookup Picker in GRIN]])</f>
        <v>Zizania aquatica</v>
      </c>
      <c r="E85" s="1" t="str">
        <f>IF(Master[[#This Row],[Life Form -Lookup Picker]]="","",Master[[#This Row],[Life Form -Lookup Picker]])</f>
        <v/>
      </c>
      <c r="F85" s="1" t="str">
        <f>IF(Master[[#This Row],[Level of Improvement -Lookup Picker]]="","",Master[[#This Row],[Level of Improvement -Lookup Picker]])</f>
        <v>Wild material</v>
      </c>
      <c r="G85" s="1" t="str">
        <f>IF(Master[[#This Row],[Reproductive Uniformity -Lookup Picker]]="","",Master[[#This Row],[Reproductive Uniformity -Lookup Picker]])</f>
        <v/>
      </c>
      <c r="H85" s="11" t="str">
        <f>IF(Master[[#This Row],[Inventory Type - Lookup Picker]]="","",Master[[#This Row],[Inventory Type - Lookup Picker]])</f>
        <v>SD</v>
      </c>
      <c r="I85" s="149" t="str">
        <f t="shared" si="2"/>
        <v>mm/dd/yyyy</v>
      </c>
      <c r="J85" s="148">
        <f>Master[[#This Row],[Received Date -received by site]]</f>
        <v>0</v>
      </c>
      <c r="K85" s="42" t="str">
        <f>IF(Master[[#This Row],[Note (Accession Narrative)]]="","",Master[[#This Row],[Note (Accession Narrative)]])</f>
        <v>Tall grass with terminal, Fan-shaped inflorescence. Culms tall, erect and hallow. Flat leaves up to 1 m long, 4 cm, wide with purple markings.</v>
      </c>
    </row>
    <row r="86" spans="2:11" s="1" customFormat="1" ht="15.5" x14ac:dyDescent="0.35">
      <c r="B86" s="1" t="str">
        <f>IF(Master[[#This Row],[Accession Prefix (NPGS)]]="","",Master[[#This Row],[Accession Prefix (NPGS)]])</f>
        <v>W6</v>
      </c>
      <c r="C86" s="64" t="str">
        <f>IF(Master[[#This Row],[Accession Number -Assigned]]="","",Master[[#This Row],[Accession Number -Assigned]])</f>
        <v/>
      </c>
      <c r="D86" s="114" t="str">
        <f>IF(Master[[#This Row],[Taxon -Lookup Picker in GRIN]]="","",Master[[#This Row],[Taxon -Lookup Picker in GRIN]])</f>
        <v>Andropogon gerardii</v>
      </c>
      <c r="E86" s="1" t="str">
        <f>IF(Master[[#This Row],[Life Form -Lookup Picker]]="","",Master[[#This Row],[Life Form -Lookup Picker]])</f>
        <v/>
      </c>
      <c r="F86" s="1" t="str">
        <f>IF(Master[[#This Row],[Level of Improvement -Lookup Picker]]="","",Master[[#This Row],[Level of Improvement -Lookup Picker]])</f>
        <v>Wild material</v>
      </c>
      <c r="G86" s="1" t="str">
        <f>IF(Master[[#This Row],[Reproductive Uniformity -Lookup Picker]]="","",Master[[#This Row],[Reproductive Uniformity -Lookup Picker]])</f>
        <v/>
      </c>
      <c r="H86" s="11" t="str">
        <f>IF(Master[[#This Row],[Inventory Type - Lookup Picker]]="","",Master[[#This Row],[Inventory Type - Lookup Picker]])</f>
        <v>SD</v>
      </c>
      <c r="I86" s="149" t="str">
        <f t="shared" ref="I86:I117" si="3">"mm/dd/yyyy"</f>
        <v>mm/dd/yyyy</v>
      </c>
      <c r="J86" s="148">
        <f>Master[[#This Row],[Received Date -received by site]]</f>
        <v>0</v>
      </c>
      <c r="K86" s="42" t="str">
        <f>IF(Master[[#This Row],[Note (Accession Narrative)]]="","",Master[[#This Row],[Note (Accession Narrative)]])</f>
        <v>Grows 1-3 meters tall. bunchgrass with bluish/purple stems when mature. Terminal seed heads with three spike-like, turkey-foot-shaped projections.</v>
      </c>
    </row>
    <row r="87" spans="2:11" s="1" customFormat="1" ht="15.5" x14ac:dyDescent="0.35">
      <c r="B87" s="1" t="str">
        <f>IF(Master[[#This Row],[Accession Prefix (NPGS)]]="","",Master[[#This Row],[Accession Prefix (NPGS)]])</f>
        <v>W6</v>
      </c>
      <c r="C87" s="64" t="str">
        <f>IF(Master[[#This Row],[Accession Number -Assigned]]="","",Master[[#This Row],[Accession Number -Assigned]])</f>
        <v/>
      </c>
      <c r="D87" s="114" t="str">
        <f>IF(Master[[#This Row],[Taxon -Lookup Picker in GRIN]]="","",Master[[#This Row],[Taxon -Lookup Picker in GRIN]])</f>
        <v>Symphyotrichum subulatum</v>
      </c>
      <c r="E87" s="1" t="str">
        <f>IF(Master[[#This Row],[Life Form -Lookup Picker]]="","",Master[[#This Row],[Life Form -Lookup Picker]])</f>
        <v/>
      </c>
      <c r="F87" s="1" t="str">
        <f>IF(Master[[#This Row],[Level of Improvement -Lookup Picker]]="","",Master[[#This Row],[Level of Improvement -Lookup Picker]])</f>
        <v>Wild material</v>
      </c>
      <c r="G87" s="1" t="str">
        <f>IF(Master[[#This Row],[Reproductive Uniformity -Lookup Picker]]="","",Master[[#This Row],[Reproductive Uniformity -Lookup Picker]])</f>
        <v/>
      </c>
      <c r="H87" s="11" t="str">
        <f>IF(Master[[#This Row],[Inventory Type - Lookup Picker]]="","",Master[[#This Row],[Inventory Type - Lookup Picker]])</f>
        <v>SD</v>
      </c>
      <c r="I87" s="149" t="str">
        <f t="shared" si="3"/>
        <v>mm/dd/yyyy</v>
      </c>
      <c r="J87" s="148">
        <f>Master[[#This Row],[Received Date -received by site]]</f>
        <v>0</v>
      </c>
      <c r="K87" s="42" t="str">
        <f>IF(Master[[#This Row],[Note (Accession Narrative)]]="","",Master[[#This Row],[Note (Accession Narrative)]])</f>
        <v>Upright perennial with white flowers. It has long narrow leaves.</v>
      </c>
    </row>
    <row r="88" spans="2:11" s="1" customFormat="1" ht="15.5" x14ac:dyDescent="0.35">
      <c r="B88" s="1" t="str">
        <f>IF(Master[[#This Row],[Accession Prefix (NPGS)]]="","",Master[[#This Row],[Accession Prefix (NPGS)]])</f>
        <v>W6</v>
      </c>
      <c r="C88" s="64" t="str">
        <f>IF(Master[[#This Row],[Accession Number -Assigned]]="","",Master[[#This Row],[Accession Number -Assigned]])</f>
        <v/>
      </c>
      <c r="D88" s="114" t="str">
        <f>IF(Master[[#This Row],[Taxon -Lookup Picker in GRIN]]="","",Master[[#This Row],[Taxon -Lookup Picker in GRIN]])</f>
        <v>Symphyotrichum subulatum</v>
      </c>
      <c r="E88" s="1" t="str">
        <f>IF(Master[[#This Row],[Life Form -Lookup Picker]]="","",Master[[#This Row],[Life Form -Lookup Picker]])</f>
        <v/>
      </c>
      <c r="F88" s="1" t="str">
        <f>IF(Master[[#This Row],[Level of Improvement -Lookup Picker]]="","",Master[[#This Row],[Level of Improvement -Lookup Picker]])</f>
        <v>Wild material</v>
      </c>
      <c r="G88" s="1" t="str">
        <f>IF(Master[[#This Row],[Reproductive Uniformity -Lookup Picker]]="","",Master[[#This Row],[Reproductive Uniformity -Lookup Picker]])</f>
        <v/>
      </c>
      <c r="H88" s="11" t="str">
        <f>IF(Master[[#This Row],[Inventory Type - Lookup Picker]]="","",Master[[#This Row],[Inventory Type - Lookup Picker]])</f>
        <v>SD</v>
      </c>
      <c r="I88" s="149" t="str">
        <f t="shared" si="3"/>
        <v>mm/dd/yyyy</v>
      </c>
      <c r="J88" s="148">
        <f>Master[[#This Row],[Received Date -received by site]]</f>
        <v>0</v>
      </c>
      <c r="K88" s="42" t="str">
        <f>IF(Master[[#This Row],[Note (Accession Narrative)]]="","",Master[[#This Row],[Note (Accession Narrative)]])</f>
        <v>Upright perennial with white flowers. It has long narrow leaves.</v>
      </c>
    </row>
    <row r="89" spans="2:11" s="1" customFormat="1" ht="15.5" x14ac:dyDescent="0.35">
      <c r="B89" s="1" t="str">
        <f>IF(Master[[#This Row],[Accession Prefix (NPGS)]]="","",Master[[#This Row],[Accession Prefix (NPGS)]])</f>
        <v>W6</v>
      </c>
      <c r="C89" s="64" t="str">
        <f>IF(Master[[#This Row],[Accession Number -Assigned]]="","",Master[[#This Row],[Accession Number -Assigned]])</f>
        <v/>
      </c>
      <c r="D89" s="114" t="str">
        <f>IF(Master[[#This Row],[Taxon -Lookup Picker in GRIN]]="","",Master[[#This Row],[Taxon -Lookup Picker in GRIN]])</f>
        <v>Tridens flavus</v>
      </c>
      <c r="E89" s="1" t="str">
        <f>IF(Master[[#This Row],[Life Form -Lookup Picker]]="","",Master[[#This Row],[Life Form -Lookup Picker]])</f>
        <v/>
      </c>
      <c r="F89" s="1" t="str">
        <f>IF(Master[[#This Row],[Level of Improvement -Lookup Picker]]="","",Master[[#This Row],[Level of Improvement -Lookup Picker]])</f>
        <v>Wild material</v>
      </c>
      <c r="G89" s="1" t="str">
        <f>IF(Master[[#This Row],[Reproductive Uniformity -Lookup Picker]]="","",Master[[#This Row],[Reproductive Uniformity -Lookup Picker]])</f>
        <v/>
      </c>
      <c r="H89" s="11" t="str">
        <f>IF(Master[[#This Row],[Inventory Type - Lookup Picker]]="","",Master[[#This Row],[Inventory Type - Lookup Picker]])</f>
        <v>SD</v>
      </c>
      <c r="I89" s="149" t="str">
        <f t="shared" si="3"/>
        <v>mm/dd/yyyy</v>
      </c>
      <c r="J89" s="148">
        <f>Master[[#This Row],[Received Date -received by site]]</f>
        <v>0</v>
      </c>
      <c r="K89" s="42" t="str">
        <f>IF(Master[[#This Row],[Note (Accession Narrative)]]="","",Master[[#This Row],[Note (Accession Narrative)]])</f>
        <v>Large grass with dark purple seeds. The seeds are also oily and droop. Branching is opposite.</v>
      </c>
    </row>
    <row r="90" spans="2:11" s="1" customFormat="1" ht="15.5" x14ac:dyDescent="0.35">
      <c r="B90" s="1" t="str">
        <f>IF(Master[[#This Row],[Accession Prefix (NPGS)]]="","",Master[[#This Row],[Accession Prefix (NPGS)]])</f>
        <v>W6</v>
      </c>
      <c r="C90" s="64" t="str">
        <f>IF(Master[[#This Row],[Accession Number -Assigned]]="","",Master[[#This Row],[Accession Number -Assigned]])</f>
        <v/>
      </c>
      <c r="D90" s="114" t="str">
        <f>IF(Master[[#This Row],[Taxon -Lookup Picker in GRIN]]="","",Master[[#This Row],[Taxon -Lookup Picker in GRIN]])</f>
        <v>Sorghastrum nutans</v>
      </c>
      <c r="E90" s="1" t="str">
        <f>IF(Master[[#This Row],[Life Form -Lookup Picker]]="","",Master[[#This Row],[Life Form -Lookup Picker]])</f>
        <v/>
      </c>
      <c r="F90" s="1" t="str">
        <f>IF(Master[[#This Row],[Level of Improvement -Lookup Picker]]="","",Master[[#This Row],[Level of Improvement -Lookup Picker]])</f>
        <v>Wild material</v>
      </c>
      <c r="G90" s="1" t="str">
        <f>IF(Master[[#This Row],[Reproductive Uniformity -Lookup Picker]]="","",Master[[#This Row],[Reproductive Uniformity -Lookup Picker]])</f>
        <v/>
      </c>
      <c r="H90" s="11" t="str">
        <f>IF(Master[[#This Row],[Inventory Type - Lookup Picker]]="","",Master[[#This Row],[Inventory Type - Lookup Picker]])</f>
        <v>SD</v>
      </c>
      <c r="I90" s="149" t="str">
        <f t="shared" si="3"/>
        <v>mm/dd/yyyy</v>
      </c>
      <c r="J90" s="148">
        <f>Master[[#This Row],[Received Date -received by site]]</f>
        <v>0</v>
      </c>
      <c r="K90" s="42" t="str">
        <f>IF(Master[[#This Row],[Note (Accession Narrative)]]="","",Master[[#This Row],[Note (Accession Narrative)]])</f>
        <v>Tall grass with bright yellow and orange flowers. It has a "rifle-sight" ligule where the leaf blade attaches to the leaf sheath. It grows pretty straight with branching panicles.</v>
      </c>
    </row>
    <row r="91" spans="2:11" s="1" customFormat="1" ht="15.5" x14ac:dyDescent="0.35">
      <c r="B91" s="1" t="str">
        <f>IF(Master[[#This Row],[Accession Prefix (NPGS)]]="","",Master[[#This Row],[Accession Prefix (NPGS)]])</f>
        <v>W6</v>
      </c>
      <c r="C91" s="64" t="str">
        <f>IF(Master[[#This Row],[Accession Number -Assigned]]="","",Master[[#This Row],[Accession Number -Assigned]])</f>
        <v/>
      </c>
      <c r="D91" s="114" t="str">
        <f>IF(Master[[#This Row],[Taxon -Lookup Picker in GRIN]]="","",Master[[#This Row],[Taxon -Lookup Picker in GRIN]])</f>
        <v>Eupatorium hyssopifolium</v>
      </c>
      <c r="E91" s="1" t="str">
        <f>IF(Master[[#This Row],[Life Form -Lookup Picker]]="","",Master[[#This Row],[Life Form -Lookup Picker]])</f>
        <v/>
      </c>
      <c r="F91" s="1" t="str">
        <f>IF(Master[[#This Row],[Level of Improvement -Lookup Picker]]="","",Master[[#This Row],[Level of Improvement -Lookup Picker]])</f>
        <v>Wild material</v>
      </c>
      <c r="G91" s="1" t="str">
        <f>IF(Master[[#This Row],[Reproductive Uniformity -Lookup Picker]]="","",Master[[#This Row],[Reproductive Uniformity -Lookup Picker]])</f>
        <v/>
      </c>
      <c r="H91" s="11" t="str">
        <f>IF(Master[[#This Row],[Inventory Type - Lookup Picker]]="","",Master[[#This Row],[Inventory Type - Lookup Picker]])</f>
        <v>SD</v>
      </c>
      <c r="I91" s="149" t="str">
        <f t="shared" si="3"/>
        <v>mm/dd/yyyy</v>
      </c>
      <c r="J91" s="148">
        <f>Master[[#This Row],[Received Date -received by site]]</f>
        <v>0</v>
      </c>
      <c r="K91" s="42" t="str">
        <f>IF(Master[[#This Row],[Note (Accession Narrative)]]="","",Master[[#This Row],[Note (Accession Narrative)]])</f>
        <v/>
      </c>
    </row>
    <row r="92" spans="2:11" s="1" customFormat="1" ht="15.5" x14ac:dyDescent="0.35">
      <c r="B92" s="1" t="str">
        <f>IF(Master[[#This Row],[Accession Prefix (NPGS)]]="","",Master[[#This Row],[Accession Prefix (NPGS)]])</f>
        <v>W6</v>
      </c>
      <c r="C92" s="64" t="str">
        <f>IF(Master[[#This Row],[Accession Number -Assigned]]="","",Master[[#This Row],[Accession Number -Assigned]])</f>
        <v/>
      </c>
      <c r="D92" s="114" t="str">
        <f>IF(Master[[#This Row],[Taxon -Lookup Picker in GRIN]]="","",Master[[#This Row],[Taxon -Lookup Picker in GRIN]])</f>
        <v>Cephalanthus occidentalis</v>
      </c>
      <c r="E92" s="1" t="str">
        <f>IF(Master[[#This Row],[Life Form -Lookup Picker]]="","",Master[[#This Row],[Life Form -Lookup Picker]])</f>
        <v/>
      </c>
      <c r="F92" s="1" t="str">
        <f>IF(Master[[#This Row],[Level of Improvement -Lookup Picker]]="","",Master[[#This Row],[Level of Improvement -Lookup Picker]])</f>
        <v>Wild material</v>
      </c>
      <c r="G92" s="1" t="str">
        <f>IF(Master[[#This Row],[Reproductive Uniformity -Lookup Picker]]="","",Master[[#This Row],[Reproductive Uniformity -Lookup Picker]])</f>
        <v/>
      </c>
      <c r="H92" s="11" t="str">
        <f>IF(Master[[#This Row],[Inventory Type - Lookup Picker]]="","",Master[[#This Row],[Inventory Type - Lookup Picker]])</f>
        <v>SD</v>
      </c>
      <c r="I92" s="149" t="str">
        <f t="shared" si="3"/>
        <v>mm/dd/yyyy</v>
      </c>
      <c r="J92" s="148">
        <f>Master[[#This Row],[Received Date -received by site]]</f>
        <v>0</v>
      </c>
      <c r="K92" s="42" t="str">
        <f>IF(Master[[#This Row],[Note (Accession Narrative)]]="","",Master[[#This Row],[Note (Accession Narrative)]])</f>
        <v>Multi-stemmed shrub. Leaves in pairs or in threes, petiolate. Long, ovate narrow leaves with pointed tip and rounded to tapered at base. Small white flowers born in distinctive round clusters.</v>
      </c>
    </row>
    <row r="93" spans="2:11" s="1" customFormat="1" ht="15.5" x14ac:dyDescent="0.35">
      <c r="B93" s="1" t="str">
        <f>IF(Master[[#This Row],[Accession Prefix (NPGS)]]="","",Master[[#This Row],[Accession Prefix (NPGS)]])</f>
        <v>W6</v>
      </c>
      <c r="C93" s="64" t="str">
        <f>IF(Master[[#This Row],[Accession Number -Assigned]]="","",Master[[#This Row],[Accession Number -Assigned]])</f>
        <v/>
      </c>
      <c r="D93" s="114" t="str">
        <f>IF(Master[[#This Row],[Taxon -Lookup Picker in GRIN]]="","",Master[[#This Row],[Taxon -Lookup Picker in GRIN]])</f>
        <v>Hudsonia ericoides</v>
      </c>
      <c r="E93" s="1" t="str">
        <f>IF(Master[[#This Row],[Life Form -Lookup Picker]]="","",Master[[#This Row],[Life Form -Lookup Picker]])</f>
        <v/>
      </c>
      <c r="F93" s="1" t="str">
        <f>IF(Master[[#This Row],[Level of Improvement -Lookup Picker]]="","",Master[[#This Row],[Level of Improvement -Lookup Picker]])</f>
        <v>Wild material</v>
      </c>
      <c r="G93" s="1" t="str">
        <f>IF(Master[[#This Row],[Reproductive Uniformity -Lookup Picker]]="","",Master[[#This Row],[Reproductive Uniformity -Lookup Picker]])</f>
        <v/>
      </c>
      <c r="H93" s="11" t="str">
        <f>IF(Master[[#This Row],[Inventory Type - Lookup Picker]]="","",Master[[#This Row],[Inventory Type - Lookup Picker]])</f>
        <v>SD</v>
      </c>
      <c r="I93" s="149" t="str">
        <f t="shared" si="3"/>
        <v>mm/dd/yyyy</v>
      </c>
      <c r="J93" s="148">
        <f>Master[[#This Row],[Received Date -received by site]]</f>
        <v>0</v>
      </c>
      <c r="K93" s="42" t="str">
        <f>IF(Master[[#This Row],[Note (Accession Narrative)]]="","",Master[[#This Row],[Note (Accession Narrative)]])</f>
        <v/>
      </c>
    </row>
    <row r="94" spans="2:11" s="1" customFormat="1" ht="15.5" x14ac:dyDescent="0.35">
      <c r="B94" s="1" t="str">
        <f>IF(Master[[#This Row],[Accession Prefix (NPGS)]]="","",Master[[#This Row],[Accession Prefix (NPGS)]])</f>
        <v>W6</v>
      </c>
      <c r="C94" s="64" t="str">
        <f>IF(Master[[#This Row],[Accession Number -Assigned]]="","",Master[[#This Row],[Accession Number -Assigned]])</f>
        <v/>
      </c>
      <c r="D94" s="114" t="str">
        <f>IF(Master[[#This Row],[Taxon -Lookup Picker in GRIN]]="","",Master[[#This Row],[Taxon -Lookup Picker in GRIN]])</f>
        <v>Rhus glabra</v>
      </c>
      <c r="E94" s="1" t="str">
        <f>IF(Master[[#This Row],[Life Form -Lookup Picker]]="","",Master[[#This Row],[Life Form -Lookup Picker]])</f>
        <v/>
      </c>
      <c r="F94" s="1" t="str">
        <f>IF(Master[[#This Row],[Level of Improvement -Lookup Picker]]="","",Master[[#This Row],[Level of Improvement -Lookup Picker]])</f>
        <v>Wild material</v>
      </c>
      <c r="G94" s="1" t="str">
        <f>IF(Master[[#This Row],[Reproductive Uniformity -Lookup Picker]]="","",Master[[#This Row],[Reproductive Uniformity -Lookup Picker]])</f>
        <v/>
      </c>
      <c r="H94" s="11" t="str">
        <f>IF(Master[[#This Row],[Inventory Type - Lookup Picker]]="","",Master[[#This Row],[Inventory Type - Lookup Picker]])</f>
        <v>SD</v>
      </c>
      <c r="I94" s="149" t="str">
        <f t="shared" si="3"/>
        <v>mm/dd/yyyy</v>
      </c>
      <c r="J94" s="148">
        <f>Master[[#This Row],[Received Date -received by site]]</f>
        <v>0</v>
      </c>
      <c r="K94" s="42" t="str">
        <f>IF(Master[[#This Row],[Note (Accession Narrative)]]="","",Master[[#This Row],[Note (Accession Narrative)]])</f>
        <v/>
      </c>
    </row>
    <row r="95" spans="2:11" s="1" customFormat="1" ht="15.5" x14ac:dyDescent="0.35">
      <c r="B95" s="1" t="str">
        <f>IF(Master[[#This Row],[Accession Prefix (NPGS)]]="","",Master[[#This Row],[Accession Prefix (NPGS)]])</f>
        <v>W6</v>
      </c>
      <c r="C95" s="64" t="str">
        <f>IF(Master[[#This Row],[Accession Number -Assigned]]="","",Master[[#This Row],[Accession Number -Assigned]])</f>
        <v/>
      </c>
      <c r="D95" s="114" t="str">
        <f>IF(Master[[#This Row],[Taxon -Lookup Picker in GRIN]]="","",Master[[#This Row],[Taxon -Lookup Picker in GRIN]])</f>
        <v>Cladium mariscoides</v>
      </c>
      <c r="E95" s="1" t="str">
        <f>IF(Master[[#This Row],[Life Form -Lookup Picker]]="","",Master[[#This Row],[Life Form -Lookup Picker]])</f>
        <v/>
      </c>
      <c r="F95" s="1" t="str">
        <f>IF(Master[[#This Row],[Level of Improvement -Lookup Picker]]="","",Master[[#This Row],[Level of Improvement -Lookup Picker]])</f>
        <v>Wild material</v>
      </c>
      <c r="G95" s="1" t="str">
        <f>IF(Master[[#This Row],[Reproductive Uniformity -Lookup Picker]]="","",Master[[#This Row],[Reproductive Uniformity -Lookup Picker]])</f>
        <v/>
      </c>
      <c r="H95" s="11" t="str">
        <f>IF(Master[[#This Row],[Inventory Type - Lookup Picker]]="","",Master[[#This Row],[Inventory Type - Lookup Picker]])</f>
        <v>SD</v>
      </c>
      <c r="I95" s="149" t="str">
        <f t="shared" si="3"/>
        <v>mm/dd/yyyy</v>
      </c>
      <c r="J95" s="148">
        <f>Master[[#This Row],[Received Date -received by site]]</f>
        <v>0</v>
      </c>
      <c r="K95" s="42" t="str">
        <f>IF(Master[[#This Row],[Note (Accession Narrative)]]="","",Master[[#This Row],[Note (Accession Narrative)]])</f>
        <v/>
      </c>
    </row>
    <row r="96" spans="2:11" s="1" customFormat="1" ht="15.5" x14ac:dyDescent="0.35">
      <c r="B96" s="1" t="str">
        <f>IF(Master[[#This Row],[Accession Prefix (NPGS)]]="","",Master[[#This Row],[Accession Prefix (NPGS)]])</f>
        <v>W6</v>
      </c>
      <c r="C96" s="64" t="str">
        <f>IF(Master[[#This Row],[Accession Number -Assigned]]="","",Master[[#This Row],[Accession Number -Assigned]])</f>
        <v/>
      </c>
      <c r="D96" s="114" t="str">
        <f>IF(Master[[#This Row],[Taxon -Lookup Picker in GRIN]]="","",Master[[#This Row],[Taxon -Lookup Picker in GRIN]])</f>
        <v>Cyperus grayi</v>
      </c>
      <c r="E96" s="1" t="str">
        <f>IF(Master[[#This Row],[Life Form -Lookup Picker]]="","",Master[[#This Row],[Life Form -Lookup Picker]])</f>
        <v/>
      </c>
      <c r="F96" s="1" t="str">
        <f>IF(Master[[#This Row],[Level of Improvement -Lookup Picker]]="","",Master[[#This Row],[Level of Improvement -Lookup Picker]])</f>
        <v>Wild material</v>
      </c>
      <c r="G96" s="1" t="str">
        <f>IF(Master[[#This Row],[Reproductive Uniformity -Lookup Picker]]="","",Master[[#This Row],[Reproductive Uniformity -Lookup Picker]])</f>
        <v/>
      </c>
      <c r="H96" s="11" t="str">
        <f>IF(Master[[#This Row],[Inventory Type - Lookup Picker]]="","",Master[[#This Row],[Inventory Type - Lookup Picker]])</f>
        <v>SD</v>
      </c>
      <c r="I96" s="149" t="str">
        <f t="shared" si="3"/>
        <v>mm/dd/yyyy</v>
      </c>
      <c r="J96" s="148">
        <f>Master[[#This Row],[Received Date -received by site]]</f>
        <v>0</v>
      </c>
      <c r="K96" s="42" t="str">
        <f>IF(Master[[#This Row],[Note (Accession Narrative)]]="","",Master[[#This Row],[Note (Accession Narrative)]])</f>
        <v/>
      </c>
    </row>
    <row r="97" spans="1:11" s="1" customFormat="1" ht="15.5" x14ac:dyDescent="0.35">
      <c r="B97" s="1" t="str">
        <f>IF(Master[[#This Row],[Accession Prefix (NPGS)]]="","",Master[[#This Row],[Accession Prefix (NPGS)]])</f>
        <v>W6</v>
      </c>
      <c r="C97" s="64" t="str">
        <f>IF(Master[[#This Row],[Accession Number -Assigned]]="","",Master[[#This Row],[Accession Number -Assigned]])</f>
        <v/>
      </c>
      <c r="D97" s="114" t="str">
        <f>IF(Master[[#This Row],[Taxon -Lookup Picker in GRIN]]="","",Master[[#This Row],[Taxon -Lookup Picker in GRIN]])</f>
        <v>Symphyotrichum tenuifolium</v>
      </c>
      <c r="E97" s="1" t="str">
        <f>IF(Master[[#This Row],[Life Form -Lookup Picker]]="","",Master[[#This Row],[Life Form -Lookup Picker]])</f>
        <v/>
      </c>
      <c r="F97" s="1" t="str">
        <f>IF(Master[[#This Row],[Level of Improvement -Lookup Picker]]="","",Master[[#This Row],[Level of Improvement -Lookup Picker]])</f>
        <v>Wild material</v>
      </c>
      <c r="G97" s="1" t="str">
        <f>IF(Master[[#This Row],[Reproductive Uniformity -Lookup Picker]]="","",Master[[#This Row],[Reproductive Uniformity -Lookup Picker]])</f>
        <v/>
      </c>
      <c r="H97" s="11" t="str">
        <f>IF(Master[[#This Row],[Inventory Type - Lookup Picker]]="","",Master[[#This Row],[Inventory Type - Lookup Picker]])</f>
        <v>SD</v>
      </c>
      <c r="I97" s="149" t="str">
        <f t="shared" si="3"/>
        <v>mm/dd/yyyy</v>
      </c>
      <c r="J97" s="148">
        <f>Master[[#This Row],[Received Date -received by site]]</f>
        <v>0</v>
      </c>
      <c r="K97" s="42" t="str">
        <f>IF(Master[[#This Row],[Note (Accession Narrative)]]="","",Master[[#This Row],[Note (Accession Narrative)]])</f>
        <v/>
      </c>
    </row>
    <row r="98" spans="1:11" s="1" customFormat="1" ht="15.5" x14ac:dyDescent="0.35">
      <c r="B98" s="1" t="str">
        <f>IF(Master[[#This Row],[Accession Prefix (NPGS)]]="","",Master[[#This Row],[Accession Prefix (NPGS)]])</f>
        <v>W6</v>
      </c>
      <c r="C98" s="64" t="str">
        <f>IF(Master[[#This Row],[Accession Number -Assigned]]="","",Master[[#This Row],[Accession Number -Assigned]])</f>
        <v/>
      </c>
      <c r="D98" s="114" t="str">
        <f>IF(Master[[#This Row],[Taxon -Lookup Picker in GRIN]]="","",Master[[#This Row],[Taxon -Lookup Picker in GRIN]])</f>
        <v>Spartina x caespitosa</v>
      </c>
      <c r="E98" s="1" t="str">
        <f>IF(Master[[#This Row],[Life Form -Lookup Picker]]="","",Master[[#This Row],[Life Form -Lookup Picker]])</f>
        <v/>
      </c>
      <c r="F98" s="1" t="str">
        <f>IF(Master[[#This Row],[Level of Improvement -Lookup Picker]]="","",Master[[#This Row],[Level of Improvement -Lookup Picker]])</f>
        <v>Wild material</v>
      </c>
      <c r="G98" s="1" t="str">
        <f>IF(Master[[#This Row],[Reproductive Uniformity -Lookup Picker]]="","",Master[[#This Row],[Reproductive Uniformity -Lookup Picker]])</f>
        <v/>
      </c>
      <c r="H98" s="11" t="str">
        <f>IF(Master[[#This Row],[Inventory Type - Lookup Picker]]="","",Master[[#This Row],[Inventory Type - Lookup Picker]])</f>
        <v>SD</v>
      </c>
      <c r="I98" s="149" t="str">
        <f t="shared" si="3"/>
        <v>mm/dd/yyyy</v>
      </c>
      <c r="J98" s="148">
        <f>Master[[#This Row],[Received Date -received by site]]</f>
        <v>0</v>
      </c>
      <c r="K98" s="42" t="str">
        <f>IF(Master[[#This Row],[Note (Accession Narrative)]]="","",Master[[#This Row],[Note (Accession Narrative)]])</f>
        <v>Round stem, flower branches arranged vertically, seed arranged tightly on one side of each branch. Purple/red rhizomes.û</v>
      </c>
    </row>
    <row r="99" spans="1:11" s="1" customFormat="1" ht="15.5" x14ac:dyDescent="0.35">
      <c r="B99" s="1" t="str">
        <f>IF(Master[[#This Row],[Accession Prefix (NPGS)]]="","",Master[[#This Row],[Accession Prefix (NPGS)]])</f>
        <v>W6</v>
      </c>
      <c r="C99" s="64" t="str">
        <f>IF(Master[[#This Row],[Accession Number -Assigned]]="","",Master[[#This Row],[Accession Number -Assigned]])</f>
        <v/>
      </c>
      <c r="D99" s="114" t="str">
        <f>IF(Master[[#This Row],[Taxon -Lookup Picker in GRIN]]="","",Master[[#This Row],[Taxon -Lookup Picker in GRIN]])</f>
        <v>Salicornia depressa</v>
      </c>
      <c r="E99" s="1" t="str">
        <f>IF(Master[[#This Row],[Life Form -Lookup Picker]]="","",Master[[#This Row],[Life Form -Lookup Picker]])</f>
        <v/>
      </c>
      <c r="F99" s="1" t="str">
        <f>IF(Master[[#This Row],[Level of Improvement -Lookup Picker]]="","",Master[[#This Row],[Level of Improvement -Lookup Picker]])</f>
        <v>Wild material</v>
      </c>
      <c r="G99" s="1" t="str">
        <f>IF(Master[[#This Row],[Reproductive Uniformity -Lookup Picker]]="","",Master[[#This Row],[Reproductive Uniformity -Lookup Picker]])</f>
        <v/>
      </c>
      <c r="H99" s="11" t="str">
        <f>IF(Master[[#This Row],[Inventory Type - Lookup Picker]]="","",Master[[#This Row],[Inventory Type - Lookup Picker]])</f>
        <v>SD</v>
      </c>
      <c r="I99" s="149" t="str">
        <f t="shared" si="3"/>
        <v>mm/dd/yyyy</v>
      </c>
      <c r="J99" s="148">
        <f>Master[[#This Row],[Received Date -received by site]]</f>
        <v>0</v>
      </c>
      <c r="K99" s="42" t="str">
        <f>IF(Master[[#This Row],[Note (Accession Narrative)]]="","",Master[[#This Row],[Note (Accession Narrative)]])</f>
        <v>Simple, opposite, entire leaves that turn yellow/orange/red in fall. Succulent. Floral parts embedded in leaf tips.</v>
      </c>
    </row>
    <row r="100" spans="1:11" s="1" customFormat="1" ht="15.5" x14ac:dyDescent="0.35">
      <c r="B100" s="1" t="str">
        <f>IF(Master[[#This Row],[Accession Prefix (NPGS)]]="","",Master[[#This Row],[Accession Prefix (NPGS)]])</f>
        <v>W6</v>
      </c>
      <c r="C100" s="64" t="str">
        <f>IF(Master[[#This Row],[Accession Number -Assigned]]="","",Master[[#This Row],[Accession Number -Assigned]])</f>
        <v/>
      </c>
      <c r="D100" s="114" t="str">
        <f>IF(Master[[#This Row],[Taxon -Lookup Picker in GRIN]]="","",Master[[#This Row],[Taxon -Lookup Picker in GRIN]])</f>
        <v>Salicornia depressa</v>
      </c>
      <c r="E100" s="1" t="str">
        <f>IF(Master[[#This Row],[Life Form -Lookup Picker]]="","",Master[[#This Row],[Life Form -Lookup Picker]])</f>
        <v/>
      </c>
      <c r="F100" s="1" t="str">
        <f>IF(Master[[#This Row],[Level of Improvement -Lookup Picker]]="","",Master[[#This Row],[Level of Improvement -Lookup Picker]])</f>
        <v>Wild material</v>
      </c>
      <c r="G100" s="1" t="str">
        <f>IF(Master[[#This Row],[Reproductive Uniformity -Lookup Picker]]="","",Master[[#This Row],[Reproductive Uniformity -Lookup Picker]])</f>
        <v/>
      </c>
      <c r="H100" s="11" t="str">
        <f>IF(Master[[#This Row],[Inventory Type - Lookup Picker]]="","",Master[[#This Row],[Inventory Type - Lookup Picker]])</f>
        <v>SD</v>
      </c>
      <c r="I100" s="149" t="str">
        <f t="shared" si="3"/>
        <v>mm/dd/yyyy</v>
      </c>
      <c r="J100" s="148">
        <f>Master[[#This Row],[Received Date -received by site]]</f>
        <v>0</v>
      </c>
      <c r="K100" s="42" t="str">
        <f>IF(Master[[#This Row],[Note (Accession Narrative)]]="","",Master[[#This Row],[Note (Accession Narrative)]])</f>
        <v>Simple, opposite, entire leaves that turn yellow/orange/red in fall. Succulent. Floral parts embedded in leaf tips.</v>
      </c>
    </row>
    <row r="101" spans="1:11" ht="15.5" x14ac:dyDescent="0.35">
      <c r="A101" s="1"/>
      <c r="B101" s="1" t="str">
        <f>IF(Master[[#This Row],[Accession Prefix (NPGS)]]="","",Master[[#This Row],[Accession Prefix (NPGS)]])</f>
        <v>W6</v>
      </c>
      <c r="C101" s="64" t="str">
        <f>IF(Master[[#This Row],[Accession Number -Assigned]]="","",Master[[#This Row],[Accession Number -Assigned]])</f>
        <v/>
      </c>
      <c r="D101" s="114" t="str">
        <f>IF(Master[[#This Row],[Taxon -Lookup Picker in GRIN]]="","",Master[[#This Row],[Taxon -Lookup Picker in GRIN]])</f>
        <v>Baccharis halimifolia</v>
      </c>
      <c r="E101" s="1" t="str">
        <f>IF(Master[[#This Row],[Life Form -Lookup Picker]]="","",Master[[#This Row],[Life Form -Lookup Picker]])</f>
        <v/>
      </c>
      <c r="F101" s="1" t="str">
        <f>IF(Master[[#This Row],[Level of Improvement -Lookup Picker]]="","",Master[[#This Row],[Level of Improvement -Lookup Picker]])</f>
        <v>Wild material</v>
      </c>
      <c r="G101" s="1" t="str">
        <f>IF(Master[[#This Row],[Reproductive Uniformity -Lookup Picker]]="","",Master[[#This Row],[Reproductive Uniformity -Lookup Picker]])</f>
        <v/>
      </c>
      <c r="H101" s="11" t="str">
        <f>IF(Master[[#This Row],[Inventory Type - Lookup Picker]]="","",Master[[#This Row],[Inventory Type - Lookup Picker]])</f>
        <v>SD</v>
      </c>
      <c r="I101" s="149" t="str">
        <f t="shared" si="3"/>
        <v>mm/dd/yyyy</v>
      </c>
      <c r="J101" s="148">
        <f>Master[[#This Row],[Received Date -received by site]]</f>
        <v>0</v>
      </c>
      <c r="K101" s="42" t="str">
        <f>IF(Master[[#This Row],[Note (Accession Narrative)]]="","",Master[[#This Row],[Note (Accession Narrative)]])</f>
        <v>Simple, alternate, toothed leaves. White flowers that become conspicuously fluffy when ripe.</v>
      </c>
    </row>
    <row r="102" spans="1:11" ht="15.5" x14ac:dyDescent="0.35">
      <c r="A102" s="1"/>
      <c r="B102" s="1" t="str">
        <f>IF(Master[[#This Row],[Accession Prefix (NPGS)]]="","",Master[[#This Row],[Accession Prefix (NPGS)]])</f>
        <v>W6</v>
      </c>
      <c r="C102" s="64" t="str">
        <f>IF(Master[[#This Row],[Accession Number -Assigned]]="","",Master[[#This Row],[Accession Number -Assigned]])</f>
        <v/>
      </c>
      <c r="D102" s="114" t="str">
        <f>IF(Master[[#This Row],[Taxon -Lookup Picker in GRIN]]="","",Master[[#This Row],[Taxon -Lookup Picker in GRIN]])</f>
        <v>Euthamia graminifolia</v>
      </c>
      <c r="E102" s="1" t="str">
        <f>IF(Master[[#This Row],[Life Form -Lookup Picker]]="","",Master[[#This Row],[Life Form -Lookup Picker]])</f>
        <v/>
      </c>
      <c r="F102" s="1" t="str">
        <f>IF(Master[[#This Row],[Level of Improvement -Lookup Picker]]="","",Master[[#This Row],[Level of Improvement -Lookup Picker]])</f>
        <v>Wild material</v>
      </c>
      <c r="G102" s="1" t="str">
        <f>IF(Master[[#This Row],[Reproductive Uniformity -Lookup Picker]]="","",Master[[#This Row],[Reproductive Uniformity -Lookup Picker]])</f>
        <v/>
      </c>
      <c r="H102" s="11" t="str">
        <f>IF(Master[[#This Row],[Inventory Type - Lookup Picker]]="","",Master[[#This Row],[Inventory Type - Lookup Picker]])</f>
        <v>SD</v>
      </c>
      <c r="I102" s="149" t="str">
        <f t="shared" si="3"/>
        <v>mm/dd/yyyy</v>
      </c>
      <c r="J102" s="148">
        <f>Master[[#This Row],[Received Date -received by site]]</f>
        <v>0</v>
      </c>
      <c r="K102" s="42" t="str">
        <f>IF(Master[[#This Row],[Note (Accession Narrative)]]="","",Master[[#This Row],[Note (Accession Narrative)]])</f>
        <v>Simple, entire, alternate, linear leaves, 3-12 mm wide. Radiate yelow flower heads.û</v>
      </c>
    </row>
    <row r="103" spans="1:11" ht="15.5" x14ac:dyDescent="0.35">
      <c r="A103" s="1"/>
      <c r="B103" s="1" t="str">
        <f>IF(Master[[#This Row],[Accession Prefix (NPGS)]]="","",Master[[#This Row],[Accession Prefix (NPGS)]])</f>
        <v>W6</v>
      </c>
      <c r="C103" s="64" t="str">
        <f>IF(Master[[#This Row],[Accession Number -Assigned]]="","",Master[[#This Row],[Accession Number -Assigned]])</f>
        <v/>
      </c>
      <c r="D103" s="114" t="str">
        <f>IF(Master[[#This Row],[Taxon -Lookup Picker in GRIN]]="","",Master[[#This Row],[Taxon -Lookup Picker in GRIN]])</f>
        <v>Solidago sempervirens</v>
      </c>
      <c r="E103" s="1" t="str">
        <f>IF(Master[[#This Row],[Life Form -Lookup Picker]]="","",Master[[#This Row],[Life Form -Lookup Picker]])</f>
        <v/>
      </c>
      <c r="F103" s="1" t="str">
        <f>IF(Master[[#This Row],[Level of Improvement -Lookup Picker]]="","",Master[[#This Row],[Level of Improvement -Lookup Picker]])</f>
        <v>Wild material</v>
      </c>
      <c r="G103" s="1" t="str">
        <f>IF(Master[[#This Row],[Reproductive Uniformity -Lookup Picker]]="","",Master[[#This Row],[Reproductive Uniformity -Lookup Picker]])</f>
        <v/>
      </c>
      <c r="H103" s="11" t="str">
        <f>IF(Master[[#This Row],[Inventory Type - Lookup Picker]]="","",Master[[#This Row],[Inventory Type - Lookup Picker]])</f>
        <v>SD</v>
      </c>
      <c r="I103" s="149" t="str">
        <f t="shared" si="3"/>
        <v>mm/dd/yyyy</v>
      </c>
      <c r="J103" s="148">
        <f>Master[[#This Row],[Received Date -received by site]]</f>
        <v>0</v>
      </c>
      <c r="K103" s="42" t="str">
        <f>IF(Master[[#This Row],[Note (Accession Narrative)]]="","",Master[[#This Row],[Note (Accession Narrative)]])</f>
        <v>Alternate, simple, entire, waxy, fleshy leaves. Radiate yellow flower heads.û</v>
      </c>
    </row>
    <row r="104" spans="1:11" ht="15.5" x14ac:dyDescent="0.35">
      <c r="A104" s="1"/>
      <c r="B104" s="1" t="str">
        <f>IF(Master[[#This Row],[Accession Prefix (NPGS)]]="","",Master[[#This Row],[Accession Prefix (NPGS)]])</f>
        <v>W6</v>
      </c>
      <c r="C104" s="64" t="str">
        <f>IF(Master[[#This Row],[Accession Number -Assigned]]="","",Master[[#This Row],[Accession Number -Assigned]])</f>
        <v/>
      </c>
      <c r="D104" s="114" t="str">
        <f>IF(Master[[#This Row],[Taxon -Lookup Picker in GRIN]]="","",Master[[#This Row],[Taxon -Lookup Picker in GRIN]])</f>
        <v>Baccharis halimifolia</v>
      </c>
      <c r="E104" s="1" t="str">
        <f>IF(Master[[#This Row],[Life Form -Lookup Picker]]="","",Master[[#This Row],[Life Form -Lookup Picker]])</f>
        <v/>
      </c>
      <c r="F104" s="1" t="str">
        <f>IF(Master[[#This Row],[Level of Improvement -Lookup Picker]]="","",Master[[#This Row],[Level of Improvement -Lookup Picker]])</f>
        <v>Wild material</v>
      </c>
      <c r="G104" s="1" t="str">
        <f>IF(Master[[#This Row],[Reproductive Uniformity -Lookup Picker]]="","",Master[[#This Row],[Reproductive Uniformity -Lookup Picker]])</f>
        <v/>
      </c>
      <c r="H104" s="11" t="str">
        <f>IF(Master[[#This Row],[Inventory Type - Lookup Picker]]="","",Master[[#This Row],[Inventory Type - Lookup Picker]])</f>
        <v>SD</v>
      </c>
      <c r="I104" s="149" t="str">
        <f t="shared" si="3"/>
        <v>mm/dd/yyyy</v>
      </c>
      <c r="J104" s="148">
        <f>Master[[#This Row],[Received Date -received by site]]</f>
        <v>0</v>
      </c>
      <c r="K104" s="42" t="str">
        <f>IF(Master[[#This Row],[Note (Accession Narrative)]]="","",Master[[#This Row],[Note (Accession Narrative)]])</f>
        <v>Simple, alternate, toothed leaves. White flowers that become conscpicuously fluffy when ripe.</v>
      </c>
    </row>
    <row r="105" spans="1:11" ht="15.5" x14ac:dyDescent="0.35">
      <c r="A105" s="1"/>
      <c r="B105" s="1" t="str">
        <f>IF(Master[[#This Row],[Accession Prefix (NPGS)]]="","",Master[[#This Row],[Accession Prefix (NPGS)]])</f>
        <v>W6</v>
      </c>
      <c r="C105" s="64" t="str">
        <f>IF(Master[[#This Row],[Accession Number -Assigned]]="","",Master[[#This Row],[Accession Number -Assigned]])</f>
        <v/>
      </c>
      <c r="D105" s="114" t="str">
        <f>IF(Master[[#This Row],[Taxon -Lookup Picker in GRIN]]="","",Master[[#This Row],[Taxon -Lookup Picker in GRIN]])</f>
        <v>Solidago sempervirens</v>
      </c>
      <c r="E105" s="1" t="str">
        <f>IF(Master[[#This Row],[Life Form -Lookup Picker]]="","",Master[[#This Row],[Life Form -Lookup Picker]])</f>
        <v/>
      </c>
      <c r="F105" s="1" t="str">
        <f>IF(Master[[#This Row],[Level of Improvement -Lookup Picker]]="","",Master[[#This Row],[Level of Improvement -Lookup Picker]])</f>
        <v>Wild material</v>
      </c>
      <c r="G105" s="1" t="str">
        <f>IF(Master[[#This Row],[Reproductive Uniformity -Lookup Picker]]="","",Master[[#This Row],[Reproductive Uniformity -Lookup Picker]])</f>
        <v/>
      </c>
      <c r="H105" s="11" t="str">
        <f>IF(Master[[#This Row],[Inventory Type - Lookup Picker]]="","",Master[[#This Row],[Inventory Type - Lookup Picker]])</f>
        <v>SD</v>
      </c>
      <c r="I105" s="149" t="str">
        <f t="shared" si="3"/>
        <v>mm/dd/yyyy</v>
      </c>
      <c r="J105" s="148">
        <f>Master[[#This Row],[Received Date -received by site]]</f>
        <v>0</v>
      </c>
      <c r="K105" s="42" t="str">
        <f>IF(Master[[#This Row],[Note (Accession Narrative)]]="","",Master[[#This Row],[Note (Accession Narrative)]])</f>
        <v>Alternate, simple, entire, waxy, fleshy leaves. Radiate yellow flower heads.</v>
      </c>
    </row>
    <row r="106" spans="1:11" ht="15.5" x14ac:dyDescent="0.35">
      <c r="A106" s="1"/>
      <c r="B106" s="1" t="str">
        <f>IF(Master[[#This Row],[Accession Prefix (NPGS)]]="","",Master[[#This Row],[Accession Prefix (NPGS)]])</f>
        <v>W6</v>
      </c>
      <c r="C106" s="64" t="str">
        <f>IF(Master[[#This Row],[Accession Number -Assigned]]="","",Master[[#This Row],[Accession Number -Assigned]])</f>
        <v/>
      </c>
      <c r="D106" s="114" t="str">
        <f>IF(Master[[#This Row],[Taxon -Lookup Picker in GRIN]]="","",Master[[#This Row],[Taxon -Lookup Picker in GRIN]])</f>
        <v>Salicornia depressa</v>
      </c>
      <c r="E106" s="1" t="str">
        <f>IF(Master[[#This Row],[Life Form -Lookup Picker]]="","",Master[[#This Row],[Life Form -Lookup Picker]])</f>
        <v/>
      </c>
      <c r="F106" s="1" t="str">
        <f>IF(Master[[#This Row],[Level of Improvement -Lookup Picker]]="","",Master[[#This Row],[Level of Improvement -Lookup Picker]])</f>
        <v>Wild material</v>
      </c>
      <c r="G106" s="1" t="str">
        <f>IF(Master[[#This Row],[Reproductive Uniformity -Lookup Picker]]="","",Master[[#This Row],[Reproductive Uniformity -Lookup Picker]])</f>
        <v/>
      </c>
      <c r="H106" s="11" t="str">
        <f>IF(Master[[#This Row],[Inventory Type - Lookup Picker]]="","",Master[[#This Row],[Inventory Type - Lookup Picker]])</f>
        <v>SD</v>
      </c>
      <c r="I106" s="149" t="str">
        <f t="shared" si="3"/>
        <v>mm/dd/yyyy</v>
      </c>
      <c r="J106" s="148">
        <f>Master[[#This Row],[Received Date -received by site]]</f>
        <v>0</v>
      </c>
      <c r="K106" s="42" t="str">
        <f>IF(Master[[#This Row],[Note (Accession Narrative)]]="","",Master[[#This Row],[Note (Accession Narrative)]])</f>
        <v>Succulent branched plant. Bright red/ yellowish. Brown and dry when seeds ripen. Opposite, simple leaves.</v>
      </c>
    </row>
    <row r="107" spans="1:11" ht="15.5" x14ac:dyDescent="0.35">
      <c r="A107" s="1"/>
      <c r="B107" s="1" t="str">
        <f>IF(Master[[#This Row],[Accession Prefix (NPGS)]]="","",Master[[#This Row],[Accession Prefix (NPGS)]])</f>
        <v>W6</v>
      </c>
      <c r="C107" s="64" t="str">
        <f>IF(Master[[#This Row],[Accession Number -Assigned]]="","",Master[[#This Row],[Accession Number -Assigned]])</f>
        <v/>
      </c>
      <c r="D107" s="114" t="str">
        <f>IF(Master[[#This Row],[Taxon -Lookup Picker in GRIN]]="","",Master[[#This Row],[Taxon -Lookup Picker in GRIN]])</f>
        <v>Salicornia depressa</v>
      </c>
      <c r="E107" s="1" t="str">
        <f>IF(Master[[#This Row],[Life Form -Lookup Picker]]="","",Master[[#This Row],[Life Form -Lookup Picker]])</f>
        <v/>
      </c>
      <c r="F107" s="1" t="str">
        <f>IF(Master[[#This Row],[Level of Improvement -Lookup Picker]]="","",Master[[#This Row],[Level of Improvement -Lookup Picker]])</f>
        <v>Wild material</v>
      </c>
      <c r="G107" s="1" t="str">
        <f>IF(Master[[#This Row],[Reproductive Uniformity -Lookup Picker]]="","",Master[[#This Row],[Reproductive Uniformity -Lookup Picker]])</f>
        <v/>
      </c>
      <c r="H107" s="11" t="str">
        <f>IF(Master[[#This Row],[Inventory Type - Lookup Picker]]="","",Master[[#This Row],[Inventory Type - Lookup Picker]])</f>
        <v>SD</v>
      </c>
      <c r="I107" s="149" t="str">
        <f t="shared" si="3"/>
        <v>mm/dd/yyyy</v>
      </c>
      <c r="J107" s="148">
        <f>Master[[#This Row],[Received Date -received by site]]</f>
        <v>0</v>
      </c>
      <c r="K107" s="42" t="str">
        <f>IF(Master[[#This Row],[Note (Accession Narrative)]]="","",Master[[#This Row],[Note (Accession Narrative)]])</f>
        <v>Creeping glasswort that is yellow to reddish orange. When seeds are ready to collect, the plant is brown and slightly dried. The plant can form mats.</v>
      </c>
    </row>
    <row r="108" spans="1:11" ht="15.5" x14ac:dyDescent="0.35">
      <c r="A108" s="1"/>
      <c r="B108" s="1" t="str">
        <f>IF(Master[[#This Row],[Accession Prefix (NPGS)]]="","",Master[[#This Row],[Accession Prefix (NPGS)]])</f>
        <v>W6</v>
      </c>
      <c r="C108" s="64" t="str">
        <f>IF(Master[[#This Row],[Accession Number -Assigned]]="","",Master[[#This Row],[Accession Number -Assigned]])</f>
        <v/>
      </c>
      <c r="D108" s="114" t="str">
        <f>IF(Master[[#This Row],[Taxon -Lookup Picker in GRIN]]="","",Master[[#This Row],[Taxon -Lookup Picker in GRIN]])</f>
        <v>Mikania scandens</v>
      </c>
      <c r="E108" s="1" t="str">
        <f>IF(Master[[#This Row],[Life Form -Lookup Picker]]="","",Master[[#This Row],[Life Form -Lookup Picker]])</f>
        <v/>
      </c>
      <c r="F108" s="1" t="str">
        <f>IF(Master[[#This Row],[Level of Improvement -Lookup Picker]]="","",Master[[#This Row],[Level of Improvement -Lookup Picker]])</f>
        <v>Wild material</v>
      </c>
      <c r="G108" s="1" t="str">
        <f>IF(Master[[#This Row],[Reproductive Uniformity -Lookup Picker]]="","",Master[[#This Row],[Reproductive Uniformity -Lookup Picker]])</f>
        <v/>
      </c>
      <c r="H108" s="11" t="str">
        <f>IF(Master[[#This Row],[Inventory Type - Lookup Picker]]="","",Master[[#This Row],[Inventory Type - Lookup Picker]])</f>
        <v>SD</v>
      </c>
      <c r="I108" s="149" t="str">
        <f t="shared" si="3"/>
        <v>mm/dd/yyyy</v>
      </c>
      <c r="J108" s="148">
        <f>Master[[#This Row],[Received Date -received by site]]</f>
        <v>0</v>
      </c>
      <c r="K108" s="42" t="str">
        <f>IF(Master[[#This Row],[Note (Accession Narrative)]]="","",Master[[#This Row],[Note (Accession Narrative)]])</f>
        <v>Leaf typeûleaves are simple (i.e., lobed or unlobed but not separated into leaflets)ûLeaf arrangementûopposite: there are two leaves per node along the stemûLeaf blade edgesûthe edge of the leaf blade has no teeth or lobesûthe edge of the leaf blade has teethûFlower type in flower headsûthe flower head has disk flowers only, and lacks the strap-shaped flowersûRay flower colorûNAûTuft or plume on fruitûat least a part of the plume is made up of fine bristlesûSpines on plantûthe plant has no spinesûLeaf blade lengthû30â€“150 mmûDisk flower numberû1-5</v>
      </c>
    </row>
    <row r="109" spans="1:11" ht="15.5" x14ac:dyDescent="0.35">
      <c r="A109" s="1"/>
      <c r="B109" s="1" t="str">
        <f>IF(Master[[#This Row],[Accession Prefix (NPGS)]]="","",Master[[#This Row],[Accession Prefix (NPGS)]])</f>
        <v>W6</v>
      </c>
      <c r="C109" s="64" t="str">
        <f>IF(Master[[#This Row],[Accession Number -Assigned]]="","",Master[[#This Row],[Accession Number -Assigned]])</f>
        <v/>
      </c>
      <c r="D109" s="114" t="str">
        <f>IF(Master[[#This Row],[Taxon -Lookup Picker in GRIN]]="","",Master[[#This Row],[Taxon -Lookup Picker in GRIN]])</f>
        <v>Solidago canadensis</v>
      </c>
      <c r="E109" s="1" t="str">
        <f>IF(Master[[#This Row],[Life Form -Lookup Picker]]="","",Master[[#This Row],[Life Form -Lookup Picker]])</f>
        <v/>
      </c>
      <c r="F109" s="1" t="str">
        <f>IF(Master[[#This Row],[Level of Improvement -Lookup Picker]]="","",Master[[#This Row],[Level of Improvement -Lookup Picker]])</f>
        <v>Wild material</v>
      </c>
      <c r="G109" s="1" t="str">
        <f>IF(Master[[#This Row],[Reproductive Uniformity -Lookup Picker]]="","",Master[[#This Row],[Reproductive Uniformity -Lookup Picker]])</f>
        <v/>
      </c>
      <c r="H109" s="11" t="str">
        <f>IF(Master[[#This Row],[Inventory Type - Lookup Picker]]="","",Master[[#This Row],[Inventory Type - Lookup Picker]])</f>
        <v>SD</v>
      </c>
      <c r="I109" s="149" t="str">
        <f t="shared" si="3"/>
        <v>mm/dd/yyyy</v>
      </c>
      <c r="J109" s="148">
        <f>Master[[#This Row],[Received Date -received by site]]</f>
        <v>0</v>
      </c>
      <c r="K109" s="42" t="str">
        <f>IF(Master[[#This Row],[Note (Accession Narrative)]]="","",Master[[#This Row],[Note (Accession Narrative)]])</f>
        <v>Leaf typeûleaves are simple (i.e., lobed or unlobed but not separated into leaflets)ûLeaf arrangementûalternate: there is one leaf per node along the stemûLeaf blade edgesûthe edge of the leaf blade has no teeth or lobesûthe edge of the leaf blade has teethûFlower type in flower headsûthe flower head has tubular disk flowers in the center and ray flowers, these often strap-shaped, around the peripheryûRay flower colorûyellowûTuft or plume on fruitûat least a part of the plume is made up of fine bristlesûSpines on plantûthe plant has no spinesûLeaf blade lengthû30â€“190 mmûDisk flower numberû1-5û6-10</v>
      </c>
    </row>
    <row r="110" spans="1:11" ht="15.5" x14ac:dyDescent="0.35">
      <c r="A110" s="1"/>
      <c r="B110" s="1" t="str">
        <f>IF(Master[[#This Row],[Accession Prefix (NPGS)]]="","",Master[[#This Row],[Accession Prefix (NPGS)]])</f>
        <v>W6</v>
      </c>
      <c r="C110" s="64" t="str">
        <f>IF(Master[[#This Row],[Accession Number -Assigned]]="","",Master[[#This Row],[Accession Number -Assigned]])</f>
        <v/>
      </c>
      <c r="D110" s="114" t="str">
        <f>IF(Master[[#This Row],[Taxon -Lookup Picker in GRIN]]="","",Master[[#This Row],[Taxon -Lookup Picker in GRIN]])</f>
        <v>Euthamia graminifolia</v>
      </c>
      <c r="E110" s="1" t="str">
        <f>IF(Master[[#This Row],[Life Form -Lookup Picker]]="","",Master[[#This Row],[Life Form -Lookup Picker]])</f>
        <v/>
      </c>
      <c r="F110" s="1" t="str">
        <f>IF(Master[[#This Row],[Level of Improvement -Lookup Picker]]="","",Master[[#This Row],[Level of Improvement -Lookup Picker]])</f>
        <v>Wild material</v>
      </c>
      <c r="G110" s="1" t="str">
        <f>IF(Master[[#This Row],[Reproductive Uniformity -Lookup Picker]]="","",Master[[#This Row],[Reproductive Uniformity -Lookup Picker]])</f>
        <v/>
      </c>
      <c r="H110" s="11" t="str">
        <f>IF(Master[[#This Row],[Inventory Type - Lookup Picker]]="","",Master[[#This Row],[Inventory Type - Lookup Picker]])</f>
        <v>SD</v>
      </c>
      <c r="I110" s="149" t="str">
        <f t="shared" si="3"/>
        <v>mm/dd/yyyy</v>
      </c>
      <c r="J110" s="148">
        <f>Master[[#This Row],[Received Date -received by site]]</f>
        <v>0</v>
      </c>
      <c r="K110" s="42" t="str">
        <f>IF(Master[[#This Row],[Note (Accession Narrative)]]="","",Master[[#This Row],[Note (Accession Narrative)]])</f>
        <v>Leaf typeûleaves are simple (i.e., lobed or unlobed but not separated into leaflets)ûLeaf arrangementûalternate: there is one leaf per node along the stemûLeaf blade edgesûthe edge of the leaf blade has no teeth or lobesûFlower type in flower headsûthe flower head has tubular disk flowers in the center and ray flowers, these often strap-shaped, around the peripheryûRay flower colorûyellowûTuft or plume on fruitûat least a part of the plume is made up of fine bristlesûSpines on plantûthe plant has no spinesûLeaf blade lengthû37â€“130 mmûDisk flower numberû1-5û11-20û6-10</v>
      </c>
    </row>
    <row r="111" spans="1:11" ht="15.5" x14ac:dyDescent="0.35">
      <c r="A111" s="1"/>
      <c r="B111" s="1" t="str">
        <f>IF(Master[[#This Row],[Accession Prefix (NPGS)]]="","",Master[[#This Row],[Accession Prefix (NPGS)]])</f>
        <v>W6</v>
      </c>
      <c r="C111" s="64" t="str">
        <f>IF(Master[[#This Row],[Accession Number -Assigned]]="","",Master[[#This Row],[Accession Number -Assigned]])</f>
        <v/>
      </c>
      <c r="D111" s="114" t="str">
        <f>IF(Master[[#This Row],[Taxon -Lookup Picker in GRIN]]="","",Master[[#This Row],[Taxon -Lookup Picker in GRIN]])</f>
        <v>Apocynum cannabinum</v>
      </c>
      <c r="E111" s="1" t="str">
        <f>IF(Master[[#This Row],[Life Form -Lookup Picker]]="","",Master[[#This Row],[Life Form -Lookup Picker]])</f>
        <v/>
      </c>
      <c r="F111" s="1" t="str">
        <f>IF(Master[[#This Row],[Level of Improvement -Lookup Picker]]="","",Master[[#This Row],[Level of Improvement -Lookup Picker]])</f>
        <v>Wild material</v>
      </c>
      <c r="G111" s="1" t="str">
        <f>IF(Master[[#This Row],[Reproductive Uniformity -Lookup Picker]]="","",Master[[#This Row],[Reproductive Uniformity -Lookup Picker]])</f>
        <v/>
      </c>
      <c r="H111" s="11" t="str">
        <f>IF(Master[[#This Row],[Inventory Type - Lookup Picker]]="","",Master[[#This Row],[Inventory Type - Lookup Picker]])</f>
        <v>SD</v>
      </c>
      <c r="I111" s="149" t="str">
        <f t="shared" si="3"/>
        <v>mm/dd/yyyy</v>
      </c>
      <c r="J111" s="148">
        <f>Master[[#This Row],[Received Date -received by site]]</f>
        <v>0</v>
      </c>
      <c r="K111" s="42" t="str">
        <f>IF(Master[[#This Row],[Note (Accession Narrative)]]="","",Master[[#This Row],[Note (Accession Narrative)]])</f>
        <v>Flower petal colorûgreen to brownûwhiteûyellowûLeaf typeûthe leaves are simple (i.e., lobed or unlobed but not separated into leaflets)ûLeaf arrangementûopposite: there are two leaves per node along the stemûLeaf blade edgesûthe edge of the leaf blade is entire (has no teeth or lobes)ûFlower symmetryûthere are two or more ways to evenly divide the flower (the flower is radially symmetrical)ûNumber of sepals, petals or tepalsûthere are five petals, sepals, or tepals in the flowerûFusion of sepals and petalsûthe petals or the sepals are fused into a cup or tubeûStamen numberû5ûFruit type (general)ûthe fruit is dry and splits open when ripeûFruit lengthû50â€“200 mm</v>
      </c>
    </row>
    <row r="112" spans="1:11" ht="15.5" x14ac:dyDescent="0.35">
      <c r="A112" s="1"/>
      <c r="B112" s="1" t="str">
        <f>IF(Master[[#This Row],[Accession Prefix (NPGS)]]="","",Master[[#This Row],[Accession Prefix (NPGS)]])</f>
        <v>W6</v>
      </c>
      <c r="C112" s="64" t="str">
        <f>IF(Master[[#This Row],[Accession Number -Assigned]]="","",Master[[#This Row],[Accession Number -Assigned]])</f>
        <v/>
      </c>
      <c r="D112" s="114" t="str">
        <f>IF(Master[[#This Row],[Taxon -Lookup Picker in GRIN]]="","",Master[[#This Row],[Taxon -Lookup Picker in GRIN]])</f>
        <v>Cephalanthus occidentalis</v>
      </c>
      <c r="E112" s="1" t="str">
        <f>IF(Master[[#This Row],[Life Form -Lookup Picker]]="","",Master[[#This Row],[Life Form -Lookup Picker]])</f>
        <v/>
      </c>
      <c r="F112" s="1" t="str">
        <f>IF(Master[[#This Row],[Level of Improvement -Lookup Picker]]="","",Master[[#This Row],[Level of Improvement -Lookup Picker]])</f>
        <v>Wild material</v>
      </c>
      <c r="G112" s="1" t="str">
        <f>IF(Master[[#This Row],[Reproductive Uniformity -Lookup Picker]]="","",Master[[#This Row],[Reproductive Uniformity -Lookup Picker]])</f>
        <v/>
      </c>
      <c r="H112" s="11" t="str">
        <f>IF(Master[[#This Row],[Inventory Type - Lookup Picker]]="","",Master[[#This Row],[Inventory Type - Lookup Picker]])</f>
        <v>SD</v>
      </c>
      <c r="I112" s="149" t="str">
        <f t="shared" si="3"/>
        <v>mm/dd/yyyy</v>
      </c>
      <c r="J112" s="148">
        <f>Master[[#This Row],[Received Date -received by site]]</f>
        <v>0</v>
      </c>
      <c r="K112" s="42" t="str">
        <f>IF(Master[[#This Row],[Note (Accession Narrative)]]="","",Master[[#This Row],[Note (Accession Narrative)]])</f>
        <v>Growth formûthe plant is a shrub (i.e., a woody plant with several stems growing from the base)ûLeaf typeûthe leaf blade is simple (i.e., lobed or unlobed but not separated into leaflets)ûLeaves per nodeûthere are three leaves per node along the stemûthere are two leaves per node along the stemûLeaf blade edgesûthe edge of the leaf blade has teethûLeaf durationûthe leaves drop off in winter (or they wither but persist on the plant)ûarmature on plantûthe plant does not have spines, prickles, or thornsûLeaf blade lengthû80â€“150 mmûLeaf blade widthû23â€“150 mmûLeaf stalkûthe leaves have leaf stalksûFruit type (general)ûthe fruit is dry but does not split open when ripeûBark textureûthe bark of an adult plant is ridged or platedûthe bark of an adult plant is thin and smoothûTwig winter colorûbrownûgrayûredûBud scale numberûthere are no scales on the winter buds</v>
      </c>
    </row>
    <row r="113" spans="1:11" ht="15.5" x14ac:dyDescent="0.35">
      <c r="A113" s="1"/>
      <c r="B113" s="1" t="str">
        <f>IF(Master[[#This Row],[Accession Prefix (NPGS)]]="","",Master[[#This Row],[Accession Prefix (NPGS)]])</f>
        <v>W6</v>
      </c>
      <c r="C113" s="64" t="str">
        <f>IF(Master[[#This Row],[Accession Number -Assigned]]="","",Master[[#This Row],[Accession Number -Assigned]])</f>
        <v/>
      </c>
      <c r="D113" s="114" t="str">
        <f>IF(Master[[#This Row],[Taxon -Lookup Picker in GRIN]]="","",Master[[#This Row],[Taxon -Lookup Picker in GRIN]])</f>
        <v>Clethra alnifolia</v>
      </c>
      <c r="E113" s="1" t="str">
        <f>IF(Master[[#This Row],[Life Form -Lookup Picker]]="","",Master[[#This Row],[Life Form -Lookup Picker]])</f>
        <v/>
      </c>
      <c r="F113" s="1" t="str">
        <f>IF(Master[[#This Row],[Level of Improvement -Lookup Picker]]="","",Master[[#This Row],[Level of Improvement -Lookup Picker]])</f>
        <v>Wild material</v>
      </c>
      <c r="G113" s="1" t="str">
        <f>IF(Master[[#This Row],[Reproductive Uniformity -Lookup Picker]]="","",Master[[#This Row],[Reproductive Uniformity -Lookup Picker]])</f>
        <v/>
      </c>
      <c r="H113" s="11" t="str">
        <f>IF(Master[[#This Row],[Inventory Type - Lookup Picker]]="","",Master[[#This Row],[Inventory Type - Lookup Picker]])</f>
        <v>SD</v>
      </c>
      <c r="I113" s="149" t="str">
        <f t="shared" si="3"/>
        <v>mm/dd/yyyy</v>
      </c>
      <c r="J113" s="148">
        <f>Master[[#This Row],[Received Date -received by site]]</f>
        <v>0</v>
      </c>
      <c r="K113" s="42" t="str">
        <f>IF(Master[[#This Row],[Note (Accession Narrative)]]="","",Master[[#This Row],[Note (Accession Narrative)]])</f>
        <v>Growth formûthe plant is a shrub (i.e., a woody plant with several stems growing from the base)ûLeaf typeûthe leaf blade is simple (i.e., lobed or unlobed but not separated into leaflets)ûLeaves per nodeûthere is one leaf per node along the stemûLeaf blade edgesûthe edge of the leaf blade has teethûLeaf durationûthe leaves drop off in winter (or they wither but persist on the plant)ûarmature on plantûthe plant does not have spines, prickles, or thornsûLeaf blade lengthû35â€“100 mmûLeaf blade widthû20â€“55 mmûLeaf stalkûthe leaves have leaf stalksûFruit type (general)ûthe fruit is dry and splits open when ripeûBark textureûthe bark of an adult plant is thin and smoothûTwig winter colorûbrownûgrayûBud scale numberûthere are no scales on the winter buds</v>
      </c>
    </row>
    <row r="114" spans="1:11" ht="15.5" x14ac:dyDescent="0.35">
      <c r="A114" s="1"/>
      <c r="B114" s="1" t="str">
        <f>IF(Master[[#This Row],[Accession Prefix (NPGS)]]="","",Master[[#This Row],[Accession Prefix (NPGS)]])</f>
        <v>W6</v>
      </c>
      <c r="C114" s="64" t="str">
        <f>IF(Master[[#This Row],[Accession Number -Assigned]]="","",Master[[#This Row],[Accession Number -Assigned]])</f>
        <v/>
      </c>
      <c r="D114" s="114" t="str">
        <f>IF(Master[[#This Row],[Taxon -Lookup Picker in GRIN]]="","",Master[[#This Row],[Taxon -Lookup Picker in GRIN]])</f>
        <v>Tephrosia virginiana</v>
      </c>
      <c r="E114" s="1" t="str">
        <f>IF(Master[[#This Row],[Life Form -Lookup Picker]]="","",Master[[#This Row],[Life Form -Lookup Picker]])</f>
        <v/>
      </c>
      <c r="F114" s="1" t="str">
        <f>IF(Master[[#This Row],[Level of Improvement -Lookup Picker]]="","",Master[[#This Row],[Level of Improvement -Lookup Picker]])</f>
        <v>Wild material</v>
      </c>
      <c r="G114" s="1" t="str">
        <f>IF(Master[[#This Row],[Reproductive Uniformity -Lookup Picker]]="","",Master[[#This Row],[Reproductive Uniformity -Lookup Picker]])</f>
        <v/>
      </c>
      <c r="H114" s="11" t="str">
        <f>IF(Master[[#This Row],[Inventory Type - Lookup Picker]]="","",Master[[#This Row],[Inventory Type - Lookup Picker]])</f>
        <v>SD</v>
      </c>
      <c r="I114" s="149" t="str">
        <f t="shared" si="3"/>
        <v>mm/dd/yyyy</v>
      </c>
      <c r="J114" s="148">
        <f>Master[[#This Row],[Received Date -received by site]]</f>
        <v>0</v>
      </c>
      <c r="K114" s="42" t="str">
        <f>IF(Master[[#This Row],[Note (Accession Narrative)]]="","",Master[[#This Row],[Note (Accession Narrative)]])</f>
        <v>Pink and white irregular flower on prostrate terminal racemes, glaucous compound leaves. Herbaceous with extensive root system.</v>
      </c>
    </row>
    <row r="115" spans="1:11" ht="15.5" x14ac:dyDescent="0.35">
      <c r="A115" s="1"/>
      <c r="B115" s="1" t="str">
        <f>IF(Master[[#This Row],[Accession Prefix (NPGS)]]="","",Master[[#This Row],[Accession Prefix (NPGS)]])</f>
        <v>W6</v>
      </c>
      <c r="C115" s="64" t="str">
        <f>IF(Master[[#This Row],[Accession Number -Assigned]]="","",Master[[#This Row],[Accession Number -Assigned]])</f>
        <v/>
      </c>
      <c r="D115" s="114" t="str">
        <f>IF(Master[[#This Row],[Taxon -Lookup Picker in GRIN]]="","",Master[[#This Row],[Taxon -Lookup Picker in GRIN]])</f>
        <v>Spartina x caespitosa</v>
      </c>
      <c r="E115" s="1" t="str">
        <f>IF(Master[[#This Row],[Life Form -Lookup Picker]]="","",Master[[#This Row],[Life Form -Lookup Picker]])</f>
        <v/>
      </c>
      <c r="F115" s="1" t="str">
        <f>IF(Master[[#This Row],[Level of Improvement -Lookup Picker]]="","",Master[[#This Row],[Level of Improvement -Lookup Picker]])</f>
        <v>Wild material</v>
      </c>
      <c r="G115" s="1" t="str">
        <f>IF(Master[[#This Row],[Reproductive Uniformity -Lookup Picker]]="","",Master[[#This Row],[Reproductive Uniformity -Lookup Picker]])</f>
        <v/>
      </c>
      <c r="H115" s="11" t="str">
        <f>IF(Master[[#This Row],[Inventory Type - Lookup Picker]]="","",Master[[#This Row],[Inventory Type - Lookup Picker]])</f>
        <v>SD</v>
      </c>
      <c r="I115" s="149" t="str">
        <f t="shared" si="3"/>
        <v>mm/dd/yyyy</v>
      </c>
      <c r="J115" s="148">
        <f>Master[[#This Row],[Received Date -received by site]]</f>
        <v>0</v>
      </c>
      <c r="K115" s="42" t="str">
        <f>IF(Master[[#This Row],[Note (Accession Narrative)]]="","",Master[[#This Row],[Note (Accession Narrative)]])</f>
        <v>Hybrid of Spartina patens and Spartina pectinata</v>
      </c>
    </row>
    <row r="116" spans="1:11" ht="15.5" x14ac:dyDescent="0.35">
      <c r="A116" s="1"/>
      <c r="B116" s="1" t="str">
        <f>IF(Master[[#This Row],[Accession Prefix (NPGS)]]="","",Master[[#This Row],[Accession Prefix (NPGS)]])</f>
        <v>W6</v>
      </c>
      <c r="C116" s="64" t="str">
        <f>IF(Master[[#This Row],[Accession Number -Assigned]]="","",Master[[#This Row],[Accession Number -Assigned]])</f>
        <v/>
      </c>
      <c r="D116" s="114" t="str">
        <f>IF(Master[[#This Row],[Taxon -Lookup Picker in GRIN]]="","",Master[[#This Row],[Taxon -Lookup Picker in GRIN]])</f>
        <v>Salicornia depressa</v>
      </c>
      <c r="E116" s="1" t="str">
        <f>IF(Master[[#This Row],[Life Form -Lookup Picker]]="","",Master[[#This Row],[Life Form -Lookup Picker]])</f>
        <v/>
      </c>
      <c r="F116" s="1" t="str">
        <f>IF(Master[[#This Row],[Level of Improvement -Lookup Picker]]="","",Master[[#This Row],[Level of Improvement -Lookup Picker]])</f>
        <v>Wild material</v>
      </c>
      <c r="G116" s="1" t="str">
        <f>IF(Master[[#This Row],[Reproductive Uniformity -Lookup Picker]]="","",Master[[#This Row],[Reproductive Uniformity -Lookup Picker]])</f>
        <v/>
      </c>
      <c r="H116" s="11" t="str">
        <f>IF(Master[[#This Row],[Inventory Type - Lookup Picker]]="","",Master[[#This Row],[Inventory Type - Lookup Picker]])</f>
        <v>SD</v>
      </c>
      <c r="I116" s="149" t="str">
        <f t="shared" si="3"/>
        <v>mm/dd/yyyy</v>
      </c>
      <c r="J116" s="148">
        <f>Master[[#This Row],[Received Date -received by site]]</f>
        <v>0</v>
      </c>
      <c r="K116" s="42" t="str">
        <f>IF(Master[[#This Row],[Note (Accession Narrative)]]="","",Master[[#This Row],[Note (Accession Narrative)]])</f>
        <v>Succulent green jointed stems with no apparent leaves, stems may be woody at base. Stems turn orange to red in fall. Mature fruits turn brown and desiccate at tip of stem.</v>
      </c>
    </row>
    <row r="117" spans="1:11" ht="15.5" x14ac:dyDescent="0.35">
      <c r="A117" s="1"/>
      <c r="B117" s="1" t="str">
        <f>IF(Master[[#This Row],[Accession Prefix (NPGS)]]="","",Master[[#This Row],[Accession Prefix (NPGS)]])</f>
        <v>W6</v>
      </c>
      <c r="C117" s="64" t="str">
        <f>IF(Master[[#This Row],[Accession Number -Assigned]]="","",Master[[#This Row],[Accession Number -Assigned]])</f>
        <v/>
      </c>
      <c r="D117" s="114" t="str">
        <f>IF(Master[[#This Row],[Taxon -Lookup Picker in GRIN]]="","",Master[[#This Row],[Taxon -Lookup Picker in GRIN]])</f>
        <v>Verbena hastata</v>
      </c>
      <c r="E117" s="1" t="str">
        <f>IF(Master[[#This Row],[Life Form -Lookup Picker]]="","",Master[[#This Row],[Life Form -Lookup Picker]])</f>
        <v/>
      </c>
      <c r="F117" s="1" t="str">
        <f>IF(Master[[#This Row],[Level of Improvement -Lookup Picker]]="","",Master[[#This Row],[Level of Improvement -Lookup Picker]])</f>
        <v>Wild material</v>
      </c>
      <c r="G117" s="1" t="str">
        <f>IF(Master[[#This Row],[Reproductive Uniformity -Lookup Picker]]="","",Master[[#This Row],[Reproductive Uniformity -Lookup Picker]])</f>
        <v/>
      </c>
      <c r="H117" s="11" t="str">
        <f>IF(Master[[#This Row],[Inventory Type - Lookup Picker]]="","",Master[[#This Row],[Inventory Type - Lookup Picker]])</f>
        <v>SD</v>
      </c>
      <c r="I117" s="149" t="str">
        <f t="shared" si="3"/>
        <v>mm/dd/yyyy</v>
      </c>
      <c r="J117" s="148">
        <f>Master[[#This Row],[Received Date -received by site]]</f>
        <v>0</v>
      </c>
      <c r="K117" s="42" t="str">
        <f>IF(Master[[#This Row],[Note (Accession Narrative)]]="","",Master[[#This Row],[Note (Accession Narrative)]])</f>
        <v>Perrenial; stems 4 -15 dm, branched above, rough-hairy, with short spreading or antrorse hairs; leaves laneolate to lance-oblong or lance-ovate, 4 -18 cm, gradually acuminate, petiolate, coursely serrate or incised, often hastately 3-lobed at base, glabrous or strigillose on both sides; spikes strict, usually many in a terminate panicle, short and compact. Moist fields, meadows, prairies and swamps.</v>
      </c>
    </row>
    <row r="118" spans="1:11" ht="15.5" x14ac:dyDescent="0.35">
      <c r="A118" s="1"/>
      <c r="B118" s="1" t="str">
        <f>IF(Master[[#This Row],[Accession Prefix (NPGS)]]="","",Master[[#This Row],[Accession Prefix (NPGS)]])</f>
        <v/>
      </c>
      <c r="C118" s="64" t="str">
        <f>IF(Master[[#This Row],[Accession Number -Assigned]]="","",Master[[#This Row],[Accession Number -Assigned]])</f>
        <v/>
      </c>
      <c r="D118" s="114" t="str">
        <f>IF(Master[[#This Row],[Taxon -Lookup Picker in GRIN]]="","",Master[[#This Row],[Taxon -Lookup Picker in GRIN]])</f>
        <v/>
      </c>
      <c r="E118" s="1" t="str">
        <f>IF(Master[[#This Row],[Life Form -Lookup Picker]]="","",Master[[#This Row],[Life Form -Lookup Picker]])</f>
        <v/>
      </c>
      <c r="F118" s="1" t="str">
        <f>IF(Master[[#This Row],[Level of Improvement -Lookup Picker]]="","",Master[[#This Row],[Level of Improvement -Lookup Picker]])</f>
        <v/>
      </c>
      <c r="G118" s="1" t="str">
        <f>IF(Master[[#This Row],[Reproductive Uniformity -Lookup Picker]]="","",Master[[#This Row],[Reproductive Uniformity -Lookup Picker]])</f>
        <v/>
      </c>
      <c r="H118" s="11" t="str">
        <f>IF(Master[[#This Row],[Inventory Type - Lookup Picker]]="","",Master[[#This Row],[Inventory Type - Lookup Picker]])</f>
        <v/>
      </c>
      <c r="I118" s="149" t="str">
        <f t="shared" ref="I118:I149" si="4">"mm/dd/yyyy"</f>
        <v>mm/dd/yyyy</v>
      </c>
      <c r="J118" s="148">
        <f>Master[[#This Row],[Received Date -received by site]]</f>
        <v>0</v>
      </c>
      <c r="K118" s="42" t="str">
        <f>IF(Master[[#This Row],[Note (Accession Narrative)]]="","",Master[[#This Row],[Note (Accession Narrative)]])</f>
        <v/>
      </c>
    </row>
    <row r="119" spans="1:11" ht="15.5" x14ac:dyDescent="0.35">
      <c r="A119" s="1"/>
      <c r="B119" s="1" t="str">
        <f>IF(Master[[#This Row],[Accession Prefix (NPGS)]]="","",Master[[#This Row],[Accession Prefix (NPGS)]])</f>
        <v/>
      </c>
      <c r="C119" s="64" t="str">
        <f>IF(Master[[#This Row],[Accession Number -Assigned]]="","",Master[[#This Row],[Accession Number -Assigned]])</f>
        <v/>
      </c>
      <c r="D119" s="114" t="str">
        <f>IF(Master[[#This Row],[Taxon -Lookup Picker in GRIN]]="","",Master[[#This Row],[Taxon -Lookup Picker in GRIN]])</f>
        <v/>
      </c>
      <c r="E119" s="1" t="str">
        <f>IF(Master[[#This Row],[Life Form -Lookup Picker]]="","",Master[[#This Row],[Life Form -Lookup Picker]])</f>
        <v/>
      </c>
      <c r="F119" s="1" t="str">
        <f>IF(Master[[#This Row],[Level of Improvement -Lookup Picker]]="","",Master[[#This Row],[Level of Improvement -Lookup Picker]])</f>
        <v/>
      </c>
      <c r="G119" s="1" t="str">
        <f>IF(Master[[#This Row],[Reproductive Uniformity -Lookup Picker]]="","",Master[[#This Row],[Reproductive Uniformity -Lookup Picker]])</f>
        <v/>
      </c>
      <c r="H119" s="11" t="str">
        <f>IF(Master[[#This Row],[Inventory Type - Lookup Picker]]="","",Master[[#This Row],[Inventory Type - Lookup Picker]])</f>
        <v/>
      </c>
      <c r="I119" s="149" t="str">
        <f t="shared" si="4"/>
        <v>mm/dd/yyyy</v>
      </c>
      <c r="J119" s="148">
        <f>Master[[#This Row],[Received Date -received by site]]</f>
        <v>0</v>
      </c>
      <c r="K119" s="42" t="str">
        <f>IF(Master[[#This Row],[Note (Accession Narrative)]]="","",Master[[#This Row],[Note (Accession Narrative)]])</f>
        <v/>
      </c>
    </row>
    <row r="120" spans="1:11" ht="15.5" x14ac:dyDescent="0.35">
      <c r="A120" s="1"/>
      <c r="B120" s="1" t="str">
        <f>IF(Master[[#This Row],[Accession Prefix (NPGS)]]="","",Master[[#This Row],[Accession Prefix (NPGS)]])</f>
        <v/>
      </c>
      <c r="C120" s="64" t="str">
        <f>IF(Master[[#This Row],[Accession Number -Assigned]]="","",Master[[#This Row],[Accession Number -Assigned]])</f>
        <v/>
      </c>
      <c r="D120" s="114" t="str">
        <f>IF(Master[[#This Row],[Taxon -Lookup Picker in GRIN]]="","",Master[[#This Row],[Taxon -Lookup Picker in GRIN]])</f>
        <v/>
      </c>
      <c r="E120" s="1" t="str">
        <f>IF(Master[[#This Row],[Life Form -Lookup Picker]]="","",Master[[#This Row],[Life Form -Lookup Picker]])</f>
        <v/>
      </c>
      <c r="F120" s="1" t="str">
        <f>IF(Master[[#This Row],[Level of Improvement -Lookup Picker]]="","",Master[[#This Row],[Level of Improvement -Lookup Picker]])</f>
        <v/>
      </c>
      <c r="G120" s="1" t="str">
        <f>IF(Master[[#This Row],[Reproductive Uniformity -Lookup Picker]]="","",Master[[#This Row],[Reproductive Uniformity -Lookup Picker]])</f>
        <v/>
      </c>
      <c r="H120" s="11" t="str">
        <f>IF(Master[[#This Row],[Inventory Type - Lookup Picker]]="","",Master[[#This Row],[Inventory Type - Lookup Picker]])</f>
        <v/>
      </c>
      <c r="I120" s="149" t="str">
        <f t="shared" si="4"/>
        <v>mm/dd/yyyy</v>
      </c>
      <c r="J120" s="148">
        <f>Master[[#This Row],[Received Date -received by site]]</f>
        <v>0</v>
      </c>
      <c r="K120" s="42" t="str">
        <f>IF(Master[[#This Row],[Note (Accession Narrative)]]="","",Master[[#This Row],[Note (Accession Narrative)]])</f>
        <v/>
      </c>
    </row>
    <row r="121" spans="1:11" ht="15.5" x14ac:dyDescent="0.35">
      <c r="A121" s="1"/>
      <c r="B121" s="1" t="str">
        <f>IF(Master[[#This Row],[Accession Prefix (NPGS)]]="","",Master[[#This Row],[Accession Prefix (NPGS)]])</f>
        <v/>
      </c>
      <c r="C121" s="64" t="str">
        <f>IF(Master[[#This Row],[Accession Number -Assigned]]="","",Master[[#This Row],[Accession Number -Assigned]])</f>
        <v/>
      </c>
      <c r="D121" s="114" t="str">
        <f>IF(Master[[#This Row],[Taxon -Lookup Picker in GRIN]]="","",Master[[#This Row],[Taxon -Lookup Picker in GRIN]])</f>
        <v/>
      </c>
      <c r="E121" s="1" t="str">
        <f>IF(Master[[#This Row],[Life Form -Lookup Picker]]="","",Master[[#This Row],[Life Form -Lookup Picker]])</f>
        <v/>
      </c>
      <c r="F121" s="1" t="str">
        <f>IF(Master[[#This Row],[Level of Improvement -Lookup Picker]]="","",Master[[#This Row],[Level of Improvement -Lookup Picker]])</f>
        <v/>
      </c>
      <c r="G121" s="1" t="str">
        <f>IF(Master[[#This Row],[Reproductive Uniformity -Lookup Picker]]="","",Master[[#This Row],[Reproductive Uniformity -Lookup Picker]])</f>
        <v/>
      </c>
      <c r="H121" s="11" t="str">
        <f>IF(Master[[#This Row],[Inventory Type - Lookup Picker]]="","",Master[[#This Row],[Inventory Type - Lookup Picker]])</f>
        <v/>
      </c>
      <c r="I121" s="149" t="str">
        <f t="shared" si="4"/>
        <v>mm/dd/yyyy</v>
      </c>
      <c r="J121" s="148">
        <f>Master[[#This Row],[Received Date -received by site]]</f>
        <v>0</v>
      </c>
      <c r="K121" s="42" t="str">
        <f>IF(Master[[#This Row],[Note (Accession Narrative)]]="","",Master[[#This Row],[Note (Accession Narrative)]])</f>
        <v/>
      </c>
    </row>
    <row r="122" spans="1:11" ht="15.5" x14ac:dyDescent="0.35">
      <c r="A122" s="1"/>
      <c r="B122" s="1" t="str">
        <f>IF(Master[[#This Row],[Accession Prefix (NPGS)]]="","",Master[[#This Row],[Accession Prefix (NPGS)]])</f>
        <v/>
      </c>
      <c r="C122" s="64" t="str">
        <f>IF(Master[[#This Row],[Accession Number -Assigned]]="","",Master[[#This Row],[Accession Number -Assigned]])</f>
        <v/>
      </c>
      <c r="D122" s="114" t="str">
        <f>IF(Master[[#This Row],[Taxon -Lookup Picker in GRIN]]="","",Master[[#This Row],[Taxon -Lookup Picker in GRIN]])</f>
        <v/>
      </c>
      <c r="E122" s="1" t="str">
        <f>IF(Master[[#This Row],[Life Form -Lookup Picker]]="","",Master[[#This Row],[Life Form -Lookup Picker]])</f>
        <v/>
      </c>
      <c r="F122" s="1" t="str">
        <f>IF(Master[[#This Row],[Level of Improvement -Lookup Picker]]="","",Master[[#This Row],[Level of Improvement -Lookup Picker]])</f>
        <v/>
      </c>
      <c r="G122" s="1" t="str">
        <f>IF(Master[[#This Row],[Reproductive Uniformity -Lookup Picker]]="","",Master[[#This Row],[Reproductive Uniformity -Lookup Picker]])</f>
        <v/>
      </c>
      <c r="H122" s="11" t="str">
        <f>IF(Master[[#This Row],[Inventory Type - Lookup Picker]]="","",Master[[#This Row],[Inventory Type - Lookup Picker]])</f>
        <v/>
      </c>
      <c r="I122" s="149" t="str">
        <f t="shared" si="4"/>
        <v>mm/dd/yyyy</v>
      </c>
      <c r="J122" s="148">
        <f>Master[[#This Row],[Received Date -received by site]]</f>
        <v>0</v>
      </c>
      <c r="K122" s="42" t="str">
        <f>IF(Master[[#This Row],[Note (Accession Narrative)]]="","",Master[[#This Row],[Note (Accession Narrative)]])</f>
        <v/>
      </c>
    </row>
    <row r="123" spans="1:11" ht="15.5" x14ac:dyDescent="0.35">
      <c r="A123" s="1"/>
      <c r="B123" s="1" t="str">
        <f>IF(Master[[#This Row],[Accession Prefix (NPGS)]]="","",Master[[#This Row],[Accession Prefix (NPGS)]])</f>
        <v/>
      </c>
      <c r="C123" s="64" t="str">
        <f>IF(Master[[#This Row],[Accession Number -Assigned]]="","",Master[[#This Row],[Accession Number -Assigned]])</f>
        <v/>
      </c>
      <c r="D123" s="114" t="str">
        <f>IF(Master[[#This Row],[Taxon -Lookup Picker in GRIN]]="","",Master[[#This Row],[Taxon -Lookup Picker in GRIN]])</f>
        <v/>
      </c>
      <c r="E123" s="1" t="str">
        <f>IF(Master[[#This Row],[Life Form -Lookup Picker]]="","",Master[[#This Row],[Life Form -Lookup Picker]])</f>
        <v/>
      </c>
      <c r="F123" s="1" t="str">
        <f>IF(Master[[#This Row],[Level of Improvement -Lookup Picker]]="","",Master[[#This Row],[Level of Improvement -Lookup Picker]])</f>
        <v/>
      </c>
      <c r="G123" s="1" t="str">
        <f>IF(Master[[#This Row],[Reproductive Uniformity -Lookup Picker]]="","",Master[[#This Row],[Reproductive Uniformity -Lookup Picker]])</f>
        <v/>
      </c>
      <c r="H123" s="11" t="str">
        <f>IF(Master[[#This Row],[Inventory Type - Lookup Picker]]="","",Master[[#This Row],[Inventory Type - Lookup Picker]])</f>
        <v/>
      </c>
      <c r="I123" s="149" t="str">
        <f t="shared" si="4"/>
        <v>mm/dd/yyyy</v>
      </c>
      <c r="J123" s="148">
        <f>Master[[#This Row],[Received Date -received by site]]</f>
        <v>0</v>
      </c>
      <c r="K123" s="42" t="str">
        <f>IF(Master[[#This Row],[Note (Accession Narrative)]]="","",Master[[#This Row],[Note (Accession Narrative)]])</f>
        <v/>
      </c>
    </row>
    <row r="124" spans="1:11" ht="15.5" x14ac:dyDescent="0.35">
      <c r="A124" s="1"/>
      <c r="B124" s="1" t="str">
        <f>IF(Master[[#This Row],[Accession Prefix (NPGS)]]="","",Master[[#This Row],[Accession Prefix (NPGS)]])</f>
        <v/>
      </c>
      <c r="C124" s="64" t="str">
        <f>IF(Master[[#This Row],[Accession Number -Assigned]]="","",Master[[#This Row],[Accession Number -Assigned]])</f>
        <v/>
      </c>
      <c r="D124" s="114" t="str">
        <f>IF(Master[[#This Row],[Taxon -Lookup Picker in GRIN]]="","",Master[[#This Row],[Taxon -Lookup Picker in GRIN]])</f>
        <v/>
      </c>
      <c r="E124" s="1" t="str">
        <f>IF(Master[[#This Row],[Life Form -Lookup Picker]]="","",Master[[#This Row],[Life Form -Lookup Picker]])</f>
        <v/>
      </c>
      <c r="F124" s="1" t="str">
        <f>IF(Master[[#This Row],[Level of Improvement -Lookup Picker]]="","",Master[[#This Row],[Level of Improvement -Lookup Picker]])</f>
        <v/>
      </c>
      <c r="G124" s="1" t="str">
        <f>IF(Master[[#This Row],[Reproductive Uniformity -Lookup Picker]]="","",Master[[#This Row],[Reproductive Uniformity -Lookup Picker]])</f>
        <v/>
      </c>
      <c r="H124" s="11" t="str">
        <f>IF(Master[[#This Row],[Inventory Type - Lookup Picker]]="","",Master[[#This Row],[Inventory Type - Lookup Picker]])</f>
        <v/>
      </c>
      <c r="I124" s="149" t="str">
        <f t="shared" si="4"/>
        <v>mm/dd/yyyy</v>
      </c>
      <c r="J124" s="148">
        <f>Master[[#This Row],[Received Date -received by site]]</f>
        <v>0</v>
      </c>
      <c r="K124" s="42" t="str">
        <f>IF(Master[[#This Row],[Note (Accession Narrative)]]="","",Master[[#This Row],[Note (Accession Narrative)]])</f>
        <v/>
      </c>
    </row>
    <row r="125" spans="1:11" ht="15.5" x14ac:dyDescent="0.35">
      <c r="A125" s="1"/>
      <c r="B125" s="1" t="str">
        <f>IF(Master[[#This Row],[Accession Prefix (NPGS)]]="","",Master[[#This Row],[Accession Prefix (NPGS)]])</f>
        <v/>
      </c>
      <c r="C125" s="64" t="str">
        <f>IF(Master[[#This Row],[Accession Number -Assigned]]="","",Master[[#This Row],[Accession Number -Assigned]])</f>
        <v/>
      </c>
      <c r="D125" s="114" t="str">
        <f>IF(Master[[#This Row],[Taxon -Lookup Picker in GRIN]]="","",Master[[#This Row],[Taxon -Lookup Picker in GRIN]])</f>
        <v/>
      </c>
      <c r="E125" s="1" t="str">
        <f>IF(Master[[#This Row],[Life Form -Lookup Picker]]="","",Master[[#This Row],[Life Form -Lookup Picker]])</f>
        <v/>
      </c>
      <c r="F125" s="1" t="str">
        <f>IF(Master[[#This Row],[Level of Improvement -Lookup Picker]]="","",Master[[#This Row],[Level of Improvement -Lookup Picker]])</f>
        <v/>
      </c>
      <c r="G125" s="1" t="str">
        <f>IF(Master[[#This Row],[Reproductive Uniformity -Lookup Picker]]="","",Master[[#This Row],[Reproductive Uniformity -Lookup Picker]])</f>
        <v/>
      </c>
      <c r="H125" s="11" t="str">
        <f>IF(Master[[#This Row],[Inventory Type - Lookup Picker]]="","",Master[[#This Row],[Inventory Type - Lookup Picker]])</f>
        <v/>
      </c>
      <c r="I125" s="149" t="str">
        <f t="shared" si="4"/>
        <v>mm/dd/yyyy</v>
      </c>
      <c r="J125" s="148">
        <f>Master[[#This Row],[Received Date -received by site]]</f>
        <v>0</v>
      </c>
      <c r="K125" s="42" t="str">
        <f>IF(Master[[#This Row],[Note (Accession Narrative)]]="","",Master[[#This Row],[Note (Accession Narrative)]])</f>
        <v/>
      </c>
    </row>
    <row r="126" spans="1:11" ht="15.5" x14ac:dyDescent="0.35">
      <c r="A126" s="1"/>
      <c r="B126" s="1" t="str">
        <f>IF(Master[[#This Row],[Accession Prefix (NPGS)]]="","",Master[[#This Row],[Accession Prefix (NPGS)]])</f>
        <v/>
      </c>
      <c r="C126" s="64" t="str">
        <f>IF(Master[[#This Row],[Accession Number -Assigned]]="","",Master[[#This Row],[Accession Number -Assigned]])</f>
        <v/>
      </c>
      <c r="D126" s="114" t="str">
        <f>IF(Master[[#This Row],[Taxon -Lookup Picker in GRIN]]="","",Master[[#This Row],[Taxon -Lookup Picker in GRIN]])</f>
        <v/>
      </c>
      <c r="E126" s="1" t="str">
        <f>IF(Master[[#This Row],[Life Form -Lookup Picker]]="","",Master[[#This Row],[Life Form -Lookup Picker]])</f>
        <v/>
      </c>
      <c r="F126" s="1" t="str">
        <f>IF(Master[[#This Row],[Level of Improvement -Lookup Picker]]="","",Master[[#This Row],[Level of Improvement -Lookup Picker]])</f>
        <v/>
      </c>
      <c r="G126" s="1" t="str">
        <f>IF(Master[[#This Row],[Reproductive Uniformity -Lookup Picker]]="","",Master[[#This Row],[Reproductive Uniformity -Lookup Picker]])</f>
        <v/>
      </c>
      <c r="H126" s="11" t="str">
        <f>IF(Master[[#This Row],[Inventory Type - Lookup Picker]]="","",Master[[#This Row],[Inventory Type - Lookup Picker]])</f>
        <v/>
      </c>
      <c r="I126" s="149" t="str">
        <f t="shared" si="4"/>
        <v>mm/dd/yyyy</v>
      </c>
      <c r="J126" s="148">
        <f>Master[[#This Row],[Received Date -received by site]]</f>
        <v>0</v>
      </c>
      <c r="K126" s="42" t="str">
        <f>IF(Master[[#This Row],[Note (Accession Narrative)]]="","",Master[[#This Row],[Note (Accession Narrative)]])</f>
        <v/>
      </c>
    </row>
    <row r="127" spans="1:11" ht="15.5" x14ac:dyDescent="0.35">
      <c r="A127" s="1"/>
      <c r="B127" s="1" t="str">
        <f>IF(Master[[#This Row],[Accession Prefix (NPGS)]]="","",Master[[#This Row],[Accession Prefix (NPGS)]])</f>
        <v/>
      </c>
      <c r="C127" s="64" t="str">
        <f>IF(Master[[#This Row],[Accession Number -Assigned]]="","",Master[[#This Row],[Accession Number -Assigned]])</f>
        <v/>
      </c>
      <c r="D127" s="114" t="str">
        <f>IF(Master[[#This Row],[Taxon -Lookup Picker in GRIN]]="","",Master[[#This Row],[Taxon -Lookup Picker in GRIN]])</f>
        <v/>
      </c>
      <c r="E127" s="1" t="str">
        <f>IF(Master[[#This Row],[Life Form -Lookup Picker]]="","",Master[[#This Row],[Life Form -Lookup Picker]])</f>
        <v/>
      </c>
      <c r="F127" s="1" t="str">
        <f>IF(Master[[#This Row],[Level of Improvement -Lookup Picker]]="","",Master[[#This Row],[Level of Improvement -Lookup Picker]])</f>
        <v/>
      </c>
      <c r="G127" s="1" t="str">
        <f>IF(Master[[#This Row],[Reproductive Uniformity -Lookup Picker]]="","",Master[[#This Row],[Reproductive Uniformity -Lookup Picker]])</f>
        <v/>
      </c>
      <c r="H127" s="11" t="str">
        <f>IF(Master[[#This Row],[Inventory Type - Lookup Picker]]="","",Master[[#This Row],[Inventory Type - Lookup Picker]])</f>
        <v/>
      </c>
      <c r="I127" s="149" t="str">
        <f t="shared" si="4"/>
        <v>mm/dd/yyyy</v>
      </c>
      <c r="J127" s="148">
        <f>Master[[#This Row],[Received Date -received by site]]</f>
        <v>0</v>
      </c>
      <c r="K127" s="42" t="str">
        <f>IF(Master[[#This Row],[Note (Accession Narrative)]]="","",Master[[#This Row],[Note (Accession Narrative)]])</f>
        <v/>
      </c>
    </row>
    <row r="128" spans="1:11" ht="15.5" x14ac:dyDescent="0.35">
      <c r="A128" s="1"/>
      <c r="B128" s="1" t="str">
        <f>IF(Master[[#This Row],[Accession Prefix (NPGS)]]="","",Master[[#This Row],[Accession Prefix (NPGS)]])</f>
        <v/>
      </c>
      <c r="C128" s="64" t="str">
        <f>IF(Master[[#This Row],[Accession Number -Assigned]]="","",Master[[#This Row],[Accession Number -Assigned]])</f>
        <v/>
      </c>
      <c r="D128" s="114" t="str">
        <f>IF(Master[[#This Row],[Taxon -Lookup Picker in GRIN]]="","",Master[[#This Row],[Taxon -Lookup Picker in GRIN]])</f>
        <v/>
      </c>
      <c r="E128" s="1" t="str">
        <f>IF(Master[[#This Row],[Life Form -Lookup Picker]]="","",Master[[#This Row],[Life Form -Lookup Picker]])</f>
        <v/>
      </c>
      <c r="F128" s="1" t="str">
        <f>IF(Master[[#This Row],[Level of Improvement -Lookup Picker]]="","",Master[[#This Row],[Level of Improvement -Lookup Picker]])</f>
        <v/>
      </c>
      <c r="G128" s="1" t="str">
        <f>IF(Master[[#This Row],[Reproductive Uniformity -Lookup Picker]]="","",Master[[#This Row],[Reproductive Uniformity -Lookup Picker]])</f>
        <v/>
      </c>
      <c r="H128" s="11" t="str">
        <f>IF(Master[[#This Row],[Inventory Type - Lookup Picker]]="","",Master[[#This Row],[Inventory Type - Lookup Picker]])</f>
        <v/>
      </c>
      <c r="I128" s="149" t="str">
        <f t="shared" si="4"/>
        <v>mm/dd/yyyy</v>
      </c>
      <c r="J128" s="148">
        <f>Master[[#This Row],[Received Date -received by site]]</f>
        <v>0</v>
      </c>
      <c r="K128" s="42" t="str">
        <f>IF(Master[[#This Row],[Note (Accession Narrative)]]="","",Master[[#This Row],[Note (Accession Narrative)]])</f>
        <v/>
      </c>
    </row>
    <row r="129" spans="1:11" ht="15.5" x14ac:dyDescent="0.35">
      <c r="A129" s="1"/>
      <c r="B129" s="1" t="str">
        <f>IF(Master[[#This Row],[Accession Prefix (NPGS)]]="","",Master[[#This Row],[Accession Prefix (NPGS)]])</f>
        <v/>
      </c>
      <c r="C129" s="64" t="str">
        <f>IF(Master[[#This Row],[Accession Number -Assigned]]="","",Master[[#This Row],[Accession Number -Assigned]])</f>
        <v/>
      </c>
      <c r="D129" s="114" t="str">
        <f>IF(Master[[#This Row],[Taxon -Lookup Picker in GRIN]]="","",Master[[#This Row],[Taxon -Lookup Picker in GRIN]])</f>
        <v/>
      </c>
      <c r="E129" s="1" t="str">
        <f>IF(Master[[#This Row],[Life Form -Lookup Picker]]="","",Master[[#This Row],[Life Form -Lookup Picker]])</f>
        <v/>
      </c>
      <c r="F129" s="1" t="str">
        <f>IF(Master[[#This Row],[Level of Improvement -Lookup Picker]]="","",Master[[#This Row],[Level of Improvement -Lookup Picker]])</f>
        <v/>
      </c>
      <c r="G129" s="1" t="str">
        <f>IF(Master[[#This Row],[Reproductive Uniformity -Lookup Picker]]="","",Master[[#This Row],[Reproductive Uniformity -Lookup Picker]])</f>
        <v/>
      </c>
      <c r="H129" s="11" t="str">
        <f>IF(Master[[#This Row],[Inventory Type - Lookup Picker]]="","",Master[[#This Row],[Inventory Type - Lookup Picker]])</f>
        <v/>
      </c>
      <c r="I129" s="149" t="str">
        <f t="shared" si="4"/>
        <v>mm/dd/yyyy</v>
      </c>
      <c r="J129" s="148">
        <f>Master[[#This Row],[Received Date -received by site]]</f>
        <v>0</v>
      </c>
      <c r="K129" s="42" t="str">
        <f>IF(Master[[#This Row],[Note (Accession Narrative)]]="","",Master[[#This Row],[Note (Accession Narrative)]])</f>
        <v/>
      </c>
    </row>
    <row r="130" spans="1:11" ht="15.5" x14ac:dyDescent="0.35">
      <c r="A130" s="1"/>
      <c r="B130" s="1" t="str">
        <f>IF(Master[[#This Row],[Accession Prefix (NPGS)]]="","",Master[[#This Row],[Accession Prefix (NPGS)]])</f>
        <v/>
      </c>
      <c r="C130" s="64" t="str">
        <f>IF(Master[[#This Row],[Accession Number -Assigned]]="","",Master[[#This Row],[Accession Number -Assigned]])</f>
        <v/>
      </c>
      <c r="D130" s="114" t="str">
        <f>IF(Master[[#This Row],[Taxon -Lookup Picker in GRIN]]="","",Master[[#This Row],[Taxon -Lookup Picker in GRIN]])</f>
        <v/>
      </c>
      <c r="E130" s="1" t="str">
        <f>IF(Master[[#This Row],[Life Form -Lookup Picker]]="","",Master[[#This Row],[Life Form -Lookup Picker]])</f>
        <v/>
      </c>
      <c r="F130" s="1" t="str">
        <f>IF(Master[[#This Row],[Level of Improvement -Lookup Picker]]="","",Master[[#This Row],[Level of Improvement -Lookup Picker]])</f>
        <v/>
      </c>
      <c r="G130" s="1" t="str">
        <f>IF(Master[[#This Row],[Reproductive Uniformity -Lookup Picker]]="","",Master[[#This Row],[Reproductive Uniformity -Lookup Picker]])</f>
        <v/>
      </c>
      <c r="H130" s="11" t="str">
        <f>IF(Master[[#This Row],[Inventory Type - Lookup Picker]]="","",Master[[#This Row],[Inventory Type - Lookup Picker]])</f>
        <v/>
      </c>
      <c r="I130" s="149" t="str">
        <f t="shared" si="4"/>
        <v>mm/dd/yyyy</v>
      </c>
      <c r="J130" s="148">
        <f>Master[[#This Row],[Received Date -received by site]]</f>
        <v>0</v>
      </c>
      <c r="K130" s="42" t="str">
        <f>IF(Master[[#This Row],[Note (Accession Narrative)]]="","",Master[[#This Row],[Note (Accession Narrative)]])</f>
        <v/>
      </c>
    </row>
    <row r="131" spans="1:11" ht="15.5" x14ac:dyDescent="0.35">
      <c r="A131" s="1"/>
      <c r="B131" s="1" t="str">
        <f>IF(Master[[#This Row],[Accession Prefix (NPGS)]]="","",Master[[#This Row],[Accession Prefix (NPGS)]])</f>
        <v/>
      </c>
      <c r="C131" s="64" t="str">
        <f>IF(Master[[#This Row],[Accession Number -Assigned]]="","",Master[[#This Row],[Accession Number -Assigned]])</f>
        <v/>
      </c>
      <c r="D131" s="114" t="str">
        <f>IF(Master[[#This Row],[Taxon -Lookup Picker in GRIN]]="","",Master[[#This Row],[Taxon -Lookup Picker in GRIN]])</f>
        <v/>
      </c>
      <c r="E131" s="1" t="str">
        <f>IF(Master[[#This Row],[Life Form -Lookup Picker]]="","",Master[[#This Row],[Life Form -Lookup Picker]])</f>
        <v/>
      </c>
      <c r="F131" s="1" t="str">
        <f>IF(Master[[#This Row],[Level of Improvement -Lookup Picker]]="","",Master[[#This Row],[Level of Improvement -Lookup Picker]])</f>
        <v/>
      </c>
      <c r="G131" s="1" t="str">
        <f>IF(Master[[#This Row],[Reproductive Uniformity -Lookup Picker]]="","",Master[[#This Row],[Reproductive Uniformity -Lookup Picker]])</f>
        <v/>
      </c>
      <c r="H131" s="11" t="str">
        <f>IF(Master[[#This Row],[Inventory Type - Lookup Picker]]="","",Master[[#This Row],[Inventory Type - Lookup Picker]])</f>
        <v/>
      </c>
      <c r="I131" s="149" t="str">
        <f t="shared" si="4"/>
        <v>mm/dd/yyyy</v>
      </c>
      <c r="J131" s="148">
        <f>Master[[#This Row],[Received Date -received by site]]</f>
        <v>0</v>
      </c>
      <c r="K131" s="42" t="str">
        <f>IF(Master[[#This Row],[Note (Accession Narrative)]]="","",Master[[#This Row],[Note (Accession Narrative)]])</f>
        <v/>
      </c>
    </row>
    <row r="132" spans="1:11" ht="15.5" x14ac:dyDescent="0.35">
      <c r="A132" s="1"/>
      <c r="B132" s="1" t="str">
        <f>IF(Master[[#This Row],[Accession Prefix (NPGS)]]="","",Master[[#This Row],[Accession Prefix (NPGS)]])</f>
        <v/>
      </c>
      <c r="C132" s="64" t="str">
        <f>IF(Master[[#This Row],[Accession Number -Assigned]]="","",Master[[#This Row],[Accession Number -Assigned]])</f>
        <v/>
      </c>
      <c r="D132" s="114" t="str">
        <f>IF(Master[[#This Row],[Taxon -Lookup Picker in GRIN]]="","",Master[[#This Row],[Taxon -Lookup Picker in GRIN]])</f>
        <v/>
      </c>
      <c r="E132" s="1" t="str">
        <f>IF(Master[[#This Row],[Life Form -Lookup Picker]]="","",Master[[#This Row],[Life Form -Lookup Picker]])</f>
        <v/>
      </c>
      <c r="F132" s="1" t="str">
        <f>IF(Master[[#This Row],[Level of Improvement -Lookup Picker]]="","",Master[[#This Row],[Level of Improvement -Lookup Picker]])</f>
        <v/>
      </c>
      <c r="G132" s="1" t="str">
        <f>IF(Master[[#This Row],[Reproductive Uniformity -Lookup Picker]]="","",Master[[#This Row],[Reproductive Uniformity -Lookup Picker]])</f>
        <v/>
      </c>
      <c r="H132" s="11" t="str">
        <f>IF(Master[[#This Row],[Inventory Type - Lookup Picker]]="","",Master[[#This Row],[Inventory Type - Lookup Picker]])</f>
        <v/>
      </c>
      <c r="I132" s="149" t="str">
        <f t="shared" si="4"/>
        <v>mm/dd/yyyy</v>
      </c>
      <c r="J132" s="148">
        <f>Master[[#This Row],[Received Date -received by site]]</f>
        <v>0</v>
      </c>
      <c r="K132" s="42" t="str">
        <f>IF(Master[[#This Row],[Note (Accession Narrative)]]="","",Master[[#This Row],[Note (Accession Narrative)]])</f>
        <v/>
      </c>
    </row>
    <row r="133" spans="1:11" ht="15.5" x14ac:dyDescent="0.35">
      <c r="A133" s="1"/>
      <c r="B133" s="1" t="str">
        <f>IF(Master[[#This Row],[Accession Prefix (NPGS)]]="","",Master[[#This Row],[Accession Prefix (NPGS)]])</f>
        <v/>
      </c>
      <c r="C133" s="64" t="str">
        <f>IF(Master[[#This Row],[Accession Number -Assigned]]="","",Master[[#This Row],[Accession Number -Assigned]])</f>
        <v/>
      </c>
      <c r="D133" s="114" t="str">
        <f>IF(Master[[#This Row],[Taxon -Lookup Picker in GRIN]]="","",Master[[#This Row],[Taxon -Lookup Picker in GRIN]])</f>
        <v/>
      </c>
      <c r="E133" s="1" t="str">
        <f>IF(Master[[#This Row],[Life Form -Lookup Picker]]="","",Master[[#This Row],[Life Form -Lookup Picker]])</f>
        <v/>
      </c>
      <c r="F133" s="1" t="str">
        <f>IF(Master[[#This Row],[Level of Improvement -Lookup Picker]]="","",Master[[#This Row],[Level of Improvement -Lookup Picker]])</f>
        <v/>
      </c>
      <c r="G133" s="1" t="str">
        <f>IF(Master[[#This Row],[Reproductive Uniformity -Lookup Picker]]="","",Master[[#This Row],[Reproductive Uniformity -Lookup Picker]])</f>
        <v/>
      </c>
      <c r="H133" s="11" t="str">
        <f>IF(Master[[#This Row],[Inventory Type - Lookup Picker]]="","",Master[[#This Row],[Inventory Type - Lookup Picker]])</f>
        <v/>
      </c>
      <c r="I133" s="149" t="str">
        <f t="shared" si="4"/>
        <v>mm/dd/yyyy</v>
      </c>
      <c r="J133" s="148">
        <f>Master[[#This Row],[Received Date -received by site]]</f>
        <v>0</v>
      </c>
      <c r="K133" s="42" t="str">
        <f>IF(Master[[#This Row],[Note (Accession Narrative)]]="","",Master[[#This Row],[Note (Accession Narrative)]])</f>
        <v/>
      </c>
    </row>
    <row r="134" spans="1:11" ht="15.5" x14ac:dyDescent="0.35">
      <c r="A134" s="1"/>
      <c r="B134" s="1" t="str">
        <f>IF(Master[[#This Row],[Accession Prefix (NPGS)]]="","",Master[[#This Row],[Accession Prefix (NPGS)]])</f>
        <v/>
      </c>
      <c r="C134" s="64" t="str">
        <f>IF(Master[[#This Row],[Accession Number -Assigned]]="","",Master[[#This Row],[Accession Number -Assigned]])</f>
        <v/>
      </c>
      <c r="D134" s="114" t="str">
        <f>IF(Master[[#This Row],[Taxon -Lookup Picker in GRIN]]="","",Master[[#This Row],[Taxon -Lookup Picker in GRIN]])</f>
        <v/>
      </c>
      <c r="E134" s="1" t="str">
        <f>IF(Master[[#This Row],[Life Form -Lookup Picker]]="","",Master[[#This Row],[Life Form -Lookup Picker]])</f>
        <v/>
      </c>
      <c r="F134" s="1" t="str">
        <f>IF(Master[[#This Row],[Level of Improvement -Lookup Picker]]="","",Master[[#This Row],[Level of Improvement -Lookup Picker]])</f>
        <v/>
      </c>
      <c r="G134" s="1" t="str">
        <f>IF(Master[[#This Row],[Reproductive Uniformity -Lookup Picker]]="","",Master[[#This Row],[Reproductive Uniformity -Lookup Picker]])</f>
        <v/>
      </c>
      <c r="H134" s="11" t="str">
        <f>IF(Master[[#This Row],[Inventory Type - Lookup Picker]]="","",Master[[#This Row],[Inventory Type - Lookup Picker]])</f>
        <v/>
      </c>
      <c r="I134" s="149" t="str">
        <f t="shared" si="4"/>
        <v>mm/dd/yyyy</v>
      </c>
      <c r="J134" s="148">
        <f>Master[[#This Row],[Received Date -received by site]]</f>
        <v>0</v>
      </c>
      <c r="K134" s="42" t="str">
        <f>IF(Master[[#This Row],[Note (Accession Narrative)]]="","",Master[[#This Row],[Note (Accession Narrative)]])</f>
        <v/>
      </c>
    </row>
    <row r="135" spans="1:11" ht="15.5" x14ac:dyDescent="0.35">
      <c r="A135" s="1"/>
      <c r="B135" s="1" t="str">
        <f>IF(Master[[#This Row],[Accession Prefix (NPGS)]]="","",Master[[#This Row],[Accession Prefix (NPGS)]])</f>
        <v/>
      </c>
      <c r="C135" s="64" t="str">
        <f>IF(Master[[#This Row],[Accession Number -Assigned]]="","",Master[[#This Row],[Accession Number -Assigned]])</f>
        <v/>
      </c>
      <c r="D135" s="114" t="str">
        <f>IF(Master[[#This Row],[Taxon -Lookup Picker in GRIN]]="","",Master[[#This Row],[Taxon -Lookup Picker in GRIN]])</f>
        <v/>
      </c>
      <c r="E135" s="1" t="str">
        <f>IF(Master[[#This Row],[Life Form -Lookup Picker]]="","",Master[[#This Row],[Life Form -Lookup Picker]])</f>
        <v/>
      </c>
      <c r="F135" s="1" t="str">
        <f>IF(Master[[#This Row],[Level of Improvement -Lookup Picker]]="","",Master[[#This Row],[Level of Improvement -Lookup Picker]])</f>
        <v/>
      </c>
      <c r="G135" s="1" t="str">
        <f>IF(Master[[#This Row],[Reproductive Uniformity -Lookup Picker]]="","",Master[[#This Row],[Reproductive Uniformity -Lookup Picker]])</f>
        <v/>
      </c>
      <c r="H135" s="11" t="str">
        <f>IF(Master[[#This Row],[Inventory Type - Lookup Picker]]="","",Master[[#This Row],[Inventory Type - Lookup Picker]])</f>
        <v/>
      </c>
      <c r="I135" s="149" t="str">
        <f t="shared" si="4"/>
        <v>mm/dd/yyyy</v>
      </c>
      <c r="J135" s="148">
        <f>Master[[#This Row],[Received Date -received by site]]</f>
        <v>0</v>
      </c>
      <c r="K135" s="42" t="str">
        <f>IF(Master[[#This Row],[Note (Accession Narrative)]]="","",Master[[#This Row],[Note (Accession Narrative)]])</f>
        <v/>
      </c>
    </row>
    <row r="136" spans="1:11" ht="15.5" x14ac:dyDescent="0.35">
      <c r="A136" s="1"/>
      <c r="B136" s="1" t="str">
        <f>IF(Master[[#This Row],[Accession Prefix (NPGS)]]="","",Master[[#This Row],[Accession Prefix (NPGS)]])</f>
        <v/>
      </c>
      <c r="C136" s="64" t="str">
        <f>IF(Master[[#This Row],[Accession Number -Assigned]]="","",Master[[#This Row],[Accession Number -Assigned]])</f>
        <v/>
      </c>
      <c r="D136" s="114" t="str">
        <f>IF(Master[[#This Row],[Taxon -Lookup Picker in GRIN]]="","",Master[[#This Row],[Taxon -Lookup Picker in GRIN]])</f>
        <v/>
      </c>
      <c r="E136" s="1" t="str">
        <f>IF(Master[[#This Row],[Life Form -Lookup Picker]]="","",Master[[#This Row],[Life Form -Lookup Picker]])</f>
        <v/>
      </c>
      <c r="F136" s="1" t="str">
        <f>IF(Master[[#This Row],[Level of Improvement -Lookup Picker]]="","",Master[[#This Row],[Level of Improvement -Lookup Picker]])</f>
        <v/>
      </c>
      <c r="G136" s="1" t="str">
        <f>IF(Master[[#This Row],[Reproductive Uniformity -Lookup Picker]]="","",Master[[#This Row],[Reproductive Uniformity -Lookup Picker]])</f>
        <v/>
      </c>
      <c r="H136" s="11" t="str">
        <f>IF(Master[[#This Row],[Inventory Type - Lookup Picker]]="","",Master[[#This Row],[Inventory Type - Lookup Picker]])</f>
        <v/>
      </c>
      <c r="I136" s="149" t="str">
        <f t="shared" si="4"/>
        <v>mm/dd/yyyy</v>
      </c>
      <c r="J136" s="148">
        <f>Master[[#This Row],[Received Date -received by site]]</f>
        <v>0</v>
      </c>
      <c r="K136" s="42" t="str">
        <f>IF(Master[[#This Row],[Note (Accession Narrative)]]="","",Master[[#This Row],[Note (Accession Narrative)]])</f>
        <v/>
      </c>
    </row>
    <row r="137" spans="1:11" ht="15.5" x14ac:dyDescent="0.35">
      <c r="A137" s="1"/>
      <c r="B137" s="1" t="str">
        <f>IF(Master[[#This Row],[Accession Prefix (NPGS)]]="","",Master[[#This Row],[Accession Prefix (NPGS)]])</f>
        <v/>
      </c>
      <c r="C137" s="64" t="str">
        <f>IF(Master[[#This Row],[Accession Number -Assigned]]="","",Master[[#This Row],[Accession Number -Assigned]])</f>
        <v/>
      </c>
      <c r="D137" s="114" t="str">
        <f>IF(Master[[#This Row],[Taxon -Lookup Picker in GRIN]]="","",Master[[#This Row],[Taxon -Lookup Picker in GRIN]])</f>
        <v/>
      </c>
      <c r="E137" s="1" t="str">
        <f>IF(Master[[#This Row],[Life Form -Lookup Picker]]="","",Master[[#This Row],[Life Form -Lookup Picker]])</f>
        <v/>
      </c>
      <c r="F137" s="1" t="str">
        <f>IF(Master[[#This Row],[Level of Improvement -Lookup Picker]]="","",Master[[#This Row],[Level of Improvement -Lookup Picker]])</f>
        <v/>
      </c>
      <c r="G137" s="1" t="str">
        <f>IF(Master[[#This Row],[Reproductive Uniformity -Lookup Picker]]="","",Master[[#This Row],[Reproductive Uniformity -Lookup Picker]])</f>
        <v/>
      </c>
      <c r="H137" s="11" t="str">
        <f>IF(Master[[#This Row],[Inventory Type - Lookup Picker]]="","",Master[[#This Row],[Inventory Type - Lookup Picker]])</f>
        <v/>
      </c>
      <c r="I137" s="149" t="str">
        <f t="shared" si="4"/>
        <v>mm/dd/yyyy</v>
      </c>
      <c r="J137" s="148">
        <f>Master[[#This Row],[Received Date -received by site]]</f>
        <v>0</v>
      </c>
      <c r="K137" s="42" t="str">
        <f>IF(Master[[#This Row],[Note (Accession Narrative)]]="","",Master[[#This Row],[Note (Accession Narrative)]])</f>
        <v/>
      </c>
    </row>
    <row r="138" spans="1:11" ht="15.5" x14ac:dyDescent="0.35">
      <c r="A138" s="1"/>
      <c r="B138" s="1" t="str">
        <f>IF(Master[[#This Row],[Accession Prefix (NPGS)]]="","",Master[[#This Row],[Accession Prefix (NPGS)]])</f>
        <v/>
      </c>
      <c r="C138" s="64" t="str">
        <f>IF(Master[[#This Row],[Accession Number -Assigned]]="","",Master[[#This Row],[Accession Number -Assigned]])</f>
        <v/>
      </c>
      <c r="D138" s="114" t="str">
        <f>IF(Master[[#This Row],[Taxon -Lookup Picker in GRIN]]="","",Master[[#This Row],[Taxon -Lookup Picker in GRIN]])</f>
        <v/>
      </c>
      <c r="E138" s="1" t="str">
        <f>IF(Master[[#This Row],[Life Form -Lookup Picker]]="","",Master[[#This Row],[Life Form -Lookup Picker]])</f>
        <v/>
      </c>
      <c r="F138" s="1" t="str">
        <f>IF(Master[[#This Row],[Level of Improvement -Lookup Picker]]="","",Master[[#This Row],[Level of Improvement -Lookup Picker]])</f>
        <v/>
      </c>
      <c r="G138" s="1" t="str">
        <f>IF(Master[[#This Row],[Reproductive Uniformity -Lookup Picker]]="","",Master[[#This Row],[Reproductive Uniformity -Lookup Picker]])</f>
        <v/>
      </c>
      <c r="H138" s="11" t="str">
        <f>IF(Master[[#This Row],[Inventory Type - Lookup Picker]]="","",Master[[#This Row],[Inventory Type - Lookup Picker]])</f>
        <v/>
      </c>
      <c r="I138" s="149" t="str">
        <f t="shared" si="4"/>
        <v>mm/dd/yyyy</v>
      </c>
      <c r="J138" s="148">
        <f>Master[[#This Row],[Received Date -received by site]]</f>
        <v>0</v>
      </c>
      <c r="K138" s="42" t="str">
        <f>IF(Master[[#This Row],[Note (Accession Narrative)]]="","",Master[[#This Row],[Note (Accession Narrative)]])</f>
        <v/>
      </c>
    </row>
    <row r="139" spans="1:11" ht="15.5" x14ac:dyDescent="0.35">
      <c r="A139" s="1"/>
      <c r="B139" s="1" t="str">
        <f>IF(Master[[#This Row],[Accession Prefix (NPGS)]]="","",Master[[#This Row],[Accession Prefix (NPGS)]])</f>
        <v/>
      </c>
      <c r="C139" s="64" t="str">
        <f>IF(Master[[#This Row],[Accession Number -Assigned]]="","",Master[[#This Row],[Accession Number -Assigned]])</f>
        <v/>
      </c>
      <c r="D139" s="114" t="str">
        <f>IF(Master[[#This Row],[Taxon -Lookup Picker in GRIN]]="","",Master[[#This Row],[Taxon -Lookup Picker in GRIN]])</f>
        <v/>
      </c>
      <c r="E139" s="1" t="str">
        <f>IF(Master[[#This Row],[Life Form -Lookup Picker]]="","",Master[[#This Row],[Life Form -Lookup Picker]])</f>
        <v/>
      </c>
      <c r="F139" s="1" t="str">
        <f>IF(Master[[#This Row],[Level of Improvement -Lookup Picker]]="","",Master[[#This Row],[Level of Improvement -Lookup Picker]])</f>
        <v/>
      </c>
      <c r="G139" s="1" t="str">
        <f>IF(Master[[#This Row],[Reproductive Uniformity -Lookup Picker]]="","",Master[[#This Row],[Reproductive Uniformity -Lookup Picker]])</f>
        <v/>
      </c>
      <c r="H139" s="11" t="str">
        <f>IF(Master[[#This Row],[Inventory Type - Lookup Picker]]="","",Master[[#This Row],[Inventory Type - Lookup Picker]])</f>
        <v/>
      </c>
      <c r="I139" s="149" t="str">
        <f t="shared" si="4"/>
        <v>mm/dd/yyyy</v>
      </c>
      <c r="J139" s="148">
        <f>Master[[#This Row],[Received Date -received by site]]</f>
        <v>0</v>
      </c>
      <c r="K139" s="42" t="str">
        <f>IF(Master[[#This Row],[Note (Accession Narrative)]]="","",Master[[#This Row],[Note (Accession Narrative)]])</f>
        <v/>
      </c>
    </row>
    <row r="140" spans="1:11" ht="15.5" x14ac:dyDescent="0.35">
      <c r="A140" s="1"/>
      <c r="B140" s="1" t="str">
        <f>IF(Master[[#This Row],[Accession Prefix (NPGS)]]="","",Master[[#This Row],[Accession Prefix (NPGS)]])</f>
        <v/>
      </c>
      <c r="C140" s="64" t="str">
        <f>IF(Master[[#This Row],[Accession Number -Assigned]]="","",Master[[#This Row],[Accession Number -Assigned]])</f>
        <v/>
      </c>
      <c r="D140" s="114" t="str">
        <f>IF(Master[[#This Row],[Taxon -Lookup Picker in GRIN]]="","",Master[[#This Row],[Taxon -Lookup Picker in GRIN]])</f>
        <v/>
      </c>
      <c r="E140" s="1" t="str">
        <f>IF(Master[[#This Row],[Life Form -Lookup Picker]]="","",Master[[#This Row],[Life Form -Lookup Picker]])</f>
        <v/>
      </c>
      <c r="F140" s="1" t="str">
        <f>IF(Master[[#This Row],[Level of Improvement -Lookup Picker]]="","",Master[[#This Row],[Level of Improvement -Lookup Picker]])</f>
        <v/>
      </c>
      <c r="G140" s="1" t="str">
        <f>IF(Master[[#This Row],[Reproductive Uniformity -Lookup Picker]]="","",Master[[#This Row],[Reproductive Uniformity -Lookup Picker]])</f>
        <v/>
      </c>
      <c r="H140" s="11" t="str">
        <f>IF(Master[[#This Row],[Inventory Type - Lookup Picker]]="","",Master[[#This Row],[Inventory Type - Lookup Picker]])</f>
        <v/>
      </c>
      <c r="I140" s="149" t="str">
        <f t="shared" si="4"/>
        <v>mm/dd/yyyy</v>
      </c>
      <c r="J140" s="148">
        <f>Master[[#This Row],[Received Date -received by site]]</f>
        <v>0</v>
      </c>
      <c r="K140" s="42" t="str">
        <f>IF(Master[[#This Row],[Note (Accession Narrative)]]="","",Master[[#This Row],[Note (Accession Narrative)]])</f>
        <v/>
      </c>
    </row>
    <row r="141" spans="1:11" ht="15.5" x14ac:dyDescent="0.35">
      <c r="A141" s="1"/>
      <c r="B141" s="1" t="str">
        <f>IF(Master[[#This Row],[Accession Prefix (NPGS)]]="","",Master[[#This Row],[Accession Prefix (NPGS)]])</f>
        <v/>
      </c>
      <c r="C141" s="64" t="str">
        <f>IF(Master[[#This Row],[Accession Number -Assigned]]="","",Master[[#This Row],[Accession Number -Assigned]])</f>
        <v/>
      </c>
      <c r="D141" s="114" t="str">
        <f>IF(Master[[#This Row],[Taxon -Lookup Picker in GRIN]]="","",Master[[#This Row],[Taxon -Lookup Picker in GRIN]])</f>
        <v/>
      </c>
      <c r="E141" s="1" t="str">
        <f>IF(Master[[#This Row],[Life Form -Lookup Picker]]="","",Master[[#This Row],[Life Form -Lookup Picker]])</f>
        <v/>
      </c>
      <c r="F141" s="1" t="str">
        <f>IF(Master[[#This Row],[Level of Improvement -Lookup Picker]]="","",Master[[#This Row],[Level of Improvement -Lookup Picker]])</f>
        <v/>
      </c>
      <c r="G141" s="1" t="str">
        <f>IF(Master[[#This Row],[Reproductive Uniformity -Lookup Picker]]="","",Master[[#This Row],[Reproductive Uniformity -Lookup Picker]])</f>
        <v/>
      </c>
      <c r="H141" s="11" t="str">
        <f>IF(Master[[#This Row],[Inventory Type - Lookup Picker]]="","",Master[[#This Row],[Inventory Type - Lookup Picker]])</f>
        <v/>
      </c>
      <c r="I141" s="149" t="str">
        <f t="shared" si="4"/>
        <v>mm/dd/yyyy</v>
      </c>
      <c r="J141" s="148">
        <f>Master[[#This Row],[Received Date -received by site]]</f>
        <v>0</v>
      </c>
      <c r="K141" s="42" t="str">
        <f>IF(Master[[#This Row],[Note (Accession Narrative)]]="","",Master[[#This Row],[Note (Accession Narrative)]])</f>
        <v/>
      </c>
    </row>
    <row r="142" spans="1:11" ht="15.5" x14ac:dyDescent="0.35">
      <c r="A142" s="1"/>
      <c r="B142" s="1" t="str">
        <f>IF(Master[[#This Row],[Accession Prefix (NPGS)]]="","",Master[[#This Row],[Accession Prefix (NPGS)]])</f>
        <v/>
      </c>
      <c r="C142" s="64" t="str">
        <f>IF(Master[[#This Row],[Accession Number -Assigned]]="","",Master[[#This Row],[Accession Number -Assigned]])</f>
        <v/>
      </c>
      <c r="D142" s="114" t="str">
        <f>IF(Master[[#This Row],[Taxon -Lookup Picker in GRIN]]="","",Master[[#This Row],[Taxon -Lookup Picker in GRIN]])</f>
        <v/>
      </c>
      <c r="E142" s="1" t="str">
        <f>IF(Master[[#This Row],[Life Form -Lookup Picker]]="","",Master[[#This Row],[Life Form -Lookup Picker]])</f>
        <v/>
      </c>
      <c r="F142" s="1" t="str">
        <f>IF(Master[[#This Row],[Level of Improvement -Lookup Picker]]="","",Master[[#This Row],[Level of Improvement -Lookup Picker]])</f>
        <v/>
      </c>
      <c r="G142" s="1" t="str">
        <f>IF(Master[[#This Row],[Reproductive Uniformity -Lookup Picker]]="","",Master[[#This Row],[Reproductive Uniformity -Lookup Picker]])</f>
        <v/>
      </c>
      <c r="H142" s="11" t="str">
        <f>IF(Master[[#This Row],[Inventory Type - Lookup Picker]]="","",Master[[#This Row],[Inventory Type - Lookup Picker]])</f>
        <v/>
      </c>
      <c r="I142" s="149" t="str">
        <f t="shared" si="4"/>
        <v>mm/dd/yyyy</v>
      </c>
      <c r="J142" s="148">
        <f>Master[[#This Row],[Received Date -received by site]]</f>
        <v>0</v>
      </c>
      <c r="K142" s="42" t="str">
        <f>IF(Master[[#This Row],[Note (Accession Narrative)]]="","",Master[[#This Row],[Note (Accession Narrative)]])</f>
        <v/>
      </c>
    </row>
    <row r="143" spans="1:11" ht="15.5" x14ac:dyDescent="0.35">
      <c r="A143" s="1"/>
      <c r="B143" s="1" t="str">
        <f>IF(Master[[#This Row],[Accession Prefix (NPGS)]]="","",Master[[#This Row],[Accession Prefix (NPGS)]])</f>
        <v/>
      </c>
      <c r="C143" s="64" t="str">
        <f>IF(Master[[#This Row],[Accession Number -Assigned]]="","",Master[[#This Row],[Accession Number -Assigned]])</f>
        <v/>
      </c>
      <c r="D143" s="114" t="str">
        <f>IF(Master[[#This Row],[Taxon -Lookup Picker in GRIN]]="","",Master[[#This Row],[Taxon -Lookup Picker in GRIN]])</f>
        <v/>
      </c>
      <c r="E143" s="1" t="str">
        <f>IF(Master[[#This Row],[Life Form -Lookup Picker]]="","",Master[[#This Row],[Life Form -Lookup Picker]])</f>
        <v/>
      </c>
      <c r="F143" s="1" t="str">
        <f>IF(Master[[#This Row],[Level of Improvement -Lookup Picker]]="","",Master[[#This Row],[Level of Improvement -Lookup Picker]])</f>
        <v/>
      </c>
      <c r="G143" s="1" t="str">
        <f>IF(Master[[#This Row],[Reproductive Uniformity -Lookup Picker]]="","",Master[[#This Row],[Reproductive Uniformity -Lookup Picker]])</f>
        <v/>
      </c>
      <c r="H143" s="11" t="str">
        <f>IF(Master[[#This Row],[Inventory Type - Lookup Picker]]="","",Master[[#This Row],[Inventory Type - Lookup Picker]])</f>
        <v/>
      </c>
      <c r="I143" s="149" t="str">
        <f t="shared" si="4"/>
        <v>mm/dd/yyyy</v>
      </c>
      <c r="J143" s="148">
        <f>Master[[#This Row],[Received Date -received by site]]</f>
        <v>0</v>
      </c>
      <c r="K143" s="42" t="str">
        <f>IF(Master[[#This Row],[Note (Accession Narrative)]]="","",Master[[#This Row],[Note (Accession Narrative)]])</f>
        <v/>
      </c>
    </row>
    <row r="144" spans="1:11" ht="15.5" x14ac:dyDescent="0.35">
      <c r="A144" s="1"/>
      <c r="B144" s="1" t="str">
        <f>IF(Master[[#This Row],[Accession Prefix (NPGS)]]="","",Master[[#This Row],[Accession Prefix (NPGS)]])</f>
        <v/>
      </c>
      <c r="C144" s="64" t="str">
        <f>IF(Master[[#This Row],[Accession Number -Assigned]]="","",Master[[#This Row],[Accession Number -Assigned]])</f>
        <v/>
      </c>
      <c r="D144" s="114" t="str">
        <f>IF(Master[[#This Row],[Taxon -Lookup Picker in GRIN]]="","",Master[[#This Row],[Taxon -Lookup Picker in GRIN]])</f>
        <v/>
      </c>
      <c r="E144" s="1" t="str">
        <f>IF(Master[[#This Row],[Life Form -Lookup Picker]]="","",Master[[#This Row],[Life Form -Lookup Picker]])</f>
        <v/>
      </c>
      <c r="F144" s="1" t="str">
        <f>IF(Master[[#This Row],[Level of Improvement -Lookup Picker]]="","",Master[[#This Row],[Level of Improvement -Lookup Picker]])</f>
        <v/>
      </c>
      <c r="G144" s="1" t="str">
        <f>IF(Master[[#This Row],[Reproductive Uniformity -Lookup Picker]]="","",Master[[#This Row],[Reproductive Uniformity -Lookup Picker]])</f>
        <v/>
      </c>
      <c r="H144" s="11" t="str">
        <f>IF(Master[[#This Row],[Inventory Type - Lookup Picker]]="","",Master[[#This Row],[Inventory Type - Lookup Picker]])</f>
        <v/>
      </c>
      <c r="I144" s="149" t="str">
        <f t="shared" si="4"/>
        <v>mm/dd/yyyy</v>
      </c>
      <c r="J144" s="148">
        <f>Master[[#This Row],[Received Date -received by site]]</f>
        <v>0</v>
      </c>
      <c r="K144" s="42" t="str">
        <f>IF(Master[[#This Row],[Note (Accession Narrative)]]="","",Master[[#This Row],[Note (Accession Narrative)]])</f>
        <v/>
      </c>
    </row>
    <row r="145" spans="1:11" ht="15.5" x14ac:dyDescent="0.35">
      <c r="A145" s="1"/>
      <c r="B145" s="1" t="str">
        <f>IF(Master[[#This Row],[Accession Prefix (NPGS)]]="","",Master[[#This Row],[Accession Prefix (NPGS)]])</f>
        <v/>
      </c>
      <c r="C145" s="64" t="str">
        <f>IF(Master[[#This Row],[Accession Number -Assigned]]="","",Master[[#This Row],[Accession Number -Assigned]])</f>
        <v/>
      </c>
      <c r="D145" s="114" t="str">
        <f>IF(Master[[#This Row],[Taxon -Lookup Picker in GRIN]]="","",Master[[#This Row],[Taxon -Lookup Picker in GRIN]])</f>
        <v/>
      </c>
      <c r="E145" s="1" t="str">
        <f>IF(Master[[#This Row],[Life Form -Lookup Picker]]="","",Master[[#This Row],[Life Form -Lookup Picker]])</f>
        <v/>
      </c>
      <c r="F145" s="1" t="str">
        <f>IF(Master[[#This Row],[Level of Improvement -Lookup Picker]]="","",Master[[#This Row],[Level of Improvement -Lookup Picker]])</f>
        <v/>
      </c>
      <c r="G145" s="1" t="str">
        <f>IF(Master[[#This Row],[Reproductive Uniformity -Lookup Picker]]="","",Master[[#This Row],[Reproductive Uniformity -Lookup Picker]])</f>
        <v/>
      </c>
      <c r="H145" s="11" t="str">
        <f>IF(Master[[#This Row],[Inventory Type - Lookup Picker]]="","",Master[[#This Row],[Inventory Type - Lookup Picker]])</f>
        <v/>
      </c>
      <c r="I145" s="149" t="str">
        <f t="shared" si="4"/>
        <v>mm/dd/yyyy</v>
      </c>
      <c r="J145" s="148">
        <f>Master[[#This Row],[Received Date -received by site]]</f>
        <v>0</v>
      </c>
      <c r="K145" s="42" t="str">
        <f>IF(Master[[#This Row],[Note (Accession Narrative)]]="","",Master[[#This Row],[Note (Accession Narrative)]])</f>
        <v/>
      </c>
    </row>
    <row r="146" spans="1:11" ht="15.5" x14ac:dyDescent="0.35">
      <c r="A146" s="1"/>
      <c r="B146" s="1" t="str">
        <f>IF(Master[[#This Row],[Accession Prefix (NPGS)]]="","",Master[[#This Row],[Accession Prefix (NPGS)]])</f>
        <v/>
      </c>
      <c r="C146" s="64" t="str">
        <f>IF(Master[[#This Row],[Accession Number -Assigned]]="","",Master[[#This Row],[Accession Number -Assigned]])</f>
        <v/>
      </c>
      <c r="D146" s="114" t="str">
        <f>IF(Master[[#This Row],[Taxon -Lookup Picker in GRIN]]="","",Master[[#This Row],[Taxon -Lookup Picker in GRIN]])</f>
        <v/>
      </c>
      <c r="E146" s="1" t="str">
        <f>IF(Master[[#This Row],[Life Form -Lookup Picker]]="","",Master[[#This Row],[Life Form -Lookup Picker]])</f>
        <v/>
      </c>
      <c r="F146" s="1" t="str">
        <f>IF(Master[[#This Row],[Level of Improvement -Lookup Picker]]="","",Master[[#This Row],[Level of Improvement -Lookup Picker]])</f>
        <v/>
      </c>
      <c r="G146" s="1" t="str">
        <f>IF(Master[[#This Row],[Reproductive Uniformity -Lookup Picker]]="","",Master[[#This Row],[Reproductive Uniformity -Lookup Picker]])</f>
        <v/>
      </c>
      <c r="H146" s="11" t="str">
        <f>IF(Master[[#This Row],[Inventory Type - Lookup Picker]]="","",Master[[#This Row],[Inventory Type - Lookup Picker]])</f>
        <v/>
      </c>
      <c r="I146" s="149" t="str">
        <f t="shared" si="4"/>
        <v>mm/dd/yyyy</v>
      </c>
      <c r="J146" s="148">
        <f>Master[[#This Row],[Received Date -received by site]]</f>
        <v>0</v>
      </c>
      <c r="K146" s="42" t="str">
        <f>IF(Master[[#This Row],[Note (Accession Narrative)]]="","",Master[[#This Row],[Note (Accession Narrative)]])</f>
        <v/>
      </c>
    </row>
    <row r="147" spans="1:11" ht="15.5" x14ac:dyDescent="0.35">
      <c r="A147" s="1"/>
      <c r="B147" s="1" t="str">
        <f>IF(Master[[#This Row],[Accession Prefix (NPGS)]]="","",Master[[#This Row],[Accession Prefix (NPGS)]])</f>
        <v/>
      </c>
      <c r="C147" s="64" t="str">
        <f>IF(Master[[#This Row],[Accession Number -Assigned]]="","",Master[[#This Row],[Accession Number -Assigned]])</f>
        <v/>
      </c>
      <c r="D147" s="114" t="str">
        <f>IF(Master[[#This Row],[Taxon -Lookup Picker in GRIN]]="","",Master[[#This Row],[Taxon -Lookup Picker in GRIN]])</f>
        <v/>
      </c>
      <c r="E147" s="1" t="str">
        <f>IF(Master[[#This Row],[Life Form -Lookup Picker]]="","",Master[[#This Row],[Life Form -Lookup Picker]])</f>
        <v/>
      </c>
      <c r="F147" s="1" t="str">
        <f>IF(Master[[#This Row],[Level of Improvement -Lookup Picker]]="","",Master[[#This Row],[Level of Improvement -Lookup Picker]])</f>
        <v/>
      </c>
      <c r="G147" s="1" t="str">
        <f>IF(Master[[#This Row],[Reproductive Uniformity -Lookup Picker]]="","",Master[[#This Row],[Reproductive Uniformity -Lookup Picker]])</f>
        <v/>
      </c>
      <c r="H147" s="11" t="str">
        <f>IF(Master[[#This Row],[Inventory Type - Lookup Picker]]="","",Master[[#This Row],[Inventory Type - Lookup Picker]])</f>
        <v/>
      </c>
      <c r="I147" s="149" t="str">
        <f t="shared" si="4"/>
        <v>mm/dd/yyyy</v>
      </c>
      <c r="J147" s="148">
        <f>Master[[#This Row],[Received Date -received by site]]</f>
        <v>0</v>
      </c>
      <c r="K147" s="42" t="str">
        <f>IF(Master[[#This Row],[Note (Accession Narrative)]]="","",Master[[#This Row],[Note (Accession Narrative)]])</f>
        <v/>
      </c>
    </row>
    <row r="148" spans="1:11" ht="15.5" x14ac:dyDescent="0.35">
      <c r="A148" s="1"/>
      <c r="B148" s="1" t="str">
        <f>IF(Master[[#This Row],[Accession Prefix (NPGS)]]="","",Master[[#This Row],[Accession Prefix (NPGS)]])</f>
        <v/>
      </c>
      <c r="C148" s="64" t="str">
        <f>IF(Master[[#This Row],[Accession Number -Assigned]]="","",Master[[#This Row],[Accession Number -Assigned]])</f>
        <v/>
      </c>
      <c r="D148" s="114" t="str">
        <f>IF(Master[[#This Row],[Taxon -Lookup Picker in GRIN]]="","",Master[[#This Row],[Taxon -Lookup Picker in GRIN]])</f>
        <v/>
      </c>
      <c r="E148" s="1" t="str">
        <f>IF(Master[[#This Row],[Life Form -Lookup Picker]]="","",Master[[#This Row],[Life Form -Lookup Picker]])</f>
        <v/>
      </c>
      <c r="F148" s="1" t="str">
        <f>IF(Master[[#This Row],[Level of Improvement -Lookup Picker]]="","",Master[[#This Row],[Level of Improvement -Lookup Picker]])</f>
        <v/>
      </c>
      <c r="G148" s="1" t="str">
        <f>IF(Master[[#This Row],[Reproductive Uniformity -Lookup Picker]]="","",Master[[#This Row],[Reproductive Uniformity -Lookup Picker]])</f>
        <v/>
      </c>
      <c r="H148" s="11" t="str">
        <f>IF(Master[[#This Row],[Inventory Type - Lookup Picker]]="","",Master[[#This Row],[Inventory Type - Lookup Picker]])</f>
        <v/>
      </c>
      <c r="I148" s="149" t="str">
        <f t="shared" si="4"/>
        <v>mm/dd/yyyy</v>
      </c>
      <c r="J148" s="148">
        <f>Master[[#This Row],[Received Date -received by site]]</f>
        <v>0</v>
      </c>
      <c r="K148" s="42" t="str">
        <f>IF(Master[[#This Row],[Note (Accession Narrative)]]="","",Master[[#This Row],[Note (Accession Narrative)]])</f>
        <v/>
      </c>
    </row>
    <row r="149" spans="1:11" ht="15.5" x14ac:dyDescent="0.35">
      <c r="A149" s="1"/>
      <c r="B149" s="1" t="str">
        <f>IF(Master[[#This Row],[Accession Prefix (NPGS)]]="","",Master[[#This Row],[Accession Prefix (NPGS)]])</f>
        <v/>
      </c>
      <c r="C149" s="64" t="str">
        <f>IF(Master[[#This Row],[Accession Number -Assigned]]="","",Master[[#This Row],[Accession Number -Assigned]])</f>
        <v/>
      </c>
      <c r="D149" s="114" t="str">
        <f>IF(Master[[#This Row],[Taxon -Lookup Picker in GRIN]]="","",Master[[#This Row],[Taxon -Lookup Picker in GRIN]])</f>
        <v/>
      </c>
      <c r="E149" s="1" t="str">
        <f>IF(Master[[#This Row],[Life Form -Lookup Picker]]="","",Master[[#This Row],[Life Form -Lookup Picker]])</f>
        <v/>
      </c>
      <c r="F149" s="1" t="str">
        <f>IF(Master[[#This Row],[Level of Improvement -Lookup Picker]]="","",Master[[#This Row],[Level of Improvement -Lookup Picker]])</f>
        <v/>
      </c>
      <c r="G149" s="1" t="str">
        <f>IF(Master[[#This Row],[Reproductive Uniformity -Lookup Picker]]="","",Master[[#This Row],[Reproductive Uniformity -Lookup Picker]])</f>
        <v/>
      </c>
      <c r="H149" s="11" t="str">
        <f>IF(Master[[#This Row],[Inventory Type - Lookup Picker]]="","",Master[[#This Row],[Inventory Type - Lookup Picker]])</f>
        <v/>
      </c>
      <c r="I149" s="149" t="str">
        <f t="shared" si="4"/>
        <v>mm/dd/yyyy</v>
      </c>
      <c r="J149" s="148">
        <f>Master[[#This Row],[Received Date -received by site]]</f>
        <v>0</v>
      </c>
      <c r="K149" s="42" t="str">
        <f>IF(Master[[#This Row],[Note (Accession Narrative)]]="","",Master[[#This Row],[Note (Accession Narrative)]])</f>
        <v/>
      </c>
    </row>
    <row r="150" spans="1:11" ht="15.5" x14ac:dyDescent="0.35">
      <c r="A150" s="1"/>
      <c r="B150" s="1" t="str">
        <f>IF(Master[[#This Row],[Accession Prefix (NPGS)]]="","",Master[[#This Row],[Accession Prefix (NPGS)]])</f>
        <v/>
      </c>
      <c r="C150" s="64" t="str">
        <f>IF(Master[[#This Row],[Accession Number -Assigned]]="","",Master[[#This Row],[Accession Number -Assigned]])</f>
        <v/>
      </c>
      <c r="D150" s="114" t="str">
        <f>IF(Master[[#This Row],[Taxon -Lookup Picker in GRIN]]="","",Master[[#This Row],[Taxon -Lookup Picker in GRIN]])</f>
        <v/>
      </c>
      <c r="E150" s="1" t="str">
        <f>IF(Master[[#This Row],[Life Form -Lookup Picker]]="","",Master[[#This Row],[Life Form -Lookup Picker]])</f>
        <v/>
      </c>
      <c r="F150" s="1" t="str">
        <f>IF(Master[[#This Row],[Level of Improvement -Lookup Picker]]="","",Master[[#This Row],[Level of Improvement -Lookup Picker]])</f>
        <v/>
      </c>
      <c r="G150" s="1" t="str">
        <f>IF(Master[[#This Row],[Reproductive Uniformity -Lookup Picker]]="","",Master[[#This Row],[Reproductive Uniformity -Lookup Picker]])</f>
        <v/>
      </c>
      <c r="H150" s="11" t="str">
        <f>IF(Master[[#This Row],[Inventory Type - Lookup Picker]]="","",Master[[#This Row],[Inventory Type - Lookup Picker]])</f>
        <v/>
      </c>
      <c r="I150" s="149" t="str">
        <f t="shared" ref="I150:I181" si="5">"mm/dd/yyyy"</f>
        <v>mm/dd/yyyy</v>
      </c>
      <c r="J150" s="148">
        <f>Master[[#This Row],[Received Date -received by site]]</f>
        <v>0</v>
      </c>
      <c r="K150" s="42" t="str">
        <f>IF(Master[[#This Row],[Note (Accession Narrative)]]="","",Master[[#This Row],[Note (Accession Narrative)]])</f>
        <v/>
      </c>
    </row>
    <row r="151" spans="1:11" ht="15.5" x14ac:dyDescent="0.35">
      <c r="A151" s="1"/>
      <c r="B151" s="1" t="str">
        <f>IF(Master[[#This Row],[Accession Prefix (NPGS)]]="","",Master[[#This Row],[Accession Prefix (NPGS)]])</f>
        <v/>
      </c>
      <c r="C151" s="64" t="str">
        <f>IF(Master[[#This Row],[Accession Number -Assigned]]="","",Master[[#This Row],[Accession Number -Assigned]])</f>
        <v/>
      </c>
      <c r="D151" s="114" t="str">
        <f>IF(Master[[#This Row],[Taxon -Lookup Picker in GRIN]]="","",Master[[#This Row],[Taxon -Lookup Picker in GRIN]])</f>
        <v/>
      </c>
      <c r="E151" s="1" t="str">
        <f>IF(Master[[#This Row],[Life Form -Lookup Picker]]="","",Master[[#This Row],[Life Form -Lookup Picker]])</f>
        <v/>
      </c>
      <c r="F151" s="1" t="str">
        <f>IF(Master[[#This Row],[Level of Improvement -Lookup Picker]]="","",Master[[#This Row],[Level of Improvement -Lookup Picker]])</f>
        <v/>
      </c>
      <c r="G151" s="1" t="str">
        <f>IF(Master[[#This Row],[Reproductive Uniformity -Lookup Picker]]="","",Master[[#This Row],[Reproductive Uniformity -Lookup Picker]])</f>
        <v/>
      </c>
      <c r="H151" s="11" t="str">
        <f>IF(Master[[#This Row],[Inventory Type - Lookup Picker]]="","",Master[[#This Row],[Inventory Type - Lookup Picker]])</f>
        <v/>
      </c>
      <c r="I151" s="149" t="str">
        <f t="shared" si="5"/>
        <v>mm/dd/yyyy</v>
      </c>
      <c r="J151" s="148">
        <f>Master[[#This Row],[Received Date -received by site]]</f>
        <v>0</v>
      </c>
      <c r="K151" s="42" t="str">
        <f>IF(Master[[#This Row],[Note (Accession Narrative)]]="","",Master[[#This Row],[Note (Accession Narrative)]])</f>
        <v/>
      </c>
    </row>
    <row r="152" spans="1:11" ht="15.5" x14ac:dyDescent="0.35">
      <c r="A152" s="1"/>
      <c r="B152" s="1" t="str">
        <f>IF(Master[[#This Row],[Accession Prefix (NPGS)]]="","",Master[[#This Row],[Accession Prefix (NPGS)]])</f>
        <v/>
      </c>
      <c r="C152" s="64" t="str">
        <f>IF(Master[[#This Row],[Accession Number -Assigned]]="","",Master[[#This Row],[Accession Number -Assigned]])</f>
        <v/>
      </c>
      <c r="D152" s="114" t="str">
        <f>IF(Master[[#This Row],[Taxon -Lookup Picker in GRIN]]="","",Master[[#This Row],[Taxon -Lookup Picker in GRIN]])</f>
        <v/>
      </c>
      <c r="E152" s="1" t="str">
        <f>IF(Master[[#This Row],[Life Form -Lookup Picker]]="","",Master[[#This Row],[Life Form -Lookup Picker]])</f>
        <v/>
      </c>
      <c r="F152" s="1" t="str">
        <f>IF(Master[[#This Row],[Level of Improvement -Lookup Picker]]="","",Master[[#This Row],[Level of Improvement -Lookup Picker]])</f>
        <v/>
      </c>
      <c r="G152" s="1" t="str">
        <f>IF(Master[[#This Row],[Reproductive Uniformity -Lookup Picker]]="","",Master[[#This Row],[Reproductive Uniformity -Lookup Picker]])</f>
        <v/>
      </c>
      <c r="H152" s="11" t="str">
        <f>IF(Master[[#This Row],[Inventory Type - Lookup Picker]]="","",Master[[#This Row],[Inventory Type - Lookup Picker]])</f>
        <v/>
      </c>
      <c r="I152" s="149" t="str">
        <f t="shared" si="5"/>
        <v>mm/dd/yyyy</v>
      </c>
      <c r="J152" s="148">
        <f>Master[[#This Row],[Received Date -received by site]]</f>
        <v>0</v>
      </c>
      <c r="K152" s="42" t="str">
        <f>IF(Master[[#This Row],[Note (Accession Narrative)]]="","",Master[[#This Row],[Note (Accession Narrative)]])</f>
        <v/>
      </c>
    </row>
    <row r="153" spans="1:11" ht="15.5" x14ac:dyDescent="0.35">
      <c r="A153" s="1"/>
      <c r="B153" s="1" t="str">
        <f>IF(Master[[#This Row],[Accession Prefix (NPGS)]]="","",Master[[#This Row],[Accession Prefix (NPGS)]])</f>
        <v/>
      </c>
      <c r="C153" s="64" t="str">
        <f>IF(Master[[#This Row],[Accession Number -Assigned]]="","",Master[[#This Row],[Accession Number -Assigned]])</f>
        <v/>
      </c>
      <c r="D153" s="114" t="str">
        <f>IF(Master[[#This Row],[Taxon -Lookup Picker in GRIN]]="","",Master[[#This Row],[Taxon -Lookup Picker in GRIN]])</f>
        <v/>
      </c>
      <c r="E153" s="1" t="str">
        <f>IF(Master[[#This Row],[Life Form -Lookup Picker]]="","",Master[[#This Row],[Life Form -Lookup Picker]])</f>
        <v/>
      </c>
      <c r="F153" s="1" t="str">
        <f>IF(Master[[#This Row],[Level of Improvement -Lookup Picker]]="","",Master[[#This Row],[Level of Improvement -Lookup Picker]])</f>
        <v/>
      </c>
      <c r="G153" s="1" t="str">
        <f>IF(Master[[#This Row],[Reproductive Uniformity -Lookup Picker]]="","",Master[[#This Row],[Reproductive Uniformity -Lookup Picker]])</f>
        <v/>
      </c>
      <c r="H153" s="11" t="str">
        <f>IF(Master[[#This Row],[Inventory Type - Lookup Picker]]="","",Master[[#This Row],[Inventory Type - Lookup Picker]])</f>
        <v/>
      </c>
      <c r="I153" s="149" t="str">
        <f t="shared" si="5"/>
        <v>mm/dd/yyyy</v>
      </c>
      <c r="J153" s="148">
        <f>Master[[#This Row],[Received Date -received by site]]</f>
        <v>0</v>
      </c>
      <c r="K153" s="42" t="str">
        <f>IF(Master[[#This Row],[Note (Accession Narrative)]]="","",Master[[#This Row],[Note (Accession Narrative)]])</f>
        <v/>
      </c>
    </row>
    <row r="154" spans="1:11" ht="15.5" x14ac:dyDescent="0.35">
      <c r="A154" s="1"/>
      <c r="B154" s="1" t="str">
        <f>IF(Master[[#This Row],[Accession Prefix (NPGS)]]="","",Master[[#This Row],[Accession Prefix (NPGS)]])</f>
        <v/>
      </c>
      <c r="C154" s="64" t="str">
        <f>IF(Master[[#This Row],[Accession Number -Assigned]]="","",Master[[#This Row],[Accession Number -Assigned]])</f>
        <v/>
      </c>
      <c r="D154" s="114" t="str">
        <f>IF(Master[[#This Row],[Taxon -Lookup Picker in GRIN]]="","",Master[[#This Row],[Taxon -Lookup Picker in GRIN]])</f>
        <v/>
      </c>
      <c r="E154" s="1" t="str">
        <f>IF(Master[[#This Row],[Life Form -Lookup Picker]]="","",Master[[#This Row],[Life Form -Lookup Picker]])</f>
        <v/>
      </c>
      <c r="F154" s="1" t="str">
        <f>IF(Master[[#This Row],[Level of Improvement -Lookup Picker]]="","",Master[[#This Row],[Level of Improvement -Lookup Picker]])</f>
        <v/>
      </c>
      <c r="G154" s="1" t="str">
        <f>IF(Master[[#This Row],[Reproductive Uniformity -Lookup Picker]]="","",Master[[#This Row],[Reproductive Uniformity -Lookup Picker]])</f>
        <v/>
      </c>
      <c r="H154" s="11" t="str">
        <f>IF(Master[[#This Row],[Inventory Type - Lookup Picker]]="","",Master[[#This Row],[Inventory Type - Lookup Picker]])</f>
        <v/>
      </c>
      <c r="I154" s="149" t="str">
        <f t="shared" si="5"/>
        <v>mm/dd/yyyy</v>
      </c>
      <c r="J154" s="148">
        <f>Master[[#This Row],[Received Date -received by site]]</f>
        <v>0</v>
      </c>
      <c r="K154" s="42" t="str">
        <f>IF(Master[[#This Row],[Note (Accession Narrative)]]="","",Master[[#This Row],[Note (Accession Narrative)]])</f>
        <v/>
      </c>
    </row>
    <row r="155" spans="1:11" ht="15.5" x14ac:dyDescent="0.35">
      <c r="A155" s="1"/>
      <c r="B155" s="1" t="str">
        <f>IF(Master[[#This Row],[Accession Prefix (NPGS)]]="","",Master[[#This Row],[Accession Prefix (NPGS)]])</f>
        <v/>
      </c>
      <c r="C155" s="64" t="str">
        <f>IF(Master[[#This Row],[Accession Number -Assigned]]="","",Master[[#This Row],[Accession Number -Assigned]])</f>
        <v/>
      </c>
      <c r="D155" s="114" t="str">
        <f>IF(Master[[#This Row],[Taxon -Lookup Picker in GRIN]]="","",Master[[#This Row],[Taxon -Lookup Picker in GRIN]])</f>
        <v/>
      </c>
      <c r="E155" s="1" t="str">
        <f>IF(Master[[#This Row],[Life Form -Lookup Picker]]="","",Master[[#This Row],[Life Form -Lookup Picker]])</f>
        <v/>
      </c>
      <c r="F155" s="1" t="str">
        <f>IF(Master[[#This Row],[Level of Improvement -Lookup Picker]]="","",Master[[#This Row],[Level of Improvement -Lookup Picker]])</f>
        <v/>
      </c>
      <c r="G155" s="1" t="str">
        <f>IF(Master[[#This Row],[Reproductive Uniformity -Lookup Picker]]="","",Master[[#This Row],[Reproductive Uniformity -Lookup Picker]])</f>
        <v/>
      </c>
      <c r="H155" s="11" t="str">
        <f>IF(Master[[#This Row],[Inventory Type - Lookup Picker]]="","",Master[[#This Row],[Inventory Type - Lookup Picker]])</f>
        <v/>
      </c>
      <c r="I155" s="149" t="str">
        <f t="shared" si="5"/>
        <v>mm/dd/yyyy</v>
      </c>
      <c r="J155" s="148">
        <f>Master[[#This Row],[Received Date -received by site]]</f>
        <v>0</v>
      </c>
      <c r="K155" s="42" t="str">
        <f>IF(Master[[#This Row],[Note (Accession Narrative)]]="","",Master[[#This Row],[Note (Accession Narrative)]])</f>
        <v/>
      </c>
    </row>
    <row r="156" spans="1:11" ht="15.5" x14ac:dyDescent="0.35">
      <c r="A156" s="1"/>
      <c r="B156" s="1" t="str">
        <f>IF(Master[[#This Row],[Accession Prefix (NPGS)]]="","",Master[[#This Row],[Accession Prefix (NPGS)]])</f>
        <v/>
      </c>
      <c r="C156" s="64" t="str">
        <f>IF(Master[[#This Row],[Accession Number -Assigned]]="","",Master[[#This Row],[Accession Number -Assigned]])</f>
        <v/>
      </c>
      <c r="D156" s="114" t="str">
        <f>IF(Master[[#This Row],[Taxon -Lookup Picker in GRIN]]="","",Master[[#This Row],[Taxon -Lookup Picker in GRIN]])</f>
        <v/>
      </c>
      <c r="E156" s="1" t="str">
        <f>IF(Master[[#This Row],[Life Form -Lookup Picker]]="","",Master[[#This Row],[Life Form -Lookup Picker]])</f>
        <v/>
      </c>
      <c r="F156" s="1" t="str">
        <f>IF(Master[[#This Row],[Level of Improvement -Lookup Picker]]="","",Master[[#This Row],[Level of Improvement -Lookup Picker]])</f>
        <v/>
      </c>
      <c r="G156" s="1" t="str">
        <f>IF(Master[[#This Row],[Reproductive Uniformity -Lookup Picker]]="","",Master[[#This Row],[Reproductive Uniformity -Lookup Picker]])</f>
        <v/>
      </c>
      <c r="H156" s="11" t="str">
        <f>IF(Master[[#This Row],[Inventory Type - Lookup Picker]]="","",Master[[#This Row],[Inventory Type - Lookup Picker]])</f>
        <v/>
      </c>
      <c r="I156" s="149" t="str">
        <f t="shared" si="5"/>
        <v>mm/dd/yyyy</v>
      </c>
      <c r="J156" s="148">
        <f>Master[[#This Row],[Received Date -received by site]]</f>
        <v>0</v>
      </c>
      <c r="K156" s="42" t="str">
        <f>IF(Master[[#This Row],[Note (Accession Narrative)]]="","",Master[[#This Row],[Note (Accession Narrative)]])</f>
        <v/>
      </c>
    </row>
    <row r="157" spans="1:11" ht="15.5" x14ac:dyDescent="0.35">
      <c r="A157" s="1"/>
      <c r="B157" s="1" t="str">
        <f>IF(Master[[#This Row],[Accession Prefix (NPGS)]]="","",Master[[#This Row],[Accession Prefix (NPGS)]])</f>
        <v/>
      </c>
      <c r="C157" s="64" t="str">
        <f>IF(Master[[#This Row],[Accession Number -Assigned]]="","",Master[[#This Row],[Accession Number -Assigned]])</f>
        <v/>
      </c>
      <c r="D157" s="114" t="str">
        <f>IF(Master[[#This Row],[Taxon -Lookup Picker in GRIN]]="","",Master[[#This Row],[Taxon -Lookup Picker in GRIN]])</f>
        <v/>
      </c>
      <c r="E157" s="1" t="str">
        <f>IF(Master[[#This Row],[Life Form -Lookup Picker]]="","",Master[[#This Row],[Life Form -Lookup Picker]])</f>
        <v/>
      </c>
      <c r="F157" s="1" t="str">
        <f>IF(Master[[#This Row],[Level of Improvement -Lookup Picker]]="","",Master[[#This Row],[Level of Improvement -Lookup Picker]])</f>
        <v/>
      </c>
      <c r="G157" s="1" t="str">
        <f>IF(Master[[#This Row],[Reproductive Uniformity -Lookup Picker]]="","",Master[[#This Row],[Reproductive Uniformity -Lookup Picker]])</f>
        <v/>
      </c>
      <c r="H157" s="11" t="str">
        <f>IF(Master[[#This Row],[Inventory Type - Lookup Picker]]="","",Master[[#This Row],[Inventory Type - Lookup Picker]])</f>
        <v/>
      </c>
      <c r="I157" s="149" t="str">
        <f t="shared" si="5"/>
        <v>mm/dd/yyyy</v>
      </c>
      <c r="J157" s="148">
        <f>Master[[#This Row],[Received Date -received by site]]</f>
        <v>0</v>
      </c>
      <c r="K157" s="42" t="str">
        <f>IF(Master[[#This Row],[Note (Accession Narrative)]]="","",Master[[#This Row],[Note (Accession Narrative)]])</f>
        <v/>
      </c>
    </row>
    <row r="158" spans="1:11" ht="15.5" x14ac:dyDescent="0.35">
      <c r="A158" s="1"/>
      <c r="B158" s="1" t="str">
        <f>IF(Master[[#This Row],[Accession Prefix (NPGS)]]="","",Master[[#This Row],[Accession Prefix (NPGS)]])</f>
        <v/>
      </c>
      <c r="C158" s="64" t="str">
        <f>IF(Master[[#This Row],[Accession Number -Assigned]]="","",Master[[#This Row],[Accession Number -Assigned]])</f>
        <v/>
      </c>
      <c r="D158" s="114" t="str">
        <f>IF(Master[[#This Row],[Taxon -Lookup Picker in GRIN]]="","",Master[[#This Row],[Taxon -Lookup Picker in GRIN]])</f>
        <v/>
      </c>
      <c r="E158" s="1" t="str">
        <f>IF(Master[[#This Row],[Life Form -Lookup Picker]]="","",Master[[#This Row],[Life Form -Lookup Picker]])</f>
        <v/>
      </c>
      <c r="F158" s="1" t="str">
        <f>IF(Master[[#This Row],[Level of Improvement -Lookup Picker]]="","",Master[[#This Row],[Level of Improvement -Lookup Picker]])</f>
        <v/>
      </c>
      <c r="G158" s="1" t="str">
        <f>IF(Master[[#This Row],[Reproductive Uniformity -Lookup Picker]]="","",Master[[#This Row],[Reproductive Uniformity -Lookup Picker]])</f>
        <v/>
      </c>
      <c r="H158" s="11" t="str">
        <f>IF(Master[[#This Row],[Inventory Type - Lookup Picker]]="","",Master[[#This Row],[Inventory Type - Lookup Picker]])</f>
        <v/>
      </c>
      <c r="I158" s="149" t="str">
        <f t="shared" si="5"/>
        <v>mm/dd/yyyy</v>
      </c>
      <c r="J158" s="148">
        <f>Master[[#This Row],[Received Date -received by site]]</f>
        <v>0</v>
      </c>
      <c r="K158" s="42" t="str">
        <f>IF(Master[[#This Row],[Note (Accession Narrative)]]="","",Master[[#This Row],[Note (Accession Narrative)]])</f>
        <v/>
      </c>
    </row>
    <row r="159" spans="1:11" ht="15.5" x14ac:dyDescent="0.35">
      <c r="A159" s="1"/>
      <c r="B159" s="1" t="str">
        <f>IF(Master[[#This Row],[Accession Prefix (NPGS)]]="","",Master[[#This Row],[Accession Prefix (NPGS)]])</f>
        <v/>
      </c>
      <c r="C159" s="64" t="str">
        <f>IF(Master[[#This Row],[Accession Number -Assigned]]="","",Master[[#This Row],[Accession Number -Assigned]])</f>
        <v/>
      </c>
      <c r="D159" s="114" t="str">
        <f>IF(Master[[#This Row],[Taxon -Lookup Picker in GRIN]]="","",Master[[#This Row],[Taxon -Lookup Picker in GRIN]])</f>
        <v/>
      </c>
      <c r="E159" s="1" t="str">
        <f>IF(Master[[#This Row],[Life Form -Lookup Picker]]="","",Master[[#This Row],[Life Form -Lookup Picker]])</f>
        <v/>
      </c>
      <c r="F159" s="1" t="str">
        <f>IF(Master[[#This Row],[Level of Improvement -Lookup Picker]]="","",Master[[#This Row],[Level of Improvement -Lookup Picker]])</f>
        <v/>
      </c>
      <c r="G159" s="1" t="str">
        <f>IF(Master[[#This Row],[Reproductive Uniformity -Lookup Picker]]="","",Master[[#This Row],[Reproductive Uniformity -Lookup Picker]])</f>
        <v/>
      </c>
      <c r="H159" s="11" t="str">
        <f>IF(Master[[#This Row],[Inventory Type - Lookup Picker]]="","",Master[[#This Row],[Inventory Type - Lookup Picker]])</f>
        <v/>
      </c>
      <c r="I159" s="149" t="str">
        <f t="shared" si="5"/>
        <v>mm/dd/yyyy</v>
      </c>
      <c r="J159" s="148">
        <f>Master[[#This Row],[Received Date -received by site]]</f>
        <v>0</v>
      </c>
      <c r="K159" s="42" t="str">
        <f>IF(Master[[#This Row],[Note (Accession Narrative)]]="","",Master[[#This Row],[Note (Accession Narrative)]])</f>
        <v/>
      </c>
    </row>
    <row r="160" spans="1:11" ht="15.5" x14ac:dyDescent="0.35">
      <c r="A160" s="1"/>
      <c r="B160" s="1" t="str">
        <f>IF(Master[[#This Row],[Accession Prefix (NPGS)]]="","",Master[[#This Row],[Accession Prefix (NPGS)]])</f>
        <v/>
      </c>
      <c r="C160" s="64" t="str">
        <f>IF(Master[[#This Row],[Accession Number -Assigned]]="","",Master[[#This Row],[Accession Number -Assigned]])</f>
        <v/>
      </c>
      <c r="D160" s="114" t="str">
        <f>IF(Master[[#This Row],[Taxon -Lookup Picker in GRIN]]="","",Master[[#This Row],[Taxon -Lookup Picker in GRIN]])</f>
        <v/>
      </c>
      <c r="E160" s="1" t="str">
        <f>IF(Master[[#This Row],[Life Form -Lookup Picker]]="","",Master[[#This Row],[Life Form -Lookup Picker]])</f>
        <v/>
      </c>
      <c r="F160" s="1" t="str">
        <f>IF(Master[[#This Row],[Level of Improvement -Lookup Picker]]="","",Master[[#This Row],[Level of Improvement -Lookup Picker]])</f>
        <v/>
      </c>
      <c r="G160" s="1" t="str">
        <f>IF(Master[[#This Row],[Reproductive Uniformity -Lookup Picker]]="","",Master[[#This Row],[Reproductive Uniformity -Lookup Picker]])</f>
        <v/>
      </c>
      <c r="H160" s="11" t="str">
        <f>IF(Master[[#This Row],[Inventory Type - Lookup Picker]]="","",Master[[#This Row],[Inventory Type - Lookup Picker]])</f>
        <v/>
      </c>
      <c r="I160" s="149" t="str">
        <f t="shared" si="5"/>
        <v>mm/dd/yyyy</v>
      </c>
      <c r="J160" s="148">
        <f>Master[[#This Row],[Received Date -received by site]]</f>
        <v>0</v>
      </c>
      <c r="K160" s="42" t="str">
        <f>IF(Master[[#This Row],[Note (Accession Narrative)]]="","",Master[[#This Row],[Note (Accession Narrative)]])</f>
        <v/>
      </c>
    </row>
    <row r="161" spans="1:11" ht="15.5" x14ac:dyDescent="0.35">
      <c r="A161" s="1"/>
      <c r="B161" s="1" t="str">
        <f>IF(Master[[#This Row],[Accession Prefix (NPGS)]]="","",Master[[#This Row],[Accession Prefix (NPGS)]])</f>
        <v/>
      </c>
      <c r="C161" s="64" t="str">
        <f>IF(Master[[#This Row],[Accession Number -Assigned]]="","",Master[[#This Row],[Accession Number -Assigned]])</f>
        <v/>
      </c>
      <c r="D161" s="114" t="str">
        <f>IF(Master[[#This Row],[Taxon -Lookup Picker in GRIN]]="","",Master[[#This Row],[Taxon -Lookup Picker in GRIN]])</f>
        <v/>
      </c>
      <c r="E161" s="1" t="str">
        <f>IF(Master[[#This Row],[Life Form -Lookup Picker]]="","",Master[[#This Row],[Life Form -Lookup Picker]])</f>
        <v/>
      </c>
      <c r="F161" s="1" t="str">
        <f>IF(Master[[#This Row],[Level of Improvement -Lookup Picker]]="","",Master[[#This Row],[Level of Improvement -Lookup Picker]])</f>
        <v/>
      </c>
      <c r="G161" s="1" t="str">
        <f>IF(Master[[#This Row],[Reproductive Uniformity -Lookup Picker]]="","",Master[[#This Row],[Reproductive Uniformity -Lookup Picker]])</f>
        <v/>
      </c>
      <c r="H161" s="11" t="str">
        <f>IF(Master[[#This Row],[Inventory Type - Lookup Picker]]="","",Master[[#This Row],[Inventory Type - Lookup Picker]])</f>
        <v/>
      </c>
      <c r="I161" s="149" t="str">
        <f t="shared" si="5"/>
        <v>mm/dd/yyyy</v>
      </c>
      <c r="J161" s="148">
        <f>Master[[#This Row],[Received Date -received by site]]</f>
        <v>0</v>
      </c>
      <c r="K161" s="42" t="str">
        <f>IF(Master[[#This Row],[Note (Accession Narrative)]]="","",Master[[#This Row],[Note (Accession Narrative)]])</f>
        <v/>
      </c>
    </row>
    <row r="162" spans="1:11" ht="15.5" x14ac:dyDescent="0.35">
      <c r="A162" s="1"/>
      <c r="B162" s="1" t="str">
        <f>IF(Master[[#This Row],[Accession Prefix (NPGS)]]="","",Master[[#This Row],[Accession Prefix (NPGS)]])</f>
        <v/>
      </c>
      <c r="C162" s="64" t="str">
        <f>IF(Master[[#This Row],[Accession Number -Assigned]]="","",Master[[#This Row],[Accession Number -Assigned]])</f>
        <v/>
      </c>
      <c r="D162" s="114" t="str">
        <f>IF(Master[[#This Row],[Taxon -Lookup Picker in GRIN]]="","",Master[[#This Row],[Taxon -Lookup Picker in GRIN]])</f>
        <v/>
      </c>
      <c r="E162" s="1" t="str">
        <f>IF(Master[[#This Row],[Life Form -Lookup Picker]]="","",Master[[#This Row],[Life Form -Lookup Picker]])</f>
        <v/>
      </c>
      <c r="F162" s="1" t="str">
        <f>IF(Master[[#This Row],[Level of Improvement -Lookup Picker]]="","",Master[[#This Row],[Level of Improvement -Lookup Picker]])</f>
        <v/>
      </c>
      <c r="G162" s="1" t="str">
        <f>IF(Master[[#This Row],[Reproductive Uniformity -Lookup Picker]]="","",Master[[#This Row],[Reproductive Uniformity -Lookup Picker]])</f>
        <v/>
      </c>
      <c r="H162" s="11" t="str">
        <f>IF(Master[[#This Row],[Inventory Type - Lookup Picker]]="","",Master[[#This Row],[Inventory Type - Lookup Picker]])</f>
        <v/>
      </c>
      <c r="I162" s="149" t="str">
        <f t="shared" si="5"/>
        <v>mm/dd/yyyy</v>
      </c>
      <c r="J162" s="148">
        <f>Master[[#This Row],[Received Date -received by site]]</f>
        <v>0</v>
      </c>
      <c r="K162" s="42" t="str">
        <f>IF(Master[[#This Row],[Note (Accession Narrative)]]="","",Master[[#This Row],[Note (Accession Narrative)]])</f>
        <v/>
      </c>
    </row>
    <row r="163" spans="1:11" ht="15.5" x14ac:dyDescent="0.35">
      <c r="A163" s="1"/>
      <c r="B163" s="1" t="str">
        <f>IF(Master[[#This Row],[Accession Prefix (NPGS)]]="","",Master[[#This Row],[Accession Prefix (NPGS)]])</f>
        <v/>
      </c>
      <c r="C163" s="64" t="str">
        <f>IF(Master[[#This Row],[Accession Number -Assigned]]="","",Master[[#This Row],[Accession Number -Assigned]])</f>
        <v/>
      </c>
      <c r="D163" s="114" t="str">
        <f>IF(Master[[#This Row],[Taxon -Lookup Picker in GRIN]]="","",Master[[#This Row],[Taxon -Lookup Picker in GRIN]])</f>
        <v/>
      </c>
      <c r="E163" s="1" t="str">
        <f>IF(Master[[#This Row],[Life Form -Lookup Picker]]="","",Master[[#This Row],[Life Form -Lookup Picker]])</f>
        <v/>
      </c>
      <c r="F163" s="1" t="str">
        <f>IF(Master[[#This Row],[Level of Improvement -Lookup Picker]]="","",Master[[#This Row],[Level of Improvement -Lookup Picker]])</f>
        <v/>
      </c>
      <c r="G163" s="1" t="str">
        <f>IF(Master[[#This Row],[Reproductive Uniformity -Lookup Picker]]="","",Master[[#This Row],[Reproductive Uniformity -Lookup Picker]])</f>
        <v/>
      </c>
      <c r="H163" s="11" t="str">
        <f>IF(Master[[#This Row],[Inventory Type - Lookup Picker]]="","",Master[[#This Row],[Inventory Type - Lookup Picker]])</f>
        <v/>
      </c>
      <c r="I163" s="149" t="str">
        <f t="shared" si="5"/>
        <v>mm/dd/yyyy</v>
      </c>
      <c r="J163" s="148">
        <f>Master[[#This Row],[Received Date -received by site]]</f>
        <v>0</v>
      </c>
      <c r="K163" s="42" t="str">
        <f>IF(Master[[#This Row],[Note (Accession Narrative)]]="","",Master[[#This Row],[Note (Accession Narrative)]])</f>
        <v/>
      </c>
    </row>
    <row r="164" spans="1:11" ht="15.5" x14ac:dyDescent="0.35">
      <c r="A164" s="1"/>
      <c r="B164" s="1" t="str">
        <f>IF(Master[[#This Row],[Accession Prefix (NPGS)]]="","",Master[[#This Row],[Accession Prefix (NPGS)]])</f>
        <v/>
      </c>
      <c r="C164" s="64" t="str">
        <f>IF(Master[[#This Row],[Accession Number -Assigned]]="","",Master[[#This Row],[Accession Number -Assigned]])</f>
        <v/>
      </c>
      <c r="D164" s="114" t="str">
        <f>IF(Master[[#This Row],[Taxon -Lookup Picker in GRIN]]="","",Master[[#This Row],[Taxon -Lookup Picker in GRIN]])</f>
        <v/>
      </c>
      <c r="E164" s="1" t="str">
        <f>IF(Master[[#This Row],[Life Form -Lookup Picker]]="","",Master[[#This Row],[Life Form -Lookup Picker]])</f>
        <v/>
      </c>
      <c r="F164" s="1" t="str">
        <f>IF(Master[[#This Row],[Level of Improvement -Lookup Picker]]="","",Master[[#This Row],[Level of Improvement -Lookup Picker]])</f>
        <v/>
      </c>
      <c r="G164" s="1" t="str">
        <f>IF(Master[[#This Row],[Reproductive Uniformity -Lookup Picker]]="","",Master[[#This Row],[Reproductive Uniformity -Lookup Picker]])</f>
        <v/>
      </c>
      <c r="H164" s="11" t="str">
        <f>IF(Master[[#This Row],[Inventory Type - Lookup Picker]]="","",Master[[#This Row],[Inventory Type - Lookup Picker]])</f>
        <v/>
      </c>
      <c r="I164" s="149" t="str">
        <f t="shared" si="5"/>
        <v>mm/dd/yyyy</v>
      </c>
      <c r="J164" s="148">
        <f>Master[[#This Row],[Received Date -received by site]]</f>
        <v>0</v>
      </c>
      <c r="K164" s="42" t="str">
        <f>IF(Master[[#This Row],[Note (Accession Narrative)]]="","",Master[[#This Row],[Note (Accession Narrative)]])</f>
        <v/>
      </c>
    </row>
    <row r="165" spans="1:11" ht="15.5" x14ac:dyDescent="0.35">
      <c r="A165" s="1"/>
      <c r="B165" s="1" t="str">
        <f>IF(Master[[#This Row],[Accession Prefix (NPGS)]]="","",Master[[#This Row],[Accession Prefix (NPGS)]])</f>
        <v/>
      </c>
      <c r="C165" s="64" t="str">
        <f>IF(Master[[#This Row],[Accession Number -Assigned]]="","",Master[[#This Row],[Accession Number -Assigned]])</f>
        <v/>
      </c>
      <c r="D165" s="114" t="str">
        <f>IF(Master[[#This Row],[Taxon -Lookup Picker in GRIN]]="","",Master[[#This Row],[Taxon -Lookup Picker in GRIN]])</f>
        <v/>
      </c>
      <c r="E165" s="1" t="str">
        <f>IF(Master[[#This Row],[Life Form -Lookup Picker]]="","",Master[[#This Row],[Life Form -Lookup Picker]])</f>
        <v/>
      </c>
      <c r="F165" s="1" t="str">
        <f>IF(Master[[#This Row],[Level of Improvement -Lookup Picker]]="","",Master[[#This Row],[Level of Improvement -Lookup Picker]])</f>
        <v/>
      </c>
      <c r="G165" s="1" t="str">
        <f>IF(Master[[#This Row],[Reproductive Uniformity -Lookup Picker]]="","",Master[[#This Row],[Reproductive Uniformity -Lookup Picker]])</f>
        <v/>
      </c>
      <c r="H165" s="11" t="str">
        <f>IF(Master[[#This Row],[Inventory Type - Lookup Picker]]="","",Master[[#This Row],[Inventory Type - Lookup Picker]])</f>
        <v/>
      </c>
      <c r="I165" s="149" t="str">
        <f t="shared" si="5"/>
        <v>mm/dd/yyyy</v>
      </c>
      <c r="J165" s="148">
        <f>Master[[#This Row],[Received Date -received by site]]</f>
        <v>0</v>
      </c>
      <c r="K165" s="42" t="str">
        <f>IF(Master[[#This Row],[Note (Accession Narrative)]]="","",Master[[#This Row],[Note (Accession Narrative)]])</f>
        <v/>
      </c>
    </row>
    <row r="166" spans="1:11" ht="15.5" x14ac:dyDescent="0.35">
      <c r="A166" s="1"/>
      <c r="B166" s="1" t="str">
        <f>IF(Master[[#This Row],[Accession Prefix (NPGS)]]="","",Master[[#This Row],[Accession Prefix (NPGS)]])</f>
        <v/>
      </c>
      <c r="C166" s="64" t="str">
        <f>IF(Master[[#This Row],[Accession Number -Assigned]]="","",Master[[#This Row],[Accession Number -Assigned]])</f>
        <v/>
      </c>
      <c r="D166" s="114" t="str">
        <f>IF(Master[[#This Row],[Taxon -Lookup Picker in GRIN]]="","",Master[[#This Row],[Taxon -Lookup Picker in GRIN]])</f>
        <v/>
      </c>
      <c r="E166" s="1" t="str">
        <f>IF(Master[[#This Row],[Life Form -Lookup Picker]]="","",Master[[#This Row],[Life Form -Lookup Picker]])</f>
        <v/>
      </c>
      <c r="F166" s="1" t="str">
        <f>IF(Master[[#This Row],[Level of Improvement -Lookup Picker]]="","",Master[[#This Row],[Level of Improvement -Lookup Picker]])</f>
        <v/>
      </c>
      <c r="G166" s="1" t="str">
        <f>IF(Master[[#This Row],[Reproductive Uniformity -Lookup Picker]]="","",Master[[#This Row],[Reproductive Uniformity -Lookup Picker]])</f>
        <v/>
      </c>
      <c r="H166" s="11" t="str">
        <f>IF(Master[[#This Row],[Inventory Type - Lookup Picker]]="","",Master[[#This Row],[Inventory Type - Lookup Picker]])</f>
        <v/>
      </c>
      <c r="I166" s="149" t="str">
        <f t="shared" si="5"/>
        <v>mm/dd/yyyy</v>
      </c>
      <c r="J166" s="148">
        <f>Master[[#This Row],[Received Date -received by site]]</f>
        <v>0</v>
      </c>
      <c r="K166" s="42" t="str">
        <f>IF(Master[[#This Row],[Note (Accession Narrative)]]="","",Master[[#This Row],[Note (Accession Narrative)]])</f>
        <v/>
      </c>
    </row>
    <row r="167" spans="1:11" ht="15.5" x14ac:dyDescent="0.35">
      <c r="A167" s="1"/>
      <c r="B167" s="1" t="str">
        <f>IF(Master[[#This Row],[Accession Prefix (NPGS)]]="","",Master[[#This Row],[Accession Prefix (NPGS)]])</f>
        <v/>
      </c>
      <c r="C167" s="64" t="str">
        <f>IF(Master[[#This Row],[Accession Number -Assigned]]="","",Master[[#This Row],[Accession Number -Assigned]])</f>
        <v/>
      </c>
      <c r="D167" s="114" t="str">
        <f>IF(Master[[#This Row],[Taxon -Lookup Picker in GRIN]]="","",Master[[#This Row],[Taxon -Lookup Picker in GRIN]])</f>
        <v/>
      </c>
      <c r="E167" s="1" t="str">
        <f>IF(Master[[#This Row],[Life Form -Lookup Picker]]="","",Master[[#This Row],[Life Form -Lookup Picker]])</f>
        <v/>
      </c>
      <c r="F167" s="1" t="str">
        <f>IF(Master[[#This Row],[Level of Improvement -Lookup Picker]]="","",Master[[#This Row],[Level of Improvement -Lookup Picker]])</f>
        <v/>
      </c>
      <c r="G167" s="1" t="str">
        <f>IF(Master[[#This Row],[Reproductive Uniformity -Lookup Picker]]="","",Master[[#This Row],[Reproductive Uniformity -Lookup Picker]])</f>
        <v/>
      </c>
      <c r="H167" s="11" t="str">
        <f>IF(Master[[#This Row],[Inventory Type - Lookup Picker]]="","",Master[[#This Row],[Inventory Type - Lookup Picker]])</f>
        <v/>
      </c>
      <c r="I167" s="149" t="str">
        <f t="shared" si="5"/>
        <v>mm/dd/yyyy</v>
      </c>
      <c r="J167" s="148">
        <f>Master[[#This Row],[Received Date -received by site]]</f>
        <v>0</v>
      </c>
      <c r="K167" s="42" t="str">
        <f>IF(Master[[#This Row],[Note (Accession Narrative)]]="","",Master[[#This Row],[Note (Accession Narrative)]])</f>
        <v/>
      </c>
    </row>
    <row r="168" spans="1:11" ht="15.5" x14ac:dyDescent="0.35">
      <c r="A168" s="1"/>
      <c r="B168" s="1" t="str">
        <f>IF(Master[[#This Row],[Accession Prefix (NPGS)]]="","",Master[[#This Row],[Accession Prefix (NPGS)]])</f>
        <v/>
      </c>
      <c r="C168" s="64" t="str">
        <f>IF(Master[[#This Row],[Accession Number -Assigned]]="","",Master[[#This Row],[Accession Number -Assigned]])</f>
        <v/>
      </c>
      <c r="D168" s="114" t="str">
        <f>IF(Master[[#This Row],[Taxon -Lookup Picker in GRIN]]="","",Master[[#This Row],[Taxon -Lookup Picker in GRIN]])</f>
        <v/>
      </c>
      <c r="E168" s="1" t="str">
        <f>IF(Master[[#This Row],[Life Form -Lookup Picker]]="","",Master[[#This Row],[Life Form -Lookup Picker]])</f>
        <v/>
      </c>
      <c r="F168" s="1" t="str">
        <f>IF(Master[[#This Row],[Level of Improvement -Lookup Picker]]="","",Master[[#This Row],[Level of Improvement -Lookup Picker]])</f>
        <v/>
      </c>
      <c r="G168" s="1" t="str">
        <f>IF(Master[[#This Row],[Reproductive Uniformity -Lookup Picker]]="","",Master[[#This Row],[Reproductive Uniformity -Lookup Picker]])</f>
        <v/>
      </c>
      <c r="H168" s="11" t="str">
        <f>IF(Master[[#This Row],[Inventory Type - Lookup Picker]]="","",Master[[#This Row],[Inventory Type - Lookup Picker]])</f>
        <v/>
      </c>
      <c r="I168" s="149" t="str">
        <f t="shared" si="5"/>
        <v>mm/dd/yyyy</v>
      </c>
      <c r="J168" s="148">
        <f>Master[[#This Row],[Received Date -received by site]]</f>
        <v>0</v>
      </c>
      <c r="K168" s="42" t="str">
        <f>IF(Master[[#This Row],[Note (Accession Narrative)]]="","",Master[[#This Row],[Note (Accession Narrative)]])</f>
        <v/>
      </c>
    </row>
    <row r="169" spans="1:11" ht="15.5" x14ac:dyDescent="0.35">
      <c r="A169" s="1"/>
      <c r="B169" s="1" t="str">
        <f>IF(Master[[#This Row],[Accession Prefix (NPGS)]]="","",Master[[#This Row],[Accession Prefix (NPGS)]])</f>
        <v/>
      </c>
      <c r="C169" s="64" t="str">
        <f>IF(Master[[#This Row],[Accession Number -Assigned]]="","",Master[[#This Row],[Accession Number -Assigned]])</f>
        <v/>
      </c>
      <c r="D169" s="114" t="str">
        <f>IF(Master[[#This Row],[Taxon -Lookup Picker in GRIN]]="","",Master[[#This Row],[Taxon -Lookup Picker in GRIN]])</f>
        <v/>
      </c>
      <c r="E169" s="1" t="str">
        <f>IF(Master[[#This Row],[Life Form -Lookup Picker]]="","",Master[[#This Row],[Life Form -Lookup Picker]])</f>
        <v/>
      </c>
      <c r="F169" s="1" t="str">
        <f>IF(Master[[#This Row],[Level of Improvement -Lookup Picker]]="","",Master[[#This Row],[Level of Improvement -Lookup Picker]])</f>
        <v/>
      </c>
      <c r="G169" s="1" t="str">
        <f>IF(Master[[#This Row],[Reproductive Uniformity -Lookup Picker]]="","",Master[[#This Row],[Reproductive Uniformity -Lookup Picker]])</f>
        <v/>
      </c>
      <c r="H169" s="11" t="str">
        <f>IF(Master[[#This Row],[Inventory Type - Lookup Picker]]="","",Master[[#This Row],[Inventory Type - Lookup Picker]])</f>
        <v/>
      </c>
      <c r="I169" s="149" t="str">
        <f t="shared" si="5"/>
        <v>mm/dd/yyyy</v>
      </c>
      <c r="J169" s="148">
        <f>Master[[#This Row],[Received Date -received by site]]</f>
        <v>0</v>
      </c>
      <c r="K169" s="42" t="str">
        <f>IF(Master[[#This Row],[Note (Accession Narrative)]]="","",Master[[#This Row],[Note (Accession Narrative)]])</f>
        <v/>
      </c>
    </row>
    <row r="170" spans="1:11" ht="15.5" x14ac:dyDescent="0.35">
      <c r="A170" s="1"/>
      <c r="B170" s="1" t="str">
        <f>IF(Master[[#This Row],[Accession Prefix (NPGS)]]="","",Master[[#This Row],[Accession Prefix (NPGS)]])</f>
        <v/>
      </c>
      <c r="C170" s="64" t="str">
        <f>IF(Master[[#This Row],[Accession Number -Assigned]]="","",Master[[#This Row],[Accession Number -Assigned]])</f>
        <v/>
      </c>
      <c r="D170" s="114" t="str">
        <f>IF(Master[[#This Row],[Taxon -Lookup Picker in GRIN]]="","",Master[[#This Row],[Taxon -Lookup Picker in GRIN]])</f>
        <v/>
      </c>
      <c r="E170" s="1" t="str">
        <f>IF(Master[[#This Row],[Life Form -Lookup Picker]]="","",Master[[#This Row],[Life Form -Lookup Picker]])</f>
        <v/>
      </c>
      <c r="F170" s="1" t="str">
        <f>IF(Master[[#This Row],[Level of Improvement -Lookup Picker]]="","",Master[[#This Row],[Level of Improvement -Lookup Picker]])</f>
        <v/>
      </c>
      <c r="G170" s="1" t="str">
        <f>IF(Master[[#This Row],[Reproductive Uniformity -Lookup Picker]]="","",Master[[#This Row],[Reproductive Uniformity -Lookup Picker]])</f>
        <v/>
      </c>
      <c r="H170" s="11" t="str">
        <f>IF(Master[[#This Row],[Inventory Type - Lookup Picker]]="","",Master[[#This Row],[Inventory Type - Lookup Picker]])</f>
        <v/>
      </c>
      <c r="I170" s="149" t="str">
        <f t="shared" si="5"/>
        <v>mm/dd/yyyy</v>
      </c>
      <c r="J170" s="148">
        <f>Master[[#This Row],[Received Date -received by site]]</f>
        <v>0</v>
      </c>
      <c r="K170" s="42" t="str">
        <f>IF(Master[[#This Row],[Note (Accession Narrative)]]="","",Master[[#This Row],[Note (Accession Narrative)]])</f>
        <v/>
      </c>
    </row>
    <row r="171" spans="1:11" ht="15.5" x14ac:dyDescent="0.35">
      <c r="A171" s="1"/>
      <c r="B171" s="1" t="str">
        <f>IF(Master[[#This Row],[Accession Prefix (NPGS)]]="","",Master[[#This Row],[Accession Prefix (NPGS)]])</f>
        <v/>
      </c>
      <c r="C171" s="64" t="str">
        <f>IF(Master[[#This Row],[Accession Number -Assigned]]="","",Master[[#This Row],[Accession Number -Assigned]])</f>
        <v/>
      </c>
      <c r="D171" s="114" t="str">
        <f>IF(Master[[#This Row],[Taxon -Lookup Picker in GRIN]]="","",Master[[#This Row],[Taxon -Lookup Picker in GRIN]])</f>
        <v/>
      </c>
      <c r="E171" s="1" t="str">
        <f>IF(Master[[#This Row],[Life Form -Lookup Picker]]="","",Master[[#This Row],[Life Form -Lookup Picker]])</f>
        <v/>
      </c>
      <c r="F171" s="1" t="str">
        <f>IF(Master[[#This Row],[Level of Improvement -Lookup Picker]]="","",Master[[#This Row],[Level of Improvement -Lookup Picker]])</f>
        <v/>
      </c>
      <c r="G171" s="1" t="str">
        <f>IF(Master[[#This Row],[Reproductive Uniformity -Lookup Picker]]="","",Master[[#This Row],[Reproductive Uniformity -Lookup Picker]])</f>
        <v/>
      </c>
      <c r="H171" s="11" t="str">
        <f>IF(Master[[#This Row],[Inventory Type - Lookup Picker]]="","",Master[[#This Row],[Inventory Type - Lookup Picker]])</f>
        <v/>
      </c>
      <c r="I171" s="149" t="str">
        <f t="shared" si="5"/>
        <v>mm/dd/yyyy</v>
      </c>
      <c r="J171" s="148">
        <f>Master[[#This Row],[Received Date -received by site]]</f>
        <v>0</v>
      </c>
      <c r="K171" s="42" t="str">
        <f>IF(Master[[#This Row],[Note (Accession Narrative)]]="","",Master[[#This Row],[Note (Accession Narrative)]])</f>
        <v/>
      </c>
    </row>
    <row r="172" spans="1:11" ht="15.5" x14ac:dyDescent="0.35">
      <c r="A172" s="1"/>
      <c r="B172" s="1" t="str">
        <f>IF(Master[[#This Row],[Accession Prefix (NPGS)]]="","",Master[[#This Row],[Accession Prefix (NPGS)]])</f>
        <v/>
      </c>
      <c r="C172" s="64" t="str">
        <f>IF(Master[[#This Row],[Accession Number -Assigned]]="","",Master[[#This Row],[Accession Number -Assigned]])</f>
        <v/>
      </c>
      <c r="D172" s="114" t="str">
        <f>IF(Master[[#This Row],[Taxon -Lookup Picker in GRIN]]="","",Master[[#This Row],[Taxon -Lookup Picker in GRIN]])</f>
        <v/>
      </c>
      <c r="E172" s="1" t="str">
        <f>IF(Master[[#This Row],[Life Form -Lookup Picker]]="","",Master[[#This Row],[Life Form -Lookup Picker]])</f>
        <v/>
      </c>
      <c r="F172" s="1" t="str">
        <f>IF(Master[[#This Row],[Level of Improvement -Lookup Picker]]="","",Master[[#This Row],[Level of Improvement -Lookup Picker]])</f>
        <v/>
      </c>
      <c r="G172" s="1" t="str">
        <f>IF(Master[[#This Row],[Reproductive Uniformity -Lookup Picker]]="","",Master[[#This Row],[Reproductive Uniformity -Lookup Picker]])</f>
        <v/>
      </c>
      <c r="H172" s="11" t="str">
        <f>IF(Master[[#This Row],[Inventory Type - Lookup Picker]]="","",Master[[#This Row],[Inventory Type - Lookup Picker]])</f>
        <v/>
      </c>
      <c r="I172" s="149" t="str">
        <f t="shared" si="5"/>
        <v>mm/dd/yyyy</v>
      </c>
      <c r="J172" s="148">
        <f>Master[[#This Row],[Received Date -received by site]]</f>
        <v>0</v>
      </c>
      <c r="K172" s="42" t="str">
        <f>IF(Master[[#This Row],[Note (Accession Narrative)]]="","",Master[[#This Row],[Note (Accession Narrative)]])</f>
        <v/>
      </c>
    </row>
    <row r="173" spans="1:11" ht="15.5" x14ac:dyDescent="0.35">
      <c r="A173" s="1"/>
      <c r="B173" s="1" t="str">
        <f>IF(Master[[#This Row],[Accession Prefix (NPGS)]]="","",Master[[#This Row],[Accession Prefix (NPGS)]])</f>
        <v/>
      </c>
      <c r="C173" s="64" t="str">
        <f>IF(Master[[#This Row],[Accession Number -Assigned]]="","",Master[[#This Row],[Accession Number -Assigned]])</f>
        <v/>
      </c>
      <c r="D173" s="114" t="str">
        <f>IF(Master[[#This Row],[Taxon -Lookup Picker in GRIN]]="","",Master[[#This Row],[Taxon -Lookup Picker in GRIN]])</f>
        <v/>
      </c>
      <c r="E173" s="1" t="str">
        <f>IF(Master[[#This Row],[Life Form -Lookup Picker]]="","",Master[[#This Row],[Life Form -Lookup Picker]])</f>
        <v/>
      </c>
      <c r="F173" s="1" t="str">
        <f>IF(Master[[#This Row],[Level of Improvement -Lookup Picker]]="","",Master[[#This Row],[Level of Improvement -Lookup Picker]])</f>
        <v/>
      </c>
      <c r="G173" s="1" t="str">
        <f>IF(Master[[#This Row],[Reproductive Uniformity -Lookup Picker]]="","",Master[[#This Row],[Reproductive Uniformity -Lookup Picker]])</f>
        <v/>
      </c>
      <c r="H173" s="11" t="str">
        <f>IF(Master[[#This Row],[Inventory Type - Lookup Picker]]="","",Master[[#This Row],[Inventory Type - Lookup Picker]])</f>
        <v/>
      </c>
      <c r="I173" s="149" t="str">
        <f t="shared" si="5"/>
        <v>mm/dd/yyyy</v>
      </c>
      <c r="J173" s="148">
        <f>Master[[#This Row],[Received Date -received by site]]</f>
        <v>0</v>
      </c>
      <c r="K173" s="42" t="str">
        <f>IF(Master[[#This Row],[Note (Accession Narrative)]]="","",Master[[#This Row],[Note (Accession Narrative)]])</f>
        <v/>
      </c>
    </row>
    <row r="174" spans="1:11" ht="15.5" x14ac:dyDescent="0.35">
      <c r="A174" s="1"/>
      <c r="B174" s="1" t="str">
        <f>IF(Master[[#This Row],[Accession Prefix (NPGS)]]="","",Master[[#This Row],[Accession Prefix (NPGS)]])</f>
        <v/>
      </c>
      <c r="C174" s="64" t="str">
        <f>IF(Master[[#This Row],[Accession Number -Assigned]]="","",Master[[#This Row],[Accession Number -Assigned]])</f>
        <v/>
      </c>
      <c r="D174" s="114" t="str">
        <f>IF(Master[[#This Row],[Taxon -Lookup Picker in GRIN]]="","",Master[[#This Row],[Taxon -Lookup Picker in GRIN]])</f>
        <v/>
      </c>
      <c r="E174" s="1" t="str">
        <f>IF(Master[[#This Row],[Life Form -Lookup Picker]]="","",Master[[#This Row],[Life Form -Lookup Picker]])</f>
        <v/>
      </c>
      <c r="F174" s="1" t="str">
        <f>IF(Master[[#This Row],[Level of Improvement -Lookup Picker]]="","",Master[[#This Row],[Level of Improvement -Lookup Picker]])</f>
        <v/>
      </c>
      <c r="G174" s="1" t="str">
        <f>IF(Master[[#This Row],[Reproductive Uniformity -Lookup Picker]]="","",Master[[#This Row],[Reproductive Uniformity -Lookup Picker]])</f>
        <v/>
      </c>
      <c r="H174" s="11" t="str">
        <f>IF(Master[[#This Row],[Inventory Type - Lookup Picker]]="","",Master[[#This Row],[Inventory Type - Lookup Picker]])</f>
        <v/>
      </c>
      <c r="I174" s="149" t="str">
        <f t="shared" si="5"/>
        <v>mm/dd/yyyy</v>
      </c>
      <c r="J174" s="148">
        <f>Master[[#This Row],[Received Date -received by site]]</f>
        <v>0</v>
      </c>
      <c r="K174" s="42" t="str">
        <f>IF(Master[[#This Row],[Note (Accession Narrative)]]="","",Master[[#This Row],[Note (Accession Narrative)]])</f>
        <v/>
      </c>
    </row>
    <row r="175" spans="1:11" ht="15.5" x14ac:dyDescent="0.35">
      <c r="A175" s="1"/>
      <c r="B175" s="1" t="str">
        <f>IF(Master[[#This Row],[Accession Prefix (NPGS)]]="","",Master[[#This Row],[Accession Prefix (NPGS)]])</f>
        <v/>
      </c>
      <c r="C175" s="64" t="str">
        <f>IF(Master[[#This Row],[Accession Number -Assigned]]="","",Master[[#This Row],[Accession Number -Assigned]])</f>
        <v/>
      </c>
      <c r="D175" s="114" t="str">
        <f>IF(Master[[#This Row],[Taxon -Lookup Picker in GRIN]]="","",Master[[#This Row],[Taxon -Lookup Picker in GRIN]])</f>
        <v/>
      </c>
      <c r="E175" s="1" t="str">
        <f>IF(Master[[#This Row],[Life Form -Lookup Picker]]="","",Master[[#This Row],[Life Form -Lookup Picker]])</f>
        <v/>
      </c>
      <c r="F175" s="1" t="str">
        <f>IF(Master[[#This Row],[Level of Improvement -Lookup Picker]]="","",Master[[#This Row],[Level of Improvement -Lookup Picker]])</f>
        <v/>
      </c>
      <c r="G175" s="1" t="str">
        <f>IF(Master[[#This Row],[Reproductive Uniformity -Lookup Picker]]="","",Master[[#This Row],[Reproductive Uniformity -Lookup Picker]])</f>
        <v/>
      </c>
      <c r="H175" s="11" t="str">
        <f>IF(Master[[#This Row],[Inventory Type - Lookup Picker]]="","",Master[[#This Row],[Inventory Type - Lookup Picker]])</f>
        <v/>
      </c>
      <c r="I175" s="149" t="str">
        <f t="shared" si="5"/>
        <v>mm/dd/yyyy</v>
      </c>
      <c r="J175" s="148">
        <f>Master[[#This Row],[Received Date -received by site]]</f>
        <v>0</v>
      </c>
      <c r="K175" s="42" t="str">
        <f>IF(Master[[#This Row],[Note (Accession Narrative)]]="","",Master[[#This Row],[Note (Accession Narrative)]])</f>
        <v/>
      </c>
    </row>
    <row r="176" spans="1:11" ht="15.5" x14ac:dyDescent="0.35">
      <c r="A176" s="1"/>
      <c r="B176" s="1" t="str">
        <f>IF(Master[[#This Row],[Accession Prefix (NPGS)]]="","",Master[[#This Row],[Accession Prefix (NPGS)]])</f>
        <v/>
      </c>
      <c r="C176" s="64" t="str">
        <f>IF(Master[[#This Row],[Accession Number -Assigned]]="","",Master[[#This Row],[Accession Number -Assigned]])</f>
        <v/>
      </c>
      <c r="D176" s="114" t="str">
        <f>IF(Master[[#This Row],[Taxon -Lookup Picker in GRIN]]="","",Master[[#This Row],[Taxon -Lookup Picker in GRIN]])</f>
        <v/>
      </c>
      <c r="E176" s="1" t="str">
        <f>IF(Master[[#This Row],[Life Form -Lookup Picker]]="","",Master[[#This Row],[Life Form -Lookup Picker]])</f>
        <v/>
      </c>
      <c r="F176" s="1" t="str">
        <f>IF(Master[[#This Row],[Level of Improvement -Lookup Picker]]="","",Master[[#This Row],[Level of Improvement -Lookup Picker]])</f>
        <v/>
      </c>
      <c r="G176" s="1" t="str">
        <f>IF(Master[[#This Row],[Reproductive Uniformity -Lookup Picker]]="","",Master[[#This Row],[Reproductive Uniformity -Lookup Picker]])</f>
        <v/>
      </c>
      <c r="H176" s="11" t="str">
        <f>IF(Master[[#This Row],[Inventory Type - Lookup Picker]]="","",Master[[#This Row],[Inventory Type - Lookup Picker]])</f>
        <v/>
      </c>
      <c r="I176" s="149" t="str">
        <f t="shared" si="5"/>
        <v>mm/dd/yyyy</v>
      </c>
      <c r="J176" s="148">
        <f>Master[[#This Row],[Received Date -received by site]]</f>
        <v>0</v>
      </c>
      <c r="K176" s="42" t="str">
        <f>IF(Master[[#This Row],[Note (Accession Narrative)]]="","",Master[[#This Row],[Note (Accession Narrative)]])</f>
        <v/>
      </c>
    </row>
    <row r="177" spans="1:11" ht="15.5" x14ac:dyDescent="0.35">
      <c r="A177" s="1"/>
      <c r="B177" s="1" t="str">
        <f>IF(Master[[#This Row],[Accession Prefix (NPGS)]]="","",Master[[#This Row],[Accession Prefix (NPGS)]])</f>
        <v/>
      </c>
      <c r="C177" s="64" t="str">
        <f>IF(Master[[#This Row],[Accession Number -Assigned]]="","",Master[[#This Row],[Accession Number -Assigned]])</f>
        <v/>
      </c>
      <c r="D177" s="114" t="str">
        <f>IF(Master[[#This Row],[Taxon -Lookup Picker in GRIN]]="","",Master[[#This Row],[Taxon -Lookup Picker in GRIN]])</f>
        <v/>
      </c>
      <c r="E177" s="1" t="str">
        <f>IF(Master[[#This Row],[Life Form -Lookup Picker]]="","",Master[[#This Row],[Life Form -Lookup Picker]])</f>
        <v/>
      </c>
      <c r="F177" s="1" t="str">
        <f>IF(Master[[#This Row],[Level of Improvement -Lookup Picker]]="","",Master[[#This Row],[Level of Improvement -Lookup Picker]])</f>
        <v/>
      </c>
      <c r="G177" s="1" t="str">
        <f>IF(Master[[#This Row],[Reproductive Uniformity -Lookup Picker]]="","",Master[[#This Row],[Reproductive Uniformity -Lookup Picker]])</f>
        <v/>
      </c>
      <c r="H177" s="11" t="str">
        <f>IF(Master[[#This Row],[Inventory Type - Lookup Picker]]="","",Master[[#This Row],[Inventory Type - Lookup Picker]])</f>
        <v/>
      </c>
      <c r="I177" s="149" t="str">
        <f t="shared" si="5"/>
        <v>mm/dd/yyyy</v>
      </c>
      <c r="J177" s="148">
        <f>Master[[#This Row],[Received Date -received by site]]</f>
        <v>0</v>
      </c>
      <c r="K177" s="42" t="str">
        <f>IF(Master[[#This Row],[Note (Accession Narrative)]]="","",Master[[#This Row],[Note (Accession Narrative)]])</f>
        <v/>
      </c>
    </row>
    <row r="178" spans="1:11" ht="15.5" x14ac:dyDescent="0.35">
      <c r="A178" s="1"/>
      <c r="B178" s="1" t="str">
        <f>IF(Master[[#This Row],[Accession Prefix (NPGS)]]="","",Master[[#This Row],[Accession Prefix (NPGS)]])</f>
        <v/>
      </c>
      <c r="C178" s="64" t="str">
        <f>IF(Master[[#This Row],[Accession Number -Assigned]]="","",Master[[#This Row],[Accession Number -Assigned]])</f>
        <v/>
      </c>
      <c r="D178" s="114" t="str">
        <f>IF(Master[[#This Row],[Taxon -Lookup Picker in GRIN]]="","",Master[[#This Row],[Taxon -Lookup Picker in GRIN]])</f>
        <v/>
      </c>
      <c r="E178" s="1" t="str">
        <f>IF(Master[[#This Row],[Life Form -Lookup Picker]]="","",Master[[#This Row],[Life Form -Lookup Picker]])</f>
        <v/>
      </c>
      <c r="F178" s="1" t="str">
        <f>IF(Master[[#This Row],[Level of Improvement -Lookup Picker]]="","",Master[[#This Row],[Level of Improvement -Lookup Picker]])</f>
        <v/>
      </c>
      <c r="G178" s="1" t="str">
        <f>IF(Master[[#This Row],[Reproductive Uniformity -Lookup Picker]]="","",Master[[#This Row],[Reproductive Uniformity -Lookup Picker]])</f>
        <v/>
      </c>
      <c r="H178" s="11" t="str">
        <f>IF(Master[[#This Row],[Inventory Type - Lookup Picker]]="","",Master[[#This Row],[Inventory Type - Lookup Picker]])</f>
        <v/>
      </c>
      <c r="I178" s="149" t="str">
        <f t="shared" si="5"/>
        <v>mm/dd/yyyy</v>
      </c>
      <c r="J178" s="148">
        <f>Master[[#This Row],[Received Date -received by site]]</f>
        <v>0</v>
      </c>
      <c r="K178" s="42" t="str">
        <f>IF(Master[[#This Row],[Note (Accession Narrative)]]="","",Master[[#This Row],[Note (Accession Narrative)]])</f>
        <v/>
      </c>
    </row>
    <row r="179" spans="1:11" ht="15.5" x14ac:dyDescent="0.35">
      <c r="A179" s="1"/>
      <c r="B179" s="1" t="str">
        <f>IF(Master[[#This Row],[Accession Prefix (NPGS)]]="","",Master[[#This Row],[Accession Prefix (NPGS)]])</f>
        <v/>
      </c>
      <c r="C179" s="64" t="str">
        <f>IF(Master[[#This Row],[Accession Number -Assigned]]="","",Master[[#This Row],[Accession Number -Assigned]])</f>
        <v/>
      </c>
      <c r="D179" s="114" t="str">
        <f>IF(Master[[#This Row],[Taxon -Lookup Picker in GRIN]]="","",Master[[#This Row],[Taxon -Lookup Picker in GRIN]])</f>
        <v/>
      </c>
      <c r="E179" s="1" t="str">
        <f>IF(Master[[#This Row],[Life Form -Lookup Picker]]="","",Master[[#This Row],[Life Form -Lookup Picker]])</f>
        <v/>
      </c>
      <c r="F179" s="1" t="str">
        <f>IF(Master[[#This Row],[Level of Improvement -Lookup Picker]]="","",Master[[#This Row],[Level of Improvement -Lookup Picker]])</f>
        <v/>
      </c>
      <c r="G179" s="1" t="str">
        <f>IF(Master[[#This Row],[Reproductive Uniformity -Lookup Picker]]="","",Master[[#This Row],[Reproductive Uniformity -Lookup Picker]])</f>
        <v/>
      </c>
      <c r="H179" s="11" t="str">
        <f>IF(Master[[#This Row],[Inventory Type - Lookup Picker]]="","",Master[[#This Row],[Inventory Type - Lookup Picker]])</f>
        <v/>
      </c>
      <c r="I179" s="149" t="str">
        <f t="shared" si="5"/>
        <v>mm/dd/yyyy</v>
      </c>
      <c r="J179" s="148">
        <f>Master[[#This Row],[Received Date -received by site]]</f>
        <v>0</v>
      </c>
      <c r="K179" s="42" t="str">
        <f>IF(Master[[#This Row],[Note (Accession Narrative)]]="","",Master[[#This Row],[Note (Accession Narrative)]])</f>
        <v/>
      </c>
    </row>
    <row r="180" spans="1:11" ht="15.5" x14ac:dyDescent="0.35">
      <c r="A180" s="1"/>
      <c r="B180" s="1" t="str">
        <f>IF(Master[[#This Row],[Accession Prefix (NPGS)]]="","",Master[[#This Row],[Accession Prefix (NPGS)]])</f>
        <v/>
      </c>
      <c r="C180" s="64" t="str">
        <f>IF(Master[[#This Row],[Accession Number -Assigned]]="","",Master[[#This Row],[Accession Number -Assigned]])</f>
        <v/>
      </c>
      <c r="D180" s="114" t="str">
        <f>IF(Master[[#This Row],[Taxon -Lookup Picker in GRIN]]="","",Master[[#This Row],[Taxon -Lookup Picker in GRIN]])</f>
        <v/>
      </c>
      <c r="E180" s="1" t="str">
        <f>IF(Master[[#This Row],[Life Form -Lookup Picker]]="","",Master[[#This Row],[Life Form -Lookup Picker]])</f>
        <v/>
      </c>
      <c r="F180" s="1" t="str">
        <f>IF(Master[[#This Row],[Level of Improvement -Lookup Picker]]="","",Master[[#This Row],[Level of Improvement -Lookup Picker]])</f>
        <v/>
      </c>
      <c r="G180" s="1" t="str">
        <f>IF(Master[[#This Row],[Reproductive Uniformity -Lookup Picker]]="","",Master[[#This Row],[Reproductive Uniformity -Lookup Picker]])</f>
        <v/>
      </c>
      <c r="H180" s="11" t="str">
        <f>IF(Master[[#This Row],[Inventory Type - Lookup Picker]]="","",Master[[#This Row],[Inventory Type - Lookup Picker]])</f>
        <v/>
      </c>
      <c r="I180" s="149" t="str">
        <f t="shared" si="5"/>
        <v>mm/dd/yyyy</v>
      </c>
      <c r="J180" s="148">
        <f>Master[[#This Row],[Received Date -received by site]]</f>
        <v>0</v>
      </c>
      <c r="K180" s="42" t="str">
        <f>IF(Master[[#This Row],[Note (Accession Narrative)]]="","",Master[[#This Row],[Note (Accession Narrative)]])</f>
        <v/>
      </c>
    </row>
    <row r="181" spans="1:11" ht="15.5" x14ac:dyDescent="0.35">
      <c r="A181" s="1"/>
      <c r="B181" s="1" t="str">
        <f>IF(Master[[#This Row],[Accession Prefix (NPGS)]]="","",Master[[#This Row],[Accession Prefix (NPGS)]])</f>
        <v/>
      </c>
      <c r="C181" s="64" t="str">
        <f>IF(Master[[#This Row],[Accession Number -Assigned]]="","",Master[[#This Row],[Accession Number -Assigned]])</f>
        <v/>
      </c>
      <c r="D181" s="114" t="str">
        <f>IF(Master[[#This Row],[Taxon -Lookup Picker in GRIN]]="","",Master[[#This Row],[Taxon -Lookup Picker in GRIN]])</f>
        <v/>
      </c>
      <c r="E181" s="1" t="str">
        <f>IF(Master[[#This Row],[Life Form -Lookup Picker]]="","",Master[[#This Row],[Life Form -Lookup Picker]])</f>
        <v/>
      </c>
      <c r="F181" s="1" t="str">
        <f>IF(Master[[#This Row],[Level of Improvement -Lookup Picker]]="","",Master[[#This Row],[Level of Improvement -Lookup Picker]])</f>
        <v/>
      </c>
      <c r="G181" s="1" t="str">
        <f>IF(Master[[#This Row],[Reproductive Uniformity -Lookup Picker]]="","",Master[[#This Row],[Reproductive Uniformity -Lookup Picker]])</f>
        <v/>
      </c>
      <c r="H181" s="11" t="str">
        <f>IF(Master[[#This Row],[Inventory Type - Lookup Picker]]="","",Master[[#This Row],[Inventory Type - Lookup Picker]])</f>
        <v/>
      </c>
      <c r="I181" s="149" t="str">
        <f t="shared" si="5"/>
        <v>mm/dd/yyyy</v>
      </c>
      <c r="J181" s="148">
        <f>Master[[#This Row],[Received Date -received by site]]</f>
        <v>0</v>
      </c>
      <c r="K181" s="42" t="str">
        <f>IF(Master[[#This Row],[Note (Accession Narrative)]]="","",Master[[#This Row],[Note (Accession Narrative)]])</f>
        <v/>
      </c>
    </row>
    <row r="182" spans="1:11" ht="15.5" x14ac:dyDescent="0.35">
      <c r="A182" s="1"/>
      <c r="B182" s="1" t="str">
        <f>IF(Master[[#This Row],[Accession Prefix (NPGS)]]="","",Master[[#This Row],[Accession Prefix (NPGS)]])</f>
        <v/>
      </c>
      <c r="C182" s="64" t="str">
        <f>IF(Master[[#This Row],[Accession Number -Assigned]]="","",Master[[#This Row],[Accession Number -Assigned]])</f>
        <v/>
      </c>
      <c r="D182" s="114" t="str">
        <f>IF(Master[[#This Row],[Taxon -Lookup Picker in GRIN]]="","",Master[[#This Row],[Taxon -Lookup Picker in GRIN]])</f>
        <v/>
      </c>
      <c r="E182" s="1" t="str">
        <f>IF(Master[[#This Row],[Life Form -Lookup Picker]]="","",Master[[#This Row],[Life Form -Lookup Picker]])</f>
        <v/>
      </c>
      <c r="F182" s="1" t="str">
        <f>IF(Master[[#This Row],[Level of Improvement -Lookup Picker]]="","",Master[[#This Row],[Level of Improvement -Lookup Picker]])</f>
        <v/>
      </c>
      <c r="G182" s="1" t="str">
        <f>IF(Master[[#This Row],[Reproductive Uniformity -Lookup Picker]]="","",Master[[#This Row],[Reproductive Uniformity -Lookup Picker]])</f>
        <v/>
      </c>
      <c r="H182" s="11" t="str">
        <f>IF(Master[[#This Row],[Inventory Type - Lookup Picker]]="","",Master[[#This Row],[Inventory Type - Lookup Picker]])</f>
        <v/>
      </c>
      <c r="I182" s="149" t="str">
        <f t="shared" ref="I182:I201" si="6">"mm/dd/yyyy"</f>
        <v>mm/dd/yyyy</v>
      </c>
      <c r="J182" s="148">
        <f>Master[[#This Row],[Received Date -received by site]]</f>
        <v>0</v>
      </c>
      <c r="K182" s="42" t="str">
        <f>IF(Master[[#This Row],[Note (Accession Narrative)]]="","",Master[[#This Row],[Note (Accession Narrative)]])</f>
        <v/>
      </c>
    </row>
    <row r="183" spans="1:11" ht="15.5" x14ac:dyDescent="0.35">
      <c r="A183" s="1"/>
      <c r="B183" s="1" t="str">
        <f>IF(Master[[#This Row],[Accession Prefix (NPGS)]]="","",Master[[#This Row],[Accession Prefix (NPGS)]])</f>
        <v/>
      </c>
      <c r="C183" s="64" t="str">
        <f>IF(Master[[#This Row],[Accession Number -Assigned]]="","",Master[[#This Row],[Accession Number -Assigned]])</f>
        <v/>
      </c>
      <c r="D183" s="114" t="str">
        <f>IF(Master[[#This Row],[Taxon -Lookup Picker in GRIN]]="","",Master[[#This Row],[Taxon -Lookup Picker in GRIN]])</f>
        <v/>
      </c>
      <c r="E183" s="1" t="str">
        <f>IF(Master[[#This Row],[Life Form -Lookup Picker]]="","",Master[[#This Row],[Life Form -Lookup Picker]])</f>
        <v/>
      </c>
      <c r="F183" s="1" t="str">
        <f>IF(Master[[#This Row],[Level of Improvement -Lookup Picker]]="","",Master[[#This Row],[Level of Improvement -Lookup Picker]])</f>
        <v/>
      </c>
      <c r="G183" s="1" t="str">
        <f>IF(Master[[#This Row],[Reproductive Uniformity -Lookup Picker]]="","",Master[[#This Row],[Reproductive Uniformity -Lookup Picker]])</f>
        <v/>
      </c>
      <c r="H183" s="11" t="str">
        <f>IF(Master[[#This Row],[Inventory Type - Lookup Picker]]="","",Master[[#This Row],[Inventory Type - Lookup Picker]])</f>
        <v/>
      </c>
      <c r="I183" s="149" t="str">
        <f t="shared" si="6"/>
        <v>mm/dd/yyyy</v>
      </c>
      <c r="J183" s="148">
        <f>Master[[#This Row],[Received Date -received by site]]</f>
        <v>0</v>
      </c>
      <c r="K183" s="42" t="str">
        <f>IF(Master[[#This Row],[Note (Accession Narrative)]]="","",Master[[#This Row],[Note (Accession Narrative)]])</f>
        <v/>
      </c>
    </row>
    <row r="184" spans="1:11" ht="15.5" x14ac:dyDescent="0.35">
      <c r="A184" s="1"/>
      <c r="B184" s="1" t="str">
        <f>IF(Master[[#This Row],[Accession Prefix (NPGS)]]="","",Master[[#This Row],[Accession Prefix (NPGS)]])</f>
        <v/>
      </c>
      <c r="C184" s="64" t="str">
        <f>IF(Master[[#This Row],[Accession Number -Assigned]]="","",Master[[#This Row],[Accession Number -Assigned]])</f>
        <v/>
      </c>
      <c r="D184" s="114" t="str">
        <f>IF(Master[[#This Row],[Taxon -Lookup Picker in GRIN]]="","",Master[[#This Row],[Taxon -Lookup Picker in GRIN]])</f>
        <v/>
      </c>
      <c r="E184" s="1" t="str">
        <f>IF(Master[[#This Row],[Life Form -Lookup Picker]]="","",Master[[#This Row],[Life Form -Lookup Picker]])</f>
        <v/>
      </c>
      <c r="F184" s="1" t="str">
        <f>IF(Master[[#This Row],[Level of Improvement -Lookup Picker]]="","",Master[[#This Row],[Level of Improvement -Lookup Picker]])</f>
        <v/>
      </c>
      <c r="G184" s="1" t="str">
        <f>IF(Master[[#This Row],[Reproductive Uniformity -Lookup Picker]]="","",Master[[#This Row],[Reproductive Uniformity -Lookup Picker]])</f>
        <v/>
      </c>
      <c r="H184" s="11" t="str">
        <f>IF(Master[[#This Row],[Inventory Type - Lookup Picker]]="","",Master[[#This Row],[Inventory Type - Lookup Picker]])</f>
        <v/>
      </c>
      <c r="I184" s="149" t="str">
        <f t="shared" si="6"/>
        <v>mm/dd/yyyy</v>
      </c>
      <c r="J184" s="148">
        <f>Master[[#This Row],[Received Date -received by site]]</f>
        <v>0</v>
      </c>
      <c r="K184" s="42" t="str">
        <f>IF(Master[[#This Row],[Note (Accession Narrative)]]="","",Master[[#This Row],[Note (Accession Narrative)]])</f>
        <v/>
      </c>
    </row>
    <row r="185" spans="1:11" ht="15.5" x14ac:dyDescent="0.35">
      <c r="A185" s="1"/>
      <c r="B185" s="1" t="str">
        <f>IF(Master[[#This Row],[Accession Prefix (NPGS)]]="","",Master[[#This Row],[Accession Prefix (NPGS)]])</f>
        <v/>
      </c>
      <c r="C185" s="64" t="str">
        <f>IF(Master[[#This Row],[Accession Number -Assigned]]="","",Master[[#This Row],[Accession Number -Assigned]])</f>
        <v/>
      </c>
      <c r="D185" s="114" t="str">
        <f>IF(Master[[#This Row],[Taxon -Lookup Picker in GRIN]]="","",Master[[#This Row],[Taxon -Lookup Picker in GRIN]])</f>
        <v/>
      </c>
      <c r="E185" s="1" t="str">
        <f>IF(Master[[#This Row],[Life Form -Lookup Picker]]="","",Master[[#This Row],[Life Form -Lookup Picker]])</f>
        <v/>
      </c>
      <c r="F185" s="1" t="str">
        <f>IF(Master[[#This Row],[Level of Improvement -Lookup Picker]]="","",Master[[#This Row],[Level of Improvement -Lookup Picker]])</f>
        <v/>
      </c>
      <c r="G185" s="1" t="str">
        <f>IF(Master[[#This Row],[Reproductive Uniformity -Lookup Picker]]="","",Master[[#This Row],[Reproductive Uniformity -Lookup Picker]])</f>
        <v/>
      </c>
      <c r="H185" s="11" t="str">
        <f>IF(Master[[#This Row],[Inventory Type - Lookup Picker]]="","",Master[[#This Row],[Inventory Type - Lookup Picker]])</f>
        <v/>
      </c>
      <c r="I185" s="149" t="str">
        <f t="shared" si="6"/>
        <v>mm/dd/yyyy</v>
      </c>
      <c r="J185" s="148">
        <f>Master[[#This Row],[Received Date -received by site]]</f>
        <v>0</v>
      </c>
      <c r="K185" s="42" t="str">
        <f>IF(Master[[#This Row],[Note (Accession Narrative)]]="","",Master[[#This Row],[Note (Accession Narrative)]])</f>
        <v/>
      </c>
    </row>
    <row r="186" spans="1:11" ht="15.5" x14ac:dyDescent="0.35">
      <c r="A186" s="1"/>
      <c r="B186" s="1" t="str">
        <f>IF(Master[[#This Row],[Accession Prefix (NPGS)]]="","",Master[[#This Row],[Accession Prefix (NPGS)]])</f>
        <v/>
      </c>
      <c r="C186" s="64" t="str">
        <f>IF(Master[[#This Row],[Accession Number -Assigned]]="","",Master[[#This Row],[Accession Number -Assigned]])</f>
        <v/>
      </c>
      <c r="D186" s="114" t="str">
        <f>IF(Master[[#This Row],[Taxon -Lookup Picker in GRIN]]="","",Master[[#This Row],[Taxon -Lookup Picker in GRIN]])</f>
        <v/>
      </c>
      <c r="E186" s="1" t="str">
        <f>IF(Master[[#This Row],[Life Form -Lookup Picker]]="","",Master[[#This Row],[Life Form -Lookup Picker]])</f>
        <v/>
      </c>
      <c r="F186" s="1" t="str">
        <f>IF(Master[[#This Row],[Level of Improvement -Lookup Picker]]="","",Master[[#This Row],[Level of Improvement -Lookup Picker]])</f>
        <v/>
      </c>
      <c r="G186" s="1" t="str">
        <f>IF(Master[[#This Row],[Reproductive Uniformity -Lookup Picker]]="","",Master[[#This Row],[Reproductive Uniformity -Lookup Picker]])</f>
        <v/>
      </c>
      <c r="H186" s="11" t="str">
        <f>IF(Master[[#This Row],[Inventory Type - Lookup Picker]]="","",Master[[#This Row],[Inventory Type - Lookup Picker]])</f>
        <v/>
      </c>
      <c r="I186" s="149" t="str">
        <f t="shared" si="6"/>
        <v>mm/dd/yyyy</v>
      </c>
      <c r="J186" s="148">
        <f>Master[[#This Row],[Received Date -received by site]]</f>
        <v>0</v>
      </c>
      <c r="K186" s="42" t="str">
        <f>IF(Master[[#This Row],[Note (Accession Narrative)]]="","",Master[[#This Row],[Note (Accession Narrative)]])</f>
        <v/>
      </c>
    </row>
    <row r="187" spans="1:11" ht="15.5" x14ac:dyDescent="0.35">
      <c r="A187" s="1"/>
      <c r="B187" s="1" t="str">
        <f>IF(Master[[#This Row],[Accession Prefix (NPGS)]]="","",Master[[#This Row],[Accession Prefix (NPGS)]])</f>
        <v/>
      </c>
      <c r="C187" s="64" t="str">
        <f>IF(Master[[#This Row],[Accession Number -Assigned]]="","",Master[[#This Row],[Accession Number -Assigned]])</f>
        <v/>
      </c>
      <c r="D187" s="114" t="str">
        <f>IF(Master[[#This Row],[Taxon -Lookup Picker in GRIN]]="","",Master[[#This Row],[Taxon -Lookup Picker in GRIN]])</f>
        <v/>
      </c>
      <c r="E187" s="1" t="str">
        <f>IF(Master[[#This Row],[Life Form -Lookup Picker]]="","",Master[[#This Row],[Life Form -Lookup Picker]])</f>
        <v/>
      </c>
      <c r="F187" s="1" t="str">
        <f>IF(Master[[#This Row],[Level of Improvement -Lookup Picker]]="","",Master[[#This Row],[Level of Improvement -Lookup Picker]])</f>
        <v/>
      </c>
      <c r="G187" s="1" t="str">
        <f>IF(Master[[#This Row],[Reproductive Uniformity -Lookup Picker]]="","",Master[[#This Row],[Reproductive Uniformity -Lookup Picker]])</f>
        <v/>
      </c>
      <c r="H187" s="11" t="str">
        <f>IF(Master[[#This Row],[Inventory Type - Lookup Picker]]="","",Master[[#This Row],[Inventory Type - Lookup Picker]])</f>
        <v/>
      </c>
      <c r="I187" s="149" t="str">
        <f t="shared" si="6"/>
        <v>mm/dd/yyyy</v>
      </c>
      <c r="J187" s="148">
        <f>Master[[#This Row],[Received Date -received by site]]</f>
        <v>0</v>
      </c>
      <c r="K187" s="42" t="str">
        <f>IF(Master[[#This Row],[Note (Accession Narrative)]]="","",Master[[#This Row],[Note (Accession Narrative)]])</f>
        <v/>
      </c>
    </row>
    <row r="188" spans="1:11" ht="15.5" x14ac:dyDescent="0.35">
      <c r="A188" s="1"/>
      <c r="B188" s="1" t="str">
        <f>IF(Master[[#This Row],[Accession Prefix (NPGS)]]="","",Master[[#This Row],[Accession Prefix (NPGS)]])</f>
        <v/>
      </c>
      <c r="C188" s="64" t="str">
        <f>IF(Master[[#This Row],[Accession Number -Assigned]]="","",Master[[#This Row],[Accession Number -Assigned]])</f>
        <v/>
      </c>
      <c r="D188" s="114" t="str">
        <f>IF(Master[[#This Row],[Taxon -Lookup Picker in GRIN]]="","",Master[[#This Row],[Taxon -Lookup Picker in GRIN]])</f>
        <v/>
      </c>
      <c r="E188" s="1" t="str">
        <f>IF(Master[[#This Row],[Life Form -Lookup Picker]]="","",Master[[#This Row],[Life Form -Lookup Picker]])</f>
        <v/>
      </c>
      <c r="F188" s="1" t="str">
        <f>IF(Master[[#This Row],[Level of Improvement -Lookup Picker]]="","",Master[[#This Row],[Level of Improvement -Lookup Picker]])</f>
        <v/>
      </c>
      <c r="G188" s="1" t="str">
        <f>IF(Master[[#This Row],[Reproductive Uniformity -Lookup Picker]]="","",Master[[#This Row],[Reproductive Uniformity -Lookup Picker]])</f>
        <v/>
      </c>
      <c r="H188" s="11" t="str">
        <f>IF(Master[[#This Row],[Inventory Type - Lookup Picker]]="","",Master[[#This Row],[Inventory Type - Lookup Picker]])</f>
        <v/>
      </c>
      <c r="I188" s="149" t="str">
        <f t="shared" si="6"/>
        <v>mm/dd/yyyy</v>
      </c>
      <c r="J188" s="148">
        <f>Master[[#This Row],[Received Date -received by site]]</f>
        <v>0</v>
      </c>
      <c r="K188" s="42" t="str">
        <f>IF(Master[[#This Row],[Note (Accession Narrative)]]="","",Master[[#This Row],[Note (Accession Narrative)]])</f>
        <v/>
      </c>
    </row>
    <row r="189" spans="1:11" ht="15.5" x14ac:dyDescent="0.35">
      <c r="A189" s="1"/>
      <c r="B189" s="1" t="str">
        <f>IF(Master[[#This Row],[Accession Prefix (NPGS)]]="","",Master[[#This Row],[Accession Prefix (NPGS)]])</f>
        <v/>
      </c>
      <c r="C189" s="64" t="str">
        <f>IF(Master[[#This Row],[Accession Number -Assigned]]="","",Master[[#This Row],[Accession Number -Assigned]])</f>
        <v/>
      </c>
      <c r="D189" s="114" t="str">
        <f>IF(Master[[#This Row],[Taxon -Lookup Picker in GRIN]]="","",Master[[#This Row],[Taxon -Lookup Picker in GRIN]])</f>
        <v/>
      </c>
      <c r="E189" s="1" t="str">
        <f>IF(Master[[#This Row],[Life Form -Lookup Picker]]="","",Master[[#This Row],[Life Form -Lookup Picker]])</f>
        <v/>
      </c>
      <c r="F189" s="1" t="str">
        <f>IF(Master[[#This Row],[Level of Improvement -Lookup Picker]]="","",Master[[#This Row],[Level of Improvement -Lookup Picker]])</f>
        <v/>
      </c>
      <c r="G189" s="1" t="str">
        <f>IF(Master[[#This Row],[Reproductive Uniformity -Lookup Picker]]="","",Master[[#This Row],[Reproductive Uniformity -Lookup Picker]])</f>
        <v/>
      </c>
      <c r="H189" s="11" t="str">
        <f>IF(Master[[#This Row],[Inventory Type - Lookup Picker]]="","",Master[[#This Row],[Inventory Type - Lookup Picker]])</f>
        <v/>
      </c>
      <c r="I189" s="149" t="str">
        <f t="shared" si="6"/>
        <v>mm/dd/yyyy</v>
      </c>
      <c r="J189" s="148">
        <f>Master[[#This Row],[Received Date -received by site]]</f>
        <v>0</v>
      </c>
      <c r="K189" s="42" t="str">
        <f>IF(Master[[#This Row],[Note (Accession Narrative)]]="","",Master[[#This Row],[Note (Accession Narrative)]])</f>
        <v/>
      </c>
    </row>
    <row r="190" spans="1:11" ht="15.5" x14ac:dyDescent="0.35">
      <c r="A190" s="1"/>
      <c r="B190" s="1" t="str">
        <f>IF(Master[[#This Row],[Accession Prefix (NPGS)]]="","",Master[[#This Row],[Accession Prefix (NPGS)]])</f>
        <v/>
      </c>
      <c r="C190" s="64" t="str">
        <f>IF(Master[[#This Row],[Accession Number -Assigned]]="","",Master[[#This Row],[Accession Number -Assigned]])</f>
        <v/>
      </c>
      <c r="D190" s="114" t="str">
        <f>IF(Master[[#This Row],[Taxon -Lookup Picker in GRIN]]="","",Master[[#This Row],[Taxon -Lookup Picker in GRIN]])</f>
        <v/>
      </c>
      <c r="E190" s="1" t="str">
        <f>IF(Master[[#This Row],[Life Form -Lookup Picker]]="","",Master[[#This Row],[Life Form -Lookup Picker]])</f>
        <v/>
      </c>
      <c r="F190" s="1" t="str">
        <f>IF(Master[[#This Row],[Level of Improvement -Lookup Picker]]="","",Master[[#This Row],[Level of Improvement -Lookup Picker]])</f>
        <v/>
      </c>
      <c r="G190" s="1" t="str">
        <f>IF(Master[[#This Row],[Reproductive Uniformity -Lookup Picker]]="","",Master[[#This Row],[Reproductive Uniformity -Lookup Picker]])</f>
        <v/>
      </c>
      <c r="H190" s="11" t="str">
        <f>IF(Master[[#This Row],[Inventory Type - Lookup Picker]]="","",Master[[#This Row],[Inventory Type - Lookup Picker]])</f>
        <v/>
      </c>
      <c r="I190" s="149" t="str">
        <f t="shared" si="6"/>
        <v>mm/dd/yyyy</v>
      </c>
      <c r="J190" s="148">
        <f>Master[[#This Row],[Received Date -received by site]]</f>
        <v>0</v>
      </c>
      <c r="K190" s="42" t="str">
        <f>IF(Master[[#This Row],[Note (Accession Narrative)]]="","",Master[[#This Row],[Note (Accession Narrative)]])</f>
        <v/>
      </c>
    </row>
    <row r="191" spans="1:11" ht="15.5" x14ac:dyDescent="0.35">
      <c r="A191" s="1"/>
      <c r="B191" s="1" t="str">
        <f>IF(Master[[#This Row],[Accession Prefix (NPGS)]]="","",Master[[#This Row],[Accession Prefix (NPGS)]])</f>
        <v/>
      </c>
      <c r="C191" s="64" t="str">
        <f>IF(Master[[#This Row],[Accession Number -Assigned]]="","",Master[[#This Row],[Accession Number -Assigned]])</f>
        <v/>
      </c>
      <c r="D191" s="114" t="str">
        <f>IF(Master[[#This Row],[Taxon -Lookup Picker in GRIN]]="","",Master[[#This Row],[Taxon -Lookup Picker in GRIN]])</f>
        <v/>
      </c>
      <c r="E191" s="1" t="str">
        <f>IF(Master[[#This Row],[Life Form -Lookup Picker]]="","",Master[[#This Row],[Life Form -Lookup Picker]])</f>
        <v/>
      </c>
      <c r="F191" s="1" t="str">
        <f>IF(Master[[#This Row],[Level of Improvement -Lookup Picker]]="","",Master[[#This Row],[Level of Improvement -Lookup Picker]])</f>
        <v/>
      </c>
      <c r="G191" s="1" t="str">
        <f>IF(Master[[#This Row],[Reproductive Uniformity -Lookup Picker]]="","",Master[[#This Row],[Reproductive Uniformity -Lookup Picker]])</f>
        <v/>
      </c>
      <c r="H191" s="11" t="str">
        <f>IF(Master[[#This Row],[Inventory Type - Lookup Picker]]="","",Master[[#This Row],[Inventory Type - Lookup Picker]])</f>
        <v/>
      </c>
      <c r="I191" s="149" t="str">
        <f t="shared" si="6"/>
        <v>mm/dd/yyyy</v>
      </c>
      <c r="J191" s="148">
        <f>Master[[#This Row],[Received Date -received by site]]</f>
        <v>0</v>
      </c>
      <c r="K191" s="42" t="str">
        <f>IF(Master[[#This Row],[Note (Accession Narrative)]]="","",Master[[#This Row],[Note (Accession Narrative)]])</f>
        <v/>
      </c>
    </row>
    <row r="192" spans="1:11" ht="15.5" x14ac:dyDescent="0.35">
      <c r="A192" s="1"/>
      <c r="B192" s="1" t="str">
        <f>IF(Master[[#This Row],[Accession Prefix (NPGS)]]="","",Master[[#This Row],[Accession Prefix (NPGS)]])</f>
        <v/>
      </c>
      <c r="C192" s="64" t="str">
        <f>IF(Master[[#This Row],[Accession Number -Assigned]]="","",Master[[#This Row],[Accession Number -Assigned]])</f>
        <v/>
      </c>
      <c r="D192" s="114" t="str">
        <f>IF(Master[[#This Row],[Taxon -Lookup Picker in GRIN]]="","",Master[[#This Row],[Taxon -Lookup Picker in GRIN]])</f>
        <v/>
      </c>
      <c r="E192" s="1" t="str">
        <f>IF(Master[[#This Row],[Life Form -Lookup Picker]]="","",Master[[#This Row],[Life Form -Lookup Picker]])</f>
        <v/>
      </c>
      <c r="F192" s="1" t="str">
        <f>IF(Master[[#This Row],[Level of Improvement -Lookup Picker]]="","",Master[[#This Row],[Level of Improvement -Lookup Picker]])</f>
        <v/>
      </c>
      <c r="G192" s="1" t="str">
        <f>IF(Master[[#This Row],[Reproductive Uniformity -Lookup Picker]]="","",Master[[#This Row],[Reproductive Uniformity -Lookup Picker]])</f>
        <v/>
      </c>
      <c r="H192" s="11" t="str">
        <f>IF(Master[[#This Row],[Inventory Type - Lookup Picker]]="","",Master[[#This Row],[Inventory Type - Lookup Picker]])</f>
        <v/>
      </c>
      <c r="I192" s="149" t="str">
        <f t="shared" si="6"/>
        <v>mm/dd/yyyy</v>
      </c>
      <c r="J192" s="148">
        <f>Master[[#This Row],[Received Date -received by site]]</f>
        <v>0</v>
      </c>
      <c r="K192" s="42" t="str">
        <f>IF(Master[[#This Row],[Note (Accession Narrative)]]="","",Master[[#This Row],[Note (Accession Narrative)]])</f>
        <v/>
      </c>
    </row>
    <row r="193" spans="1:11" ht="15.5" x14ac:dyDescent="0.35">
      <c r="A193" s="1"/>
      <c r="B193" s="1" t="str">
        <f>IF(Master[[#This Row],[Accession Prefix (NPGS)]]="","",Master[[#This Row],[Accession Prefix (NPGS)]])</f>
        <v/>
      </c>
      <c r="C193" s="64" t="str">
        <f>IF(Master[[#This Row],[Accession Number -Assigned]]="","",Master[[#This Row],[Accession Number -Assigned]])</f>
        <v/>
      </c>
      <c r="D193" s="114" t="str">
        <f>IF(Master[[#This Row],[Taxon -Lookup Picker in GRIN]]="","",Master[[#This Row],[Taxon -Lookup Picker in GRIN]])</f>
        <v/>
      </c>
      <c r="E193" s="1" t="str">
        <f>IF(Master[[#This Row],[Life Form -Lookup Picker]]="","",Master[[#This Row],[Life Form -Lookup Picker]])</f>
        <v/>
      </c>
      <c r="F193" s="1" t="str">
        <f>IF(Master[[#This Row],[Level of Improvement -Lookup Picker]]="","",Master[[#This Row],[Level of Improvement -Lookup Picker]])</f>
        <v/>
      </c>
      <c r="G193" s="1" t="str">
        <f>IF(Master[[#This Row],[Reproductive Uniformity -Lookup Picker]]="","",Master[[#This Row],[Reproductive Uniformity -Lookup Picker]])</f>
        <v/>
      </c>
      <c r="H193" s="11" t="str">
        <f>IF(Master[[#This Row],[Inventory Type - Lookup Picker]]="","",Master[[#This Row],[Inventory Type - Lookup Picker]])</f>
        <v/>
      </c>
      <c r="I193" s="149" t="str">
        <f t="shared" si="6"/>
        <v>mm/dd/yyyy</v>
      </c>
      <c r="J193" s="148">
        <f>Master[[#This Row],[Received Date -received by site]]</f>
        <v>0</v>
      </c>
      <c r="K193" s="42" t="str">
        <f>IF(Master[[#This Row],[Note (Accession Narrative)]]="","",Master[[#This Row],[Note (Accession Narrative)]])</f>
        <v/>
      </c>
    </row>
    <row r="194" spans="1:11" ht="15.5" x14ac:dyDescent="0.35">
      <c r="A194" s="1"/>
      <c r="B194" s="1" t="str">
        <f>IF(Master[[#This Row],[Accession Prefix (NPGS)]]="","",Master[[#This Row],[Accession Prefix (NPGS)]])</f>
        <v/>
      </c>
      <c r="C194" s="64" t="str">
        <f>IF(Master[[#This Row],[Accession Number -Assigned]]="","",Master[[#This Row],[Accession Number -Assigned]])</f>
        <v/>
      </c>
      <c r="D194" s="114" t="str">
        <f>IF(Master[[#This Row],[Taxon -Lookup Picker in GRIN]]="","",Master[[#This Row],[Taxon -Lookup Picker in GRIN]])</f>
        <v/>
      </c>
      <c r="E194" s="1" t="str">
        <f>IF(Master[[#This Row],[Life Form -Lookup Picker]]="","",Master[[#This Row],[Life Form -Lookup Picker]])</f>
        <v/>
      </c>
      <c r="F194" s="1" t="str">
        <f>IF(Master[[#This Row],[Level of Improvement -Lookup Picker]]="","",Master[[#This Row],[Level of Improvement -Lookup Picker]])</f>
        <v/>
      </c>
      <c r="G194" s="1" t="str">
        <f>IF(Master[[#This Row],[Reproductive Uniformity -Lookup Picker]]="","",Master[[#This Row],[Reproductive Uniformity -Lookup Picker]])</f>
        <v/>
      </c>
      <c r="H194" s="11" t="str">
        <f>IF(Master[[#This Row],[Inventory Type - Lookup Picker]]="","",Master[[#This Row],[Inventory Type - Lookup Picker]])</f>
        <v/>
      </c>
      <c r="I194" s="149" t="str">
        <f t="shared" si="6"/>
        <v>mm/dd/yyyy</v>
      </c>
      <c r="J194" s="148">
        <f>Master[[#This Row],[Received Date -received by site]]</f>
        <v>0</v>
      </c>
      <c r="K194" s="42" t="str">
        <f>IF(Master[[#This Row],[Note (Accession Narrative)]]="","",Master[[#This Row],[Note (Accession Narrative)]])</f>
        <v/>
      </c>
    </row>
    <row r="195" spans="1:11" ht="15.5" x14ac:dyDescent="0.35">
      <c r="A195" s="1"/>
      <c r="B195" s="1" t="str">
        <f>IF(Master[[#This Row],[Accession Prefix (NPGS)]]="","",Master[[#This Row],[Accession Prefix (NPGS)]])</f>
        <v/>
      </c>
      <c r="C195" s="64" t="str">
        <f>IF(Master[[#This Row],[Accession Number -Assigned]]="","",Master[[#This Row],[Accession Number -Assigned]])</f>
        <v/>
      </c>
      <c r="D195" s="114" t="str">
        <f>IF(Master[[#This Row],[Taxon -Lookup Picker in GRIN]]="","",Master[[#This Row],[Taxon -Lookup Picker in GRIN]])</f>
        <v/>
      </c>
      <c r="E195" s="1" t="str">
        <f>IF(Master[[#This Row],[Life Form -Lookup Picker]]="","",Master[[#This Row],[Life Form -Lookup Picker]])</f>
        <v/>
      </c>
      <c r="F195" s="1" t="str">
        <f>IF(Master[[#This Row],[Level of Improvement -Lookup Picker]]="","",Master[[#This Row],[Level of Improvement -Lookup Picker]])</f>
        <v/>
      </c>
      <c r="G195" s="1" t="str">
        <f>IF(Master[[#This Row],[Reproductive Uniformity -Lookup Picker]]="","",Master[[#This Row],[Reproductive Uniformity -Lookup Picker]])</f>
        <v/>
      </c>
      <c r="H195" s="11" t="str">
        <f>IF(Master[[#This Row],[Inventory Type - Lookup Picker]]="","",Master[[#This Row],[Inventory Type - Lookup Picker]])</f>
        <v/>
      </c>
      <c r="I195" s="149" t="str">
        <f t="shared" si="6"/>
        <v>mm/dd/yyyy</v>
      </c>
      <c r="J195" s="148">
        <f>Master[[#This Row],[Received Date -received by site]]</f>
        <v>0</v>
      </c>
      <c r="K195" s="42" t="str">
        <f>IF(Master[[#This Row],[Note (Accession Narrative)]]="","",Master[[#This Row],[Note (Accession Narrative)]])</f>
        <v/>
      </c>
    </row>
    <row r="196" spans="1:11" ht="15.5" x14ac:dyDescent="0.35">
      <c r="A196" s="1"/>
      <c r="B196" s="1" t="str">
        <f>IF(Master[[#This Row],[Accession Prefix (NPGS)]]="","",Master[[#This Row],[Accession Prefix (NPGS)]])</f>
        <v/>
      </c>
      <c r="C196" s="64" t="str">
        <f>IF(Master[[#This Row],[Accession Number -Assigned]]="","",Master[[#This Row],[Accession Number -Assigned]])</f>
        <v/>
      </c>
      <c r="D196" s="114" t="str">
        <f>IF(Master[[#This Row],[Taxon -Lookup Picker in GRIN]]="","",Master[[#This Row],[Taxon -Lookup Picker in GRIN]])</f>
        <v/>
      </c>
      <c r="E196" s="1" t="str">
        <f>IF(Master[[#This Row],[Life Form -Lookup Picker]]="","",Master[[#This Row],[Life Form -Lookup Picker]])</f>
        <v/>
      </c>
      <c r="F196" s="1" t="str">
        <f>IF(Master[[#This Row],[Level of Improvement -Lookup Picker]]="","",Master[[#This Row],[Level of Improvement -Lookup Picker]])</f>
        <v/>
      </c>
      <c r="G196" s="1" t="str">
        <f>IF(Master[[#This Row],[Reproductive Uniformity -Lookup Picker]]="","",Master[[#This Row],[Reproductive Uniformity -Lookup Picker]])</f>
        <v/>
      </c>
      <c r="H196" s="11" t="str">
        <f>IF(Master[[#This Row],[Inventory Type - Lookup Picker]]="","",Master[[#This Row],[Inventory Type - Lookup Picker]])</f>
        <v/>
      </c>
      <c r="I196" s="149" t="str">
        <f t="shared" si="6"/>
        <v>mm/dd/yyyy</v>
      </c>
      <c r="J196" s="148">
        <f>Master[[#This Row],[Received Date -received by site]]</f>
        <v>0</v>
      </c>
      <c r="K196" s="42" t="str">
        <f>IF(Master[[#This Row],[Note (Accession Narrative)]]="","",Master[[#This Row],[Note (Accession Narrative)]])</f>
        <v/>
      </c>
    </row>
    <row r="197" spans="1:11" ht="15.5" x14ac:dyDescent="0.35">
      <c r="A197" s="1"/>
      <c r="B197" s="1" t="str">
        <f>IF(Master[[#This Row],[Accession Prefix (NPGS)]]="","",Master[[#This Row],[Accession Prefix (NPGS)]])</f>
        <v/>
      </c>
      <c r="C197" s="64" t="str">
        <f>IF(Master[[#This Row],[Accession Number -Assigned]]="","",Master[[#This Row],[Accession Number -Assigned]])</f>
        <v/>
      </c>
      <c r="D197" s="114" t="str">
        <f>IF(Master[[#This Row],[Taxon -Lookup Picker in GRIN]]="","",Master[[#This Row],[Taxon -Lookup Picker in GRIN]])</f>
        <v/>
      </c>
      <c r="E197" s="1" t="str">
        <f>IF(Master[[#This Row],[Life Form -Lookup Picker]]="","",Master[[#This Row],[Life Form -Lookup Picker]])</f>
        <v/>
      </c>
      <c r="F197" s="1" t="str">
        <f>IF(Master[[#This Row],[Level of Improvement -Lookup Picker]]="","",Master[[#This Row],[Level of Improvement -Lookup Picker]])</f>
        <v/>
      </c>
      <c r="G197" s="1" t="str">
        <f>IF(Master[[#This Row],[Reproductive Uniformity -Lookup Picker]]="","",Master[[#This Row],[Reproductive Uniformity -Lookup Picker]])</f>
        <v/>
      </c>
      <c r="H197" s="11" t="str">
        <f>IF(Master[[#This Row],[Inventory Type - Lookup Picker]]="","",Master[[#This Row],[Inventory Type - Lookup Picker]])</f>
        <v/>
      </c>
      <c r="I197" s="149" t="str">
        <f t="shared" si="6"/>
        <v>mm/dd/yyyy</v>
      </c>
      <c r="J197" s="148">
        <f>Master[[#This Row],[Received Date -received by site]]</f>
        <v>0</v>
      </c>
      <c r="K197" s="42" t="str">
        <f>IF(Master[[#This Row],[Note (Accession Narrative)]]="","",Master[[#This Row],[Note (Accession Narrative)]])</f>
        <v/>
      </c>
    </row>
    <row r="198" spans="1:11" ht="15.5" x14ac:dyDescent="0.35">
      <c r="A198" s="1"/>
      <c r="B198" s="1" t="str">
        <f>IF(Master[[#This Row],[Accession Prefix (NPGS)]]="","",Master[[#This Row],[Accession Prefix (NPGS)]])</f>
        <v/>
      </c>
      <c r="C198" s="64" t="str">
        <f>IF(Master[[#This Row],[Accession Number -Assigned]]="","",Master[[#This Row],[Accession Number -Assigned]])</f>
        <v/>
      </c>
      <c r="D198" s="114" t="str">
        <f>IF(Master[[#This Row],[Taxon -Lookup Picker in GRIN]]="","",Master[[#This Row],[Taxon -Lookup Picker in GRIN]])</f>
        <v/>
      </c>
      <c r="E198" s="1" t="str">
        <f>IF(Master[[#This Row],[Life Form -Lookup Picker]]="","",Master[[#This Row],[Life Form -Lookup Picker]])</f>
        <v/>
      </c>
      <c r="F198" s="1" t="str">
        <f>IF(Master[[#This Row],[Level of Improvement -Lookup Picker]]="","",Master[[#This Row],[Level of Improvement -Lookup Picker]])</f>
        <v/>
      </c>
      <c r="G198" s="1" t="str">
        <f>IF(Master[[#This Row],[Reproductive Uniformity -Lookup Picker]]="","",Master[[#This Row],[Reproductive Uniformity -Lookup Picker]])</f>
        <v/>
      </c>
      <c r="H198" s="11" t="str">
        <f>IF(Master[[#This Row],[Inventory Type - Lookup Picker]]="","",Master[[#This Row],[Inventory Type - Lookup Picker]])</f>
        <v/>
      </c>
      <c r="I198" s="149" t="str">
        <f t="shared" si="6"/>
        <v>mm/dd/yyyy</v>
      </c>
      <c r="J198" s="148">
        <f>Master[[#This Row],[Received Date -received by site]]</f>
        <v>0</v>
      </c>
      <c r="K198" s="42" t="str">
        <f>IF(Master[[#This Row],[Note (Accession Narrative)]]="","",Master[[#This Row],[Note (Accession Narrative)]])</f>
        <v/>
      </c>
    </row>
    <row r="199" spans="1:11" ht="15.5" x14ac:dyDescent="0.35">
      <c r="A199" s="1"/>
      <c r="B199" s="1" t="str">
        <f>IF(Master[[#This Row],[Accession Prefix (NPGS)]]="","",Master[[#This Row],[Accession Prefix (NPGS)]])</f>
        <v/>
      </c>
      <c r="C199" s="64" t="str">
        <f>IF(Master[[#This Row],[Accession Number -Assigned]]="","",Master[[#This Row],[Accession Number -Assigned]])</f>
        <v/>
      </c>
      <c r="D199" s="114" t="str">
        <f>IF(Master[[#This Row],[Taxon -Lookup Picker in GRIN]]="","",Master[[#This Row],[Taxon -Lookup Picker in GRIN]])</f>
        <v/>
      </c>
      <c r="E199" s="1" t="str">
        <f>IF(Master[[#This Row],[Life Form -Lookup Picker]]="","",Master[[#This Row],[Life Form -Lookup Picker]])</f>
        <v/>
      </c>
      <c r="F199" s="1" t="str">
        <f>IF(Master[[#This Row],[Level of Improvement -Lookup Picker]]="","",Master[[#This Row],[Level of Improvement -Lookup Picker]])</f>
        <v/>
      </c>
      <c r="G199" s="1" t="str">
        <f>IF(Master[[#This Row],[Reproductive Uniformity -Lookup Picker]]="","",Master[[#This Row],[Reproductive Uniformity -Lookup Picker]])</f>
        <v/>
      </c>
      <c r="H199" s="11" t="str">
        <f>IF(Master[[#This Row],[Inventory Type - Lookup Picker]]="","",Master[[#This Row],[Inventory Type - Lookup Picker]])</f>
        <v/>
      </c>
      <c r="I199" s="149" t="str">
        <f t="shared" si="6"/>
        <v>mm/dd/yyyy</v>
      </c>
      <c r="J199" s="148">
        <f>Master[[#This Row],[Received Date -received by site]]</f>
        <v>0</v>
      </c>
      <c r="K199" s="42" t="str">
        <f>IF(Master[[#This Row],[Note (Accession Narrative)]]="","",Master[[#This Row],[Note (Accession Narrative)]])</f>
        <v/>
      </c>
    </row>
    <row r="200" spans="1:11" ht="15.5" x14ac:dyDescent="0.35">
      <c r="A200" s="1"/>
      <c r="B200" s="1" t="str">
        <f>IF(Master[[#This Row],[Accession Prefix (NPGS)]]="","",Master[[#This Row],[Accession Prefix (NPGS)]])</f>
        <v/>
      </c>
      <c r="C200" s="64" t="str">
        <f>IF(Master[[#This Row],[Accession Number -Assigned]]="","",Master[[#This Row],[Accession Number -Assigned]])</f>
        <v/>
      </c>
      <c r="D200" s="114" t="str">
        <f>IF(Master[[#This Row],[Taxon -Lookup Picker in GRIN]]="","",Master[[#This Row],[Taxon -Lookup Picker in GRIN]])</f>
        <v/>
      </c>
      <c r="E200" s="1" t="str">
        <f>IF(Master[[#This Row],[Life Form -Lookup Picker]]="","",Master[[#This Row],[Life Form -Lookup Picker]])</f>
        <v/>
      </c>
      <c r="F200" s="1" t="str">
        <f>IF(Master[[#This Row],[Level of Improvement -Lookup Picker]]="","",Master[[#This Row],[Level of Improvement -Lookup Picker]])</f>
        <v/>
      </c>
      <c r="G200" s="1" t="str">
        <f>IF(Master[[#This Row],[Reproductive Uniformity -Lookup Picker]]="","",Master[[#This Row],[Reproductive Uniformity -Lookup Picker]])</f>
        <v/>
      </c>
      <c r="H200" s="11" t="str">
        <f>IF(Master[[#This Row],[Inventory Type - Lookup Picker]]="","",Master[[#This Row],[Inventory Type - Lookup Picker]])</f>
        <v/>
      </c>
      <c r="I200" s="149" t="str">
        <f t="shared" si="6"/>
        <v>mm/dd/yyyy</v>
      </c>
      <c r="J200" s="148">
        <f>Master[[#This Row],[Received Date -received by site]]</f>
        <v>0</v>
      </c>
      <c r="K200" s="42" t="str">
        <f>IF(Master[[#This Row],[Note (Accession Narrative)]]="","",Master[[#This Row],[Note (Accession Narrative)]])</f>
        <v/>
      </c>
    </row>
    <row r="201" spans="1:11" ht="15.5" x14ac:dyDescent="0.35">
      <c r="A201" s="1"/>
      <c r="B201" s="1" t="str">
        <f>IF(Master[[#This Row],[Accession Prefix (NPGS)]]="","",Master[[#This Row],[Accession Prefix (NPGS)]])</f>
        <v/>
      </c>
      <c r="C201" s="64" t="str">
        <f>IF(Master[[#This Row],[Accession Number -Assigned]]="","",Master[[#This Row],[Accession Number -Assigned]])</f>
        <v/>
      </c>
      <c r="D201" s="114" t="str">
        <f>IF(Master[[#This Row],[Taxon -Lookup Picker in GRIN]]="","",Master[[#This Row],[Taxon -Lookup Picker in GRIN]])</f>
        <v/>
      </c>
      <c r="E201" s="1" t="str">
        <f>IF(Master[[#This Row],[Life Form -Lookup Picker]]="","",Master[[#This Row],[Life Form -Lookup Picker]])</f>
        <v/>
      </c>
      <c r="F201" s="1" t="str">
        <f>IF(Master[[#This Row],[Level of Improvement -Lookup Picker]]="","",Master[[#This Row],[Level of Improvement -Lookup Picker]])</f>
        <v/>
      </c>
      <c r="G201" s="1" t="str">
        <f>IF(Master[[#This Row],[Reproductive Uniformity -Lookup Picker]]="","",Master[[#This Row],[Reproductive Uniformity -Lookup Picker]])</f>
        <v/>
      </c>
      <c r="H201" s="11" t="str">
        <f>IF(Master[[#This Row],[Inventory Type - Lookup Picker]]="","",Master[[#This Row],[Inventory Type - Lookup Picker]])</f>
        <v/>
      </c>
      <c r="I201" s="149" t="str">
        <f t="shared" si="6"/>
        <v>mm/dd/yyyy</v>
      </c>
      <c r="J201" s="148">
        <f>Master[[#This Row],[Received Date -received by site]]</f>
        <v>0</v>
      </c>
      <c r="K201" s="42" t="str">
        <f>IF(Master[[#This Row],[Note (Accession Narrative)]]="","",Master[[#This Row],[Note (Accession Narrative)]])</f>
        <v/>
      </c>
    </row>
  </sheetData>
  <sheetProtection insertRows="0"/>
  <pageMargins left="0.7" right="0.7" top="0.75" bottom="0.75" header="0.3" footer="0.3"/>
  <ignoredErrors>
    <ignoredError sqref="C3"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A4"/>
  <sheetViews>
    <sheetView workbookViewId="0"/>
  </sheetViews>
  <sheetFormatPr defaultRowHeight="14.5" x14ac:dyDescent="0.35"/>
  <cols>
    <col min="1" max="1" width="117.7265625" customWidth="1"/>
  </cols>
  <sheetData>
    <row r="1" spans="1:1" ht="278.25" customHeight="1" x14ac:dyDescent="0.35">
      <c r="A1" s="117" t="s">
        <v>515</v>
      </c>
    </row>
    <row r="4" spans="1:1" ht="85.5" x14ac:dyDescent="0.35">
      <c r="A4" s="132" t="s">
        <v>519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AC134"/>
  <sheetViews>
    <sheetView workbookViewId="0">
      <selection activeCell="C10" sqref="C10"/>
    </sheetView>
  </sheetViews>
  <sheetFormatPr defaultColWidth="9.26953125" defaultRowHeight="14.5" x14ac:dyDescent="0.35"/>
  <cols>
    <col min="1" max="1" width="14.26953125" style="7" bestFit="1" customWidth="1"/>
    <col min="2" max="2" width="9.26953125" style="7"/>
    <col min="3" max="4" width="10.26953125" style="7" customWidth="1"/>
    <col min="5" max="6" width="9.26953125" style="7"/>
    <col min="7" max="7" width="18.453125" style="7" bestFit="1" customWidth="1"/>
    <col min="8" max="14" width="9.26953125" style="7"/>
    <col min="15" max="15" width="7.26953125" style="7" customWidth="1"/>
    <col min="16" max="16384" width="9.26953125" style="7"/>
  </cols>
  <sheetData>
    <row r="1" spans="1:29" s="6" customFormat="1" ht="58" x14ac:dyDescent="0.35">
      <c r="A1" s="6" t="s">
        <v>1</v>
      </c>
      <c r="B1" s="6" t="s">
        <v>2</v>
      </c>
      <c r="C1" s="6" t="s">
        <v>3</v>
      </c>
      <c r="D1" s="6" t="s">
        <v>499</v>
      </c>
      <c r="E1" s="6" t="s">
        <v>0</v>
      </c>
      <c r="F1" s="6" t="s">
        <v>69</v>
      </c>
      <c r="G1" s="6" t="s">
        <v>500</v>
      </c>
      <c r="H1" s="6" t="s">
        <v>501</v>
      </c>
      <c r="I1" s="6" t="s">
        <v>502</v>
      </c>
      <c r="J1" s="6" t="s">
        <v>503</v>
      </c>
      <c r="K1" s="6" t="s">
        <v>504</v>
      </c>
      <c r="L1" s="6" t="s">
        <v>505</v>
      </c>
      <c r="M1" s="6" t="s">
        <v>506</v>
      </c>
      <c r="N1" s="6" t="s">
        <v>4</v>
      </c>
      <c r="O1" s="6" t="s">
        <v>5</v>
      </c>
      <c r="P1" s="6" t="s">
        <v>6</v>
      </c>
      <c r="Q1" s="6" t="s">
        <v>7</v>
      </c>
      <c r="R1" s="6" t="s">
        <v>463</v>
      </c>
      <c r="S1" s="6" t="s">
        <v>8</v>
      </c>
      <c r="T1" s="6" t="s">
        <v>54</v>
      </c>
      <c r="U1" s="6" t="s">
        <v>9</v>
      </c>
      <c r="V1" s="6" t="s">
        <v>10</v>
      </c>
      <c r="W1" s="6" t="s">
        <v>507</v>
      </c>
      <c r="X1" s="6" t="s">
        <v>508</v>
      </c>
      <c r="Y1" s="6" t="s">
        <v>509</v>
      </c>
      <c r="Z1" s="6" t="s">
        <v>510</v>
      </c>
      <c r="AA1" s="6" t="s">
        <v>511</v>
      </c>
      <c r="AB1" s="6" t="s">
        <v>512</v>
      </c>
      <c r="AC1" s="6" t="s">
        <v>514</v>
      </c>
    </row>
    <row r="2" spans="1:29" x14ac:dyDescent="0.35">
      <c r="A2" s="7">
        <v>2096983</v>
      </c>
      <c r="B2" s="7" t="s">
        <v>305</v>
      </c>
      <c r="C2" s="7">
        <v>57036</v>
      </c>
      <c r="E2" s="7" t="s">
        <v>867</v>
      </c>
      <c r="F2" s="7" t="s">
        <v>877</v>
      </c>
      <c r="G2" s="7" t="s">
        <v>869</v>
      </c>
      <c r="H2" s="7" t="s">
        <v>305</v>
      </c>
      <c r="I2" s="7" t="s">
        <v>11</v>
      </c>
      <c r="J2" s="7" t="s">
        <v>13</v>
      </c>
      <c r="K2" s="7" t="s">
        <v>320</v>
      </c>
      <c r="M2" s="7" t="s">
        <v>513</v>
      </c>
      <c r="O2" s="7" t="s">
        <v>159</v>
      </c>
      <c r="Q2" s="7" t="s">
        <v>12</v>
      </c>
      <c r="R2" s="7" t="s">
        <v>56</v>
      </c>
      <c r="S2" s="2">
        <v>43734</v>
      </c>
      <c r="U2" s="7" t="s">
        <v>13</v>
      </c>
      <c r="W2" s="8" t="s">
        <v>881</v>
      </c>
      <c r="X2" s="8">
        <v>43734.396805555552</v>
      </c>
      <c r="Y2" s="8" t="s">
        <v>789</v>
      </c>
      <c r="Z2" s="8">
        <v>43943.666458333333</v>
      </c>
      <c r="AA2" s="8" t="s">
        <v>882</v>
      </c>
      <c r="AB2" s="8">
        <v>43734.396805555552</v>
      </c>
      <c r="AC2" s="7" t="s">
        <v>789</v>
      </c>
    </row>
    <row r="3" spans="1:29" x14ac:dyDescent="0.35">
      <c r="S3" s="8"/>
      <c r="X3" s="8"/>
      <c r="Z3" s="8"/>
      <c r="AB3" s="8"/>
    </row>
    <row r="4" spans="1:29" x14ac:dyDescent="0.35">
      <c r="S4" s="8"/>
      <c r="X4" s="8"/>
      <c r="Z4" s="8"/>
      <c r="AB4" s="8"/>
    </row>
    <row r="5" spans="1:29" x14ac:dyDescent="0.35">
      <c r="S5" s="8"/>
      <c r="X5" s="8"/>
      <c r="Z5" s="8"/>
      <c r="AB5" s="8"/>
    </row>
    <row r="6" spans="1:29" x14ac:dyDescent="0.35">
      <c r="S6" s="8"/>
      <c r="X6" s="8"/>
      <c r="Z6" s="8"/>
      <c r="AB6" s="8"/>
    </row>
    <row r="7" spans="1:29" x14ac:dyDescent="0.35">
      <c r="S7" s="8"/>
      <c r="X7" s="8"/>
      <c r="Z7" s="8"/>
      <c r="AB7" s="8"/>
    </row>
    <row r="8" spans="1:29" x14ac:dyDescent="0.35">
      <c r="S8" s="8"/>
      <c r="X8" s="8"/>
      <c r="Z8" s="8"/>
      <c r="AB8" s="8"/>
    </row>
    <row r="9" spans="1:29" x14ac:dyDescent="0.35">
      <c r="S9" s="8"/>
      <c r="X9" s="8"/>
      <c r="Z9" s="8"/>
      <c r="AB9" s="8"/>
    </row>
    <row r="10" spans="1:29" x14ac:dyDescent="0.35">
      <c r="S10" s="8"/>
      <c r="X10" s="8"/>
      <c r="Z10" s="8"/>
      <c r="AB10" s="8"/>
    </row>
    <row r="11" spans="1:29" x14ac:dyDescent="0.35">
      <c r="S11" s="8"/>
      <c r="X11" s="8"/>
      <c r="Z11" s="8"/>
      <c r="AB11" s="8"/>
    </row>
    <row r="12" spans="1:29" x14ac:dyDescent="0.35">
      <c r="S12" s="8"/>
      <c r="X12" s="8"/>
      <c r="Z12" s="8"/>
      <c r="AB12" s="8"/>
    </row>
    <row r="13" spans="1:29" x14ac:dyDescent="0.35">
      <c r="S13" s="8"/>
      <c r="X13" s="8"/>
      <c r="Z13" s="8"/>
      <c r="AB13" s="8"/>
    </row>
    <row r="14" spans="1:29" x14ac:dyDescent="0.35">
      <c r="S14" s="8"/>
      <c r="X14" s="8"/>
      <c r="Z14" s="8"/>
      <c r="AB14" s="8"/>
    </row>
    <row r="15" spans="1:29" x14ac:dyDescent="0.35">
      <c r="S15" s="8"/>
      <c r="X15" s="8"/>
      <c r="Z15" s="8"/>
      <c r="AB15" s="8"/>
    </row>
    <row r="16" spans="1:29" x14ac:dyDescent="0.35">
      <c r="S16" s="8"/>
      <c r="X16" s="8"/>
      <c r="Z16" s="8"/>
      <c r="AB16" s="8"/>
    </row>
    <row r="17" spans="19:28" x14ac:dyDescent="0.35">
      <c r="S17" s="8"/>
      <c r="X17" s="8"/>
      <c r="Z17" s="8"/>
      <c r="AB17" s="8"/>
    </row>
    <row r="18" spans="19:28" x14ac:dyDescent="0.35">
      <c r="S18" s="8"/>
      <c r="X18" s="8"/>
      <c r="Z18" s="8"/>
      <c r="AB18" s="8"/>
    </row>
    <row r="19" spans="19:28" x14ac:dyDescent="0.35">
      <c r="S19" s="8"/>
      <c r="X19" s="8"/>
      <c r="Z19" s="8"/>
      <c r="AB19" s="8"/>
    </row>
    <row r="20" spans="19:28" x14ac:dyDescent="0.35">
      <c r="S20" s="8"/>
      <c r="X20" s="8"/>
      <c r="Z20" s="8"/>
      <c r="AB20" s="8"/>
    </row>
    <row r="21" spans="19:28" x14ac:dyDescent="0.35">
      <c r="S21" s="8"/>
      <c r="X21" s="8"/>
      <c r="Z21" s="8"/>
      <c r="AB21" s="8"/>
    </row>
    <row r="22" spans="19:28" x14ac:dyDescent="0.35">
      <c r="S22" s="8"/>
      <c r="X22" s="8"/>
      <c r="Z22" s="8"/>
      <c r="AB22" s="8"/>
    </row>
    <row r="23" spans="19:28" x14ac:dyDescent="0.35">
      <c r="S23" s="8"/>
      <c r="X23" s="8"/>
      <c r="Z23" s="8"/>
      <c r="AB23" s="8"/>
    </row>
    <row r="24" spans="19:28" x14ac:dyDescent="0.35">
      <c r="S24" s="8"/>
      <c r="X24" s="8"/>
      <c r="Z24" s="8"/>
      <c r="AB24" s="8"/>
    </row>
    <row r="25" spans="19:28" x14ac:dyDescent="0.35">
      <c r="S25" s="8"/>
      <c r="X25" s="8"/>
      <c r="Z25" s="8"/>
      <c r="AB25" s="8"/>
    </row>
    <row r="26" spans="19:28" x14ac:dyDescent="0.35">
      <c r="S26" s="8"/>
      <c r="X26" s="8"/>
      <c r="Z26" s="8"/>
      <c r="AB26" s="8"/>
    </row>
    <row r="27" spans="19:28" x14ac:dyDescent="0.35">
      <c r="S27" s="8"/>
      <c r="X27" s="8"/>
      <c r="Z27" s="8"/>
      <c r="AB27" s="8"/>
    </row>
    <row r="28" spans="19:28" x14ac:dyDescent="0.35">
      <c r="S28" s="8"/>
      <c r="X28" s="8"/>
      <c r="Z28" s="8"/>
      <c r="AB28" s="8"/>
    </row>
    <row r="29" spans="19:28" x14ac:dyDescent="0.35">
      <c r="S29" s="8"/>
      <c r="X29" s="8"/>
      <c r="Z29" s="8"/>
      <c r="AB29" s="8"/>
    </row>
    <row r="30" spans="19:28" x14ac:dyDescent="0.35">
      <c r="S30" s="8"/>
      <c r="X30" s="8"/>
      <c r="Z30" s="8"/>
      <c r="AB30" s="8"/>
    </row>
    <row r="31" spans="19:28" x14ac:dyDescent="0.35">
      <c r="S31" s="8"/>
      <c r="X31" s="8"/>
      <c r="Z31" s="8"/>
      <c r="AB31" s="8"/>
    </row>
    <row r="32" spans="19:28" x14ac:dyDescent="0.35">
      <c r="S32" s="8"/>
      <c r="X32" s="8"/>
      <c r="Z32" s="8"/>
      <c r="AB32" s="8"/>
    </row>
    <row r="33" spans="19:28" x14ac:dyDescent="0.35">
      <c r="S33" s="8"/>
      <c r="X33" s="8"/>
      <c r="Z33" s="8"/>
      <c r="AB33" s="8"/>
    </row>
    <row r="34" spans="19:28" x14ac:dyDescent="0.35">
      <c r="S34" s="8"/>
      <c r="X34" s="8"/>
      <c r="Z34" s="8"/>
      <c r="AB34" s="8"/>
    </row>
    <row r="35" spans="19:28" x14ac:dyDescent="0.35">
      <c r="S35" s="8"/>
      <c r="X35" s="8"/>
      <c r="Z35" s="8"/>
      <c r="AB35" s="8"/>
    </row>
    <row r="36" spans="19:28" x14ac:dyDescent="0.35">
      <c r="S36" s="8"/>
      <c r="X36" s="8"/>
      <c r="Z36" s="8"/>
      <c r="AB36" s="8"/>
    </row>
    <row r="37" spans="19:28" x14ac:dyDescent="0.35">
      <c r="S37" s="8"/>
      <c r="X37" s="8"/>
      <c r="Z37" s="8"/>
      <c r="AB37" s="8"/>
    </row>
    <row r="38" spans="19:28" x14ac:dyDescent="0.35">
      <c r="S38" s="8"/>
      <c r="X38" s="8"/>
      <c r="Z38" s="8"/>
      <c r="AB38" s="8"/>
    </row>
    <row r="39" spans="19:28" x14ac:dyDescent="0.35">
      <c r="S39" s="8"/>
      <c r="X39" s="8"/>
      <c r="Z39" s="8"/>
      <c r="AB39" s="8"/>
    </row>
    <row r="40" spans="19:28" x14ac:dyDescent="0.35">
      <c r="S40" s="8"/>
      <c r="X40" s="8"/>
      <c r="Z40" s="8"/>
      <c r="AB40" s="8"/>
    </row>
    <row r="41" spans="19:28" x14ac:dyDescent="0.35">
      <c r="S41" s="8"/>
      <c r="X41" s="8"/>
      <c r="Z41" s="8"/>
      <c r="AB41" s="8"/>
    </row>
    <row r="42" spans="19:28" x14ac:dyDescent="0.35">
      <c r="S42" s="8"/>
      <c r="X42" s="8"/>
      <c r="Z42" s="8"/>
      <c r="AB42" s="8"/>
    </row>
    <row r="43" spans="19:28" x14ac:dyDescent="0.35">
      <c r="S43" s="8"/>
      <c r="X43" s="8"/>
      <c r="Z43" s="8"/>
      <c r="AB43" s="8"/>
    </row>
    <row r="44" spans="19:28" x14ac:dyDescent="0.35">
      <c r="S44" s="8"/>
      <c r="X44" s="8"/>
      <c r="Z44" s="8"/>
      <c r="AB44" s="8"/>
    </row>
    <row r="45" spans="19:28" x14ac:dyDescent="0.35">
      <c r="S45" s="8"/>
      <c r="X45" s="8"/>
      <c r="Z45" s="8"/>
      <c r="AB45" s="8"/>
    </row>
    <row r="46" spans="19:28" x14ac:dyDescent="0.35">
      <c r="S46" s="8"/>
      <c r="X46" s="8"/>
      <c r="Z46" s="8"/>
      <c r="AB46" s="8"/>
    </row>
    <row r="47" spans="19:28" x14ac:dyDescent="0.35">
      <c r="S47" s="8"/>
      <c r="X47" s="8"/>
      <c r="Z47" s="8"/>
      <c r="AB47" s="8"/>
    </row>
    <row r="48" spans="19:28" x14ac:dyDescent="0.35">
      <c r="S48" s="8"/>
      <c r="X48" s="8"/>
      <c r="Z48" s="8"/>
      <c r="AB48" s="8"/>
    </row>
    <row r="49" spans="19:28" x14ac:dyDescent="0.35">
      <c r="S49" s="8"/>
      <c r="X49" s="8"/>
      <c r="Z49" s="8"/>
      <c r="AB49" s="8"/>
    </row>
    <row r="50" spans="19:28" x14ac:dyDescent="0.35">
      <c r="S50" s="8"/>
      <c r="X50" s="8"/>
      <c r="Z50" s="8"/>
      <c r="AB50" s="8"/>
    </row>
    <row r="51" spans="19:28" x14ac:dyDescent="0.35">
      <c r="S51" s="8"/>
      <c r="X51" s="8"/>
      <c r="Z51" s="8"/>
      <c r="AB51" s="8"/>
    </row>
    <row r="52" spans="19:28" x14ac:dyDescent="0.35">
      <c r="S52" s="8"/>
      <c r="X52" s="8"/>
      <c r="Z52" s="8"/>
      <c r="AB52" s="8"/>
    </row>
    <row r="53" spans="19:28" x14ac:dyDescent="0.35">
      <c r="S53" s="8"/>
      <c r="X53" s="8"/>
      <c r="Z53" s="8"/>
      <c r="AB53" s="8"/>
    </row>
    <row r="54" spans="19:28" x14ac:dyDescent="0.35">
      <c r="S54" s="8"/>
      <c r="X54" s="8"/>
      <c r="Z54" s="8"/>
      <c r="AB54" s="8"/>
    </row>
    <row r="55" spans="19:28" x14ac:dyDescent="0.35">
      <c r="S55" s="8"/>
      <c r="X55" s="8"/>
      <c r="Z55" s="8"/>
      <c r="AB55" s="8"/>
    </row>
    <row r="56" spans="19:28" x14ac:dyDescent="0.35">
      <c r="S56" s="8"/>
      <c r="X56" s="8"/>
      <c r="Z56" s="8"/>
      <c r="AB56" s="8"/>
    </row>
    <row r="57" spans="19:28" x14ac:dyDescent="0.35">
      <c r="S57" s="8"/>
      <c r="X57" s="8"/>
      <c r="Z57" s="8"/>
      <c r="AB57" s="8"/>
    </row>
    <row r="58" spans="19:28" x14ac:dyDescent="0.35">
      <c r="S58" s="8"/>
      <c r="X58" s="8"/>
      <c r="Z58" s="8"/>
      <c r="AB58" s="8"/>
    </row>
    <row r="59" spans="19:28" x14ac:dyDescent="0.35">
      <c r="S59" s="8"/>
      <c r="X59" s="8"/>
      <c r="Z59" s="8"/>
      <c r="AB59" s="8"/>
    </row>
    <row r="60" spans="19:28" x14ac:dyDescent="0.35">
      <c r="S60" s="8"/>
      <c r="X60" s="8"/>
      <c r="Z60" s="8"/>
      <c r="AB60" s="8"/>
    </row>
    <row r="61" spans="19:28" x14ac:dyDescent="0.35">
      <c r="S61" s="8"/>
      <c r="X61" s="8"/>
      <c r="Z61" s="8"/>
      <c r="AB61" s="8"/>
    </row>
    <row r="62" spans="19:28" x14ac:dyDescent="0.35">
      <c r="S62" s="8"/>
      <c r="X62" s="8"/>
      <c r="Z62" s="8"/>
      <c r="AB62" s="8"/>
    </row>
    <row r="63" spans="19:28" x14ac:dyDescent="0.35">
      <c r="S63" s="8"/>
      <c r="X63" s="8"/>
      <c r="Z63" s="8"/>
      <c r="AB63" s="8"/>
    </row>
    <row r="64" spans="19:28" x14ac:dyDescent="0.35">
      <c r="S64" s="8"/>
      <c r="X64" s="8"/>
      <c r="Z64" s="8"/>
      <c r="AB64" s="8"/>
    </row>
    <row r="65" spans="19:28" x14ac:dyDescent="0.35">
      <c r="S65" s="8"/>
      <c r="X65" s="8"/>
      <c r="Z65" s="8"/>
      <c r="AB65" s="8"/>
    </row>
    <row r="66" spans="19:28" x14ac:dyDescent="0.35">
      <c r="S66" s="8"/>
      <c r="X66" s="8"/>
      <c r="Z66" s="8"/>
      <c r="AB66" s="8"/>
    </row>
    <row r="67" spans="19:28" x14ac:dyDescent="0.35">
      <c r="S67" s="8"/>
      <c r="X67" s="8"/>
      <c r="Z67" s="8"/>
      <c r="AB67" s="8"/>
    </row>
    <row r="68" spans="19:28" x14ac:dyDescent="0.35">
      <c r="S68" s="8"/>
      <c r="X68" s="8"/>
      <c r="Z68" s="8"/>
      <c r="AB68" s="8"/>
    </row>
    <row r="69" spans="19:28" x14ac:dyDescent="0.35">
      <c r="S69" s="8"/>
      <c r="X69" s="8"/>
      <c r="Z69" s="8"/>
      <c r="AB69" s="8"/>
    </row>
    <row r="70" spans="19:28" x14ac:dyDescent="0.35">
      <c r="S70" s="8"/>
      <c r="X70" s="8"/>
      <c r="Z70" s="8"/>
      <c r="AB70" s="8"/>
    </row>
    <row r="71" spans="19:28" x14ac:dyDescent="0.35">
      <c r="S71" s="8"/>
      <c r="X71" s="8"/>
      <c r="Z71" s="8"/>
      <c r="AB71" s="8"/>
    </row>
    <row r="72" spans="19:28" x14ac:dyDescent="0.35">
      <c r="S72" s="8"/>
      <c r="X72" s="8"/>
      <c r="Z72" s="8"/>
      <c r="AB72" s="8"/>
    </row>
    <row r="73" spans="19:28" x14ac:dyDescent="0.35">
      <c r="S73" s="8"/>
      <c r="X73" s="8"/>
      <c r="Z73" s="8"/>
      <c r="AB73" s="8"/>
    </row>
    <row r="74" spans="19:28" x14ac:dyDescent="0.35">
      <c r="S74" s="8"/>
      <c r="X74" s="8"/>
      <c r="Z74" s="8"/>
      <c r="AB74" s="8"/>
    </row>
    <row r="75" spans="19:28" x14ac:dyDescent="0.35">
      <c r="S75" s="8"/>
      <c r="X75" s="8"/>
      <c r="Z75" s="8"/>
      <c r="AB75" s="8"/>
    </row>
    <row r="76" spans="19:28" x14ac:dyDescent="0.35">
      <c r="S76" s="8"/>
      <c r="X76" s="8"/>
      <c r="Z76" s="8"/>
      <c r="AB76" s="8"/>
    </row>
    <row r="77" spans="19:28" x14ac:dyDescent="0.35">
      <c r="S77" s="8"/>
      <c r="X77" s="8"/>
      <c r="Z77" s="8"/>
      <c r="AB77" s="8"/>
    </row>
    <row r="78" spans="19:28" x14ac:dyDescent="0.35">
      <c r="S78" s="8"/>
      <c r="X78" s="8"/>
      <c r="Z78" s="8"/>
      <c r="AB78" s="8"/>
    </row>
    <row r="79" spans="19:28" x14ac:dyDescent="0.35">
      <c r="S79" s="8"/>
      <c r="X79" s="8"/>
      <c r="Z79" s="8"/>
      <c r="AB79" s="8"/>
    </row>
    <row r="80" spans="19:28" x14ac:dyDescent="0.35">
      <c r="S80" s="8"/>
      <c r="X80" s="8"/>
      <c r="Z80" s="8"/>
      <c r="AB80" s="8"/>
    </row>
    <row r="81" spans="19:28" x14ac:dyDescent="0.35">
      <c r="S81" s="8"/>
      <c r="X81" s="8"/>
      <c r="Z81" s="8"/>
      <c r="AB81" s="8"/>
    </row>
    <row r="82" spans="19:28" x14ac:dyDescent="0.35">
      <c r="S82" s="8"/>
      <c r="X82" s="8"/>
      <c r="Z82" s="8"/>
      <c r="AB82" s="8"/>
    </row>
    <row r="83" spans="19:28" x14ac:dyDescent="0.35">
      <c r="S83" s="8"/>
      <c r="X83" s="8"/>
      <c r="Z83" s="8"/>
      <c r="AB83" s="8"/>
    </row>
    <row r="84" spans="19:28" x14ac:dyDescent="0.35">
      <c r="S84" s="8"/>
      <c r="X84" s="8"/>
      <c r="Z84" s="8"/>
      <c r="AB84" s="8"/>
    </row>
    <row r="85" spans="19:28" x14ac:dyDescent="0.35">
      <c r="S85" s="8"/>
      <c r="X85" s="8"/>
      <c r="Z85" s="8"/>
      <c r="AB85" s="8"/>
    </row>
    <row r="86" spans="19:28" x14ac:dyDescent="0.35">
      <c r="S86" s="8"/>
      <c r="X86" s="8"/>
      <c r="Z86" s="8"/>
      <c r="AB86" s="8"/>
    </row>
    <row r="87" spans="19:28" x14ac:dyDescent="0.35">
      <c r="S87" s="8"/>
      <c r="X87" s="8"/>
      <c r="Z87" s="8"/>
      <c r="AB87" s="8"/>
    </row>
    <row r="88" spans="19:28" x14ac:dyDescent="0.35">
      <c r="S88" s="8"/>
      <c r="X88" s="8"/>
      <c r="Z88" s="8"/>
      <c r="AB88" s="8"/>
    </row>
    <row r="89" spans="19:28" x14ac:dyDescent="0.35">
      <c r="S89" s="8"/>
      <c r="X89" s="8"/>
      <c r="Z89" s="8"/>
      <c r="AB89" s="8"/>
    </row>
    <row r="90" spans="19:28" x14ac:dyDescent="0.35">
      <c r="S90" s="8"/>
      <c r="X90" s="8"/>
      <c r="Z90" s="8"/>
      <c r="AB90" s="8"/>
    </row>
    <row r="91" spans="19:28" x14ac:dyDescent="0.35">
      <c r="S91" s="8"/>
      <c r="X91" s="8"/>
      <c r="Z91" s="8"/>
      <c r="AB91" s="8"/>
    </row>
    <row r="92" spans="19:28" x14ac:dyDescent="0.35">
      <c r="S92" s="8"/>
      <c r="X92" s="8"/>
      <c r="Z92" s="8"/>
      <c r="AB92" s="8"/>
    </row>
    <row r="93" spans="19:28" x14ac:dyDescent="0.35">
      <c r="S93" s="8"/>
      <c r="X93" s="8"/>
      <c r="Z93" s="8"/>
      <c r="AB93" s="8"/>
    </row>
    <row r="94" spans="19:28" x14ac:dyDescent="0.35">
      <c r="S94" s="8"/>
      <c r="X94" s="8"/>
      <c r="Z94" s="8"/>
      <c r="AB94" s="8"/>
    </row>
    <row r="95" spans="19:28" x14ac:dyDescent="0.35">
      <c r="S95" s="8"/>
      <c r="X95" s="8"/>
      <c r="Z95" s="8"/>
      <c r="AB95" s="8"/>
    </row>
    <row r="96" spans="19:28" x14ac:dyDescent="0.35">
      <c r="S96" s="8"/>
      <c r="X96" s="8"/>
      <c r="Z96" s="8"/>
      <c r="AB96" s="8"/>
    </row>
    <row r="97" spans="19:28" x14ac:dyDescent="0.35">
      <c r="S97" s="8"/>
      <c r="X97" s="8"/>
      <c r="Z97" s="8"/>
      <c r="AB97" s="8"/>
    </row>
    <row r="98" spans="19:28" x14ac:dyDescent="0.35">
      <c r="S98" s="8"/>
      <c r="X98" s="8"/>
      <c r="Z98" s="8"/>
      <c r="AB98" s="8"/>
    </row>
    <row r="99" spans="19:28" x14ac:dyDescent="0.35">
      <c r="S99" s="8"/>
      <c r="X99" s="8"/>
      <c r="Z99" s="8"/>
      <c r="AB99" s="8"/>
    </row>
    <row r="100" spans="19:28" x14ac:dyDescent="0.35">
      <c r="S100" s="8"/>
      <c r="X100" s="8"/>
      <c r="Z100" s="8"/>
      <c r="AB100" s="8"/>
    </row>
    <row r="101" spans="19:28" x14ac:dyDescent="0.35">
      <c r="S101" s="8"/>
      <c r="X101" s="8"/>
      <c r="Z101" s="8"/>
      <c r="AB101" s="8"/>
    </row>
    <row r="102" spans="19:28" x14ac:dyDescent="0.35">
      <c r="S102" s="8"/>
      <c r="X102" s="8"/>
      <c r="Z102" s="8"/>
      <c r="AB102" s="8"/>
    </row>
    <row r="103" spans="19:28" x14ac:dyDescent="0.35">
      <c r="S103" s="8"/>
      <c r="X103" s="8"/>
      <c r="Z103" s="8"/>
      <c r="AB103" s="8"/>
    </row>
    <row r="104" spans="19:28" x14ac:dyDescent="0.35">
      <c r="S104" s="8"/>
      <c r="X104" s="8"/>
      <c r="Z104" s="8"/>
      <c r="AB104" s="8"/>
    </row>
    <row r="105" spans="19:28" x14ac:dyDescent="0.35">
      <c r="S105" s="8"/>
      <c r="X105" s="8"/>
      <c r="Z105" s="8"/>
      <c r="AB105" s="8"/>
    </row>
    <row r="106" spans="19:28" x14ac:dyDescent="0.35">
      <c r="S106" s="8"/>
      <c r="X106" s="8"/>
      <c r="Z106" s="8"/>
      <c r="AB106" s="8"/>
    </row>
    <row r="107" spans="19:28" x14ac:dyDescent="0.35">
      <c r="S107" s="8"/>
      <c r="X107" s="8"/>
      <c r="Z107" s="8"/>
      <c r="AB107" s="8"/>
    </row>
    <row r="108" spans="19:28" x14ac:dyDescent="0.35">
      <c r="S108" s="8"/>
      <c r="X108" s="8"/>
      <c r="Z108" s="8"/>
      <c r="AB108" s="8"/>
    </row>
    <row r="109" spans="19:28" x14ac:dyDescent="0.35">
      <c r="S109" s="8"/>
      <c r="X109" s="8"/>
      <c r="Z109" s="8"/>
      <c r="AB109" s="8"/>
    </row>
    <row r="110" spans="19:28" x14ac:dyDescent="0.35">
      <c r="S110" s="8"/>
      <c r="X110" s="8"/>
      <c r="Z110" s="8"/>
      <c r="AB110" s="8"/>
    </row>
    <row r="111" spans="19:28" x14ac:dyDescent="0.35">
      <c r="S111" s="8"/>
      <c r="X111" s="8"/>
      <c r="Z111" s="8"/>
      <c r="AB111" s="8"/>
    </row>
    <row r="112" spans="19:28" x14ac:dyDescent="0.35">
      <c r="S112" s="8"/>
      <c r="X112" s="8"/>
      <c r="Z112" s="8"/>
      <c r="AB112" s="8"/>
    </row>
    <row r="113" spans="19:28" x14ac:dyDescent="0.35">
      <c r="S113" s="8"/>
      <c r="X113" s="8"/>
      <c r="Z113" s="8"/>
      <c r="AB113" s="8"/>
    </row>
    <row r="114" spans="19:28" x14ac:dyDescent="0.35">
      <c r="S114" s="8"/>
      <c r="X114" s="8"/>
      <c r="Z114" s="8"/>
      <c r="AB114" s="8"/>
    </row>
    <row r="115" spans="19:28" x14ac:dyDescent="0.35">
      <c r="S115" s="8"/>
      <c r="X115" s="8"/>
      <c r="Z115" s="8"/>
      <c r="AB115" s="8"/>
    </row>
    <row r="116" spans="19:28" x14ac:dyDescent="0.35">
      <c r="S116" s="8"/>
      <c r="X116" s="8"/>
      <c r="Z116" s="8"/>
      <c r="AB116" s="8"/>
    </row>
    <row r="117" spans="19:28" x14ac:dyDescent="0.35">
      <c r="S117" s="8"/>
      <c r="X117" s="8"/>
      <c r="Z117" s="8"/>
      <c r="AB117" s="8"/>
    </row>
    <row r="118" spans="19:28" x14ac:dyDescent="0.35">
      <c r="S118" s="8"/>
      <c r="X118" s="8"/>
      <c r="Z118" s="8"/>
      <c r="AB118" s="8"/>
    </row>
    <row r="119" spans="19:28" x14ac:dyDescent="0.35">
      <c r="S119" s="8"/>
      <c r="X119" s="8"/>
      <c r="Z119" s="8"/>
      <c r="AB119" s="8"/>
    </row>
    <row r="120" spans="19:28" x14ac:dyDescent="0.35">
      <c r="S120" s="8"/>
      <c r="X120" s="8"/>
      <c r="Z120" s="8"/>
      <c r="AB120" s="8"/>
    </row>
    <row r="121" spans="19:28" x14ac:dyDescent="0.35">
      <c r="S121" s="8"/>
      <c r="X121" s="8"/>
      <c r="Z121" s="8"/>
      <c r="AB121" s="8"/>
    </row>
    <row r="122" spans="19:28" x14ac:dyDescent="0.35">
      <c r="S122" s="8"/>
      <c r="X122" s="8"/>
      <c r="Z122" s="8"/>
      <c r="AB122" s="8"/>
    </row>
    <row r="123" spans="19:28" x14ac:dyDescent="0.35">
      <c r="S123" s="8"/>
      <c r="X123" s="8"/>
      <c r="Z123" s="8"/>
      <c r="AB123" s="8"/>
    </row>
    <row r="124" spans="19:28" x14ac:dyDescent="0.35">
      <c r="S124" s="8"/>
      <c r="X124" s="8"/>
      <c r="Z124" s="8"/>
      <c r="AB124" s="8"/>
    </row>
    <row r="125" spans="19:28" x14ac:dyDescent="0.35">
      <c r="S125" s="8"/>
      <c r="X125" s="8"/>
      <c r="Z125" s="8"/>
      <c r="AB125" s="8"/>
    </row>
    <row r="126" spans="19:28" x14ac:dyDescent="0.35">
      <c r="S126" s="8"/>
      <c r="X126" s="8"/>
      <c r="Z126" s="8"/>
      <c r="AB126" s="8"/>
    </row>
    <row r="127" spans="19:28" x14ac:dyDescent="0.35">
      <c r="S127" s="8"/>
      <c r="X127" s="8"/>
      <c r="Z127" s="8"/>
      <c r="AB127" s="8"/>
    </row>
    <row r="128" spans="19:28" x14ac:dyDescent="0.35">
      <c r="S128" s="8"/>
      <c r="X128" s="8"/>
      <c r="Z128" s="8"/>
      <c r="AB128" s="8"/>
    </row>
    <row r="129" spans="19:28" x14ac:dyDescent="0.35">
      <c r="S129" s="8"/>
      <c r="X129" s="8"/>
      <c r="Z129" s="8"/>
      <c r="AB129" s="8"/>
    </row>
    <row r="130" spans="19:28" x14ac:dyDescent="0.35">
      <c r="S130" s="8"/>
      <c r="X130" s="8"/>
      <c r="Z130" s="8"/>
      <c r="AB130" s="8"/>
    </row>
    <row r="131" spans="19:28" x14ac:dyDescent="0.35">
      <c r="S131" s="8"/>
      <c r="X131" s="8"/>
      <c r="Z131" s="8"/>
      <c r="AB131" s="8"/>
    </row>
    <row r="132" spans="19:28" x14ac:dyDescent="0.35">
      <c r="S132" s="8"/>
      <c r="X132" s="8"/>
      <c r="Z132" s="8"/>
      <c r="AB132" s="8"/>
    </row>
    <row r="133" spans="19:28" x14ac:dyDescent="0.35">
      <c r="S133" s="8"/>
      <c r="X133" s="8"/>
      <c r="Z133" s="8"/>
      <c r="AB133" s="8"/>
    </row>
    <row r="134" spans="19:28" x14ac:dyDescent="0.35">
      <c r="S134" s="8"/>
      <c r="X134" s="8"/>
      <c r="Z134" s="8"/>
      <c r="AB134" s="8"/>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0" tint="-0.249977111117893"/>
  </sheetPr>
  <dimension ref="A1:J202"/>
  <sheetViews>
    <sheetView workbookViewId="0">
      <selection activeCell="C14" sqref="C14"/>
    </sheetView>
  </sheetViews>
  <sheetFormatPr defaultRowHeight="14.5" x14ac:dyDescent="0.35"/>
  <cols>
    <col min="1" max="1" width="12" bestFit="1" customWidth="1"/>
    <col min="2" max="2" width="12.81640625" bestFit="1" customWidth="1"/>
    <col min="3" max="3" width="15.81640625" bestFit="1" customWidth="1"/>
    <col min="4" max="4" width="13.453125" customWidth="1"/>
    <col min="5" max="5" width="14.1796875" style="9" customWidth="1"/>
    <col min="6" max="6" width="13.81640625" style="9" customWidth="1"/>
    <col min="7" max="7" width="11.26953125" style="9" customWidth="1"/>
    <col min="8" max="8" width="7.54296875" style="9" customWidth="1"/>
    <col min="9" max="9" width="78" style="9" bestFit="1" customWidth="1"/>
    <col min="10" max="10" width="25.453125" customWidth="1"/>
  </cols>
  <sheetData>
    <row r="1" spans="1:10" s="116" customFormat="1" ht="29" x14ac:dyDescent="0.35">
      <c r="A1" s="124" t="s">
        <v>48</v>
      </c>
      <c r="B1" s="125" t="s">
        <v>10</v>
      </c>
      <c r="C1" s="125" t="s">
        <v>49</v>
      </c>
      <c r="D1" s="124" t="s">
        <v>50</v>
      </c>
      <c r="E1" s="124" t="s">
        <v>51</v>
      </c>
      <c r="F1" s="124" t="s">
        <v>52</v>
      </c>
      <c r="G1" s="124" t="s">
        <v>53</v>
      </c>
      <c r="H1" s="124" t="s">
        <v>54</v>
      </c>
      <c r="I1" s="124" t="s">
        <v>55</v>
      </c>
      <c r="J1" s="131" t="s">
        <v>9</v>
      </c>
    </row>
    <row r="2" spans="1:10" ht="15.5" x14ac:dyDescent="0.35">
      <c r="A2" s="1"/>
      <c r="B2" s="30" t="str">
        <f>Master[[#This Row],[Accession Prefix (NPGS)]]&amp;" "&amp;Master[[#This Row],[Accession Number -Assigned]]</f>
        <v>W6 57036</v>
      </c>
      <c r="C2" s="30" t="str">
        <f t="shared" ref="C2:C33" si="0">"Seeds of Success"</f>
        <v>Seeds of Success</v>
      </c>
      <c r="D2" s="30" t="str">
        <f>"mm/dd/yyyy"</f>
        <v>mm/dd/yyyy</v>
      </c>
      <c r="E2" s="193">
        <v>44095</v>
      </c>
      <c r="F2" s="30" t="str">
        <f>"mm/dd/yyyy"</f>
        <v>mm/dd/yyyy</v>
      </c>
      <c r="G2" s="39"/>
      <c r="H2" s="30" t="str">
        <f>"N"</f>
        <v>N</v>
      </c>
      <c r="I2" s="30" t="str">
        <f t="shared" ref="I2:I33" si="1">"Cashman, Michael J., USDA, ARS, Regional Plant Introduction Station, Pullman, Washington, United States"</f>
        <v>Cashman, Michael J., USDA, ARS, Regional Plant Introduction Station, Pullman, Washington, United States</v>
      </c>
      <c r="J2" s="40"/>
    </row>
    <row r="3" spans="1:10" x14ac:dyDescent="0.35">
      <c r="A3" s="30"/>
      <c r="B3" s="58" t="str">
        <f>Master[[#This Row],[Accession Prefix (NPGS)]]&amp;" "&amp;Master[[#This Row],[Accession Number -Assigned]]</f>
        <v xml:space="preserve">W6 </v>
      </c>
      <c r="C3" s="58" t="str">
        <f>"Seeds of Success"</f>
        <v>Seeds of Success</v>
      </c>
      <c r="D3" s="58" t="str">
        <f t="shared" ref="D3:D21" si="2">"mm/dd/yyyy"</f>
        <v>mm/dd/yyyy</v>
      </c>
      <c r="E3" s="216" t="s">
        <v>883</v>
      </c>
      <c r="F3" s="58" t="str">
        <f t="shared" ref="F3:F21" si="3">"mm/dd/yyyy"</f>
        <v>mm/dd/yyyy</v>
      </c>
      <c r="G3" s="61"/>
      <c r="H3" s="58" t="str">
        <f t="shared" ref="H3:H21" si="4">"N"</f>
        <v>N</v>
      </c>
      <c r="I3" s="30" t="str">
        <f t="shared" si="1"/>
        <v>Cashman, Michael J., USDA, ARS, Regional Plant Introduction Station, Pullman, Washington, United States</v>
      </c>
      <c r="J3" s="40"/>
    </row>
    <row r="4" spans="1:10" x14ac:dyDescent="0.35">
      <c r="A4" s="30"/>
      <c r="B4" s="58" t="str">
        <f>Master[[#This Row],[Accession Prefix (NPGS)]]&amp;" "&amp;Master[[#This Row],[Accession Number -Assigned]]</f>
        <v xml:space="preserve">W6 </v>
      </c>
      <c r="C4" s="58" t="str">
        <f t="shared" si="0"/>
        <v>Seeds of Success</v>
      </c>
      <c r="D4" s="58" t="str">
        <f t="shared" si="2"/>
        <v>mm/dd/yyyy</v>
      </c>
      <c r="E4" s="193"/>
      <c r="F4" s="58" t="str">
        <f t="shared" si="3"/>
        <v>mm/dd/yyyy</v>
      </c>
      <c r="G4" s="61"/>
      <c r="H4" s="58" t="str">
        <f t="shared" si="4"/>
        <v>N</v>
      </c>
      <c r="I4" s="30" t="str">
        <f t="shared" si="1"/>
        <v>Cashman, Michael J., USDA, ARS, Regional Plant Introduction Station, Pullman, Washington, United States</v>
      </c>
      <c r="J4" s="40"/>
    </row>
    <row r="5" spans="1:10" x14ac:dyDescent="0.35">
      <c r="A5" s="30"/>
      <c r="B5" s="58" t="str">
        <f>Master[[#This Row],[Accession Prefix (NPGS)]]&amp;" "&amp;Master[[#This Row],[Accession Number -Assigned]]</f>
        <v xml:space="preserve">W6 </v>
      </c>
      <c r="C5" s="58" t="str">
        <f t="shared" si="0"/>
        <v>Seeds of Success</v>
      </c>
      <c r="D5" s="58" t="str">
        <f t="shared" si="2"/>
        <v>mm/dd/yyyy</v>
      </c>
      <c r="E5" s="193"/>
      <c r="F5" s="58" t="str">
        <f t="shared" si="3"/>
        <v>mm/dd/yyyy</v>
      </c>
      <c r="G5" s="61"/>
      <c r="H5" s="58" t="str">
        <f t="shared" si="4"/>
        <v>N</v>
      </c>
      <c r="I5" s="30" t="str">
        <f t="shared" si="1"/>
        <v>Cashman, Michael J., USDA, ARS, Regional Plant Introduction Station, Pullman, Washington, United States</v>
      </c>
      <c r="J5" s="40"/>
    </row>
    <row r="6" spans="1:10" x14ac:dyDescent="0.35">
      <c r="A6" s="30"/>
      <c r="B6" s="58" t="str">
        <f>Master[[#This Row],[Accession Prefix (NPGS)]]&amp;" "&amp;Master[[#This Row],[Accession Number -Assigned]]</f>
        <v xml:space="preserve">W6 </v>
      </c>
      <c r="C6" s="58" t="str">
        <f t="shared" si="0"/>
        <v>Seeds of Success</v>
      </c>
      <c r="D6" s="58" t="str">
        <f t="shared" si="2"/>
        <v>mm/dd/yyyy</v>
      </c>
      <c r="E6" s="193"/>
      <c r="F6" s="58" t="str">
        <f t="shared" si="3"/>
        <v>mm/dd/yyyy</v>
      </c>
      <c r="G6" s="61"/>
      <c r="H6" s="58" t="str">
        <f t="shared" si="4"/>
        <v>N</v>
      </c>
      <c r="I6" s="30" t="str">
        <f t="shared" si="1"/>
        <v>Cashman, Michael J., USDA, ARS, Regional Plant Introduction Station, Pullman, Washington, United States</v>
      </c>
      <c r="J6" s="40"/>
    </row>
    <row r="7" spans="1:10" x14ac:dyDescent="0.35">
      <c r="A7" s="30"/>
      <c r="B7" s="58" t="str">
        <f>Master[[#This Row],[Accession Prefix (NPGS)]]&amp;" "&amp;Master[[#This Row],[Accession Number -Assigned]]</f>
        <v xml:space="preserve">W6 </v>
      </c>
      <c r="C7" s="58" t="str">
        <f t="shared" si="0"/>
        <v>Seeds of Success</v>
      </c>
      <c r="D7" s="58" t="str">
        <f t="shared" si="2"/>
        <v>mm/dd/yyyy</v>
      </c>
      <c r="E7" s="193"/>
      <c r="F7" s="58" t="str">
        <f t="shared" si="3"/>
        <v>mm/dd/yyyy</v>
      </c>
      <c r="G7" s="61"/>
      <c r="H7" s="58" t="str">
        <f t="shared" si="4"/>
        <v>N</v>
      </c>
      <c r="I7" s="30" t="str">
        <f t="shared" si="1"/>
        <v>Cashman, Michael J., USDA, ARS, Regional Plant Introduction Station, Pullman, Washington, United States</v>
      </c>
      <c r="J7" s="40"/>
    </row>
    <row r="8" spans="1:10" x14ac:dyDescent="0.35">
      <c r="A8" s="30"/>
      <c r="B8" s="58" t="str">
        <f>Master[[#This Row],[Accession Prefix (NPGS)]]&amp;" "&amp;Master[[#This Row],[Accession Number -Assigned]]</f>
        <v xml:space="preserve">W6 </v>
      </c>
      <c r="C8" s="58" t="str">
        <f t="shared" si="0"/>
        <v>Seeds of Success</v>
      </c>
      <c r="D8" s="58" t="str">
        <f t="shared" si="2"/>
        <v>mm/dd/yyyy</v>
      </c>
      <c r="E8" s="193"/>
      <c r="F8" s="58" t="str">
        <f t="shared" si="3"/>
        <v>mm/dd/yyyy</v>
      </c>
      <c r="G8" s="61"/>
      <c r="H8" s="58" t="str">
        <f t="shared" si="4"/>
        <v>N</v>
      </c>
      <c r="I8" s="30" t="str">
        <f t="shared" si="1"/>
        <v>Cashman, Michael J., USDA, ARS, Regional Plant Introduction Station, Pullman, Washington, United States</v>
      </c>
      <c r="J8" s="40"/>
    </row>
    <row r="9" spans="1:10" x14ac:dyDescent="0.35">
      <c r="A9" s="30"/>
      <c r="B9" s="58" t="str">
        <f>Master[[#This Row],[Accession Prefix (NPGS)]]&amp;" "&amp;Master[[#This Row],[Accession Number -Assigned]]</f>
        <v xml:space="preserve">W6 </v>
      </c>
      <c r="C9" s="58" t="str">
        <f t="shared" si="0"/>
        <v>Seeds of Success</v>
      </c>
      <c r="D9" s="58" t="str">
        <f t="shared" si="2"/>
        <v>mm/dd/yyyy</v>
      </c>
      <c r="E9" s="193"/>
      <c r="F9" s="58" t="str">
        <f t="shared" si="3"/>
        <v>mm/dd/yyyy</v>
      </c>
      <c r="G9" s="61"/>
      <c r="H9" s="58" t="str">
        <f t="shared" si="4"/>
        <v>N</v>
      </c>
      <c r="I9" s="30" t="str">
        <f t="shared" si="1"/>
        <v>Cashman, Michael J., USDA, ARS, Regional Plant Introduction Station, Pullman, Washington, United States</v>
      </c>
      <c r="J9" s="40"/>
    </row>
    <row r="10" spans="1:10" x14ac:dyDescent="0.35">
      <c r="A10" s="30"/>
      <c r="B10" s="58" t="str">
        <f>Master[[#This Row],[Accession Prefix (NPGS)]]&amp;" "&amp;Master[[#This Row],[Accession Number -Assigned]]</f>
        <v xml:space="preserve">W6 </v>
      </c>
      <c r="C10" s="58" t="str">
        <f t="shared" si="0"/>
        <v>Seeds of Success</v>
      </c>
      <c r="D10" s="58" t="str">
        <f t="shared" si="2"/>
        <v>mm/dd/yyyy</v>
      </c>
      <c r="E10" s="193"/>
      <c r="F10" s="58" t="str">
        <f t="shared" si="3"/>
        <v>mm/dd/yyyy</v>
      </c>
      <c r="G10" s="61"/>
      <c r="H10" s="58" t="str">
        <f t="shared" si="4"/>
        <v>N</v>
      </c>
      <c r="I10" s="30" t="str">
        <f t="shared" si="1"/>
        <v>Cashman, Michael J., USDA, ARS, Regional Plant Introduction Station, Pullman, Washington, United States</v>
      </c>
      <c r="J10" s="40"/>
    </row>
    <row r="11" spans="1:10" x14ac:dyDescent="0.35">
      <c r="A11" s="30"/>
      <c r="B11" s="58" t="str">
        <f>Master[[#This Row],[Accession Prefix (NPGS)]]&amp;" "&amp;Master[[#This Row],[Accession Number -Assigned]]</f>
        <v xml:space="preserve">W6 </v>
      </c>
      <c r="C11" s="58" t="str">
        <f t="shared" si="0"/>
        <v>Seeds of Success</v>
      </c>
      <c r="D11" s="58" t="str">
        <f t="shared" si="2"/>
        <v>mm/dd/yyyy</v>
      </c>
      <c r="E11" s="193"/>
      <c r="F11" s="58" t="str">
        <f t="shared" si="3"/>
        <v>mm/dd/yyyy</v>
      </c>
      <c r="G11" s="61"/>
      <c r="H11" s="58" t="str">
        <f t="shared" si="4"/>
        <v>N</v>
      </c>
      <c r="I11" s="30" t="str">
        <f t="shared" si="1"/>
        <v>Cashman, Michael J., USDA, ARS, Regional Plant Introduction Station, Pullman, Washington, United States</v>
      </c>
      <c r="J11" s="40"/>
    </row>
    <row r="12" spans="1:10" x14ac:dyDescent="0.35">
      <c r="A12" s="30"/>
      <c r="B12" s="58" t="str">
        <f>Master[[#This Row],[Accession Prefix (NPGS)]]&amp;" "&amp;Master[[#This Row],[Accession Number -Assigned]]</f>
        <v xml:space="preserve">W6 </v>
      </c>
      <c r="C12" s="58" t="str">
        <f t="shared" si="0"/>
        <v>Seeds of Success</v>
      </c>
      <c r="D12" s="58" t="str">
        <f t="shared" si="2"/>
        <v>mm/dd/yyyy</v>
      </c>
      <c r="E12" s="193"/>
      <c r="F12" s="58" t="str">
        <f t="shared" si="3"/>
        <v>mm/dd/yyyy</v>
      </c>
      <c r="G12" s="61"/>
      <c r="H12" s="58" t="str">
        <f t="shared" si="4"/>
        <v>N</v>
      </c>
      <c r="I12" s="30" t="str">
        <f t="shared" si="1"/>
        <v>Cashman, Michael J., USDA, ARS, Regional Plant Introduction Station, Pullman, Washington, United States</v>
      </c>
      <c r="J12" s="40"/>
    </row>
    <row r="13" spans="1:10" x14ac:dyDescent="0.35">
      <c r="A13" s="30"/>
      <c r="B13" s="58" t="str">
        <f>Master[[#This Row],[Accession Prefix (NPGS)]]&amp;" "&amp;Master[[#This Row],[Accession Number -Assigned]]</f>
        <v xml:space="preserve">W6 </v>
      </c>
      <c r="C13" s="58" t="str">
        <f t="shared" si="0"/>
        <v>Seeds of Success</v>
      </c>
      <c r="D13" s="58" t="str">
        <f t="shared" si="2"/>
        <v>mm/dd/yyyy</v>
      </c>
      <c r="E13" s="193"/>
      <c r="F13" s="58" t="str">
        <f t="shared" si="3"/>
        <v>mm/dd/yyyy</v>
      </c>
      <c r="G13" s="61"/>
      <c r="H13" s="58" t="str">
        <f t="shared" si="4"/>
        <v>N</v>
      </c>
      <c r="I13" s="30" t="str">
        <f t="shared" si="1"/>
        <v>Cashman, Michael J., USDA, ARS, Regional Plant Introduction Station, Pullman, Washington, United States</v>
      </c>
      <c r="J13" s="40"/>
    </row>
    <row r="14" spans="1:10" x14ac:dyDescent="0.35">
      <c r="A14" s="30"/>
      <c r="B14" s="58" t="str">
        <f>Master[[#This Row],[Accession Prefix (NPGS)]]&amp;" "&amp;Master[[#This Row],[Accession Number -Assigned]]</f>
        <v xml:space="preserve">W6 </v>
      </c>
      <c r="C14" s="58" t="str">
        <f t="shared" si="0"/>
        <v>Seeds of Success</v>
      </c>
      <c r="D14" s="58" t="str">
        <f t="shared" si="2"/>
        <v>mm/dd/yyyy</v>
      </c>
      <c r="E14" s="193"/>
      <c r="F14" s="58" t="str">
        <f t="shared" si="3"/>
        <v>mm/dd/yyyy</v>
      </c>
      <c r="G14" s="61"/>
      <c r="H14" s="58" t="str">
        <f t="shared" si="4"/>
        <v>N</v>
      </c>
      <c r="I14" s="30" t="str">
        <f t="shared" si="1"/>
        <v>Cashman, Michael J., USDA, ARS, Regional Plant Introduction Station, Pullman, Washington, United States</v>
      </c>
      <c r="J14" s="40"/>
    </row>
    <row r="15" spans="1:10" x14ac:dyDescent="0.35">
      <c r="A15" s="30"/>
      <c r="B15" s="58" t="str">
        <f>Master[[#This Row],[Accession Prefix (NPGS)]]&amp;" "&amp;Master[[#This Row],[Accession Number -Assigned]]</f>
        <v xml:space="preserve">W6 </v>
      </c>
      <c r="C15" s="58" t="str">
        <f t="shared" si="0"/>
        <v>Seeds of Success</v>
      </c>
      <c r="D15" s="58" t="str">
        <f t="shared" si="2"/>
        <v>mm/dd/yyyy</v>
      </c>
      <c r="E15" s="193"/>
      <c r="F15" s="58" t="str">
        <f t="shared" si="3"/>
        <v>mm/dd/yyyy</v>
      </c>
      <c r="G15" s="61"/>
      <c r="H15" s="58" t="str">
        <f t="shared" si="4"/>
        <v>N</v>
      </c>
      <c r="I15" s="30" t="str">
        <f t="shared" si="1"/>
        <v>Cashman, Michael J., USDA, ARS, Regional Plant Introduction Station, Pullman, Washington, United States</v>
      </c>
      <c r="J15" s="40"/>
    </row>
    <row r="16" spans="1:10" x14ac:dyDescent="0.35">
      <c r="A16" s="30"/>
      <c r="B16" s="58" t="str">
        <f>Master[[#This Row],[Accession Prefix (NPGS)]]&amp;" "&amp;Master[[#This Row],[Accession Number -Assigned]]</f>
        <v xml:space="preserve">W6 </v>
      </c>
      <c r="C16" s="58" t="str">
        <f t="shared" si="0"/>
        <v>Seeds of Success</v>
      </c>
      <c r="D16" s="58" t="str">
        <f t="shared" si="2"/>
        <v>mm/dd/yyyy</v>
      </c>
      <c r="E16" s="193"/>
      <c r="F16" s="58" t="str">
        <f t="shared" si="3"/>
        <v>mm/dd/yyyy</v>
      </c>
      <c r="G16" s="61"/>
      <c r="H16" s="58" t="str">
        <f t="shared" si="4"/>
        <v>N</v>
      </c>
      <c r="I16" s="30" t="str">
        <f t="shared" si="1"/>
        <v>Cashman, Michael J., USDA, ARS, Regional Plant Introduction Station, Pullman, Washington, United States</v>
      </c>
      <c r="J16" s="40"/>
    </row>
    <row r="17" spans="1:10" x14ac:dyDescent="0.35">
      <c r="A17" s="30"/>
      <c r="B17" s="58" t="str">
        <f>Master[[#This Row],[Accession Prefix (NPGS)]]&amp;" "&amp;Master[[#This Row],[Accession Number -Assigned]]</f>
        <v xml:space="preserve">W6 </v>
      </c>
      <c r="C17" s="58" t="str">
        <f t="shared" si="0"/>
        <v>Seeds of Success</v>
      </c>
      <c r="D17" s="58" t="str">
        <f t="shared" si="2"/>
        <v>mm/dd/yyyy</v>
      </c>
      <c r="E17" s="193"/>
      <c r="F17" s="58" t="str">
        <f t="shared" si="3"/>
        <v>mm/dd/yyyy</v>
      </c>
      <c r="G17" s="61"/>
      <c r="H17" s="58" t="str">
        <f t="shared" si="4"/>
        <v>N</v>
      </c>
      <c r="I17" s="30" t="str">
        <f t="shared" si="1"/>
        <v>Cashman, Michael J., USDA, ARS, Regional Plant Introduction Station, Pullman, Washington, United States</v>
      </c>
      <c r="J17" s="40"/>
    </row>
    <row r="18" spans="1:10" x14ac:dyDescent="0.35">
      <c r="A18" s="30"/>
      <c r="B18" s="58" t="str">
        <f>Master[[#This Row],[Accession Prefix (NPGS)]]&amp;" "&amp;Master[[#This Row],[Accession Number -Assigned]]</f>
        <v xml:space="preserve">W6 </v>
      </c>
      <c r="C18" s="58" t="str">
        <f t="shared" si="0"/>
        <v>Seeds of Success</v>
      </c>
      <c r="D18" s="58" t="str">
        <f t="shared" si="2"/>
        <v>mm/dd/yyyy</v>
      </c>
      <c r="E18" s="193"/>
      <c r="F18" s="58" t="str">
        <f t="shared" si="3"/>
        <v>mm/dd/yyyy</v>
      </c>
      <c r="G18" s="61"/>
      <c r="H18" s="58" t="str">
        <f t="shared" si="4"/>
        <v>N</v>
      </c>
      <c r="I18" s="30" t="str">
        <f t="shared" si="1"/>
        <v>Cashman, Michael J., USDA, ARS, Regional Plant Introduction Station, Pullman, Washington, United States</v>
      </c>
      <c r="J18" s="40"/>
    </row>
    <row r="19" spans="1:10" x14ac:dyDescent="0.35">
      <c r="A19" s="30"/>
      <c r="B19" s="58" t="str">
        <f>Master[[#This Row],[Accession Prefix (NPGS)]]&amp;" "&amp;Master[[#This Row],[Accession Number -Assigned]]</f>
        <v xml:space="preserve">W6 </v>
      </c>
      <c r="C19" s="58" t="str">
        <f t="shared" si="0"/>
        <v>Seeds of Success</v>
      </c>
      <c r="D19" s="58" t="str">
        <f t="shared" si="2"/>
        <v>mm/dd/yyyy</v>
      </c>
      <c r="E19" s="193"/>
      <c r="F19" s="58" t="str">
        <f t="shared" si="3"/>
        <v>mm/dd/yyyy</v>
      </c>
      <c r="G19" s="61"/>
      <c r="H19" s="58" t="str">
        <f t="shared" si="4"/>
        <v>N</v>
      </c>
      <c r="I19" s="30" t="str">
        <f t="shared" si="1"/>
        <v>Cashman, Michael J., USDA, ARS, Regional Plant Introduction Station, Pullman, Washington, United States</v>
      </c>
      <c r="J19" s="40"/>
    </row>
    <row r="20" spans="1:10" x14ac:dyDescent="0.35">
      <c r="A20" s="30"/>
      <c r="B20" s="58" t="str">
        <f>Master[[#This Row],[Accession Prefix (NPGS)]]&amp;" "&amp;Master[[#This Row],[Accession Number -Assigned]]</f>
        <v xml:space="preserve">W6 </v>
      </c>
      <c r="C20" s="58" t="str">
        <f t="shared" si="0"/>
        <v>Seeds of Success</v>
      </c>
      <c r="D20" s="58" t="str">
        <f t="shared" si="2"/>
        <v>mm/dd/yyyy</v>
      </c>
      <c r="E20" s="193"/>
      <c r="F20" s="58" t="str">
        <f t="shared" si="3"/>
        <v>mm/dd/yyyy</v>
      </c>
      <c r="G20" s="61"/>
      <c r="H20" s="58" t="str">
        <f t="shared" si="4"/>
        <v>N</v>
      </c>
      <c r="I20" s="30" t="str">
        <f t="shared" si="1"/>
        <v>Cashman, Michael J., USDA, ARS, Regional Plant Introduction Station, Pullman, Washington, United States</v>
      </c>
      <c r="J20" s="40"/>
    </row>
    <row r="21" spans="1:10" x14ac:dyDescent="0.35">
      <c r="A21" s="30"/>
      <c r="B21" s="58" t="str">
        <f>Master[[#This Row],[Accession Prefix (NPGS)]]&amp;" "&amp;Master[[#This Row],[Accession Number -Assigned]]</f>
        <v xml:space="preserve">W6 </v>
      </c>
      <c r="C21" s="58" t="str">
        <f t="shared" si="0"/>
        <v>Seeds of Success</v>
      </c>
      <c r="D21" s="58" t="str">
        <f t="shared" si="2"/>
        <v>mm/dd/yyyy</v>
      </c>
      <c r="E21" s="193"/>
      <c r="F21" s="58" t="str">
        <f t="shared" si="3"/>
        <v>mm/dd/yyyy</v>
      </c>
      <c r="G21" s="61"/>
      <c r="H21" s="58" t="str">
        <f t="shared" si="4"/>
        <v>N</v>
      </c>
      <c r="I21" s="30" t="str">
        <f t="shared" si="1"/>
        <v>Cashman, Michael J., USDA, ARS, Regional Plant Introduction Station, Pullman, Washington, United States</v>
      </c>
      <c r="J21" s="40"/>
    </row>
    <row r="22" spans="1:10" x14ac:dyDescent="0.35">
      <c r="A22" s="30"/>
      <c r="B22" s="30" t="str">
        <f>Master[[#This Row],[Accession Prefix (NPGS)]]&amp;" "&amp;Master[[#This Row],[Accession Number -Assigned]]</f>
        <v xml:space="preserve">W6 </v>
      </c>
      <c r="C22" s="30" t="str">
        <f t="shared" si="0"/>
        <v>Seeds of Success</v>
      </c>
      <c r="D22" s="30" t="str">
        <f t="shared" ref="D22:D53" si="5">"mm/dd/yyyy"</f>
        <v>mm/dd/yyyy</v>
      </c>
      <c r="E22" s="193"/>
      <c r="F22" s="30" t="str">
        <f t="shared" ref="F22:F53" si="6">"mm/dd/yyyy"</f>
        <v>mm/dd/yyyy</v>
      </c>
      <c r="G22" s="39"/>
      <c r="H22" s="30" t="str">
        <f t="shared" ref="H22:H53" si="7">"N"</f>
        <v>N</v>
      </c>
      <c r="I22" s="30" t="str">
        <f t="shared" si="1"/>
        <v>Cashman, Michael J., USDA, ARS, Regional Plant Introduction Station, Pullman, Washington, United States</v>
      </c>
      <c r="J22" s="40"/>
    </row>
    <row r="23" spans="1:10" x14ac:dyDescent="0.35">
      <c r="A23" s="30"/>
      <c r="B23" s="30" t="str">
        <f>Master[[#This Row],[Accession Prefix (NPGS)]]&amp;" "&amp;Master[[#This Row],[Accession Number -Assigned]]</f>
        <v xml:space="preserve">W6 </v>
      </c>
      <c r="C23" s="30" t="str">
        <f t="shared" si="0"/>
        <v>Seeds of Success</v>
      </c>
      <c r="D23" s="30" t="str">
        <f t="shared" si="5"/>
        <v>mm/dd/yyyy</v>
      </c>
      <c r="E23" s="193"/>
      <c r="F23" s="30" t="str">
        <f t="shared" si="6"/>
        <v>mm/dd/yyyy</v>
      </c>
      <c r="G23" s="39"/>
      <c r="H23" s="30" t="str">
        <f t="shared" si="7"/>
        <v>N</v>
      </c>
      <c r="I23" s="30" t="str">
        <f t="shared" si="1"/>
        <v>Cashman, Michael J., USDA, ARS, Regional Plant Introduction Station, Pullman, Washington, United States</v>
      </c>
      <c r="J23" s="40"/>
    </row>
    <row r="24" spans="1:10" x14ac:dyDescent="0.35">
      <c r="A24" s="30"/>
      <c r="B24" s="30" t="str">
        <f>Master[[#This Row],[Accession Prefix (NPGS)]]&amp;" "&amp;Master[[#This Row],[Accession Number -Assigned]]</f>
        <v xml:space="preserve">W6 </v>
      </c>
      <c r="C24" s="30" t="str">
        <f t="shared" si="0"/>
        <v>Seeds of Success</v>
      </c>
      <c r="D24" s="30" t="str">
        <f t="shared" si="5"/>
        <v>mm/dd/yyyy</v>
      </c>
      <c r="E24" s="193"/>
      <c r="F24" s="30" t="str">
        <f t="shared" si="6"/>
        <v>mm/dd/yyyy</v>
      </c>
      <c r="G24" s="39"/>
      <c r="H24" s="30" t="str">
        <f t="shared" si="7"/>
        <v>N</v>
      </c>
      <c r="I24" s="30" t="str">
        <f t="shared" si="1"/>
        <v>Cashman, Michael J., USDA, ARS, Regional Plant Introduction Station, Pullman, Washington, United States</v>
      </c>
      <c r="J24" s="40"/>
    </row>
    <row r="25" spans="1:10" x14ac:dyDescent="0.35">
      <c r="A25" s="30"/>
      <c r="B25" s="30" t="str">
        <f>Master[[#This Row],[Accession Prefix (NPGS)]]&amp;" "&amp;Master[[#This Row],[Accession Number -Assigned]]</f>
        <v xml:space="preserve">W6 </v>
      </c>
      <c r="C25" s="30" t="str">
        <f t="shared" si="0"/>
        <v>Seeds of Success</v>
      </c>
      <c r="D25" s="30" t="str">
        <f t="shared" si="5"/>
        <v>mm/dd/yyyy</v>
      </c>
      <c r="E25" s="193"/>
      <c r="F25" s="30" t="str">
        <f t="shared" si="6"/>
        <v>mm/dd/yyyy</v>
      </c>
      <c r="G25" s="39"/>
      <c r="H25" s="30" t="str">
        <f t="shared" si="7"/>
        <v>N</v>
      </c>
      <c r="I25" s="30" t="str">
        <f t="shared" si="1"/>
        <v>Cashman, Michael J., USDA, ARS, Regional Plant Introduction Station, Pullman, Washington, United States</v>
      </c>
      <c r="J25" s="40"/>
    </row>
    <row r="26" spans="1:10" x14ac:dyDescent="0.35">
      <c r="A26" s="30"/>
      <c r="B26" s="30" t="str">
        <f>Master[[#This Row],[Accession Prefix (NPGS)]]&amp;" "&amp;Master[[#This Row],[Accession Number -Assigned]]</f>
        <v xml:space="preserve">W6 </v>
      </c>
      <c r="C26" s="30" t="str">
        <f t="shared" si="0"/>
        <v>Seeds of Success</v>
      </c>
      <c r="D26" s="30" t="str">
        <f t="shared" si="5"/>
        <v>mm/dd/yyyy</v>
      </c>
      <c r="E26" s="193"/>
      <c r="F26" s="30" t="str">
        <f t="shared" si="6"/>
        <v>mm/dd/yyyy</v>
      </c>
      <c r="G26" s="39"/>
      <c r="H26" s="30" t="str">
        <f t="shared" si="7"/>
        <v>N</v>
      </c>
      <c r="I26" s="30" t="str">
        <f t="shared" si="1"/>
        <v>Cashman, Michael J., USDA, ARS, Regional Plant Introduction Station, Pullman, Washington, United States</v>
      </c>
      <c r="J26" s="40"/>
    </row>
    <row r="27" spans="1:10" x14ac:dyDescent="0.35">
      <c r="A27" s="40"/>
      <c r="B27" s="40" t="str">
        <f>Master[[#This Row],[Accession Prefix (NPGS)]]&amp;" "&amp;Master[[#This Row],[Accession Number -Assigned]]</f>
        <v xml:space="preserve">W6 </v>
      </c>
      <c r="C27" s="40" t="str">
        <f t="shared" si="0"/>
        <v>Seeds of Success</v>
      </c>
      <c r="D27" s="40" t="str">
        <f t="shared" si="5"/>
        <v>mm/dd/yyyy</v>
      </c>
      <c r="E27" s="193"/>
      <c r="F27" s="40" t="str">
        <f t="shared" si="6"/>
        <v>mm/dd/yyyy</v>
      </c>
      <c r="G27" s="150"/>
      <c r="H27" s="40" t="str">
        <f t="shared" si="7"/>
        <v>N</v>
      </c>
      <c r="I27" s="30" t="str">
        <f t="shared" si="1"/>
        <v>Cashman, Michael J., USDA, ARS, Regional Plant Introduction Station, Pullman, Washington, United States</v>
      </c>
      <c r="J27" s="40"/>
    </row>
    <row r="28" spans="1:10" x14ac:dyDescent="0.35">
      <c r="A28" s="40"/>
      <c r="B28" s="40" t="str">
        <f>Master[[#This Row],[Accession Prefix (NPGS)]]&amp;" "&amp;Master[[#This Row],[Accession Number -Assigned]]</f>
        <v xml:space="preserve">W6 </v>
      </c>
      <c r="C28" s="40" t="str">
        <f t="shared" si="0"/>
        <v>Seeds of Success</v>
      </c>
      <c r="D28" s="40" t="str">
        <f t="shared" si="5"/>
        <v>mm/dd/yyyy</v>
      </c>
      <c r="E28" s="193"/>
      <c r="F28" s="40" t="str">
        <f t="shared" si="6"/>
        <v>mm/dd/yyyy</v>
      </c>
      <c r="G28" s="150"/>
      <c r="H28" s="40" t="str">
        <f t="shared" si="7"/>
        <v>N</v>
      </c>
      <c r="I28" s="30" t="str">
        <f t="shared" si="1"/>
        <v>Cashman, Michael J., USDA, ARS, Regional Plant Introduction Station, Pullman, Washington, United States</v>
      </c>
      <c r="J28" s="40"/>
    </row>
    <row r="29" spans="1:10" x14ac:dyDescent="0.35">
      <c r="A29" s="40"/>
      <c r="B29" s="40" t="str">
        <f>Master[[#This Row],[Accession Prefix (NPGS)]]&amp;" "&amp;Master[[#This Row],[Accession Number -Assigned]]</f>
        <v xml:space="preserve">W6 </v>
      </c>
      <c r="C29" s="40" t="str">
        <f t="shared" si="0"/>
        <v>Seeds of Success</v>
      </c>
      <c r="D29" s="40" t="str">
        <f t="shared" si="5"/>
        <v>mm/dd/yyyy</v>
      </c>
      <c r="E29" s="193"/>
      <c r="F29" s="40" t="str">
        <f t="shared" si="6"/>
        <v>mm/dd/yyyy</v>
      </c>
      <c r="G29" s="150"/>
      <c r="H29" s="40" t="str">
        <f t="shared" si="7"/>
        <v>N</v>
      </c>
      <c r="I29" s="30" t="str">
        <f t="shared" si="1"/>
        <v>Cashman, Michael J., USDA, ARS, Regional Plant Introduction Station, Pullman, Washington, United States</v>
      </c>
      <c r="J29" s="40"/>
    </row>
    <row r="30" spans="1:10" x14ac:dyDescent="0.35">
      <c r="A30" s="40"/>
      <c r="B30" s="40" t="str">
        <f>Master[[#This Row],[Accession Prefix (NPGS)]]&amp;" "&amp;Master[[#This Row],[Accession Number -Assigned]]</f>
        <v xml:space="preserve">W6 </v>
      </c>
      <c r="C30" s="40" t="str">
        <f t="shared" si="0"/>
        <v>Seeds of Success</v>
      </c>
      <c r="D30" s="40" t="str">
        <f t="shared" si="5"/>
        <v>mm/dd/yyyy</v>
      </c>
      <c r="E30" s="193"/>
      <c r="F30" s="40" t="str">
        <f t="shared" si="6"/>
        <v>mm/dd/yyyy</v>
      </c>
      <c r="G30" s="150"/>
      <c r="H30" s="40" t="str">
        <f t="shared" si="7"/>
        <v>N</v>
      </c>
      <c r="I30" s="30" t="str">
        <f t="shared" si="1"/>
        <v>Cashman, Michael J., USDA, ARS, Regional Plant Introduction Station, Pullman, Washington, United States</v>
      </c>
      <c r="J30" s="40"/>
    </row>
    <row r="31" spans="1:10" x14ac:dyDescent="0.35">
      <c r="A31" s="40"/>
      <c r="B31" s="40" t="str">
        <f>Master[[#This Row],[Accession Prefix (NPGS)]]&amp;" "&amp;Master[[#This Row],[Accession Number -Assigned]]</f>
        <v xml:space="preserve">W6 </v>
      </c>
      <c r="C31" s="40" t="str">
        <f t="shared" si="0"/>
        <v>Seeds of Success</v>
      </c>
      <c r="D31" s="40" t="str">
        <f t="shared" si="5"/>
        <v>mm/dd/yyyy</v>
      </c>
      <c r="E31" s="193"/>
      <c r="F31" s="40" t="str">
        <f t="shared" si="6"/>
        <v>mm/dd/yyyy</v>
      </c>
      <c r="G31" s="150"/>
      <c r="H31" s="40" t="str">
        <f t="shared" si="7"/>
        <v>N</v>
      </c>
      <c r="I31" s="30" t="str">
        <f t="shared" si="1"/>
        <v>Cashman, Michael J., USDA, ARS, Regional Plant Introduction Station, Pullman, Washington, United States</v>
      </c>
      <c r="J31" s="40"/>
    </row>
    <row r="32" spans="1:10" x14ac:dyDescent="0.35">
      <c r="A32" s="40"/>
      <c r="B32" s="40" t="str">
        <f>Master[[#This Row],[Accession Prefix (NPGS)]]&amp;" "&amp;Master[[#This Row],[Accession Number -Assigned]]</f>
        <v xml:space="preserve">W6 </v>
      </c>
      <c r="C32" s="40" t="str">
        <f t="shared" si="0"/>
        <v>Seeds of Success</v>
      </c>
      <c r="D32" s="40" t="str">
        <f t="shared" si="5"/>
        <v>mm/dd/yyyy</v>
      </c>
      <c r="E32" s="193"/>
      <c r="F32" s="40" t="str">
        <f t="shared" si="6"/>
        <v>mm/dd/yyyy</v>
      </c>
      <c r="G32" s="150"/>
      <c r="H32" s="40" t="str">
        <f t="shared" si="7"/>
        <v>N</v>
      </c>
      <c r="I32" s="30" t="str">
        <f t="shared" si="1"/>
        <v>Cashman, Michael J., USDA, ARS, Regional Plant Introduction Station, Pullman, Washington, United States</v>
      </c>
      <c r="J32" s="40"/>
    </row>
    <row r="33" spans="1:10" x14ac:dyDescent="0.35">
      <c r="A33" s="40"/>
      <c r="B33" s="40" t="str">
        <f>Master[[#This Row],[Accession Prefix (NPGS)]]&amp;" "&amp;Master[[#This Row],[Accession Number -Assigned]]</f>
        <v xml:space="preserve">W6 </v>
      </c>
      <c r="C33" s="40" t="str">
        <f t="shared" si="0"/>
        <v>Seeds of Success</v>
      </c>
      <c r="D33" s="40" t="str">
        <f t="shared" si="5"/>
        <v>mm/dd/yyyy</v>
      </c>
      <c r="E33" s="193"/>
      <c r="F33" s="40" t="str">
        <f t="shared" si="6"/>
        <v>mm/dd/yyyy</v>
      </c>
      <c r="G33" s="150"/>
      <c r="H33" s="40" t="str">
        <f t="shared" si="7"/>
        <v>N</v>
      </c>
      <c r="I33" s="30" t="str">
        <f t="shared" si="1"/>
        <v>Cashman, Michael J., USDA, ARS, Regional Plant Introduction Station, Pullman, Washington, United States</v>
      </c>
      <c r="J33" s="40"/>
    </row>
    <row r="34" spans="1:10" x14ac:dyDescent="0.35">
      <c r="A34" s="40"/>
      <c r="B34" s="40" t="str">
        <f>Master[[#This Row],[Accession Prefix (NPGS)]]&amp;" "&amp;Master[[#This Row],[Accession Number -Assigned]]</f>
        <v xml:space="preserve">W6 </v>
      </c>
      <c r="C34" s="40" t="str">
        <f t="shared" ref="C34:C65" si="8">"Seeds of Success"</f>
        <v>Seeds of Success</v>
      </c>
      <c r="D34" s="40" t="str">
        <f t="shared" si="5"/>
        <v>mm/dd/yyyy</v>
      </c>
      <c r="E34" s="193"/>
      <c r="F34" s="40" t="str">
        <f t="shared" si="6"/>
        <v>mm/dd/yyyy</v>
      </c>
      <c r="G34" s="150"/>
      <c r="H34" s="40" t="str">
        <f t="shared" si="7"/>
        <v>N</v>
      </c>
      <c r="I34" s="30" t="str">
        <f t="shared" ref="I34:I65" si="9">"Cashman, Michael J., USDA, ARS, Regional Plant Introduction Station, Pullman, Washington, United States"</f>
        <v>Cashman, Michael J., USDA, ARS, Regional Plant Introduction Station, Pullman, Washington, United States</v>
      </c>
      <c r="J34" s="40"/>
    </row>
    <row r="35" spans="1:10" x14ac:dyDescent="0.35">
      <c r="A35" s="40"/>
      <c r="B35" s="40" t="str">
        <f>Master[[#This Row],[Accession Prefix (NPGS)]]&amp;" "&amp;Master[[#This Row],[Accession Number -Assigned]]</f>
        <v xml:space="preserve">W6 </v>
      </c>
      <c r="C35" s="40" t="str">
        <f t="shared" si="8"/>
        <v>Seeds of Success</v>
      </c>
      <c r="D35" s="40" t="str">
        <f t="shared" si="5"/>
        <v>mm/dd/yyyy</v>
      </c>
      <c r="E35" s="193"/>
      <c r="F35" s="40" t="str">
        <f t="shared" si="6"/>
        <v>mm/dd/yyyy</v>
      </c>
      <c r="G35" s="150"/>
      <c r="H35" s="40" t="str">
        <f t="shared" si="7"/>
        <v>N</v>
      </c>
      <c r="I35" s="30" t="str">
        <f t="shared" si="9"/>
        <v>Cashman, Michael J., USDA, ARS, Regional Plant Introduction Station, Pullman, Washington, United States</v>
      </c>
      <c r="J35" s="40"/>
    </row>
    <row r="36" spans="1:10" x14ac:dyDescent="0.35">
      <c r="A36" s="40"/>
      <c r="B36" s="40" t="str">
        <f>Master[[#This Row],[Accession Prefix (NPGS)]]&amp;" "&amp;Master[[#This Row],[Accession Number -Assigned]]</f>
        <v xml:space="preserve">W6 </v>
      </c>
      <c r="C36" s="40" t="str">
        <f t="shared" si="8"/>
        <v>Seeds of Success</v>
      </c>
      <c r="D36" s="40" t="str">
        <f t="shared" si="5"/>
        <v>mm/dd/yyyy</v>
      </c>
      <c r="E36" s="193"/>
      <c r="F36" s="40" t="str">
        <f t="shared" si="6"/>
        <v>mm/dd/yyyy</v>
      </c>
      <c r="G36" s="150"/>
      <c r="H36" s="40" t="str">
        <f t="shared" si="7"/>
        <v>N</v>
      </c>
      <c r="I36" s="30" t="str">
        <f t="shared" si="9"/>
        <v>Cashman, Michael J., USDA, ARS, Regional Plant Introduction Station, Pullman, Washington, United States</v>
      </c>
      <c r="J36" s="40"/>
    </row>
    <row r="37" spans="1:10" x14ac:dyDescent="0.35">
      <c r="A37" s="40"/>
      <c r="B37" s="40" t="str">
        <f>Master[[#This Row],[Accession Prefix (NPGS)]]&amp;" "&amp;Master[[#This Row],[Accession Number -Assigned]]</f>
        <v xml:space="preserve">W6 </v>
      </c>
      <c r="C37" s="40" t="str">
        <f t="shared" si="8"/>
        <v>Seeds of Success</v>
      </c>
      <c r="D37" s="40" t="str">
        <f t="shared" si="5"/>
        <v>mm/dd/yyyy</v>
      </c>
      <c r="E37" s="193"/>
      <c r="F37" s="40" t="str">
        <f t="shared" si="6"/>
        <v>mm/dd/yyyy</v>
      </c>
      <c r="G37" s="150"/>
      <c r="H37" s="40" t="str">
        <f t="shared" si="7"/>
        <v>N</v>
      </c>
      <c r="I37" s="30" t="str">
        <f t="shared" si="9"/>
        <v>Cashman, Michael J., USDA, ARS, Regional Plant Introduction Station, Pullman, Washington, United States</v>
      </c>
      <c r="J37" s="40"/>
    </row>
    <row r="38" spans="1:10" x14ac:dyDescent="0.35">
      <c r="A38" s="40"/>
      <c r="B38" s="40" t="str">
        <f>Master[[#This Row],[Accession Prefix (NPGS)]]&amp;" "&amp;Master[[#This Row],[Accession Number -Assigned]]</f>
        <v xml:space="preserve">W6 </v>
      </c>
      <c r="C38" s="40" t="str">
        <f t="shared" si="8"/>
        <v>Seeds of Success</v>
      </c>
      <c r="D38" s="40" t="str">
        <f t="shared" si="5"/>
        <v>mm/dd/yyyy</v>
      </c>
      <c r="E38" s="193"/>
      <c r="F38" s="40" t="str">
        <f t="shared" si="6"/>
        <v>mm/dd/yyyy</v>
      </c>
      <c r="G38" s="150"/>
      <c r="H38" s="40" t="str">
        <f t="shared" si="7"/>
        <v>N</v>
      </c>
      <c r="I38" s="30" t="str">
        <f t="shared" si="9"/>
        <v>Cashman, Michael J., USDA, ARS, Regional Plant Introduction Station, Pullman, Washington, United States</v>
      </c>
      <c r="J38" s="40"/>
    </row>
    <row r="39" spans="1:10" x14ac:dyDescent="0.35">
      <c r="A39" s="40"/>
      <c r="B39" s="40" t="str">
        <f>Master[[#This Row],[Accession Prefix (NPGS)]]&amp;" "&amp;Master[[#This Row],[Accession Number -Assigned]]</f>
        <v xml:space="preserve">W6 </v>
      </c>
      <c r="C39" s="40" t="str">
        <f t="shared" si="8"/>
        <v>Seeds of Success</v>
      </c>
      <c r="D39" s="40" t="str">
        <f t="shared" si="5"/>
        <v>mm/dd/yyyy</v>
      </c>
      <c r="E39" s="193"/>
      <c r="F39" s="40" t="str">
        <f t="shared" si="6"/>
        <v>mm/dd/yyyy</v>
      </c>
      <c r="G39" s="150"/>
      <c r="H39" s="40" t="str">
        <f t="shared" si="7"/>
        <v>N</v>
      </c>
      <c r="I39" s="30" t="str">
        <f t="shared" si="9"/>
        <v>Cashman, Michael J., USDA, ARS, Regional Plant Introduction Station, Pullman, Washington, United States</v>
      </c>
      <c r="J39" s="40"/>
    </row>
    <row r="40" spans="1:10" x14ac:dyDescent="0.35">
      <c r="A40" s="40"/>
      <c r="B40" s="40" t="str">
        <f>Master[[#This Row],[Accession Prefix (NPGS)]]&amp;" "&amp;Master[[#This Row],[Accession Number -Assigned]]</f>
        <v xml:space="preserve">W6 </v>
      </c>
      <c r="C40" s="40" t="str">
        <f t="shared" si="8"/>
        <v>Seeds of Success</v>
      </c>
      <c r="D40" s="40" t="str">
        <f t="shared" si="5"/>
        <v>mm/dd/yyyy</v>
      </c>
      <c r="E40" s="193"/>
      <c r="F40" s="40" t="str">
        <f t="shared" si="6"/>
        <v>mm/dd/yyyy</v>
      </c>
      <c r="G40" s="150"/>
      <c r="H40" s="40" t="str">
        <f t="shared" si="7"/>
        <v>N</v>
      </c>
      <c r="I40" s="30" t="str">
        <f t="shared" si="9"/>
        <v>Cashman, Michael J., USDA, ARS, Regional Plant Introduction Station, Pullman, Washington, United States</v>
      </c>
      <c r="J40" s="40"/>
    </row>
    <row r="41" spans="1:10" x14ac:dyDescent="0.35">
      <c r="A41" s="40"/>
      <c r="B41" s="40" t="str">
        <f>Master[[#This Row],[Accession Prefix (NPGS)]]&amp;" "&amp;Master[[#This Row],[Accession Number -Assigned]]</f>
        <v xml:space="preserve">W6 </v>
      </c>
      <c r="C41" s="40" t="str">
        <f t="shared" si="8"/>
        <v>Seeds of Success</v>
      </c>
      <c r="D41" s="40" t="str">
        <f t="shared" si="5"/>
        <v>mm/dd/yyyy</v>
      </c>
      <c r="E41" s="193"/>
      <c r="F41" s="40" t="str">
        <f t="shared" si="6"/>
        <v>mm/dd/yyyy</v>
      </c>
      <c r="G41" s="150"/>
      <c r="H41" s="40" t="str">
        <f t="shared" si="7"/>
        <v>N</v>
      </c>
      <c r="I41" s="30" t="str">
        <f t="shared" si="9"/>
        <v>Cashman, Michael J., USDA, ARS, Regional Plant Introduction Station, Pullman, Washington, United States</v>
      </c>
      <c r="J41" s="40"/>
    </row>
    <row r="42" spans="1:10" x14ac:dyDescent="0.35">
      <c r="A42" s="40"/>
      <c r="B42" s="40" t="str">
        <f>Master[[#This Row],[Accession Prefix (NPGS)]]&amp;" "&amp;Master[[#This Row],[Accession Number -Assigned]]</f>
        <v xml:space="preserve">W6 </v>
      </c>
      <c r="C42" s="40" t="str">
        <f t="shared" si="8"/>
        <v>Seeds of Success</v>
      </c>
      <c r="D42" s="40" t="str">
        <f t="shared" si="5"/>
        <v>mm/dd/yyyy</v>
      </c>
      <c r="E42" s="193"/>
      <c r="F42" s="40" t="str">
        <f t="shared" si="6"/>
        <v>mm/dd/yyyy</v>
      </c>
      <c r="G42" s="150"/>
      <c r="H42" s="40" t="str">
        <f t="shared" si="7"/>
        <v>N</v>
      </c>
      <c r="I42" s="30" t="str">
        <f t="shared" si="9"/>
        <v>Cashman, Michael J., USDA, ARS, Regional Plant Introduction Station, Pullman, Washington, United States</v>
      </c>
      <c r="J42" s="40"/>
    </row>
    <row r="43" spans="1:10" x14ac:dyDescent="0.35">
      <c r="A43" s="40"/>
      <c r="B43" s="40" t="str">
        <f>Master[[#This Row],[Accession Prefix (NPGS)]]&amp;" "&amp;Master[[#This Row],[Accession Number -Assigned]]</f>
        <v xml:space="preserve">W6 </v>
      </c>
      <c r="C43" s="40" t="str">
        <f t="shared" si="8"/>
        <v>Seeds of Success</v>
      </c>
      <c r="D43" s="40" t="str">
        <f t="shared" si="5"/>
        <v>mm/dd/yyyy</v>
      </c>
      <c r="E43" s="193"/>
      <c r="F43" s="40" t="str">
        <f t="shared" si="6"/>
        <v>mm/dd/yyyy</v>
      </c>
      <c r="G43" s="150"/>
      <c r="H43" s="40" t="str">
        <f t="shared" si="7"/>
        <v>N</v>
      </c>
      <c r="I43" s="30" t="str">
        <f t="shared" si="9"/>
        <v>Cashman, Michael J., USDA, ARS, Regional Plant Introduction Station, Pullman, Washington, United States</v>
      </c>
      <c r="J43" s="40"/>
    </row>
    <row r="44" spans="1:10" x14ac:dyDescent="0.35">
      <c r="A44" s="40"/>
      <c r="B44" s="40" t="str">
        <f>Master[[#This Row],[Accession Prefix (NPGS)]]&amp;" "&amp;Master[[#This Row],[Accession Number -Assigned]]</f>
        <v xml:space="preserve">W6 </v>
      </c>
      <c r="C44" s="40" t="str">
        <f t="shared" si="8"/>
        <v>Seeds of Success</v>
      </c>
      <c r="D44" s="40" t="str">
        <f t="shared" si="5"/>
        <v>mm/dd/yyyy</v>
      </c>
      <c r="E44" s="193"/>
      <c r="F44" s="40" t="str">
        <f t="shared" si="6"/>
        <v>mm/dd/yyyy</v>
      </c>
      <c r="G44" s="150"/>
      <c r="H44" s="40" t="str">
        <f t="shared" si="7"/>
        <v>N</v>
      </c>
      <c r="I44" s="30" t="str">
        <f t="shared" si="9"/>
        <v>Cashman, Michael J., USDA, ARS, Regional Plant Introduction Station, Pullman, Washington, United States</v>
      </c>
      <c r="J44" s="40"/>
    </row>
    <row r="45" spans="1:10" x14ac:dyDescent="0.35">
      <c r="A45" s="40"/>
      <c r="B45" s="40" t="str">
        <f>Master[[#This Row],[Accession Prefix (NPGS)]]&amp;" "&amp;Master[[#This Row],[Accession Number -Assigned]]</f>
        <v xml:space="preserve">W6 </v>
      </c>
      <c r="C45" s="40" t="str">
        <f t="shared" si="8"/>
        <v>Seeds of Success</v>
      </c>
      <c r="D45" s="40" t="str">
        <f t="shared" si="5"/>
        <v>mm/dd/yyyy</v>
      </c>
      <c r="E45" s="193"/>
      <c r="F45" s="40" t="str">
        <f t="shared" si="6"/>
        <v>mm/dd/yyyy</v>
      </c>
      <c r="G45" s="150"/>
      <c r="H45" s="40" t="str">
        <f t="shared" si="7"/>
        <v>N</v>
      </c>
      <c r="I45" s="30" t="str">
        <f t="shared" si="9"/>
        <v>Cashman, Michael J., USDA, ARS, Regional Plant Introduction Station, Pullman, Washington, United States</v>
      </c>
      <c r="J45" s="40"/>
    </row>
    <row r="46" spans="1:10" x14ac:dyDescent="0.35">
      <c r="A46" s="40"/>
      <c r="B46" s="40" t="str">
        <f>Master[[#This Row],[Accession Prefix (NPGS)]]&amp;" "&amp;Master[[#This Row],[Accession Number -Assigned]]</f>
        <v xml:space="preserve">W6 </v>
      </c>
      <c r="C46" s="40" t="str">
        <f t="shared" si="8"/>
        <v>Seeds of Success</v>
      </c>
      <c r="D46" s="40" t="str">
        <f t="shared" si="5"/>
        <v>mm/dd/yyyy</v>
      </c>
      <c r="E46" s="193"/>
      <c r="F46" s="40" t="str">
        <f t="shared" si="6"/>
        <v>mm/dd/yyyy</v>
      </c>
      <c r="G46" s="150"/>
      <c r="H46" s="40" t="str">
        <f t="shared" si="7"/>
        <v>N</v>
      </c>
      <c r="I46" s="30" t="str">
        <f t="shared" si="9"/>
        <v>Cashman, Michael J., USDA, ARS, Regional Plant Introduction Station, Pullman, Washington, United States</v>
      </c>
      <c r="J46" s="40"/>
    </row>
    <row r="47" spans="1:10" x14ac:dyDescent="0.35">
      <c r="A47" s="40"/>
      <c r="B47" s="40" t="str">
        <f>Master[[#This Row],[Accession Prefix (NPGS)]]&amp;" "&amp;Master[[#This Row],[Accession Number -Assigned]]</f>
        <v xml:space="preserve">W6 </v>
      </c>
      <c r="C47" s="40" t="str">
        <f t="shared" si="8"/>
        <v>Seeds of Success</v>
      </c>
      <c r="D47" s="40" t="str">
        <f t="shared" si="5"/>
        <v>mm/dd/yyyy</v>
      </c>
      <c r="E47" s="193"/>
      <c r="F47" s="40" t="str">
        <f t="shared" si="6"/>
        <v>mm/dd/yyyy</v>
      </c>
      <c r="G47" s="150"/>
      <c r="H47" s="40" t="str">
        <f t="shared" si="7"/>
        <v>N</v>
      </c>
      <c r="I47" s="30" t="str">
        <f t="shared" si="9"/>
        <v>Cashman, Michael J., USDA, ARS, Regional Plant Introduction Station, Pullman, Washington, United States</v>
      </c>
      <c r="J47" s="40"/>
    </row>
    <row r="48" spans="1:10" x14ac:dyDescent="0.35">
      <c r="A48" s="40"/>
      <c r="B48" s="40" t="str">
        <f>Master[[#This Row],[Accession Prefix (NPGS)]]&amp;" "&amp;Master[[#This Row],[Accession Number -Assigned]]</f>
        <v xml:space="preserve">W6 </v>
      </c>
      <c r="C48" s="40" t="str">
        <f t="shared" si="8"/>
        <v>Seeds of Success</v>
      </c>
      <c r="D48" s="40" t="str">
        <f t="shared" si="5"/>
        <v>mm/dd/yyyy</v>
      </c>
      <c r="E48" s="193"/>
      <c r="F48" s="40" t="str">
        <f t="shared" si="6"/>
        <v>mm/dd/yyyy</v>
      </c>
      <c r="G48" s="150"/>
      <c r="H48" s="40" t="str">
        <f t="shared" si="7"/>
        <v>N</v>
      </c>
      <c r="I48" s="30" t="str">
        <f t="shared" si="9"/>
        <v>Cashman, Michael J., USDA, ARS, Regional Plant Introduction Station, Pullman, Washington, United States</v>
      </c>
      <c r="J48" s="40"/>
    </row>
    <row r="49" spans="1:10" x14ac:dyDescent="0.35">
      <c r="A49" s="40"/>
      <c r="B49" s="40" t="str">
        <f>Master[[#This Row],[Accession Prefix (NPGS)]]&amp;" "&amp;Master[[#This Row],[Accession Number -Assigned]]</f>
        <v xml:space="preserve">W6 </v>
      </c>
      <c r="C49" s="40" t="str">
        <f t="shared" si="8"/>
        <v>Seeds of Success</v>
      </c>
      <c r="D49" s="40" t="str">
        <f t="shared" si="5"/>
        <v>mm/dd/yyyy</v>
      </c>
      <c r="E49" s="193"/>
      <c r="F49" s="40" t="str">
        <f t="shared" si="6"/>
        <v>mm/dd/yyyy</v>
      </c>
      <c r="G49" s="150"/>
      <c r="H49" s="40" t="str">
        <f t="shared" si="7"/>
        <v>N</v>
      </c>
      <c r="I49" s="30" t="str">
        <f t="shared" si="9"/>
        <v>Cashman, Michael J., USDA, ARS, Regional Plant Introduction Station, Pullman, Washington, United States</v>
      </c>
      <c r="J49" s="40"/>
    </row>
    <row r="50" spans="1:10" x14ac:dyDescent="0.35">
      <c r="A50" s="40"/>
      <c r="B50" s="40" t="str">
        <f>Master[[#This Row],[Accession Prefix (NPGS)]]&amp;" "&amp;Master[[#This Row],[Accession Number -Assigned]]</f>
        <v xml:space="preserve">W6 </v>
      </c>
      <c r="C50" s="40" t="str">
        <f t="shared" si="8"/>
        <v>Seeds of Success</v>
      </c>
      <c r="D50" s="40" t="str">
        <f t="shared" si="5"/>
        <v>mm/dd/yyyy</v>
      </c>
      <c r="E50" s="193"/>
      <c r="F50" s="40" t="str">
        <f t="shared" si="6"/>
        <v>mm/dd/yyyy</v>
      </c>
      <c r="G50" s="150"/>
      <c r="H50" s="40" t="str">
        <f t="shared" si="7"/>
        <v>N</v>
      </c>
      <c r="I50" s="30" t="str">
        <f t="shared" si="9"/>
        <v>Cashman, Michael J., USDA, ARS, Regional Plant Introduction Station, Pullman, Washington, United States</v>
      </c>
      <c r="J50" s="40"/>
    </row>
    <row r="51" spans="1:10" x14ac:dyDescent="0.35">
      <c r="A51" s="40"/>
      <c r="B51" s="40" t="str">
        <f>Master[[#This Row],[Accession Prefix (NPGS)]]&amp;" "&amp;Master[[#This Row],[Accession Number -Assigned]]</f>
        <v xml:space="preserve">W6 </v>
      </c>
      <c r="C51" s="40" t="str">
        <f t="shared" si="8"/>
        <v>Seeds of Success</v>
      </c>
      <c r="D51" s="40" t="str">
        <f t="shared" si="5"/>
        <v>mm/dd/yyyy</v>
      </c>
      <c r="E51" s="193"/>
      <c r="F51" s="40" t="str">
        <f t="shared" si="6"/>
        <v>mm/dd/yyyy</v>
      </c>
      <c r="G51" s="150"/>
      <c r="H51" s="40" t="str">
        <f t="shared" si="7"/>
        <v>N</v>
      </c>
      <c r="I51" s="30" t="str">
        <f t="shared" si="9"/>
        <v>Cashman, Michael J., USDA, ARS, Regional Plant Introduction Station, Pullman, Washington, United States</v>
      </c>
      <c r="J51" s="40"/>
    </row>
    <row r="52" spans="1:10" x14ac:dyDescent="0.35">
      <c r="A52" s="40"/>
      <c r="B52" s="40" t="str">
        <f>Master[[#This Row],[Accession Prefix (NPGS)]]&amp;" "&amp;Master[[#This Row],[Accession Number -Assigned]]</f>
        <v xml:space="preserve">W6 </v>
      </c>
      <c r="C52" s="40" t="str">
        <f t="shared" si="8"/>
        <v>Seeds of Success</v>
      </c>
      <c r="D52" s="40" t="str">
        <f t="shared" si="5"/>
        <v>mm/dd/yyyy</v>
      </c>
      <c r="E52" s="193"/>
      <c r="F52" s="40" t="str">
        <f t="shared" si="6"/>
        <v>mm/dd/yyyy</v>
      </c>
      <c r="G52" s="150"/>
      <c r="H52" s="40" t="str">
        <f t="shared" si="7"/>
        <v>N</v>
      </c>
      <c r="I52" s="30" t="str">
        <f t="shared" si="9"/>
        <v>Cashman, Michael J., USDA, ARS, Regional Plant Introduction Station, Pullman, Washington, United States</v>
      </c>
      <c r="J52" s="40"/>
    </row>
    <row r="53" spans="1:10" x14ac:dyDescent="0.35">
      <c r="A53" s="40"/>
      <c r="B53" s="40" t="str">
        <f>Master[[#This Row],[Accession Prefix (NPGS)]]&amp;" "&amp;Master[[#This Row],[Accession Number -Assigned]]</f>
        <v xml:space="preserve">W6 </v>
      </c>
      <c r="C53" s="40" t="str">
        <f t="shared" si="8"/>
        <v>Seeds of Success</v>
      </c>
      <c r="D53" s="40" t="str">
        <f t="shared" si="5"/>
        <v>mm/dd/yyyy</v>
      </c>
      <c r="E53" s="193"/>
      <c r="F53" s="40" t="str">
        <f t="shared" si="6"/>
        <v>mm/dd/yyyy</v>
      </c>
      <c r="G53" s="150"/>
      <c r="H53" s="40" t="str">
        <f t="shared" si="7"/>
        <v>N</v>
      </c>
      <c r="I53" s="30" t="str">
        <f t="shared" si="9"/>
        <v>Cashman, Michael J., USDA, ARS, Regional Plant Introduction Station, Pullman, Washington, United States</v>
      </c>
      <c r="J53" s="40"/>
    </row>
    <row r="54" spans="1:10" x14ac:dyDescent="0.35">
      <c r="A54" s="40"/>
      <c r="B54" s="40" t="str">
        <f>Master[[#This Row],[Accession Prefix (NPGS)]]&amp;" "&amp;Master[[#This Row],[Accession Number -Assigned]]</f>
        <v xml:space="preserve">W6 </v>
      </c>
      <c r="C54" s="40" t="str">
        <f t="shared" si="8"/>
        <v>Seeds of Success</v>
      </c>
      <c r="D54" s="40" t="str">
        <f t="shared" ref="D54:D85" si="10">"mm/dd/yyyy"</f>
        <v>mm/dd/yyyy</v>
      </c>
      <c r="E54" s="193"/>
      <c r="F54" s="40" t="str">
        <f t="shared" ref="F54:F85" si="11">"mm/dd/yyyy"</f>
        <v>mm/dd/yyyy</v>
      </c>
      <c r="G54" s="150"/>
      <c r="H54" s="40" t="str">
        <f t="shared" ref="H54:H85" si="12">"N"</f>
        <v>N</v>
      </c>
      <c r="I54" s="30" t="str">
        <f t="shared" si="9"/>
        <v>Cashman, Michael J., USDA, ARS, Regional Plant Introduction Station, Pullman, Washington, United States</v>
      </c>
      <c r="J54" s="40"/>
    </row>
    <row r="55" spans="1:10" x14ac:dyDescent="0.35">
      <c r="A55" s="40"/>
      <c r="B55" s="40" t="str">
        <f>Master[[#This Row],[Accession Prefix (NPGS)]]&amp;" "&amp;Master[[#This Row],[Accession Number -Assigned]]</f>
        <v xml:space="preserve">W6 </v>
      </c>
      <c r="C55" s="40" t="str">
        <f t="shared" si="8"/>
        <v>Seeds of Success</v>
      </c>
      <c r="D55" s="40" t="str">
        <f t="shared" si="10"/>
        <v>mm/dd/yyyy</v>
      </c>
      <c r="E55" s="193"/>
      <c r="F55" s="40" t="str">
        <f t="shared" si="11"/>
        <v>mm/dd/yyyy</v>
      </c>
      <c r="G55" s="150"/>
      <c r="H55" s="40" t="str">
        <f t="shared" si="12"/>
        <v>N</v>
      </c>
      <c r="I55" s="30" t="str">
        <f t="shared" si="9"/>
        <v>Cashman, Michael J., USDA, ARS, Regional Plant Introduction Station, Pullman, Washington, United States</v>
      </c>
      <c r="J55" s="40"/>
    </row>
    <row r="56" spans="1:10" x14ac:dyDescent="0.35">
      <c r="A56" s="40"/>
      <c r="B56" s="40" t="str">
        <f>Master[[#This Row],[Accession Prefix (NPGS)]]&amp;" "&amp;Master[[#This Row],[Accession Number -Assigned]]</f>
        <v xml:space="preserve">W6 </v>
      </c>
      <c r="C56" s="40" t="str">
        <f t="shared" si="8"/>
        <v>Seeds of Success</v>
      </c>
      <c r="D56" s="40" t="str">
        <f t="shared" si="10"/>
        <v>mm/dd/yyyy</v>
      </c>
      <c r="E56" s="193"/>
      <c r="F56" s="40" t="str">
        <f t="shared" si="11"/>
        <v>mm/dd/yyyy</v>
      </c>
      <c r="G56" s="150"/>
      <c r="H56" s="40" t="str">
        <f t="shared" si="12"/>
        <v>N</v>
      </c>
      <c r="I56" s="30" t="str">
        <f t="shared" si="9"/>
        <v>Cashman, Michael J., USDA, ARS, Regional Plant Introduction Station, Pullman, Washington, United States</v>
      </c>
      <c r="J56" s="40"/>
    </row>
    <row r="57" spans="1:10" x14ac:dyDescent="0.35">
      <c r="A57" s="40"/>
      <c r="B57" s="40" t="str">
        <f>Master[[#This Row],[Accession Prefix (NPGS)]]&amp;" "&amp;Master[[#This Row],[Accession Number -Assigned]]</f>
        <v xml:space="preserve">W6 </v>
      </c>
      <c r="C57" s="40" t="str">
        <f t="shared" si="8"/>
        <v>Seeds of Success</v>
      </c>
      <c r="D57" s="40" t="str">
        <f t="shared" si="10"/>
        <v>mm/dd/yyyy</v>
      </c>
      <c r="E57" s="193"/>
      <c r="F57" s="40" t="str">
        <f t="shared" si="11"/>
        <v>mm/dd/yyyy</v>
      </c>
      <c r="G57" s="150"/>
      <c r="H57" s="40" t="str">
        <f t="shared" si="12"/>
        <v>N</v>
      </c>
      <c r="I57" s="30" t="str">
        <f t="shared" si="9"/>
        <v>Cashman, Michael J., USDA, ARS, Regional Plant Introduction Station, Pullman, Washington, United States</v>
      </c>
      <c r="J57" s="40"/>
    </row>
    <row r="58" spans="1:10" x14ac:dyDescent="0.35">
      <c r="A58" s="40"/>
      <c r="B58" s="40" t="str">
        <f>Master[[#This Row],[Accession Prefix (NPGS)]]&amp;" "&amp;Master[[#This Row],[Accession Number -Assigned]]</f>
        <v xml:space="preserve">W6 </v>
      </c>
      <c r="C58" s="40" t="str">
        <f t="shared" si="8"/>
        <v>Seeds of Success</v>
      </c>
      <c r="D58" s="40" t="str">
        <f t="shared" si="10"/>
        <v>mm/dd/yyyy</v>
      </c>
      <c r="E58" s="193"/>
      <c r="F58" s="40" t="str">
        <f t="shared" si="11"/>
        <v>mm/dd/yyyy</v>
      </c>
      <c r="G58" s="150"/>
      <c r="H58" s="40" t="str">
        <f t="shared" si="12"/>
        <v>N</v>
      </c>
      <c r="I58" s="30" t="str">
        <f t="shared" si="9"/>
        <v>Cashman, Michael J., USDA, ARS, Regional Plant Introduction Station, Pullman, Washington, United States</v>
      </c>
      <c r="J58" s="40"/>
    </row>
    <row r="59" spans="1:10" x14ac:dyDescent="0.35">
      <c r="A59" s="40"/>
      <c r="B59" s="40" t="str">
        <f>Master[[#This Row],[Accession Prefix (NPGS)]]&amp;" "&amp;Master[[#This Row],[Accession Number -Assigned]]</f>
        <v xml:space="preserve">W6 </v>
      </c>
      <c r="C59" s="40" t="str">
        <f t="shared" si="8"/>
        <v>Seeds of Success</v>
      </c>
      <c r="D59" s="40" t="str">
        <f t="shared" si="10"/>
        <v>mm/dd/yyyy</v>
      </c>
      <c r="E59" s="193"/>
      <c r="F59" s="40" t="str">
        <f t="shared" si="11"/>
        <v>mm/dd/yyyy</v>
      </c>
      <c r="G59" s="150"/>
      <c r="H59" s="40" t="str">
        <f t="shared" si="12"/>
        <v>N</v>
      </c>
      <c r="I59" s="30" t="str">
        <f t="shared" si="9"/>
        <v>Cashman, Michael J., USDA, ARS, Regional Plant Introduction Station, Pullman, Washington, United States</v>
      </c>
      <c r="J59" s="40"/>
    </row>
    <row r="60" spans="1:10" x14ac:dyDescent="0.35">
      <c r="A60" s="40"/>
      <c r="B60" s="40" t="str">
        <f>Master[[#This Row],[Accession Prefix (NPGS)]]&amp;" "&amp;Master[[#This Row],[Accession Number -Assigned]]</f>
        <v xml:space="preserve">W6 </v>
      </c>
      <c r="C60" s="40" t="str">
        <f t="shared" si="8"/>
        <v>Seeds of Success</v>
      </c>
      <c r="D60" s="40" t="str">
        <f t="shared" si="10"/>
        <v>mm/dd/yyyy</v>
      </c>
      <c r="E60" s="193"/>
      <c r="F60" s="40" t="str">
        <f t="shared" si="11"/>
        <v>mm/dd/yyyy</v>
      </c>
      <c r="G60" s="150"/>
      <c r="H60" s="40" t="str">
        <f t="shared" si="12"/>
        <v>N</v>
      </c>
      <c r="I60" s="30" t="str">
        <f t="shared" si="9"/>
        <v>Cashman, Michael J., USDA, ARS, Regional Plant Introduction Station, Pullman, Washington, United States</v>
      </c>
      <c r="J60" s="40"/>
    </row>
    <row r="61" spans="1:10" x14ac:dyDescent="0.35">
      <c r="A61" s="40"/>
      <c r="B61" s="40" t="str">
        <f>Master[[#This Row],[Accession Prefix (NPGS)]]&amp;" "&amp;Master[[#This Row],[Accession Number -Assigned]]</f>
        <v xml:space="preserve">W6 </v>
      </c>
      <c r="C61" s="40" t="str">
        <f t="shared" si="8"/>
        <v>Seeds of Success</v>
      </c>
      <c r="D61" s="40" t="str">
        <f t="shared" si="10"/>
        <v>mm/dd/yyyy</v>
      </c>
      <c r="E61" s="193"/>
      <c r="F61" s="40" t="str">
        <f t="shared" si="11"/>
        <v>mm/dd/yyyy</v>
      </c>
      <c r="G61" s="150"/>
      <c r="H61" s="40" t="str">
        <f t="shared" si="12"/>
        <v>N</v>
      </c>
      <c r="I61" s="30" t="str">
        <f t="shared" si="9"/>
        <v>Cashman, Michael J., USDA, ARS, Regional Plant Introduction Station, Pullman, Washington, United States</v>
      </c>
      <c r="J61" s="40"/>
    </row>
    <row r="62" spans="1:10" x14ac:dyDescent="0.35">
      <c r="A62" s="40"/>
      <c r="B62" s="40" t="str">
        <f>Master[[#This Row],[Accession Prefix (NPGS)]]&amp;" "&amp;Master[[#This Row],[Accession Number -Assigned]]</f>
        <v xml:space="preserve">W6 </v>
      </c>
      <c r="C62" s="40" t="str">
        <f t="shared" si="8"/>
        <v>Seeds of Success</v>
      </c>
      <c r="D62" s="40" t="str">
        <f t="shared" si="10"/>
        <v>mm/dd/yyyy</v>
      </c>
      <c r="E62" s="193"/>
      <c r="F62" s="40" t="str">
        <f t="shared" si="11"/>
        <v>mm/dd/yyyy</v>
      </c>
      <c r="G62" s="150"/>
      <c r="H62" s="40" t="str">
        <f t="shared" si="12"/>
        <v>N</v>
      </c>
      <c r="I62" s="30" t="str">
        <f t="shared" si="9"/>
        <v>Cashman, Michael J., USDA, ARS, Regional Plant Introduction Station, Pullman, Washington, United States</v>
      </c>
      <c r="J62" s="40"/>
    </row>
    <row r="63" spans="1:10" x14ac:dyDescent="0.35">
      <c r="A63" s="40"/>
      <c r="B63" s="40" t="str">
        <f>Master[[#This Row],[Accession Prefix (NPGS)]]&amp;" "&amp;Master[[#This Row],[Accession Number -Assigned]]</f>
        <v xml:space="preserve">W6 </v>
      </c>
      <c r="C63" s="40" t="str">
        <f t="shared" si="8"/>
        <v>Seeds of Success</v>
      </c>
      <c r="D63" s="40" t="str">
        <f t="shared" si="10"/>
        <v>mm/dd/yyyy</v>
      </c>
      <c r="E63" s="193"/>
      <c r="F63" s="40" t="str">
        <f t="shared" si="11"/>
        <v>mm/dd/yyyy</v>
      </c>
      <c r="G63" s="150"/>
      <c r="H63" s="40" t="str">
        <f t="shared" si="12"/>
        <v>N</v>
      </c>
      <c r="I63" s="30" t="str">
        <f t="shared" si="9"/>
        <v>Cashman, Michael J., USDA, ARS, Regional Plant Introduction Station, Pullman, Washington, United States</v>
      </c>
      <c r="J63" s="40"/>
    </row>
    <row r="64" spans="1:10" x14ac:dyDescent="0.35">
      <c r="A64" s="40"/>
      <c r="B64" s="40" t="str">
        <f>Master[[#This Row],[Accession Prefix (NPGS)]]&amp;" "&amp;Master[[#This Row],[Accession Number -Assigned]]</f>
        <v xml:space="preserve">W6 </v>
      </c>
      <c r="C64" s="40" t="str">
        <f t="shared" si="8"/>
        <v>Seeds of Success</v>
      </c>
      <c r="D64" s="40" t="str">
        <f t="shared" si="10"/>
        <v>mm/dd/yyyy</v>
      </c>
      <c r="E64" s="193"/>
      <c r="F64" s="40" t="str">
        <f t="shared" si="11"/>
        <v>mm/dd/yyyy</v>
      </c>
      <c r="G64" s="150"/>
      <c r="H64" s="40" t="str">
        <f t="shared" si="12"/>
        <v>N</v>
      </c>
      <c r="I64" s="30" t="str">
        <f t="shared" si="9"/>
        <v>Cashman, Michael J., USDA, ARS, Regional Plant Introduction Station, Pullman, Washington, United States</v>
      </c>
      <c r="J64" s="40"/>
    </row>
    <row r="65" spans="1:10" x14ac:dyDescent="0.35">
      <c r="A65" s="40"/>
      <c r="B65" s="40" t="str">
        <f>Master[[#This Row],[Accession Prefix (NPGS)]]&amp;" "&amp;Master[[#This Row],[Accession Number -Assigned]]</f>
        <v xml:space="preserve">W6 </v>
      </c>
      <c r="C65" s="40" t="str">
        <f t="shared" si="8"/>
        <v>Seeds of Success</v>
      </c>
      <c r="D65" s="40" t="str">
        <f t="shared" si="10"/>
        <v>mm/dd/yyyy</v>
      </c>
      <c r="E65" s="193"/>
      <c r="F65" s="40" t="str">
        <f t="shared" si="11"/>
        <v>mm/dd/yyyy</v>
      </c>
      <c r="G65" s="150"/>
      <c r="H65" s="40" t="str">
        <f t="shared" si="12"/>
        <v>N</v>
      </c>
      <c r="I65" s="30" t="str">
        <f t="shared" si="9"/>
        <v>Cashman, Michael J., USDA, ARS, Regional Plant Introduction Station, Pullman, Washington, United States</v>
      </c>
      <c r="J65" s="40"/>
    </row>
    <row r="66" spans="1:10" x14ac:dyDescent="0.35">
      <c r="A66" s="40"/>
      <c r="B66" s="40" t="str">
        <f>Master[[#This Row],[Accession Prefix (NPGS)]]&amp;" "&amp;Master[[#This Row],[Accession Number -Assigned]]</f>
        <v xml:space="preserve">W6 </v>
      </c>
      <c r="C66" s="40" t="str">
        <f t="shared" ref="C66:C97" si="13">"Seeds of Success"</f>
        <v>Seeds of Success</v>
      </c>
      <c r="D66" s="40" t="str">
        <f t="shared" si="10"/>
        <v>mm/dd/yyyy</v>
      </c>
      <c r="E66" s="193"/>
      <c r="F66" s="40" t="str">
        <f t="shared" si="11"/>
        <v>mm/dd/yyyy</v>
      </c>
      <c r="G66" s="150"/>
      <c r="H66" s="40" t="str">
        <f t="shared" si="12"/>
        <v>N</v>
      </c>
      <c r="I66" s="30" t="str">
        <f t="shared" ref="I66:I97" si="14">"Cashman, Michael J., USDA, ARS, Regional Plant Introduction Station, Pullman, Washington, United States"</f>
        <v>Cashman, Michael J., USDA, ARS, Regional Plant Introduction Station, Pullman, Washington, United States</v>
      </c>
      <c r="J66" s="40"/>
    </row>
    <row r="67" spans="1:10" x14ac:dyDescent="0.35">
      <c r="A67" s="40"/>
      <c r="B67" s="40" t="str">
        <f>Master[[#This Row],[Accession Prefix (NPGS)]]&amp;" "&amp;Master[[#This Row],[Accession Number -Assigned]]</f>
        <v xml:space="preserve">W6 </v>
      </c>
      <c r="C67" s="40" t="str">
        <f t="shared" si="13"/>
        <v>Seeds of Success</v>
      </c>
      <c r="D67" s="40" t="str">
        <f t="shared" si="10"/>
        <v>mm/dd/yyyy</v>
      </c>
      <c r="E67" s="193"/>
      <c r="F67" s="40" t="str">
        <f t="shared" si="11"/>
        <v>mm/dd/yyyy</v>
      </c>
      <c r="G67" s="150"/>
      <c r="H67" s="40" t="str">
        <f t="shared" si="12"/>
        <v>N</v>
      </c>
      <c r="I67" s="30" t="str">
        <f t="shared" si="14"/>
        <v>Cashman, Michael J., USDA, ARS, Regional Plant Introduction Station, Pullman, Washington, United States</v>
      </c>
      <c r="J67" s="40"/>
    </row>
    <row r="68" spans="1:10" x14ac:dyDescent="0.35">
      <c r="A68" s="40"/>
      <c r="B68" s="40" t="str">
        <f>Master[[#This Row],[Accession Prefix (NPGS)]]&amp;" "&amp;Master[[#This Row],[Accession Number -Assigned]]</f>
        <v xml:space="preserve">W6 </v>
      </c>
      <c r="C68" s="40" t="str">
        <f t="shared" si="13"/>
        <v>Seeds of Success</v>
      </c>
      <c r="D68" s="40" t="str">
        <f t="shared" si="10"/>
        <v>mm/dd/yyyy</v>
      </c>
      <c r="E68" s="193"/>
      <c r="F68" s="40" t="str">
        <f t="shared" si="11"/>
        <v>mm/dd/yyyy</v>
      </c>
      <c r="G68" s="150"/>
      <c r="H68" s="40" t="str">
        <f t="shared" si="12"/>
        <v>N</v>
      </c>
      <c r="I68" s="30" t="str">
        <f t="shared" si="14"/>
        <v>Cashman, Michael J., USDA, ARS, Regional Plant Introduction Station, Pullman, Washington, United States</v>
      </c>
      <c r="J68" s="40"/>
    </row>
    <row r="69" spans="1:10" x14ac:dyDescent="0.35">
      <c r="A69" s="40"/>
      <c r="B69" s="40" t="str">
        <f>Master[[#This Row],[Accession Prefix (NPGS)]]&amp;" "&amp;Master[[#This Row],[Accession Number -Assigned]]</f>
        <v xml:space="preserve">W6 </v>
      </c>
      <c r="C69" s="40" t="str">
        <f t="shared" si="13"/>
        <v>Seeds of Success</v>
      </c>
      <c r="D69" s="40" t="str">
        <f t="shared" si="10"/>
        <v>mm/dd/yyyy</v>
      </c>
      <c r="E69" s="193"/>
      <c r="F69" s="40" t="str">
        <f t="shared" si="11"/>
        <v>mm/dd/yyyy</v>
      </c>
      <c r="G69" s="150"/>
      <c r="H69" s="40" t="str">
        <f t="shared" si="12"/>
        <v>N</v>
      </c>
      <c r="I69" s="30" t="str">
        <f t="shared" si="14"/>
        <v>Cashman, Michael J., USDA, ARS, Regional Plant Introduction Station, Pullman, Washington, United States</v>
      </c>
      <c r="J69" s="40"/>
    </row>
    <row r="70" spans="1:10" x14ac:dyDescent="0.35">
      <c r="A70" s="40"/>
      <c r="B70" s="40" t="str">
        <f>Master[[#This Row],[Accession Prefix (NPGS)]]&amp;" "&amp;Master[[#This Row],[Accession Number -Assigned]]</f>
        <v xml:space="preserve">W6 </v>
      </c>
      <c r="C70" s="40" t="str">
        <f t="shared" si="13"/>
        <v>Seeds of Success</v>
      </c>
      <c r="D70" s="40" t="str">
        <f t="shared" si="10"/>
        <v>mm/dd/yyyy</v>
      </c>
      <c r="E70" s="193"/>
      <c r="F70" s="40" t="str">
        <f t="shared" si="11"/>
        <v>mm/dd/yyyy</v>
      </c>
      <c r="G70" s="150"/>
      <c r="H70" s="40" t="str">
        <f t="shared" si="12"/>
        <v>N</v>
      </c>
      <c r="I70" s="30" t="str">
        <f t="shared" si="14"/>
        <v>Cashman, Michael J., USDA, ARS, Regional Plant Introduction Station, Pullman, Washington, United States</v>
      </c>
      <c r="J70" s="40"/>
    </row>
    <row r="71" spans="1:10" x14ac:dyDescent="0.35">
      <c r="A71" s="40"/>
      <c r="B71" s="40" t="str">
        <f>Master[[#This Row],[Accession Prefix (NPGS)]]&amp;" "&amp;Master[[#This Row],[Accession Number -Assigned]]</f>
        <v xml:space="preserve">W6 </v>
      </c>
      <c r="C71" s="40" t="str">
        <f t="shared" si="13"/>
        <v>Seeds of Success</v>
      </c>
      <c r="D71" s="40" t="str">
        <f t="shared" si="10"/>
        <v>mm/dd/yyyy</v>
      </c>
      <c r="E71" s="193"/>
      <c r="F71" s="40" t="str">
        <f t="shared" si="11"/>
        <v>mm/dd/yyyy</v>
      </c>
      <c r="G71" s="150"/>
      <c r="H71" s="40" t="str">
        <f t="shared" si="12"/>
        <v>N</v>
      </c>
      <c r="I71" s="30" t="str">
        <f t="shared" si="14"/>
        <v>Cashman, Michael J., USDA, ARS, Regional Plant Introduction Station, Pullman, Washington, United States</v>
      </c>
      <c r="J71" s="40"/>
    </row>
    <row r="72" spans="1:10" x14ac:dyDescent="0.35">
      <c r="A72" s="40"/>
      <c r="B72" s="40" t="str">
        <f>Master[[#This Row],[Accession Prefix (NPGS)]]&amp;" "&amp;Master[[#This Row],[Accession Number -Assigned]]</f>
        <v xml:space="preserve">W6 </v>
      </c>
      <c r="C72" s="40" t="str">
        <f t="shared" si="13"/>
        <v>Seeds of Success</v>
      </c>
      <c r="D72" s="40" t="str">
        <f t="shared" si="10"/>
        <v>mm/dd/yyyy</v>
      </c>
      <c r="E72" s="193"/>
      <c r="F72" s="40" t="str">
        <f t="shared" si="11"/>
        <v>mm/dd/yyyy</v>
      </c>
      <c r="G72" s="150"/>
      <c r="H72" s="40" t="str">
        <f t="shared" si="12"/>
        <v>N</v>
      </c>
      <c r="I72" s="30" t="str">
        <f t="shared" si="14"/>
        <v>Cashman, Michael J., USDA, ARS, Regional Plant Introduction Station, Pullman, Washington, United States</v>
      </c>
      <c r="J72" s="40"/>
    </row>
    <row r="73" spans="1:10" x14ac:dyDescent="0.35">
      <c r="A73" s="40"/>
      <c r="B73" s="40" t="str">
        <f>Master[[#This Row],[Accession Prefix (NPGS)]]&amp;" "&amp;Master[[#This Row],[Accession Number -Assigned]]</f>
        <v xml:space="preserve">W6 </v>
      </c>
      <c r="C73" s="40" t="str">
        <f t="shared" si="13"/>
        <v>Seeds of Success</v>
      </c>
      <c r="D73" s="40" t="str">
        <f t="shared" si="10"/>
        <v>mm/dd/yyyy</v>
      </c>
      <c r="E73" s="193"/>
      <c r="F73" s="40" t="str">
        <f t="shared" si="11"/>
        <v>mm/dd/yyyy</v>
      </c>
      <c r="G73" s="150"/>
      <c r="H73" s="40" t="str">
        <f t="shared" si="12"/>
        <v>N</v>
      </c>
      <c r="I73" s="30" t="str">
        <f t="shared" si="14"/>
        <v>Cashman, Michael J., USDA, ARS, Regional Plant Introduction Station, Pullman, Washington, United States</v>
      </c>
      <c r="J73" s="40"/>
    </row>
    <row r="74" spans="1:10" x14ac:dyDescent="0.35">
      <c r="A74" s="40"/>
      <c r="B74" s="40" t="str">
        <f>Master[[#This Row],[Accession Prefix (NPGS)]]&amp;" "&amp;Master[[#This Row],[Accession Number -Assigned]]</f>
        <v xml:space="preserve">W6 </v>
      </c>
      <c r="C74" s="40" t="str">
        <f t="shared" si="13"/>
        <v>Seeds of Success</v>
      </c>
      <c r="D74" s="40" t="str">
        <f t="shared" si="10"/>
        <v>mm/dd/yyyy</v>
      </c>
      <c r="E74" s="193"/>
      <c r="F74" s="40" t="str">
        <f t="shared" si="11"/>
        <v>mm/dd/yyyy</v>
      </c>
      <c r="G74" s="150"/>
      <c r="H74" s="40" t="str">
        <f t="shared" si="12"/>
        <v>N</v>
      </c>
      <c r="I74" s="30" t="str">
        <f t="shared" si="14"/>
        <v>Cashman, Michael J., USDA, ARS, Regional Plant Introduction Station, Pullman, Washington, United States</v>
      </c>
      <c r="J74" s="40"/>
    </row>
    <row r="75" spans="1:10" x14ac:dyDescent="0.35">
      <c r="A75" s="40"/>
      <c r="B75" s="40" t="str">
        <f>Master[[#This Row],[Accession Prefix (NPGS)]]&amp;" "&amp;Master[[#This Row],[Accession Number -Assigned]]</f>
        <v xml:space="preserve">W6 </v>
      </c>
      <c r="C75" s="40" t="str">
        <f t="shared" si="13"/>
        <v>Seeds of Success</v>
      </c>
      <c r="D75" s="40" t="str">
        <f t="shared" si="10"/>
        <v>mm/dd/yyyy</v>
      </c>
      <c r="E75" s="193"/>
      <c r="F75" s="40" t="str">
        <f t="shared" si="11"/>
        <v>mm/dd/yyyy</v>
      </c>
      <c r="G75" s="150"/>
      <c r="H75" s="40" t="str">
        <f t="shared" si="12"/>
        <v>N</v>
      </c>
      <c r="I75" s="30" t="str">
        <f t="shared" si="14"/>
        <v>Cashman, Michael J., USDA, ARS, Regional Plant Introduction Station, Pullman, Washington, United States</v>
      </c>
      <c r="J75" s="40"/>
    </row>
    <row r="76" spans="1:10" x14ac:dyDescent="0.35">
      <c r="A76" s="40"/>
      <c r="B76" s="40" t="str">
        <f>Master[[#This Row],[Accession Prefix (NPGS)]]&amp;" "&amp;Master[[#This Row],[Accession Number -Assigned]]</f>
        <v xml:space="preserve">W6 </v>
      </c>
      <c r="C76" s="40" t="str">
        <f t="shared" si="13"/>
        <v>Seeds of Success</v>
      </c>
      <c r="D76" s="40" t="str">
        <f t="shared" si="10"/>
        <v>mm/dd/yyyy</v>
      </c>
      <c r="E76" s="193"/>
      <c r="F76" s="40" t="str">
        <f t="shared" si="11"/>
        <v>mm/dd/yyyy</v>
      </c>
      <c r="G76" s="150"/>
      <c r="H76" s="40" t="str">
        <f t="shared" si="12"/>
        <v>N</v>
      </c>
      <c r="I76" s="30" t="str">
        <f t="shared" si="14"/>
        <v>Cashman, Michael J., USDA, ARS, Regional Plant Introduction Station, Pullman, Washington, United States</v>
      </c>
      <c r="J76" s="40"/>
    </row>
    <row r="77" spans="1:10" x14ac:dyDescent="0.35">
      <c r="A77" s="40"/>
      <c r="B77" s="40" t="str">
        <f>Master[[#This Row],[Accession Prefix (NPGS)]]&amp;" "&amp;Master[[#This Row],[Accession Number -Assigned]]</f>
        <v xml:space="preserve">W6 </v>
      </c>
      <c r="C77" s="40" t="str">
        <f t="shared" si="13"/>
        <v>Seeds of Success</v>
      </c>
      <c r="D77" s="40" t="str">
        <f t="shared" si="10"/>
        <v>mm/dd/yyyy</v>
      </c>
      <c r="E77" s="193"/>
      <c r="F77" s="40" t="str">
        <f t="shared" si="11"/>
        <v>mm/dd/yyyy</v>
      </c>
      <c r="G77" s="150"/>
      <c r="H77" s="40" t="str">
        <f t="shared" si="12"/>
        <v>N</v>
      </c>
      <c r="I77" s="30" t="str">
        <f t="shared" si="14"/>
        <v>Cashman, Michael J., USDA, ARS, Regional Plant Introduction Station, Pullman, Washington, United States</v>
      </c>
      <c r="J77" s="40"/>
    </row>
    <row r="78" spans="1:10" x14ac:dyDescent="0.35">
      <c r="A78" s="40"/>
      <c r="B78" s="40" t="str">
        <f>Master[[#This Row],[Accession Prefix (NPGS)]]&amp;" "&amp;Master[[#This Row],[Accession Number -Assigned]]</f>
        <v xml:space="preserve">W6 </v>
      </c>
      <c r="C78" s="40" t="str">
        <f t="shared" si="13"/>
        <v>Seeds of Success</v>
      </c>
      <c r="D78" s="40" t="str">
        <f t="shared" si="10"/>
        <v>mm/dd/yyyy</v>
      </c>
      <c r="E78" s="193"/>
      <c r="F78" s="40" t="str">
        <f t="shared" si="11"/>
        <v>mm/dd/yyyy</v>
      </c>
      <c r="G78" s="150"/>
      <c r="H78" s="40" t="str">
        <f t="shared" si="12"/>
        <v>N</v>
      </c>
      <c r="I78" s="30" t="str">
        <f t="shared" si="14"/>
        <v>Cashman, Michael J., USDA, ARS, Regional Plant Introduction Station, Pullman, Washington, United States</v>
      </c>
      <c r="J78" s="40"/>
    </row>
    <row r="79" spans="1:10" x14ac:dyDescent="0.35">
      <c r="A79" s="40"/>
      <c r="B79" s="40" t="str">
        <f>Master[[#This Row],[Accession Prefix (NPGS)]]&amp;" "&amp;Master[[#This Row],[Accession Number -Assigned]]</f>
        <v xml:space="preserve">W6 </v>
      </c>
      <c r="C79" s="40" t="str">
        <f t="shared" si="13"/>
        <v>Seeds of Success</v>
      </c>
      <c r="D79" s="40" t="str">
        <f t="shared" si="10"/>
        <v>mm/dd/yyyy</v>
      </c>
      <c r="E79" s="193"/>
      <c r="F79" s="40" t="str">
        <f t="shared" si="11"/>
        <v>mm/dd/yyyy</v>
      </c>
      <c r="G79" s="150"/>
      <c r="H79" s="40" t="str">
        <f t="shared" si="12"/>
        <v>N</v>
      </c>
      <c r="I79" s="30" t="str">
        <f t="shared" si="14"/>
        <v>Cashman, Michael J., USDA, ARS, Regional Plant Introduction Station, Pullman, Washington, United States</v>
      </c>
      <c r="J79" s="40"/>
    </row>
    <row r="80" spans="1:10" x14ac:dyDescent="0.35">
      <c r="A80" s="40"/>
      <c r="B80" s="40" t="str">
        <f>Master[[#This Row],[Accession Prefix (NPGS)]]&amp;" "&amp;Master[[#This Row],[Accession Number -Assigned]]</f>
        <v xml:space="preserve">W6 </v>
      </c>
      <c r="C80" s="40" t="str">
        <f t="shared" si="13"/>
        <v>Seeds of Success</v>
      </c>
      <c r="D80" s="40" t="str">
        <f t="shared" si="10"/>
        <v>mm/dd/yyyy</v>
      </c>
      <c r="E80" s="193"/>
      <c r="F80" s="40" t="str">
        <f t="shared" si="11"/>
        <v>mm/dd/yyyy</v>
      </c>
      <c r="G80" s="150"/>
      <c r="H80" s="40" t="str">
        <f t="shared" si="12"/>
        <v>N</v>
      </c>
      <c r="I80" s="30" t="str">
        <f t="shared" si="14"/>
        <v>Cashman, Michael J., USDA, ARS, Regional Plant Introduction Station, Pullman, Washington, United States</v>
      </c>
      <c r="J80" s="40"/>
    </row>
    <row r="81" spans="1:10" x14ac:dyDescent="0.35">
      <c r="A81" s="40"/>
      <c r="B81" s="40" t="str">
        <f>Master[[#This Row],[Accession Prefix (NPGS)]]&amp;" "&amp;Master[[#This Row],[Accession Number -Assigned]]</f>
        <v xml:space="preserve">W6 </v>
      </c>
      <c r="C81" s="40" t="str">
        <f t="shared" si="13"/>
        <v>Seeds of Success</v>
      </c>
      <c r="D81" s="40" t="str">
        <f t="shared" si="10"/>
        <v>mm/dd/yyyy</v>
      </c>
      <c r="E81" s="193"/>
      <c r="F81" s="40" t="str">
        <f t="shared" si="11"/>
        <v>mm/dd/yyyy</v>
      </c>
      <c r="G81" s="150"/>
      <c r="H81" s="40" t="str">
        <f t="shared" si="12"/>
        <v>N</v>
      </c>
      <c r="I81" s="30" t="str">
        <f t="shared" si="14"/>
        <v>Cashman, Michael J., USDA, ARS, Regional Plant Introduction Station, Pullman, Washington, United States</v>
      </c>
      <c r="J81" s="40"/>
    </row>
    <row r="82" spans="1:10" x14ac:dyDescent="0.35">
      <c r="A82" s="40"/>
      <c r="B82" s="40" t="str">
        <f>Master[[#This Row],[Accession Prefix (NPGS)]]&amp;" "&amp;Master[[#This Row],[Accession Number -Assigned]]</f>
        <v xml:space="preserve">W6 </v>
      </c>
      <c r="C82" s="40" t="str">
        <f t="shared" si="13"/>
        <v>Seeds of Success</v>
      </c>
      <c r="D82" s="40" t="str">
        <f t="shared" si="10"/>
        <v>mm/dd/yyyy</v>
      </c>
      <c r="E82" s="193"/>
      <c r="F82" s="40" t="str">
        <f t="shared" si="11"/>
        <v>mm/dd/yyyy</v>
      </c>
      <c r="G82" s="150"/>
      <c r="H82" s="40" t="str">
        <f t="shared" si="12"/>
        <v>N</v>
      </c>
      <c r="I82" s="30" t="str">
        <f t="shared" si="14"/>
        <v>Cashman, Michael J., USDA, ARS, Regional Plant Introduction Station, Pullman, Washington, United States</v>
      </c>
      <c r="J82" s="40"/>
    </row>
    <row r="83" spans="1:10" x14ac:dyDescent="0.35">
      <c r="A83" s="40"/>
      <c r="B83" s="40" t="str">
        <f>Master[[#This Row],[Accession Prefix (NPGS)]]&amp;" "&amp;Master[[#This Row],[Accession Number -Assigned]]</f>
        <v xml:space="preserve">W6 </v>
      </c>
      <c r="C83" s="40" t="str">
        <f t="shared" si="13"/>
        <v>Seeds of Success</v>
      </c>
      <c r="D83" s="40" t="str">
        <f t="shared" si="10"/>
        <v>mm/dd/yyyy</v>
      </c>
      <c r="E83" s="193"/>
      <c r="F83" s="40" t="str">
        <f t="shared" si="11"/>
        <v>mm/dd/yyyy</v>
      </c>
      <c r="G83" s="150"/>
      <c r="H83" s="40" t="str">
        <f t="shared" si="12"/>
        <v>N</v>
      </c>
      <c r="I83" s="30" t="str">
        <f t="shared" si="14"/>
        <v>Cashman, Michael J., USDA, ARS, Regional Plant Introduction Station, Pullman, Washington, United States</v>
      </c>
      <c r="J83" s="40"/>
    </row>
    <row r="84" spans="1:10" x14ac:dyDescent="0.35">
      <c r="A84" s="40"/>
      <c r="B84" s="40" t="str">
        <f>Master[[#This Row],[Accession Prefix (NPGS)]]&amp;" "&amp;Master[[#This Row],[Accession Number -Assigned]]</f>
        <v xml:space="preserve">W6 </v>
      </c>
      <c r="C84" s="40" t="str">
        <f t="shared" si="13"/>
        <v>Seeds of Success</v>
      </c>
      <c r="D84" s="40" t="str">
        <f t="shared" si="10"/>
        <v>mm/dd/yyyy</v>
      </c>
      <c r="E84" s="193"/>
      <c r="F84" s="40" t="str">
        <f t="shared" si="11"/>
        <v>mm/dd/yyyy</v>
      </c>
      <c r="G84" s="150"/>
      <c r="H84" s="40" t="str">
        <f t="shared" si="12"/>
        <v>N</v>
      </c>
      <c r="I84" s="30" t="str">
        <f t="shared" si="14"/>
        <v>Cashman, Michael J., USDA, ARS, Regional Plant Introduction Station, Pullman, Washington, United States</v>
      </c>
      <c r="J84" s="40"/>
    </row>
    <row r="85" spans="1:10" x14ac:dyDescent="0.35">
      <c r="A85" s="40"/>
      <c r="B85" s="40" t="str">
        <f>Master[[#This Row],[Accession Prefix (NPGS)]]&amp;" "&amp;Master[[#This Row],[Accession Number -Assigned]]</f>
        <v xml:space="preserve">W6 </v>
      </c>
      <c r="C85" s="40" t="str">
        <f t="shared" si="13"/>
        <v>Seeds of Success</v>
      </c>
      <c r="D85" s="40" t="str">
        <f t="shared" si="10"/>
        <v>mm/dd/yyyy</v>
      </c>
      <c r="E85" s="193"/>
      <c r="F85" s="40" t="str">
        <f t="shared" si="11"/>
        <v>mm/dd/yyyy</v>
      </c>
      <c r="G85" s="150"/>
      <c r="H85" s="40" t="str">
        <f t="shared" si="12"/>
        <v>N</v>
      </c>
      <c r="I85" s="30" t="str">
        <f t="shared" si="14"/>
        <v>Cashman, Michael J., USDA, ARS, Regional Plant Introduction Station, Pullman, Washington, United States</v>
      </c>
      <c r="J85" s="40"/>
    </row>
    <row r="86" spans="1:10" x14ac:dyDescent="0.35">
      <c r="A86" s="40"/>
      <c r="B86" s="40" t="str">
        <f>Master[[#This Row],[Accession Prefix (NPGS)]]&amp;" "&amp;Master[[#This Row],[Accession Number -Assigned]]</f>
        <v xml:space="preserve">W6 </v>
      </c>
      <c r="C86" s="40" t="str">
        <f t="shared" si="13"/>
        <v>Seeds of Success</v>
      </c>
      <c r="D86" s="40" t="str">
        <f t="shared" ref="D86:D117" si="15">"mm/dd/yyyy"</f>
        <v>mm/dd/yyyy</v>
      </c>
      <c r="E86" s="193"/>
      <c r="F86" s="40" t="str">
        <f t="shared" ref="F86:F117" si="16">"mm/dd/yyyy"</f>
        <v>mm/dd/yyyy</v>
      </c>
      <c r="G86" s="150"/>
      <c r="H86" s="40" t="str">
        <f t="shared" ref="H86:H117" si="17">"N"</f>
        <v>N</v>
      </c>
      <c r="I86" s="30" t="str">
        <f t="shared" si="14"/>
        <v>Cashman, Michael J., USDA, ARS, Regional Plant Introduction Station, Pullman, Washington, United States</v>
      </c>
      <c r="J86" s="40"/>
    </row>
    <row r="87" spans="1:10" x14ac:dyDescent="0.35">
      <c r="A87" s="40"/>
      <c r="B87" s="40" t="str">
        <f>Master[[#This Row],[Accession Prefix (NPGS)]]&amp;" "&amp;Master[[#This Row],[Accession Number -Assigned]]</f>
        <v xml:space="preserve">W6 </v>
      </c>
      <c r="C87" s="40" t="str">
        <f t="shared" si="13"/>
        <v>Seeds of Success</v>
      </c>
      <c r="D87" s="40" t="str">
        <f t="shared" si="15"/>
        <v>mm/dd/yyyy</v>
      </c>
      <c r="E87" s="193"/>
      <c r="F87" s="40" t="str">
        <f t="shared" si="16"/>
        <v>mm/dd/yyyy</v>
      </c>
      <c r="G87" s="150"/>
      <c r="H87" s="40" t="str">
        <f t="shared" si="17"/>
        <v>N</v>
      </c>
      <c r="I87" s="30" t="str">
        <f t="shared" si="14"/>
        <v>Cashman, Michael J., USDA, ARS, Regional Plant Introduction Station, Pullman, Washington, United States</v>
      </c>
      <c r="J87" s="40"/>
    </row>
    <row r="88" spans="1:10" x14ac:dyDescent="0.35">
      <c r="A88" s="40"/>
      <c r="B88" s="40" t="str">
        <f>Master[[#This Row],[Accession Prefix (NPGS)]]&amp;" "&amp;Master[[#This Row],[Accession Number -Assigned]]</f>
        <v xml:space="preserve">W6 </v>
      </c>
      <c r="C88" s="40" t="str">
        <f t="shared" si="13"/>
        <v>Seeds of Success</v>
      </c>
      <c r="D88" s="40" t="str">
        <f t="shared" si="15"/>
        <v>mm/dd/yyyy</v>
      </c>
      <c r="E88" s="193"/>
      <c r="F88" s="40" t="str">
        <f t="shared" si="16"/>
        <v>mm/dd/yyyy</v>
      </c>
      <c r="G88" s="150"/>
      <c r="H88" s="40" t="str">
        <f t="shared" si="17"/>
        <v>N</v>
      </c>
      <c r="I88" s="30" t="str">
        <f t="shared" si="14"/>
        <v>Cashman, Michael J., USDA, ARS, Regional Plant Introduction Station, Pullman, Washington, United States</v>
      </c>
      <c r="J88" s="40"/>
    </row>
    <row r="89" spans="1:10" x14ac:dyDescent="0.35">
      <c r="A89" s="40"/>
      <c r="B89" s="40" t="str">
        <f>Master[[#This Row],[Accession Prefix (NPGS)]]&amp;" "&amp;Master[[#This Row],[Accession Number -Assigned]]</f>
        <v xml:space="preserve">W6 </v>
      </c>
      <c r="C89" s="40" t="str">
        <f t="shared" si="13"/>
        <v>Seeds of Success</v>
      </c>
      <c r="D89" s="40" t="str">
        <f t="shared" si="15"/>
        <v>mm/dd/yyyy</v>
      </c>
      <c r="E89" s="193"/>
      <c r="F89" s="40" t="str">
        <f t="shared" si="16"/>
        <v>mm/dd/yyyy</v>
      </c>
      <c r="G89" s="150"/>
      <c r="H89" s="40" t="str">
        <f t="shared" si="17"/>
        <v>N</v>
      </c>
      <c r="I89" s="30" t="str">
        <f t="shared" si="14"/>
        <v>Cashman, Michael J., USDA, ARS, Regional Plant Introduction Station, Pullman, Washington, United States</v>
      </c>
      <c r="J89" s="40"/>
    </row>
    <row r="90" spans="1:10" x14ac:dyDescent="0.35">
      <c r="A90" s="40"/>
      <c r="B90" s="40" t="str">
        <f>Master[[#This Row],[Accession Prefix (NPGS)]]&amp;" "&amp;Master[[#This Row],[Accession Number -Assigned]]</f>
        <v xml:space="preserve">W6 </v>
      </c>
      <c r="C90" s="40" t="str">
        <f t="shared" si="13"/>
        <v>Seeds of Success</v>
      </c>
      <c r="D90" s="40" t="str">
        <f t="shared" si="15"/>
        <v>mm/dd/yyyy</v>
      </c>
      <c r="E90" s="193"/>
      <c r="F90" s="40" t="str">
        <f t="shared" si="16"/>
        <v>mm/dd/yyyy</v>
      </c>
      <c r="G90" s="150"/>
      <c r="H90" s="40" t="str">
        <f t="shared" si="17"/>
        <v>N</v>
      </c>
      <c r="I90" s="30" t="str">
        <f t="shared" si="14"/>
        <v>Cashman, Michael J., USDA, ARS, Regional Plant Introduction Station, Pullman, Washington, United States</v>
      </c>
      <c r="J90" s="40"/>
    </row>
    <row r="91" spans="1:10" x14ac:dyDescent="0.35">
      <c r="A91" s="40"/>
      <c r="B91" s="40" t="str">
        <f>Master[[#This Row],[Accession Prefix (NPGS)]]&amp;" "&amp;Master[[#This Row],[Accession Number -Assigned]]</f>
        <v xml:space="preserve">W6 </v>
      </c>
      <c r="C91" s="40" t="str">
        <f t="shared" si="13"/>
        <v>Seeds of Success</v>
      </c>
      <c r="D91" s="40" t="str">
        <f t="shared" si="15"/>
        <v>mm/dd/yyyy</v>
      </c>
      <c r="E91" s="193"/>
      <c r="F91" s="40" t="str">
        <f t="shared" si="16"/>
        <v>mm/dd/yyyy</v>
      </c>
      <c r="G91" s="150"/>
      <c r="H91" s="40" t="str">
        <f t="shared" si="17"/>
        <v>N</v>
      </c>
      <c r="I91" s="30" t="str">
        <f t="shared" si="14"/>
        <v>Cashman, Michael J., USDA, ARS, Regional Plant Introduction Station, Pullman, Washington, United States</v>
      </c>
      <c r="J91" s="40"/>
    </row>
    <row r="92" spans="1:10" x14ac:dyDescent="0.35">
      <c r="A92" s="40"/>
      <c r="B92" s="40" t="str">
        <f>Master[[#This Row],[Accession Prefix (NPGS)]]&amp;" "&amp;Master[[#This Row],[Accession Number -Assigned]]</f>
        <v xml:space="preserve">W6 </v>
      </c>
      <c r="C92" s="40" t="str">
        <f t="shared" si="13"/>
        <v>Seeds of Success</v>
      </c>
      <c r="D92" s="40" t="str">
        <f t="shared" si="15"/>
        <v>mm/dd/yyyy</v>
      </c>
      <c r="E92" s="193"/>
      <c r="F92" s="40" t="str">
        <f t="shared" si="16"/>
        <v>mm/dd/yyyy</v>
      </c>
      <c r="G92" s="150"/>
      <c r="H92" s="40" t="str">
        <f t="shared" si="17"/>
        <v>N</v>
      </c>
      <c r="I92" s="30" t="str">
        <f t="shared" si="14"/>
        <v>Cashman, Michael J., USDA, ARS, Regional Plant Introduction Station, Pullman, Washington, United States</v>
      </c>
      <c r="J92" s="40"/>
    </row>
    <row r="93" spans="1:10" x14ac:dyDescent="0.35">
      <c r="A93" s="40"/>
      <c r="B93" s="40" t="str">
        <f>Master[[#This Row],[Accession Prefix (NPGS)]]&amp;" "&amp;Master[[#This Row],[Accession Number -Assigned]]</f>
        <v xml:space="preserve">W6 </v>
      </c>
      <c r="C93" s="40" t="str">
        <f t="shared" si="13"/>
        <v>Seeds of Success</v>
      </c>
      <c r="D93" s="40" t="str">
        <f t="shared" si="15"/>
        <v>mm/dd/yyyy</v>
      </c>
      <c r="E93" s="193"/>
      <c r="F93" s="40" t="str">
        <f t="shared" si="16"/>
        <v>mm/dd/yyyy</v>
      </c>
      <c r="G93" s="150"/>
      <c r="H93" s="40" t="str">
        <f t="shared" si="17"/>
        <v>N</v>
      </c>
      <c r="I93" s="30" t="str">
        <f t="shared" si="14"/>
        <v>Cashman, Michael J., USDA, ARS, Regional Plant Introduction Station, Pullman, Washington, United States</v>
      </c>
      <c r="J93" s="40"/>
    </row>
    <row r="94" spans="1:10" x14ac:dyDescent="0.35">
      <c r="A94" s="40"/>
      <c r="B94" s="40" t="str">
        <f>Master[[#This Row],[Accession Prefix (NPGS)]]&amp;" "&amp;Master[[#This Row],[Accession Number -Assigned]]</f>
        <v xml:space="preserve">W6 </v>
      </c>
      <c r="C94" s="40" t="str">
        <f t="shared" si="13"/>
        <v>Seeds of Success</v>
      </c>
      <c r="D94" s="40" t="str">
        <f t="shared" si="15"/>
        <v>mm/dd/yyyy</v>
      </c>
      <c r="E94" s="193"/>
      <c r="F94" s="40" t="str">
        <f t="shared" si="16"/>
        <v>mm/dd/yyyy</v>
      </c>
      <c r="G94" s="150"/>
      <c r="H94" s="40" t="str">
        <f t="shared" si="17"/>
        <v>N</v>
      </c>
      <c r="I94" s="30" t="str">
        <f t="shared" si="14"/>
        <v>Cashman, Michael J., USDA, ARS, Regional Plant Introduction Station, Pullman, Washington, United States</v>
      </c>
      <c r="J94" s="40"/>
    </row>
    <row r="95" spans="1:10" x14ac:dyDescent="0.35">
      <c r="A95" s="40"/>
      <c r="B95" s="40" t="str">
        <f>Master[[#This Row],[Accession Prefix (NPGS)]]&amp;" "&amp;Master[[#This Row],[Accession Number -Assigned]]</f>
        <v xml:space="preserve">W6 </v>
      </c>
      <c r="C95" s="40" t="str">
        <f t="shared" si="13"/>
        <v>Seeds of Success</v>
      </c>
      <c r="D95" s="40" t="str">
        <f t="shared" si="15"/>
        <v>mm/dd/yyyy</v>
      </c>
      <c r="E95" s="193"/>
      <c r="F95" s="40" t="str">
        <f t="shared" si="16"/>
        <v>mm/dd/yyyy</v>
      </c>
      <c r="G95" s="150"/>
      <c r="H95" s="40" t="str">
        <f t="shared" si="17"/>
        <v>N</v>
      </c>
      <c r="I95" s="30" t="str">
        <f t="shared" si="14"/>
        <v>Cashman, Michael J., USDA, ARS, Regional Plant Introduction Station, Pullman, Washington, United States</v>
      </c>
      <c r="J95" s="40"/>
    </row>
    <row r="96" spans="1:10" x14ac:dyDescent="0.35">
      <c r="A96" s="40"/>
      <c r="B96" s="40" t="str">
        <f>Master[[#This Row],[Accession Prefix (NPGS)]]&amp;" "&amp;Master[[#This Row],[Accession Number -Assigned]]</f>
        <v xml:space="preserve">W6 </v>
      </c>
      <c r="C96" s="40" t="str">
        <f t="shared" si="13"/>
        <v>Seeds of Success</v>
      </c>
      <c r="D96" s="40" t="str">
        <f t="shared" si="15"/>
        <v>mm/dd/yyyy</v>
      </c>
      <c r="E96" s="193"/>
      <c r="F96" s="40" t="str">
        <f t="shared" si="16"/>
        <v>mm/dd/yyyy</v>
      </c>
      <c r="G96" s="150"/>
      <c r="H96" s="40" t="str">
        <f t="shared" si="17"/>
        <v>N</v>
      </c>
      <c r="I96" s="30" t="str">
        <f t="shared" si="14"/>
        <v>Cashman, Michael J., USDA, ARS, Regional Plant Introduction Station, Pullman, Washington, United States</v>
      </c>
      <c r="J96" s="40"/>
    </row>
    <row r="97" spans="1:10" x14ac:dyDescent="0.35">
      <c r="A97" s="40"/>
      <c r="B97" s="40" t="str">
        <f>Master[[#This Row],[Accession Prefix (NPGS)]]&amp;" "&amp;Master[[#This Row],[Accession Number -Assigned]]</f>
        <v xml:space="preserve">W6 </v>
      </c>
      <c r="C97" s="40" t="str">
        <f t="shared" si="13"/>
        <v>Seeds of Success</v>
      </c>
      <c r="D97" s="40" t="str">
        <f t="shared" si="15"/>
        <v>mm/dd/yyyy</v>
      </c>
      <c r="E97" s="193"/>
      <c r="F97" s="40" t="str">
        <f t="shared" si="16"/>
        <v>mm/dd/yyyy</v>
      </c>
      <c r="G97" s="150"/>
      <c r="H97" s="40" t="str">
        <f t="shared" si="17"/>
        <v>N</v>
      </c>
      <c r="I97" s="30" t="str">
        <f t="shared" si="14"/>
        <v>Cashman, Michael J., USDA, ARS, Regional Plant Introduction Station, Pullman, Washington, United States</v>
      </c>
      <c r="J97" s="40"/>
    </row>
    <row r="98" spans="1:10" x14ac:dyDescent="0.35">
      <c r="A98" s="40"/>
      <c r="B98" s="40" t="str">
        <f>Master[[#This Row],[Accession Prefix (NPGS)]]&amp;" "&amp;Master[[#This Row],[Accession Number -Assigned]]</f>
        <v xml:space="preserve">W6 </v>
      </c>
      <c r="C98" s="40" t="str">
        <f t="shared" ref="C98:C129" si="18">"Seeds of Success"</f>
        <v>Seeds of Success</v>
      </c>
      <c r="D98" s="40" t="str">
        <f t="shared" si="15"/>
        <v>mm/dd/yyyy</v>
      </c>
      <c r="E98" s="193"/>
      <c r="F98" s="40" t="str">
        <f t="shared" si="16"/>
        <v>mm/dd/yyyy</v>
      </c>
      <c r="G98" s="150"/>
      <c r="H98" s="40" t="str">
        <f t="shared" si="17"/>
        <v>N</v>
      </c>
      <c r="I98" s="30" t="str">
        <f t="shared" ref="I98:I129" si="19">"Cashman, Michael J., USDA, ARS, Regional Plant Introduction Station, Pullman, Washington, United States"</f>
        <v>Cashman, Michael J., USDA, ARS, Regional Plant Introduction Station, Pullman, Washington, United States</v>
      </c>
      <c r="J98" s="40"/>
    </row>
    <row r="99" spans="1:10" x14ac:dyDescent="0.35">
      <c r="A99" s="40"/>
      <c r="B99" s="40" t="str">
        <f>Master[[#This Row],[Accession Prefix (NPGS)]]&amp;" "&amp;Master[[#This Row],[Accession Number -Assigned]]</f>
        <v xml:space="preserve">W6 </v>
      </c>
      <c r="C99" s="40" t="str">
        <f t="shared" si="18"/>
        <v>Seeds of Success</v>
      </c>
      <c r="D99" s="40" t="str">
        <f t="shared" si="15"/>
        <v>mm/dd/yyyy</v>
      </c>
      <c r="E99" s="193"/>
      <c r="F99" s="40" t="str">
        <f t="shared" si="16"/>
        <v>mm/dd/yyyy</v>
      </c>
      <c r="G99" s="150"/>
      <c r="H99" s="40" t="str">
        <f t="shared" si="17"/>
        <v>N</v>
      </c>
      <c r="I99" s="30" t="str">
        <f t="shared" si="19"/>
        <v>Cashman, Michael J., USDA, ARS, Regional Plant Introduction Station, Pullman, Washington, United States</v>
      </c>
      <c r="J99" s="40"/>
    </row>
    <row r="100" spans="1:10" x14ac:dyDescent="0.35">
      <c r="A100" s="40"/>
      <c r="B100" s="40" t="str">
        <f>Master[[#This Row],[Accession Prefix (NPGS)]]&amp;" "&amp;Master[[#This Row],[Accession Number -Assigned]]</f>
        <v xml:space="preserve">W6 </v>
      </c>
      <c r="C100" s="40" t="str">
        <f t="shared" si="18"/>
        <v>Seeds of Success</v>
      </c>
      <c r="D100" s="40" t="str">
        <f t="shared" si="15"/>
        <v>mm/dd/yyyy</v>
      </c>
      <c r="E100" s="193"/>
      <c r="F100" s="40" t="str">
        <f t="shared" si="16"/>
        <v>mm/dd/yyyy</v>
      </c>
      <c r="G100" s="150"/>
      <c r="H100" s="40" t="str">
        <f t="shared" si="17"/>
        <v>N</v>
      </c>
      <c r="I100" s="30" t="str">
        <f t="shared" si="19"/>
        <v>Cashman, Michael J., USDA, ARS, Regional Plant Introduction Station, Pullman, Washington, United States</v>
      </c>
      <c r="J100" s="40"/>
    </row>
    <row r="101" spans="1:10" x14ac:dyDescent="0.35">
      <c r="A101" s="40"/>
      <c r="B101" s="40" t="str">
        <f>Master[[#This Row],[Accession Prefix (NPGS)]]&amp;" "&amp;Master[[#This Row],[Accession Number -Assigned]]</f>
        <v xml:space="preserve">W6 </v>
      </c>
      <c r="C101" s="40" t="str">
        <f t="shared" si="18"/>
        <v>Seeds of Success</v>
      </c>
      <c r="D101" s="40" t="str">
        <f t="shared" si="15"/>
        <v>mm/dd/yyyy</v>
      </c>
      <c r="E101" s="193"/>
      <c r="F101" s="40" t="str">
        <f t="shared" si="16"/>
        <v>mm/dd/yyyy</v>
      </c>
      <c r="G101" s="150"/>
      <c r="H101" s="40" t="str">
        <f t="shared" si="17"/>
        <v>N</v>
      </c>
      <c r="I101" s="30" t="str">
        <f t="shared" si="19"/>
        <v>Cashman, Michael J., USDA, ARS, Regional Plant Introduction Station, Pullman, Washington, United States</v>
      </c>
      <c r="J101" s="40"/>
    </row>
    <row r="102" spans="1:10" x14ac:dyDescent="0.35">
      <c r="A102" s="40"/>
      <c r="B102" s="40" t="str">
        <f>Master[[#This Row],[Accession Prefix (NPGS)]]&amp;" "&amp;Master[[#This Row],[Accession Number -Assigned]]</f>
        <v xml:space="preserve">W6 </v>
      </c>
      <c r="C102" s="40" t="str">
        <f t="shared" si="18"/>
        <v>Seeds of Success</v>
      </c>
      <c r="D102" s="40" t="str">
        <f t="shared" si="15"/>
        <v>mm/dd/yyyy</v>
      </c>
      <c r="E102" s="193"/>
      <c r="F102" s="40" t="str">
        <f t="shared" si="16"/>
        <v>mm/dd/yyyy</v>
      </c>
      <c r="G102" s="150"/>
      <c r="H102" s="40" t="str">
        <f t="shared" si="17"/>
        <v>N</v>
      </c>
      <c r="I102" s="30" t="str">
        <f t="shared" si="19"/>
        <v>Cashman, Michael J., USDA, ARS, Regional Plant Introduction Station, Pullman, Washington, United States</v>
      </c>
      <c r="J102" s="40"/>
    </row>
    <row r="103" spans="1:10" x14ac:dyDescent="0.35">
      <c r="A103" s="40"/>
      <c r="B103" s="40" t="str">
        <f>Master[[#This Row],[Accession Prefix (NPGS)]]&amp;" "&amp;Master[[#This Row],[Accession Number -Assigned]]</f>
        <v xml:space="preserve">W6 </v>
      </c>
      <c r="C103" s="40" t="str">
        <f t="shared" si="18"/>
        <v>Seeds of Success</v>
      </c>
      <c r="D103" s="40" t="str">
        <f t="shared" si="15"/>
        <v>mm/dd/yyyy</v>
      </c>
      <c r="E103" s="193"/>
      <c r="F103" s="40" t="str">
        <f t="shared" si="16"/>
        <v>mm/dd/yyyy</v>
      </c>
      <c r="G103" s="150"/>
      <c r="H103" s="40" t="str">
        <f t="shared" si="17"/>
        <v>N</v>
      </c>
      <c r="I103" s="30" t="str">
        <f t="shared" si="19"/>
        <v>Cashman, Michael J., USDA, ARS, Regional Plant Introduction Station, Pullman, Washington, United States</v>
      </c>
      <c r="J103" s="40"/>
    </row>
    <row r="104" spans="1:10" x14ac:dyDescent="0.35">
      <c r="A104" s="40"/>
      <c r="B104" s="40" t="str">
        <f>Master[[#This Row],[Accession Prefix (NPGS)]]&amp;" "&amp;Master[[#This Row],[Accession Number -Assigned]]</f>
        <v xml:space="preserve">W6 </v>
      </c>
      <c r="C104" s="40" t="str">
        <f t="shared" si="18"/>
        <v>Seeds of Success</v>
      </c>
      <c r="D104" s="40" t="str">
        <f t="shared" si="15"/>
        <v>mm/dd/yyyy</v>
      </c>
      <c r="E104" s="193"/>
      <c r="F104" s="40" t="str">
        <f t="shared" si="16"/>
        <v>mm/dd/yyyy</v>
      </c>
      <c r="G104" s="150"/>
      <c r="H104" s="40" t="str">
        <f t="shared" si="17"/>
        <v>N</v>
      </c>
      <c r="I104" s="30" t="str">
        <f t="shared" si="19"/>
        <v>Cashman, Michael J., USDA, ARS, Regional Plant Introduction Station, Pullman, Washington, United States</v>
      </c>
      <c r="J104" s="40"/>
    </row>
    <row r="105" spans="1:10" x14ac:dyDescent="0.35">
      <c r="A105" s="40"/>
      <c r="B105" s="40" t="str">
        <f>Master[[#This Row],[Accession Prefix (NPGS)]]&amp;" "&amp;Master[[#This Row],[Accession Number -Assigned]]</f>
        <v xml:space="preserve">W6 </v>
      </c>
      <c r="C105" s="40" t="str">
        <f t="shared" si="18"/>
        <v>Seeds of Success</v>
      </c>
      <c r="D105" s="40" t="str">
        <f t="shared" si="15"/>
        <v>mm/dd/yyyy</v>
      </c>
      <c r="E105" s="193"/>
      <c r="F105" s="40" t="str">
        <f t="shared" si="16"/>
        <v>mm/dd/yyyy</v>
      </c>
      <c r="G105" s="150"/>
      <c r="H105" s="40" t="str">
        <f t="shared" si="17"/>
        <v>N</v>
      </c>
      <c r="I105" s="30" t="str">
        <f t="shared" si="19"/>
        <v>Cashman, Michael J., USDA, ARS, Regional Plant Introduction Station, Pullman, Washington, United States</v>
      </c>
      <c r="J105" s="40"/>
    </row>
    <row r="106" spans="1:10" x14ac:dyDescent="0.35">
      <c r="A106" s="40"/>
      <c r="B106" s="40" t="str">
        <f>Master[[#This Row],[Accession Prefix (NPGS)]]&amp;" "&amp;Master[[#This Row],[Accession Number -Assigned]]</f>
        <v xml:space="preserve">W6 </v>
      </c>
      <c r="C106" s="40" t="str">
        <f t="shared" si="18"/>
        <v>Seeds of Success</v>
      </c>
      <c r="D106" s="40" t="str">
        <f t="shared" si="15"/>
        <v>mm/dd/yyyy</v>
      </c>
      <c r="E106" s="193"/>
      <c r="F106" s="40" t="str">
        <f t="shared" si="16"/>
        <v>mm/dd/yyyy</v>
      </c>
      <c r="G106" s="150"/>
      <c r="H106" s="40" t="str">
        <f t="shared" si="17"/>
        <v>N</v>
      </c>
      <c r="I106" s="30" t="str">
        <f t="shared" si="19"/>
        <v>Cashman, Michael J., USDA, ARS, Regional Plant Introduction Station, Pullman, Washington, United States</v>
      </c>
      <c r="J106" s="40"/>
    </row>
    <row r="107" spans="1:10" x14ac:dyDescent="0.35">
      <c r="A107" s="40"/>
      <c r="B107" s="40" t="str">
        <f>Master[[#This Row],[Accession Prefix (NPGS)]]&amp;" "&amp;Master[[#This Row],[Accession Number -Assigned]]</f>
        <v xml:space="preserve">W6 </v>
      </c>
      <c r="C107" s="40" t="str">
        <f t="shared" si="18"/>
        <v>Seeds of Success</v>
      </c>
      <c r="D107" s="40" t="str">
        <f t="shared" si="15"/>
        <v>mm/dd/yyyy</v>
      </c>
      <c r="E107" s="193"/>
      <c r="F107" s="40" t="str">
        <f t="shared" si="16"/>
        <v>mm/dd/yyyy</v>
      </c>
      <c r="G107" s="150"/>
      <c r="H107" s="40" t="str">
        <f t="shared" si="17"/>
        <v>N</v>
      </c>
      <c r="I107" s="30" t="str">
        <f t="shared" si="19"/>
        <v>Cashman, Michael J., USDA, ARS, Regional Plant Introduction Station, Pullman, Washington, United States</v>
      </c>
      <c r="J107" s="40"/>
    </row>
    <row r="108" spans="1:10" x14ac:dyDescent="0.35">
      <c r="A108" s="40"/>
      <c r="B108" s="40" t="str">
        <f>Master[[#This Row],[Accession Prefix (NPGS)]]&amp;" "&amp;Master[[#This Row],[Accession Number -Assigned]]</f>
        <v xml:space="preserve">W6 </v>
      </c>
      <c r="C108" s="40" t="str">
        <f t="shared" si="18"/>
        <v>Seeds of Success</v>
      </c>
      <c r="D108" s="40" t="str">
        <f t="shared" si="15"/>
        <v>mm/dd/yyyy</v>
      </c>
      <c r="E108" s="193"/>
      <c r="F108" s="40" t="str">
        <f t="shared" si="16"/>
        <v>mm/dd/yyyy</v>
      </c>
      <c r="G108" s="150"/>
      <c r="H108" s="40" t="str">
        <f t="shared" si="17"/>
        <v>N</v>
      </c>
      <c r="I108" s="30" t="str">
        <f t="shared" si="19"/>
        <v>Cashman, Michael J., USDA, ARS, Regional Plant Introduction Station, Pullman, Washington, United States</v>
      </c>
      <c r="J108" s="40"/>
    </row>
    <row r="109" spans="1:10" x14ac:dyDescent="0.35">
      <c r="A109" s="40"/>
      <c r="B109" s="40" t="str">
        <f>Master[[#This Row],[Accession Prefix (NPGS)]]&amp;" "&amp;Master[[#This Row],[Accession Number -Assigned]]</f>
        <v xml:space="preserve">W6 </v>
      </c>
      <c r="C109" s="40" t="str">
        <f t="shared" si="18"/>
        <v>Seeds of Success</v>
      </c>
      <c r="D109" s="40" t="str">
        <f t="shared" si="15"/>
        <v>mm/dd/yyyy</v>
      </c>
      <c r="E109" s="193"/>
      <c r="F109" s="40" t="str">
        <f t="shared" si="16"/>
        <v>mm/dd/yyyy</v>
      </c>
      <c r="G109" s="150"/>
      <c r="H109" s="40" t="str">
        <f t="shared" si="17"/>
        <v>N</v>
      </c>
      <c r="I109" s="30" t="str">
        <f t="shared" si="19"/>
        <v>Cashman, Michael J., USDA, ARS, Regional Plant Introduction Station, Pullman, Washington, United States</v>
      </c>
      <c r="J109" s="40"/>
    </row>
    <row r="110" spans="1:10" x14ac:dyDescent="0.35">
      <c r="A110" s="40"/>
      <c r="B110" s="40" t="str">
        <f>Master[[#This Row],[Accession Prefix (NPGS)]]&amp;" "&amp;Master[[#This Row],[Accession Number -Assigned]]</f>
        <v xml:space="preserve">W6 </v>
      </c>
      <c r="C110" s="40" t="str">
        <f t="shared" si="18"/>
        <v>Seeds of Success</v>
      </c>
      <c r="D110" s="40" t="str">
        <f t="shared" si="15"/>
        <v>mm/dd/yyyy</v>
      </c>
      <c r="E110" s="193"/>
      <c r="F110" s="40" t="str">
        <f t="shared" si="16"/>
        <v>mm/dd/yyyy</v>
      </c>
      <c r="G110" s="150"/>
      <c r="H110" s="40" t="str">
        <f t="shared" si="17"/>
        <v>N</v>
      </c>
      <c r="I110" s="30" t="str">
        <f t="shared" si="19"/>
        <v>Cashman, Michael J., USDA, ARS, Regional Plant Introduction Station, Pullman, Washington, United States</v>
      </c>
      <c r="J110" s="40"/>
    </row>
    <row r="111" spans="1:10" x14ac:dyDescent="0.35">
      <c r="A111" s="40"/>
      <c r="B111" s="40" t="str">
        <f>Master[[#This Row],[Accession Prefix (NPGS)]]&amp;" "&amp;Master[[#This Row],[Accession Number -Assigned]]</f>
        <v xml:space="preserve">W6 </v>
      </c>
      <c r="C111" s="40" t="str">
        <f t="shared" si="18"/>
        <v>Seeds of Success</v>
      </c>
      <c r="D111" s="40" t="str">
        <f t="shared" si="15"/>
        <v>mm/dd/yyyy</v>
      </c>
      <c r="E111" s="193"/>
      <c r="F111" s="40" t="str">
        <f t="shared" si="16"/>
        <v>mm/dd/yyyy</v>
      </c>
      <c r="G111" s="150"/>
      <c r="H111" s="40" t="str">
        <f t="shared" si="17"/>
        <v>N</v>
      </c>
      <c r="I111" s="30" t="str">
        <f t="shared" si="19"/>
        <v>Cashman, Michael J., USDA, ARS, Regional Plant Introduction Station, Pullman, Washington, United States</v>
      </c>
      <c r="J111" s="40"/>
    </row>
    <row r="112" spans="1:10" x14ac:dyDescent="0.35">
      <c r="A112" s="40"/>
      <c r="B112" s="40" t="str">
        <f>Master[[#This Row],[Accession Prefix (NPGS)]]&amp;" "&amp;Master[[#This Row],[Accession Number -Assigned]]</f>
        <v xml:space="preserve">W6 </v>
      </c>
      <c r="C112" s="40" t="str">
        <f t="shared" si="18"/>
        <v>Seeds of Success</v>
      </c>
      <c r="D112" s="40" t="str">
        <f t="shared" si="15"/>
        <v>mm/dd/yyyy</v>
      </c>
      <c r="E112" s="193"/>
      <c r="F112" s="40" t="str">
        <f t="shared" si="16"/>
        <v>mm/dd/yyyy</v>
      </c>
      <c r="G112" s="150"/>
      <c r="H112" s="40" t="str">
        <f t="shared" si="17"/>
        <v>N</v>
      </c>
      <c r="I112" s="30" t="str">
        <f t="shared" si="19"/>
        <v>Cashman, Michael J., USDA, ARS, Regional Plant Introduction Station, Pullman, Washington, United States</v>
      </c>
      <c r="J112" s="40"/>
    </row>
    <row r="113" spans="1:10" x14ac:dyDescent="0.35">
      <c r="A113" s="40"/>
      <c r="B113" s="40" t="str">
        <f>Master[[#This Row],[Accession Prefix (NPGS)]]&amp;" "&amp;Master[[#This Row],[Accession Number -Assigned]]</f>
        <v xml:space="preserve">W6 </v>
      </c>
      <c r="C113" s="40" t="str">
        <f t="shared" si="18"/>
        <v>Seeds of Success</v>
      </c>
      <c r="D113" s="40" t="str">
        <f t="shared" si="15"/>
        <v>mm/dd/yyyy</v>
      </c>
      <c r="E113" s="193"/>
      <c r="F113" s="40" t="str">
        <f t="shared" si="16"/>
        <v>mm/dd/yyyy</v>
      </c>
      <c r="G113" s="150"/>
      <c r="H113" s="40" t="str">
        <f t="shared" si="17"/>
        <v>N</v>
      </c>
      <c r="I113" s="30" t="str">
        <f t="shared" si="19"/>
        <v>Cashman, Michael J., USDA, ARS, Regional Plant Introduction Station, Pullman, Washington, United States</v>
      </c>
      <c r="J113" s="40"/>
    </row>
    <row r="114" spans="1:10" x14ac:dyDescent="0.35">
      <c r="A114" s="40"/>
      <c r="B114" s="40" t="str">
        <f>Master[[#This Row],[Accession Prefix (NPGS)]]&amp;" "&amp;Master[[#This Row],[Accession Number -Assigned]]</f>
        <v xml:space="preserve">W6 </v>
      </c>
      <c r="C114" s="40" t="str">
        <f t="shared" si="18"/>
        <v>Seeds of Success</v>
      </c>
      <c r="D114" s="40" t="str">
        <f t="shared" si="15"/>
        <v>mm/dd/yyyy</v>
      </c>
      <c r="E114" s="193"/>
      <c r="F114" s="40" t="str">
        <f t="shared" si="16"/>
        <v>mm/dd/yyyy</v>
      </c>
      <c r="G114" s="150"/>
      <c r="H114" s="40" t="str">
        <f t="shared" si="17"/>
        <v>N</v>
      </c>
      <c r="I114" s="30" t="str">
        <f t="shared" si="19"/>
        <v>Cashman, Michael J., USDA, ARS, Regional Plant Introduction Station, Pullman, Washington, United States</v>
      </c>
      <c r="J114" s="40"/>
    </row>
    <row r="115" spans="1:10" x14ac:dyDescent="0.35">
      <c r="A115" s="40"/>
      <c r="B115" s="40" t="str">
        <f>Master[[#This Row],[Accession Prefix (NPGS)]]&amp;" "&amp;Master[[#This Row],[Accession Number -Assigned]]</f>
        <v xml:space="preserve">W6 </v>
      </c>
      <c r="C115" s="40" t="str">
        <f t="shared" si="18"/>
        <v>Seeds of Success</v>
      </c>
      <c r="D115" s="40" t="str">
        <f t="shared" si="15"/>
        <v>mm/dd/yyyy</v>
      </c>
      <c r="E115" s="193"/>
      <c r="F115" s="40" t="str">
        <f t="shared" si="16"/>
        <v>mm/dd/yyyy</v>
      </c>
      <c r="G115" s="150"/>
      <c r="H115" s="40" t="str">
        <f t="shared" si="17"/>
        <v>N</v>
      </c>
      <c r="I115" s="30" t="str">
        <f t="shared" si="19"/>
        <v>Cashman, Michael J., USDA, ARS, Regional Plant Introduction Station, Pullman, Washington, United States</v>
      </c>
      <c r="J115" s="40"/>
    </row>
    <row r="116" spans="1:10" x14ac:dyDescent="0.35">
      <c r="A116" s="40"/>
      <c r="B116" s="40" t="str">
        <f>Master[[#This Row],[Accession Prefix (NPGS)]]&amp;" "&amp;Master[[#This Row],[Accession Number -Assigned]]</f>
        <v xml:space="preserve">W6 </v>
      </c>
      <c r="C116" s="40" t="str">
        <f t="shared" si="18"/>
        <v>Seeds of Success</v>
      </c>
      <c r="D116" s="40" t="str">
        <f t="shared" si="15"/>
        <v>mm/dd/yyyy</v>
      </c>
      <c r="E116" s="193"/>
      <c r="F116" s="40" t="str">
        <f t="shared" si="16"/>
        <v>mm/dd/yyyy</v>
      </c>
      <c r="G116" s="150"/>
      <c r="H116" s="40" t="str">
        <f t="shared" si="17"/>
        <v>N</v>
      </c>
      <c r="I116" s="30" t="str">
        <f t="shared" si="19"/>
        <v>Cashman, Michael J., USDA, ARS, Regional Plant Introduction Station, Pullman, Washington, United States</v>
      </c>
      <c r="J116" s="40"/>
    </row>
    <row r="117" spans="1:10" x14ac:dyDescent="0.35">
      <c r="A117" s="40"/>
      <c r="B117" s="40" t="str">
        <f>Master[[#This Row],[Accession Prefix (NPGS)]]&amp;" "&amp;Master[[#This Row],[Accession Number -Assigned]]</f>
        <v xml:space="preserve">W6 </v>
      </c>
      <c r="C117" s="40" t="str">
        <f t="shared" si="18"/>
        <v>Seeds of Success</v>
      </c>
      <c r="D117" s="40" t="str">
        <f t="shared" si="15"/>
        <v>mm/dd/yyyy</v>
      </c>
      <c r="E117" s="193"/>
      <c r="F117" s="40" t="str">
        <f t="shared" si="16"/>
        <v>mm/dd/yyyy</v>
      </c>
      <c r="G117" s="150"/>
      <c r="H117" s="40" t="str">
        <f t="shared" si="17"/>
        <v>N</v>
      </c>
      <c r="I117" s="30" t="str">
        <f t="shared" si="19"/>
        <v>Cashman, Michael J., USDA, ARS, Regional Plant Introduction Station, Pullman, Washington, United States</v>
      </c>
      <c r="J117" s="40"/>
    </row>
    <row r="118" spans="1:10" x14ac:dyDescent="0.35">
      <c r="A118" s="40"/>
      <c r="B118" s="40" t="str">
        <f>Master[[#This Row],[Accession Prefix (NPGS)]]&amp;" "&amp;Master[[#This Row],[Accession Number -Assigned]]</f>
        <v xml:space="preserve"> </v>
      </c>
      <c r="C118" s="40" t="str">
        <f t="shared" si="18"/>
        <v>Seeds of Success</v>
      </c>
      <c r="D118" s="40" t="str">
        <f t="shared" ref="D118:D149" si="20">"mm/dd/yyyy"</f>
        <v>mm/dd/yyyy</v>
      </c>
      <c r="E118" s="193"/>
      <c r="F118" s="40" t="str">
        <f t="shared" ref="F118:F149" si="21">"mm/dd/yyyy"</f>
        <v>mm/dd/yyyy</v>
      </c>
      <c r="G118" s="150"/>
      <c r="H118" s="40" t="str">
        <f t="shared" ref="H118:H149" si="22">"N"</f>
        <v>N</v>
      </c>
      <c r="I118" s="30" t="str">
        <f t="shared" si="19"/>
        <v>Cashman, Michael J., USDA, ARS, Regional Plant Introduction Station, Pullman, Washington, United States</v>
      </c>
      <c r="J118" s="40"/>
    </row>
    <row r="119" spans="1:10" x14ac:dyDescent="0.35">
      <c r="A119" s="40"/>
      <c r="B119" s="40" t="str">
        <f>Master[[#This Row],[Accession Prefix (NPGS)]]&amp;" "&amp;Master[[#This Row],[Accession Number -Assigned]]</f>
        <v xml:space="preserve"> </v>
      </c>
      <c r="C119" s="40" t="str">
        <f t="shared" si="18"/>
        <v>Seeds of Success</v>
      </c>
      <c r="D119" s="40" t="str">
        <f t="shared" si="20"/>
        <v>mm/dd/yyyy</v>
      </c>
      <c r="E119" s="193"/>
      <c r="F119" s="40" t="str">
        <f t="shared" si="21"/>
        <v>mm/dd/yyyy</v>
      </c>
      <c r="G119" s="150"/>
      <c r="H119" s="40" t="str">
        <f t="shared" si="22"/>
        <v>N</v>
      </c>
      <c r="I119" s="30" t="str">
        <f t="shared" si="19"/>
        <v>Cashman, Michael J., USDA, ARS, Regional Plant Introduction Station, Pullman, Washington, United States</v>
      </c>
      <c r="J119" s="40"/>
    </row>
    <row r="120" spans="1:10" x14ac:dyDescent="0.35">
      <c r="A120" s="40"/>
      <c r="B120" s="40" t="str">
        <f>Master[[#This Row],[Accession Prefix (NPGS)]]&amp;" "&amp;Master[[#This Row],[Accession Number -Assigned]]</f>
        <v xml:space="preserve"> </v>
      </c>
      <c r="C120" s="40" t="str">
        <f t="shared" si="18"/>
        <v>Seeds of Success</v>
      </c>
      <c r="D120" s="40" t="str">
        <f t="shared" si="20"/>
        <v>mm/dd/yyyy</v>
      </c>
      <c r="E120" s="193"/>
      <c r="F120" s="40" t="str">
        <f t="shared" si="21"/>
        <v>mm/dd/yyyy</v>
      </c>
      <c r="G120" s="150"/>
      <c r="H120" s="40" t="str">
        <f t="shared" si="22"/>
        <v>N</v>
      </c>
      <c r="I120" s="30" t="str">
        <f t="shared" si="19"/>
        <v>Cashman, Michael J., USDA, ARS, Regional Plant Introduction Station, Pullman, Washington, United States</v>
      </c>
      <c r="J120" s="40"/>
    </row>
    <row r="121" spans="1:10" x14ac:dyDescent="0.35">
      <c r="A121" s="40"/>
      <c r="B121" s="40" t="str">
        <f>Master[[#This Row],[Accession Prefix (NPGS)]]&amp;" "&amp;Master[[#This Row],[Accession Number -Assigned]]</f>
        <v xml:space="preserve"> </v>
      </c>
      <c r="C121" s="40" t="str">
        <f t="shared" si="18"/>
        <v>Seeds of Success</v>
      </c>
      <c r="D121" s="40" t="str">
        <f t="shared" si="20"/>
        <v>mm/dd/yyyy</v>
      </c>
      <c r="E121" s="193"/>
      <c r="F121" s="40" t="str">
        <f t="shared" si="21"/>
        <v>mm/dd/yyyy</v>
      </c>
      <c r="G121" s="150"/>
      <c r="H121" s="40" t="str">
        <f t="shared" si="22"/>
        <v>N</v>
      </c>
      <c r="I121" s="30" t="str">
        <f t="shared" si="19"/>
        <v>Cashman, Michael J., USDA, ARS, Regional Plant Introduction Station, Pullman, Washington, United States</v>
      </c>
      <c r="J121" s="40"/>
    </row>
    <row r="122" spans="1:10" x14ac:dyDescent="0.35">
      <c r="A122" s="40"/>
      <c r="B122" s="40" t="str">
        <f>Master[[#This Row],[Accession Prefix (NPGS)]]&amp;" "&amp;Master[[#This Row],[Accession Number -Assigned]]</f>
        <v xml:space="preserve"> </v>
      </c>
      <c r="C122" s="40" t="str">
        <f t="shared" si="18"/>
        <v>Seeds of Success</v>
      </c>
      <c r="D122" s="40" t="str">
        <f t="shared" si="20"/>
        <v>mm/dd/yyyy</v>
      </c>
      <c r="E122" s="193"/>
      <c r="F122" s="40" t="str">
        <f t="shared" si="21"/>
        <v>mm/dd/yyyy</v>
      </c>
      <c r="G122" s="150"/>
      <c r="H122" s="40" t="str">
        <f t="shared" si="22"/>
        <v>N</v>
      </c>
      <c r="I122" s="30" t="str">
        <f t="shared" si="19"/>
        <v>Cashman, Michael J., USDA, ARS, Regional Plant Introduction Station, Pullman, Washington, United States</v>
      </c>
      <c r="J122" s="40"/>
    </row>
    <row r="123" spans="1:10" x14ac:dyDescent="0.35">
      <c r="A123" s="40"/>
      <c r="B123" s="40" t="str">
        <f>Master[[#This Row],[Accession Prefix (NPGS)]]&amp;" "&amp;Master[[#This Row],[Accession Number -Assigned]]</f>
        <v xml:space="preserve"> </v>
      </c>
      <c r="C123" s="40" t="str">
        <f t="shared" si="18"/>
        <v>Seeds of Success</v>
      </c>
      <c r="D123" s="40" t="str">
        <f t="shared" si="20"/>
        <v>mm/dd/yyyy</v>
      </c>
      <c r="E123" s="193"/>
      <c r="F123" s="40" t="str">
        <f t="shared" si="21"/>
        <v>mm/dd/yyyy</v>
      </c>
      <c r="G123" s="150"/>
      <c r="H123" s="40" t="str">
        <f t="shared" si="22"/>
        <v>N</v>
      </c>
      <c r="I123" s="30" t="str">
        <f t="shared" si="19"/>
        <v>Cashman, Michael J., USDA, ARS, Regional Plant Introduction Station, Pullman, Washington, United States</v>
      </c>
      <c r="J123" s="40"/>
    </row>
    <row r="124" spans="1:10" x14ac:dyDescent="0.35">
      <c r="A124" s="40"/>
      <c r="B124" s="40" t="str">
        <f>Master[[#This Row],[Accession Prefix (NPGS)]]&amp;" "&amp;Master[[#This Row],[Accession Number -Assigned]]</f>
        <v xml:space="preserve"> </v>
      </c>
      <c r="C124" s="40" t="str">
        <f t="shared" si="18"/>
        <v>Seeds of Success</v>
      </c>
      <c r="D124" s="40" t="str">
        <f t="shared" si="20"/>
        <v>mm/dd/yyyy</v>
      </c>
      <c r="E124" s="193"/>
      <c r="F124" s="40" t="str">
        <f t="shared" si="21"/>
        <v>mm/dd/yyyy</v>
      </c>
      <c r="G124" s="150"/>
      <c r="H124" s="40" t="str">
        <f t="shared" si="22"/>
        <v>N</v>
      </c>
      <c r="I124" s="30" t="str">
        <f t="shared" si="19"/>
        <v>Cashman, Michael J., USDA, ARS, Regional Plant Introduction Station, Pullman, Washington, United States</v>
      </c>
      <c r="J124" s="40"/>
    </row>
    <row r="125" spans="1:10" x14ac:dyDescent="0.35">
      <c r="A125" s="40"/>
      <c r="B125" s="40" t="str">
        <f>Master[[#This Row],[Accession Prefix (NPGS)]]&amp;" "&amp;Master[[#This Row],[Accession Number -Assigned]]</f>
        <v xml:space="preserve"> </v>
      </c>
      <c r="C125" s="40" t="str">
        <f t="shared" si="18"/>
        <v>Seeds of Success</v>
      </c>
      <c r="D125" s="40" t="str">
        <f t="shared" si="20"/>
        <v>mm/dd/yyyy</v>
      </c>
      <c r="E125" s="193"/>
      <c r="F125" s="40" t="str">
        <f t="shared" si="21"/>
        <v>mm/dd/yyyy</v>
      </c>
      <c r="G125" s="150"/>
      <c r="H125" s="40" t="str">
        <f t="shared" si="22"/>
        <v>N</v>
      </c>
      <c r="I125" s="30" t="str">
        <f t="shared" si="19"/>
        <v>Cashman, Michael J., USDA, ARS, Regional Plant Introduction Station, Pullman, Washington, United States</v>
      </c>
      <c r="J125" s="40"/>
    </row>
    <row r="126" spans="1:10" x14ac:dyDescent="0.35">
      <c r="A126" s="40"/>
      <c r="B126" s="40" t="str">
        <f>Master[[#This Row],[Accession Prefix (NPGS)]]&amp;" "&amp;Master[[#This Row],[Accession Number -Assigned]]</f>
        <v xml:space="preserve"> </v>
      </c>
      <c r="C126" s="40" t="str">
        <f t="shared" si="18"/>
        <v>Seeds of Success</v>
      </c>
      <c r="D126" s="40" t="str">
        <f t="shared" si="20"/>
        <v>mm/dd/yyyy</v>
      </c>
      <c r="E126" s="193"/>
      <c r="F126" s="40" t="str">
        <f t="shared" si="21"/>
        <v>mm/dd/yyyy</v>
      </c>
      <c r="G126" s="150"/>
      <c r="H126" s="40" t="str">
        <f t="shared" si="22"/>
        <v>N</v>
      </c>
      <c r="I126" s="30" t="str">
        <f t="shared" si="19"/>
        <v>Cashman, Michael J., USDA, ARS, Regional Plant Introduction Station, Pullman, Washington, United States</v>
      </c>
      <c r="J126" s="40"/>
    </row>
    <row r="127" spans="1:10" x14ac:dyDescent="0.35">
      <c r="A127" s="40"/>
      <c r="B127" s="40" t="str">
        <f>Master[[#This Row],[Accession Prefix (NPGS)]]&amp;" "&amp;Master[[#This Row],[Accession Number -Assigned]]</f>
        <v xml:space="preserve"> </v>
      </c>
      <c r="C127" s="40" t="str">
        <f t="shared" si="18"/>
        <v>Seeds of Success</v>
      </c>
      <c r="D127" s="40" t="str">
        <f t="shared" si="20"/>
        <v>mm/dd/yyyy</v>
      </c>
      <c r="E127" s="193"/>
      <c r="F127" s="40" t="str">
        <f t="shared" si="21"/>
        <v>mm/dd/yyyy</v>
      </c>
      <c r="G127" s="150"/>
      <c r="H127" s="40" t="str">
        <f t="shared" si="22"/>
        <v>N</v>
      </c>
      <c r="I127" s="30" t="str">
        <f t="shared" si="19"/>
        <v>Cashman, Michael J., USDA, ARS, Regional Plant Introduction Station, Pullman, Washington, United States</v>
      </c>
      <c r="J127" s="40"/>
    </row>
    <row r="128" spans="1:10" x14ac:dyDescent="0.35">
      <c r="A128" s="40"/>
      <c r="B128" s="40" t="str">
        <f>Master[[#This Row],[Accession Prefix (NPGS)]]&amp;" "&amp;Master[[#This Row],[Accession Number -Assigned]]</f>
        <v xml:space="preserve"> </v>
      </c>
      <c r="C128" s="40" t="str">
        <f t="shared" si="18"/>
        <v>Seeds of Success</v>
      </c>
      <c r="D128" s="40" t="str">
        <f t="shared" si="20"/>
        <v>mm/dd/yyyy</v>
      </c>
      <c r="E128" s="193"/>
      <c r="F128" s="40" t="str">
        <f t="shared" si="21"/>
        <v>mm/dd/yyyy</v>
      </c>
      <c r="G128" s="150"/>
      <c r="H128" s="40" t="str">
        <f t="shared" si="22"/>
        <v>N</v>
      </c>
      <c r="I128" s="30" t="str">
        <f t="shared" si="19"/>
        <v>Cashman, Michael J., USDA, ARS, Regional Plant Introduction Station, Pullman, Washington, United States</v>
      </c>
      <c r="J128" s="40"/>
    </row>
    <row r="129" spans="1:10" x14ac:dyDescent="0.35">
      <c r="A129" s="40"/>
      <c r="B129" s="40" t="str">
        <f>Master[[#This Row],[Accession Prefix (NPGS)]]&amp;" "&amp;Master[[#This Row],[Accession Number -Assigned]]</f>
        <v xml:space="preserve"> </v>
      </c>
      <c r="C129" s="40" t="str">
        <f t="shared" si="18"/>
        <v>Seeds of Success</v>
      </c>
      <c r="D129" s="40" t="str">
        <f t="shared" si="20"/>
        <v>mm/dd/yyyy</v>
      </c>
      <c r="E129" s="193"/>
      <c r="F129" s="40" t="str">
        <f t="shared" si="21"/>
        <v>mm/dd/yyyy</v>
      </c>
      <c r="G129" s="150"/>
      <c r="H129" s="40" t="str">
        <f t="shared" si="22"/>
        <v>N</v>
      </c>
      <c r="I129" s="30" t="str">
        <f t="shared" si="19"/>
        <v>Cashman, Michael J., USDA, ARS, Regional Plant Introduction Station, Pullman, Washington, United States</v>
      </c>
      <c r="J129" s="40"/>
    </row>
    <row r="130" spans="1:10" x14ac:dyDescent="0.35">
      <c r="A130" s="40"/>
      <c r="B130" s="40" t="str">
        <f>Master[[#This Row],[Accession Prefix (NPGS)]]&amp;" "&amp;Master[[#This Row],[Accession Number -Assigned]]</f>
        <v xml:space="preserve"> </v>
      </c>
      <c r="C130" s="40" t="str">
        <f t="shared" ref="C130:C161" si="23">"Seeds of Success"</f>
        <v>Seeds of Success</v>
      </c>
      <c r="D130" s="40" t="str">
        <f t="shared" si="20"/>
        <v>mm/dd/yyyy</v>
      </c>
      <c r="E130" s="193"/>
      <c r="F130" s="40" t="str">
        <f t="shared" si="21"/>
        <v>mm/dd/yyyy</v>
      </c>
      <c r="G130" s="150"/>
      <c r="H130" s="40" t="str">
        <f t="shared" si="22"/>
        <v>N</v>
      </c>
      <c r="I130" s="30" t="str">
        <f t="shared" ref="I130:I161" si="24">"Cashman, Michael J., USDA, ARS, Regional Plant Introduction Station, Pullman, Washington, United States"</f>
        <v>Cashman, Michael J., USDA, ARS, Regional Plant Introduction Station, Pullman, Washington, United States</v>
      </c>
      <c r="J130" s="40"/>
    </row>
    <row r="131" spans="1:10" x14ac:dyDescent="0.35">
      <c r="A131" s="40"/>
      <c r="B131" s="40" t="str">
        <f>Master[[#This Row],[Accession Prefix (NPGS)]]&amp;" "&amp;Master[[#This Row],[Accession Number -Assigned]]</f>
        <v xml:space="preserve"> </v>
      </c>
      <c r="C131" s="40" t="str">
        <f t="shared" si="23"/>
        <v>Seeds of Success</v>
      </c>
      <c r="D131" s="40" t="str">
        <f t="shared" si="20"/>
        <v>mm/dd/yyyy</v>
      </c>
      <c r="E131" s="193"/>
      <c r="F131" s="40" t="str">
        <f t="shared" si="21"/>
        <v>mm/dd/yyyy</v>
      </c>
      <c r="G131" s="150"/>
      <c r="H131" s="40" t="str">
        <f t="shared" si="22"/>
        <v>N</v>
      </c>
      <c r="I131" s="30" t="str">
        <f t="shared" si="24"/>
        <v>Cashman, Michael J., USDA, ARS, Regional Plant Introduction Station, Pullman, Washington, United States</v>
      </c>
      <c r="J131" s="40"/>
    </row>
    <row r="132" spans="1:10" x14ac:dyDescent="0.35">
      <c r="A132" s="40"/>
      <c r="B132" s="40" t="str">
        <f>Master[[#This Row],[Accession Prefix (NPGS)]]&amp;" "&amp;Master[[#This Row],[Accession Number -Assigned]]</f>
        <v xml:space="preserve"> </v>
      </c>
      <c r="C132" s="40" t="str">
        <f t="shared" si="23"/>
        <v>Seeds of Success</v>
      </c>
      <c r="D132" s="40" t="str">
        <f t="shared" si="20"/>
        <v>mm/dd/yyyy</v>
      </c>
      <c r="E132" s="193"/>
      <c r="F132" s="40" t="str">
        <f t="shared" si="21"/>
        <v>mm/dd/yyyy</v>
      </c>
      <c r="G132" s="150"/>
      <c r="H132" s="40" t="str">
        <f t="shared" si="22"/>
        <v>N</v>
      </c>
      <c r="I132" s="30" t="str">
        <f t="shared" si="24"/>
        <v>Cashman, Michael J., USDA, ARS, Regional Plant Introduction Station, Pullman, Washington, United States</v>
      </c>
      <c r="J132" s="40"/>
    </row>
    <row r="133" spans="1:10" x14ac:dyDescent="0.35">
      <c r="A133" s="40"/>
      <c r="B133" s="40" t="str">
        <f>Master[[#This Row],[Accession Prefix (NPGS)]]&amp;" "&amp;Master[[#This Row],[Accession Number -Assigned]]</f>
        <v xml:space="preserve"> </v>
      </c>
      <c r="C133" s="40" t="str">
        <f t="shared" si="23"/>
        <v>Seeds of Success</v>
      </c>
      <c r="D133" s="40" t="str">
        <f t="shared" si="20"/>
        <v>mm/dd/yyyy</v>
      </c>
      <c r="E133" s="193"/>
      <c r="F133" s="40" t="str">
        <f t="shared" si="21"/>
        <v>mm/dd/yyyy</v>
      </c>
      <c r="G133" s="150"/>
      <c r="H133" s="40" t="str">
        <f t="shared" si="22"/>
        <v>N</v>
      </c>
      <c r="I133" s="30" t="str">
        <f t="shared" si="24"/>
        <v>Cashman, Michael J., USDA, ARS, Regional Plant Introduction Station, Pullman, Washington, United States</v>
      </c>
      <c r="J133" s="40"/>
    </row>
    <row r="134" spans="1:10" x14ac:dyDescent="0.35">
      <c r="A134" s="40"/>
      <c r="B134" s="40" t="str">
        <f>Master[[#This Row],[Accession Prefix (NPGS)]]&amp;" "&amp;Master[[#This Row],[Accession Number -Assigned]]</f>
        <v xml:space="preserve"> </v>
      </c>
      <c r="C134" s="40" t="str">
        <f t="shared" si="23"/>
        <v>Seeds of Success</v>
      </c>
      <c r="D134" s="40" t="str">
        <f t="shared" si="20"/>
        <v>mm/dd/yyyy</v>
      </c>
      <c r="E134" s="193"/>
      <c r="F134" s="40" t="str">
        <f t="shared" si="21"/>
        <v>mm/dd/yyyy</v>
      </c>
      <c r="G134" s="150"/>
      <c r="H134" s="40" t="str">
        <f t="shared" si="22"/>
        <v>N</v>
      </c>
      <c r="I134" s="30" t="str">
        <f t="shared" si="24"/>
        <v>Cashman, Michael J., USDA, ARS, Regional Plant Introduction Station, Pullman, Washington, United States</v>
      </c>
      <c r="J134" s="40"/>
    </row>
    <row r="135" spans="1:10" x14ac:dyDescent="0.35">
      <c r="A135" s="40"/>
      <c r="B135" s="40" t="str">
        <f>Master[[#This Row],[Accession Prefix (NPGS)]]&amp;" "&amp;Master[[#This Row],[Accession Number -Assigned]]</f>
        <v xml:space="preserve"> </v>
      </c>
      <c r="C135" s="40" t="str">
        <f t="shared" si="23"/>
        <v>Seeds of Success</v>
      </c>
      <c r="D135" s="40" t="str">
        <f t="shared" si="20"/>
        <v>mm/dd/yyyy</v>
      </c>
      <c r="E135" s="194"/>
      <c r="F135" s="40" t="str">
        <f t="shared" si="21"/>
        <v>mm/dd/yyyy</v>
      </c>
      <c r="G135" s="150"/>
      <c r="H135" s="40" t="str">
        <f t="shared" si="22"/>
        <v>N</v>
      </c>
      <c r="I135" s="30" t="str">
        <f t="shared" si="24"/>
        <v>Cashman, Michael J., USDA, ARS, Regional Plant Introduction Station, Pullman, Washington, United States</v>
      </c>
      <c r="J135" s="40"/>
    </row>
    <row r="136" spans="1:10" x14ac:dyDescent="0.35">
      <c r="A136" s="40"/>
      <c r="B136" s="40" t="str">
        <f>Master[[#This Row],[Accession Prefix (NPGS)]]&amp;" "&amp;Master[[#This Row],[Accession Number -Assigned]]</f>
        <v xml:space="preserve"> </v>
      </c>
      <c r="C136" s="40" t="str">
        <f t="shared" si="23"/>
        <v>Seeds of Success</v>
      </c>
      <c r="D136" s="40" t="str">
        <f t="shared" si="20"/>
        <v>mm/dd/yyyy</v>
      </c>
      <c r="E136" s="194"/>
      <c r="F136" s="40" t="str">
        <f t="shared" si="21"/>
        <v>mm/dd/yyyy</v>
      </c>
      <c r="G136" s="150"/>
      <c r="H136" s="40" t="str">
        <f t="shared" si="22"/>
        <v>N</v>
      </c>
      <c r="I136" s="30" t="str">
        <f t="shared" si="24"/>
        <v>Cashman, Michael J., USDA, ARS, Regional Plant Introduction Station, Pullman, Washington, United States</v>
      </c>
      <c r="J136" s="40"/>
    </row>
    <row r="137" spans="1:10" x14ac:dyDescent="0.35">
      <c r="A137" s="40"/>
      <c r="B137" s="40" t="str">
        <f>Master[[#This Row],[Accession Prefix (NPGS)]]&amp;" "&amp;Master[[#This Row],[Accession Number -Assigned]]</f>
        <v xml:space="preserve"> </v>
      </c>
      <c r="C137" s="40" t="str">
        <f t="shared" si="23"/>
        <v>Seeds of Success</v>
      </c>
      <c r="D137" s="40" t="str">
        <f t="shared" si="20"/>
        <v>mm/dd/yyyy</v>
      </c>
      <c r="E137" s="194"/>
      <c r="F137" s="40" t="str">
        <f t="shared" si="21"/>
        <v>mm/dd/yyyy</v>
      </c>
      <c r="G137" s="150"/>
      <c r="H137" s="40" t="str">
        <f t="shared" si="22"/>
        <v>N</v>
      </c>
      <c r="I137" s="30" t="str">
        <f t="shared" si="24"/>
        <v>Cashman, Michael J., USDA, ARS, Regional Plant Introduction Station, Pullman, Washington, United States</v>
      </c>
      <c r="J137" s="40"/>
    </row>
    <row r="138" spans="1:10" x14ac:dyDescent="0.35">
      <c r="A138" s="40"/>
      <c r="B138" s="40" t="str">
        <f>Master[[#This Row],[Accession Prefix (NPGS)]]&amp;" "&amp;Master[[#This Row],[Accession Number -Assigned]]</f>
        <v xml:space="preserve"> </v>
      </c>
      <c r="C138" s="40" t="str">
        <f t="shared" si="23"/>
        <v>Seeds of Success</v>
      </c>
      <c r="D138" s="40" t="str">
        <f t="shared" si="20"/>
        <v>mm/dd/yyyy</v>
      </c>
      <c r="E138" s="194"/>
      <c r="F138" s="40" t="str">
        <f t="shared" si="21"/>
        <v>mm/dd/yyyy</v>
      </c>
      <c r="G138" s="150"/>
      <c r="H138" s="40" t="str">
        <f t="shared" si="22"/>
        <v>N</v>
      </c>
      <c r="I138" s="30" t="str">
        <f t="shared" si="24"/>
        <v>Cashman, Michael J., USDA, ARS, Regional Plant Introduction Station, Pullman, Washington, United States</v>
      </c>
      <c r="J138" s="40"/>
    </row>
    <row r="139" spans="1:10" x14ac:dyDescent="0.35">
      <c r="A139" s="40"/>
      <c r="B139" s="40" t="str">
        <f>Master[[#This Row],[Accession Prefix (NPGS)]]&amp;" "&amp;Master[[#This Row],[Accession Number -Assigned]]</f>
        <v xml:space="preserve"> </v>
      </c>
      <c r="C139" s="40" t="str">
        <f t="shared" si="23"/>
        <v>Seeds of Success</v>
      </c>
      <c r="D139" s="40" t="str">
        <f t="shared" si="20"/>
        <v>mm/dd/yyyy</v>
      </c>
      <c r="E139" s="194"/>
      <c r="F139" s="40" t="str">
        <f t="shared" si="21"/>
        <v>mm/dd/yyyy</v>
      </c>
      <c r="G139" s="150"/>
      <c r="H139" s="40" t="str">
        <f t="shared" si="22"/>
        <v>N</v>
      </c>
      <c r="I139" s="30" t="str">
        <f t="shared" si="24"/>
        <v>Cashman, Michael J., USDA, ARS, Regional Plant Introduction Station, Pullman, Washington, United States</v>
      </c>
      <c r="J139" s="40"/>
    </row>
    <row r="140" spans="1:10" x14ac:dyDescent="0.35">
      <c r="A140" s="40"/>
      <c r="B140" s="40" t="str">
        <f>Master[[#This Row],[Accession Prefix (NPGS)]]&amp;" "&amp;Master[[#This Row],[Accession Number -Assigned]]</f>
        <v xml:space="preserve"> </v>
      </c>
      <c r="C140" s="40" t="str">
        <f t="shared" si="23"/>
        <v>Seeds of Success</v>
      </c>
      <c r="D140" s="40" t="str">
        <f t="shared" si="20"/>
        <v>mm/dd/yyyy</v>
      </c>
      <c r="E140" s="194"/>
      <c r="F140" s="40" t="str">
        <f t="shared" si="21"/>
        <v>mm/dd/yyyy</v>
      </c>
      <c r="G140" s="150"/>
      <c r="H140" s="40" t="str">
        <f t="shared" si="22"/>
        <v>N</v>
      </c>
      <c r="I140" s="30" t="str">
        <f t="shared" si="24"/>
        <v>Cashman, Michael J., USDA, ARS, Regional Plant Introduction Station, Pullman, Washington, United States</v>
      </c>
      <c r="J140" s="40"/>
    </row>
    <row r="141" spans="1:10" x14ac:dyDescent="0.35">
      <c r="A141" s="40"/>
      <c r="B141" s="40" t="str">
        <f>Master[[#This Row],[Accession Prefix (NPGS)]]&amp;" "&amp;Master[[#This Row],[Accession Number -Assigned]]</f>
        <v xml:space="preserve"> </v>
      </c>
      <c r="C141" s="40" t="str">
        <f t="shared" si="23"/>
        <v>Seeds of Success</v>
      </c>
      <c r="D141" s="40" t="str">
        <f t="shared" si="20"/>
        <v>mm/dd/yyyy</v>
      </c>
      <c r="E141" s="194"/>
      <c r="F141" s="40" t="str">
        <f t="shared" si="21"/>
        <v>mm/dd/yyyy</v>
      </c>
      <c r="G141" s="150"/>
      <c r="H141" s="40" t="str">
        <f t="shared" si="22"/>
        <v>N</v>
      </c>
      <c r="I141" s="30" t="str">
        <f t="shared" si="24"/>
        <v>Cashman, Michael J., USDA, ARS, Regional Plant Introduction Station, Pullman, Washington, United States</v>
      </c>
      <c r="J141" s="40"/>
    </row>
    <row r="142" spans="1:10" x14ac:dyDescent="0.35">
      <c r="A142" s="40"/>
      <c r="B142" s="40" t="str">
        <f>Master[[#This Row],[Accession Prefix (NPGS)]]&amp;" "&amp;Master[[#This Row],[Accession Number -Assigned]]</f>
        <v xml:space="preserve"> </v>
      </c>
      <c r="C142" s="40" t="str">
        <f t="shared" si="23"/>
        <v>Seeds of Success</v>
      </c>
      <c r="D142" s="40" t="str">
        <f t="shared" si="20"/>
        <v>mm/dd/yyyy</v>
      </c>
      <c r="E142" s="194"/>
      <c r="F142" s="40" t="str">
        <f t="shared" si="21"/>
        <v>mm/dd/yyyy</v>
      </c>
      <c r="G142" s="150"/>
      <c r="H142" s="40" t="str">
        <f t="shared" si="22"/>
        <v>N</v>
      </c>
      <c r="I142" s="30" t="str">
        <f t="shared" si="24"/>
        <v>Cashman, Michael J., USDA, ARS, Regional Plant Introduction Station, Pullman, Washington, United States</v>
      </c>
      <c r="J142" s="40"/>
    </row>
    <row r="143" spans="1:10" x14ac:dyDescent="0.35">
      <c r="A143" s="40"/>
      <c r="B143" s="40" t="str">
        <f>Master[[#This Row],[Accession Prefix (NPGS)]]&amp;" "&amp;Master[[#This Row],[Accession Number -Assigned]]</f>
        <v xml:space="preserve"> </v>
      </c>
      <c r="C143" s="40" t="str">
        <f t="shared" si="23"/>
        <v>Seeds of Success</v>
      </c>
      <c r="D143" s="40" t="str">
        <f t="shared" si="20"/>
        <v>mm/dd/yyyy</v>
      </c>
      <c r="E143" s="194"/>
      <c r="F143" s="40" t="str">
        <f t="shared" si="21"/>
        <v>mm/dd/yyyy</v>
      </c>
      <c r="G143" s="150"/>
      <c r="H143" s="40" t="str">
        <f t="shared" si="22"/>
        <v>N</v>
      </c>
      <c r="I143" s="30" t="str">
        <f t="shared" si="24"/>
        <v>Cashman, Michael J., USDA, ARS, Regional Plant Introduction Station, Pullman, Washington, United States</v>
      </c>
      <c r="J143" s="40"/>
    </row>
    <row r="144" spans="1:10" x14ac:dyDescent="0.35">
      <c r="A144" s="40"/>
      <c r="B144" s="40" t="str">
        <f>Master[[#This Row],[Accession Prefix (NPGS)]]&amp;" "&amp;Master[[#This Row],[Accession Number -Assigned]]</f>
        <v xml:space="preserve"> </v>
      </c>
      <c r="C144" s="40" t="str">
        <f t="shared" si="23"/>
        <v>Seeds of Success</v>
      </c>
      <c r="D144" s="40" t="str">
        <f t="shared" si="20"/>
        <v>mm/dd/yyyy</v>
      </c>
      <c r="E144" s="194"/>
      <c r="F144" s="40" t="str">
        <f t="shared" si="21"/>
        <v>mm/dd/yyyy</v>
      </c>
      <c r="G144" s="150"/>
      <c r="H144" s="40" t="str">
        <f t="shared" si="22"/>
        <v>N</v>
      </c>
      <c r="I144" s="30" t="str">
        <f t="shared" si="24"/>
        <v>Cashman, Michael J., USDA, ARS, Regional Plant Introduction Station, Pullman, Washington, United States</v>
      </c>
      <c r="J144" s="40"/>
    </row>
    <row r="145" spans="1:10" x14ac:dyDescent="0.35">
      <c r="A145" s="40"/>
      <c r="B145" s="40" t="str">
        <f>Master[[#This Row],[Accession Prefix (NPGS)]]&amp;" "&amp;Master[[#This Row],[Accession Number -Assigned]]</f>
        <v xml:space="preserve"> </v>
      </c>
      <c r="C145" s="40" t="str">
        <f t="shared" si="23"/>
        <v>Seeds of Success</v>
      </c>
      <c r="D145" s="40" t="str">
        <f t="shared" si="20"/>
        <v>mm/dd/yyyy</v>
      </c>
      <c r="E145" s="194"/>
      <c r="F145" s="40" t="str">
        <f t="shared" si="21"/>
        <v>mm/dd/yyyy</v>
      </c>
      <c r="G145" s="150"/>
      <c r="H145" s="40" t="str">
        <f t="shared" si="22"/>
        <v>N</v>
      </c>
      <c r="I145" s="30" t="str">
        <f t="shared" si="24"/>
        <v>Cashman, Michael J., USDA, ARS, Regional Plant Introduction Station, Pullman, Washington, United States</v>
      </c>
      <c r="J145" s="40"/>
    </row>
    <row r="146" spans="1:10" x14ac:dyDescent="0.35">
      <c r="A146" s="40"/>
      <c r="B146" s="40" t="str">
        <f>Master[[#This Row],[Accession Prefix (NPGS)]]&amp;" "&amp;Master[[#This Row],[Accession Number -Assigned]]</f>
        <v xml:space="preserve"> </v>
      </c>
      <c r="C146" s="40" t="str">
        <f t="shared" si="23"/>
        <v>Seeds of Success</v>
      </c>
      <c r="D146" s="40" t="str">
        <f t="shared" si="20"/>
        <v>mm/dd/yyyy</v>
      </c>
      <c r="E146" s="194"/>
      <c r="F146" s="40" t="str">
        <f t="shared" si="21"/>
        <v>mm/dd/yyyy</v>
      </c>
      <c r="G146" s="150"/>
      <c r="H146" s="40" t="str">
        <f t="shared" si="22"/>
        <v>N</v>
      </c>
      <c r="I146" s="30" t="str">
        <f t="shared" si="24"/>
        <v>Cashman, Michael J., USDA, ARS, Regional Plant Introduction Station, Pullman, Washington, United States</v>
      </c>
      <c r="J146" s="40"/>
    </row>
    <row r="147" spans="1:10" x14ac:dyDescent="0.35">
      <c r="A147" s="40"/>
      <c r="B147" s="40" t="str">
        <f>Master[[#This Row],[Accession Prefix (NPGS)]]&amp;" "&amp;Master[[#This Row],[Accession Number -Assigned]]</f>
        <v xml:space="preserve"> </v>
      </c>
      <c r="C147" s="40" t="str">
        <f t="shared" si="23"/>
        <v>Seeds of Success</v>
      </c>
      <c r="D147" s="40" t="str">
        <f t="shared" si="20"/>
        <v>mm/dd/yyyy</v>
      </c>
      <c r="E147" s="194"/>
      <c r="F147" s="40" t="str">
        <f t="shared" si="21"/>
        <v>mm/dd/yyyy</v>
      </c>
      <c r="G147" s="150"/>
      <c r="H147" s="40" t="str">
        <f t="shared" si="22"/>
        <v>N</v>
      </c>
      <c r="I147" s="30" t="str">
        <f t="shared" si="24"/>
        <v>Cashman, Michael J., USDA, ARS, Regional Plant Introduction Station, Pullman, Washington, United States</v>
      </c>
      <c r="J147" s="40"/>
    </row>
    <row r="148" spans="1:10" x14ac:dyDescent="0.35">
      <c r="A148" s="40"/>
      <c r="B148" s="40" t="str">
        <f>Master[[#This Row],[Accession Prefix (NPGS)]]&amp;" "&amp;Master[[#This Row],[Accession Number -Assigned]]</f>
        <v xml:space="preserve"> </v>
      </c>
      <c r="C148" s="40" t="str">
        <f t="shared" si="23"/>
        <v>Seeds of Success</v>
      </c>
      <c r="D148" s="40" t="str">
        <f t="shared" si="20"/>
        <v>mm/dd/yyyy</v>
      </c>
      <c r="E148" s="194"/>
      <c r="F148" s="40" t="str">
        <f t="shared" si="21"/>
        <v>mm/dd/yyyy</v>
      </c>
      <c r="G148" s="150"/>
      <c r="H148" s="40" t="str">
        <f t="shared" si="22"/>
        <v>N</v>
      </c>
      <c r="I148" s="30" t="str">
        <f t="shared" si="24"/>
        <v>Cashman, Michael J., USDA, ARS, Regional Plant Introduction Station, Pullman, Washington, United States</v>
      </c>
      <c r="J148" s="40"/>
    </row>
    <row r="149" spans="1:10" x14ac:dyDescent="0.35">
      <c r="A149" s="40"/>
      <c r="B149" s="40" t="str">
        <f>Master[[#This Row],[Accession Prefix (NPGS)]]&amp;" "&amp;Master[[#This Row],[Accession Number -Assigned]]</f>
        <v xml:space="preserve"> </v>
      </c>
      <c r="C149" s="40" t="str">
        <f t="shared" si="23"/>
        <v>Seeds of Success</v>
      </c>
      <c r="D149" s="40" t="str">
        <f t="shared" si="20"/>
        <v>mm/dd/yyyy</v>
      </c>
      <c r="E149" s="194"/>
      <c r="F149" s="40" t="str">
        <f t="shared" si="21"/>
        <v>mm/dd/yyyy</v>
      </c>
      <c r="G149" s="150"/>
      <c r="H149" s="40" t="str">
        <f t="shared" si="22"/>
        <v>N</v>
      </c>
      <c r="I149" s="30" t="str">
        <f t="shared" si="24"/>
        <v>Cashman, Michael J., USDA, ARS, Regional Plant Introduction Station, Pullman, Washington, United States</v>
      </c>
      <c r="J149" s="40"/>
    </row>
    <row r="150" spans="1:10" x14ac:dyDescent="0.35">
      <c r="A150" s="40"/>
      <c r="B150" s="40" t="str">
        <f>Master[[#This Row],[Accession Prefix (NPGS)]]&amp;" "&amp;Master[[#This Row],[Accession Number -Assigned]]</f>
        <v xml:space="preserve"> </v>
      </c>
      <c r="C150" s="40" t="str">
        <f t="shared" si="23"/>
        <v>Seeds of Success</v>
      </c>
      <c r="D150" s="40" t="str">
        <f t="shared" ref="D150:D181" si="25">"mm/dd/yyyy"</f>
        <v>mm/dd/yyyy</v>
      </c>
      <c r="E150" s="194"/>
      <c r="F150" s="40" t="str">
        <f t="shared" ref="F150:F181" si="26">"mm/dd/yyyy"</f>
        <v>mm/dd/yyyy</v>
      </c>
      <c r="G150" s="150"/>
      <c r="H150" s="40" t="str">
        <f t="shared" ref="H150:H181" si="27">"N"</f>
        <v>N</v>
      </c>
      <c r="I150" s="30" t="str">
        <f t="shared" si="24"/>
        <v>Cashman, Michael J., USDA, ARS, Regional Plant Introduction Station, Pullman, Washington, United States</v>
      </c>
      <c r="J150" s="40"/>
    </row>
    <row r="151" spans="1:10" x14ac:dyDescent="0.35">
      <c r="A151" s="40"/>
      <c r="B151" s="40" t="str">
        <f>Master[[#This Row],[Accession Prefix (NPGS)]]&amp;" "&amp;Master[[#This Row],[Accession Number -Assigned]]</f>
        <v xml:space="preserve"> </v>
      </c>
      <c r="C151" s="40" t="str">
        <f t="shared" si="23"/>
        <v>Seeds of Success</v>
      </c>
      <c r="D151" s="40" t="str">
        <f t="shared" si="25"/>
        <v>mm/dd/yyyy</v>
      </c>
      <c r="E151" s="194"/>
      <c r="F151" s="40" t="str">
        <f t="shared" si="26"/>
        <v>mm/dd/yyyy</v>
      </c>
      <c r="G151" s="150"/>
      <c r="H151" s="40" t="str">
        <f t="shared" si="27"/>
        <v>N</v>
      </c>
      <c r="I151" s="30" t="str">
        <f t="shared" si="24"/>
        <v>Cashman, Michael J., USDA, ARS, Regional Plant Introduction Station, Pullman, Washington, United States</v>
      </c>
      <c r="J151" s="40"/>
    </row>
    <row r="152" spans="1:10" x14ac:dyDescent="0.35">
      <c r="A152" s="40"/>
      <c r="B152" s="40" t="str">
        <f>Master[[#This Row],[Accession Prefix (NPGS)]]&amp;" "&amp;Master[[#This Row],[Accession Number -Assigned]]</f>
        <v xml:space="preserve"> </v>
      </c>
      <c r="C152" s="40" t="str">
        <f t="shared" si="23"/>
        <v>Seeds of Success</v>
      </c>
      <c r="D152" s="40" t="str">
        <f t="shared" si="25"/>
        <v>mm/dd/yyyy</v>
      </c>
      <c r="E152" s="194"/>
      <c r="F152" s="40" t="str">
        <f t="shared" si="26"/>
        <v>mm/dd/yyyy</v>
      </c>
      <c r="G152" s="150"/>
      <c r="H152" s="40" t="str">
        <f t="shared" si="27"/>
        <v>N</v>
      </c>
      <c r="I152" s="30" t="str">
        <f t="shared" si="24"/>
        <v>Cashman, Michael J., USDA, ARS, Regional Plant Introduction Station, Pullman, Washington, United States</v>
      </c>
      <c r="J152" s="40"/>
    </row>
    <row r="153" spans="1:10" x14ac:dyDescent="0.35">
      <c r="A153" s="40"/>
      <c r="B153" s="40" t="str">
        <f>Master[[#This Row],[Accession Prefix (NPGS)]]&amp;" "&amp;Master[[#This Row],[Accession Number -Assigned]]</f>
        <v xml:space="preserve"> </v>
      </c>
      <c r="C153" s="40" t="str">
        <f t="shared" si="23"/>
        <v>Seeds of Success</v>
      </c>
      <c r="D153" s="40" t="str">
        <f t="shared" si="25"/>
        <v>mm/dd/yyyy</v>
      </c>
      <c r="E153" s="194"/>
      <c r="F153" s="40" t="str">
        <f t="shared" si="26"/>
        <v>mm/dd/yyyy</v>
      </c>
      <c r="G153" s="150"/>
      <c r="H153" s="40" t="str">
        <f t="shared" si="27"/>
        <v>N</v>
      </c>
      <c r="I153" s="30" t="str">
        <f t="shared" si="24"/>
        <v>Cashman, Michael J., USDA, ARS, Regional Plant Introduction Station, Pullman, Washington, United States</v>
      </c>
      <c r="J153" s="40"/>
    </row>
    <row r="154" spans="1:10" x14ac:dyDescent="0.35">
      <c r="A154" s="40"/>
      <c r="B154" s="40" t="str">
        <f>Master[[#This Row],[Accession Prefix (NPGS)]]&amp;" "&amp;Master[[#This Row],[Accession Number -Assigned]]</f>
        <v xml:space="preserve"> </v>
      </c>
      <c r="C154" s="40" t="str">
        <f t="shared" si="23"/>
        <v>Seeds of Success</v>
      </c>
      <c r="D154" s="40" t="str">
        <f t="shared" si="25"/>
        <v>mm/dd/yyyy</v>
      </c>
      <c r="E154" s="194"/>
      <c r="F154" s="40" t="str">
        <f t="shared" si="26"/>
        <v>mm/dd/yyyy</v>
      </c>
      <c r="G154" s="150"/>
      <c r="H154" s="40" t="str">
        <f t="shared" si="27"/>
        <v>N</v>
      </c>
      <c r="I154" s="30" t="str">
        <f t="shared" si="24"/>
        <v>Cashman, Michael J., USDA, ARS, Regional Plant Introduction Station, Pullman, Washington, United States</v>
      </c>
      <c r="J154" s="40"/>
    </row>
    <row r="155" spans="1:10" x14ac:dyDescent="0.35">
      <c r="A155" s="40"/>
      <c r="B155" s="40" t="str">
        <f>Master[[#This Row],[Accession Prefix (NPGS)]]&amp;" "&amp;Master[[#This Row],[Accession Number -Assigned]]</f>
        <v xml:space="preserve"> </v>
      </c>
      <c r="C155" s="40" t="str">
        <f t="shared" si="23"/>
        <v>Seeds of Success</v>
      </c>
      <c r="D155" s="40" t="str">
        <f t="shared" si="25"/>
        <v>mm/dd/yyyy</v>
      </c>
      <c r="E155" s="194"/>
      <c r="F155" s="40" t="str">
        <f t="shared" si="26"/>
        <v>mm/dd/yyyy</v>
      </c>
      <c r="G155" s="150"/>
      <c r="H155" s="40" t="str">
        <f t="shared" si="27"/>
        <v>N</v>
      </c>
      <c r="I155" s="30" t="str">
        <f t="shared" si="24"/>
        <v>Cashman, Michael J., USDA, ARS, Regional Plant Introduction Station, Pullman, Washington, United States</v>
      </c>
      <c r="J155" s="40"/>
    </row>
    <row r="156" spans="1:10" x14ac:dyDescent="0.35">
      <c r="A156" s="40"/>
      <c r="B156" s="40" t="str">
        <f>Master[[#This Row],[Accession Prefix (NPGS)]]&amp;" "&amp;Master[[#This Row],[Accession Number -Assigned]]</f>
        <v xml:space="preserve"> </v>
      </c>
      <c r="C156" s="40" t="str">
        <f t="shared" si="23"/>
        <v>Seeds of Success</v>
      </c>
      <c r="D156" s="40" t="str">
        <f t="shared" si="25"/>
        <v>mm/dd/yyyy</v>
      </c>
      <c r="E156" s="194"/>
      <c r="F156" s="40" t="str">
        <f t="shared" si="26"/>
        <v>mm/dd/yyyy</v>
      </c>
      <c r="G156" s="150"/>
      <c r="H156" s="40" t="str">
        <f t="shared" si="27"/>
        <v>N</v>
      </c>
      <c r="I156" s="30" t="str">
        <f t="shared" si="24"/>
        <v>Cashman, Michael J., USDA, ARS, Regional Plant Introduction Station, Pullman, Washington, United States</v>
      </c>
      <c r="J156" s="40"/>
    </row>
    <row r="157" spans="1:10" x14ac:dyDescent="0.35">
      <c r="A157" s="40"/>
      <c r="B157" s="40" t="str">
        <f>Master[[#This Row],[Accession Prefix (NPGS)]]&amp;" "&amp;Master[[#This Row],[Accession Number -Assigned]]</f>
        <v xml:space="preserve"> </v>
      </c>
      <c r="C157" s="40" t="str">
        <f t="shared" si="23"/>
        <v>Seeds of Success</v>
      </c>
      <c r="D157" s="40" t="str">
        <f t="shared" si="25"/>
        <v>mm/dd/yyyy</v>
      </c>
      <c r="E157" s="194"/>
      <c r="F157" s="40" t="str">
        <f t="shared" si="26"/>
        <v>mm/dd/yyyy</v>
      </c>
      <c r="G157" s="150"/>
      <c r="H157" s="40" t="str">
        <f t="shared" si="27"/>
        <v>N</v>
      </c>
      <c r="I157" s="30" t="str">
        <f t="shared" si="24"/>
        <v>Cashman, Michael J., USDA, ARS, Regional Plant Introduction Station, Pullman, Washington, United States</v>
      </c>
      <c r="J157" s="40"/>
    </row>
    <row r="158" spans="1:10" x14ac:dyDescent="0.35">
      <c r="A158" s="40"/>
      <c r="B158" s="40" t="str">
        <f>Master[[#This Row],[Accession Prefix (NPGS)]]&amp;" "&amp;Master[[#This Row],[Accession Number -Assigned]]</f>
        <v xml:space="preserve"> </v>
      </c>
      <c r="C158" s="40" t="str">
        <f t="shared" si="23"/>
        <v>Seeds of Success</v>
      </c>
      <c r="D158" s="40" t="str">
        <f t="shared" si="25"/>
        <v>mm/dd/yyyy</v>
      </c>
      <c r="E158" s="194"/>
      <c r="F158" s="40" t="str">
        <f t="shared" si="26"/>
        <v>mm/dd/yyyy</v>
      </c>
      <c r="G158" s="150"/>
      <c r="H158" s="40" t="str">
        <f t="shared" si="27"/>
        <v>N</v>
      </c>
      <c r="I158" s="30" t="str">
        <f t="shared" si="24"/>
        <v>Cashman, Michael J., USDA, ARS, Regional Plant Introduction Station, Pullman, Washington, United States</v>
      </c>
      <c r="J158" s="40"/>
    </row>
    <row r="159" spans="1:10" x14ac:dyDescent="0.35">
      <c r="A159" s="40"/>
      <c r="B159" s="40" t="str">
        <f>Master[[#This Row],[Accession Prefix (NPGS)]]&amp;" "&amp;Master[[#This Row],[Accession Number -Assigned]]</f>
        <v xml:space="preserve"> </v>
      </c>
      <c r="C159" s="40" t="str">
        <f t="shared" si="23"/>
        <v>Seeds of Success</v>
      </c>
      <c r="D159" s="40" t="str">
        <f t="shared" si="25"/>
        <v>mm/dd/yyyy</v>
      </c>
      <c r="E159" s="194"/>
      <c r="F159" s="40" t="str">
        <f t="shared" si="26"/>
        <v>mm/dd/yyyy</v>
      </c>
      <c r="G159" s="150"/>
      <c r="H159" s="40" t="str">
        <f t="shared" si="27"/>
        <v>N</v>
      </c>
      <c r="I159" s="30" t="str">
        <f t="shared" si="24"/>
        <v>Cashman, Michael J., USDA, ARS, Regional Plant Introduction Station, Pullman, Washington, United States</v>
      </c>
      <c r="J159" s="40"/>
    </row>
    <row r="160" spans="1:10" x14ac:dyDescent="0.35">
      <c r="A160" s="40"/>
      <c r="B160" s="40" t="str">
        <f>Master[[#This Row],[Accession Prefix (NPGS)]]&amp;" "&amp;Master[[#This Row],[Accession Number -Assigned]]</f>
        <v xml:space="preserve"> </v>
      </c>
      <c r="C160" s="40" t="str">
        <f t="shared" si="23"/>
        <v>Seeds of Success</v>
      </c>
      <c r="D160" s="40" t="str">
        <f t="shared" si="25"/>
        <v>mm/dd/yyyy</v>
      </c>
      <c r="E160" s="194"/>
      <c r="F160" s="40" t="str">
        <f t="shared" si="26"/>
        <v>mm/dd/yyyy</v>
      </c>
      <c r="G160" s="150"/>
      <c r="H160" s="40" t="str">
        <f t="shared" si="27"/>
        <v>N</v>
      </c>
      <c r="I160" s="30" t="str">
        <f t="shared" si="24"/>
        <v>Cashman, Michael J., USDA, ARS, Regional Plant Introduction Station, Pullman, Washington, United States</v>
      </c>
      <c r="J160" s="40"/>
    </row>
    <row r="161" spans="1:10" x14ac:dyDescent="0.35">
      <c r="A161" s="40"/>
      <c r="B161" s="40" t="str">
        <f>Master[[#This Row],[Accession Prefix (NPGS)]]&amp;" "&amp;Master[[#This Row],[Accession Number -Assigned]]</f>
        <v xml:space="preserve"> </v>
      </c>
      <c r="C161" s="40" t="str">
        <f t="shared" si="23"/>
        <v>Seeds of Success</v>
      </c>
      <c r="D161" s="40" t="str">
        <f t="shared" si="25"/>
        <v>mm/dd/yyyy</v>
      </c>
      <c r="E161" s="194"/>
      <c r="F161" s="40" t="str">
        <f t="shared" si="26"/>
        <v>mm/dd/yyyy</v>
      </c>
      <c r="G161" s="150"/>
      <c r="H161" s="40" t="str">
        <f t="shared" si="27"/>
        <v>N</v>
      </c>
      <c r="I161" s="30" t="str">
        <f t="shared" si="24"/>
        <v>Cashman, Michael J., USDA, ARS, Regional Plant Introduction Station, Pullman, Washington, United States</v>
      </c>
      <c r="J161" s="40"/>
    </row>
    <row r="162" spans="1:10" x14ac:dyDescent="0.35">
      <c r="A162" s="40"/>
      <c r="B162" s="40" t="str">
        <f>Master[[#This Row],[Accession Prefix (NPGS)]]&amp;" "&amp;Master[[#This Row],[Accession Number -Assigned]]</f>
        <v xml:space="preserve"> </v>
      </c>
      <c r="C162" s="40" t="str">
        <f t="shared" ref="C162:C193" si="28">"Seeds of Success"</f>
        <v>Seeds of Success</v>
      </c>
      <c r="D162" s="40" t="str">
        <f t="shared" si="25"/>
        <v>mm/dd/yyyy</v>
      </c>
      <c r="E162" s="194"/>
      <c r="F162" s="40" t="str">
        <f t="shared" si="26"/>
        <v>mm/dd/yyyy</v>
      </c>
      <c r="G162" s="150"/>
      <c r="H162" s="40" t="str">
        <f t="shared" si="27"/>
        <v>N</v>
      </c>
      <c r="I162" s="30" t="str">
        <f t="shared" ref="I162:I193" si="29">"Cashman, Michael J., USDA, ARS, Regional Plant Introduction Station, Pullman, Washington, United States"</f>
        <v>Cashman, Michael J., USDA, ARS, Regional Plant Introduction Station, Pullman, Washington, United States</v>
      </c>
      <c r="J162" s="40"/>
    </row>
    <row r="163" spans="1:10" x14ac:dyDescent="0.35">
      <c r="A163" s="40"/>
      <c r="B163" s="40" t="str">
        <f>Master[[#This Row],[Accession Prefix (NPGS)]]&amp;" "&amp;Master[[#This Row],[Accession Number -Assigned]]</f>
        <v xml:space="preserve"> </v>
      </c>
      <c r="C163" s="40" t="str">
        <f t="shared" si="28"/>
        <v>Seeds of Success</v>
      </c>
      <c r="D163" s="40" t="str">
        <f t="shared" si="25"/>
        <v>mm/dd/yyyy</v>
      </c>
      <c r="E163" s="194"/>
      <c r="F163" s="40" t="str">
        <f t="shared" si="26"/>
        <v>mm/dd/yyyy</v>
      </c>
      <c r="G163" s="150"/>
      <c r="H163" s="40" t="str">
        <f t="shared" si="27"/>
        <v>N</v>
      </c>
      <c r="I163" s="30" t="str">
        <f t="shared" si="29"/>
        <v>Cashman, Michael J., USDA, ARS, Regional Plant Introduction Station, Pullman, Washington, United States</v>
      </c>
      <c r="J163" s="40"/>
    </row>
    <row r="164" spans="1:10" x14ac:dyDescent="0.35">
      <c r="A164" s="40"/>
      <c r="B164" s="40" t="str">
        <f>Master[[#This Row],[Accession Prefix (NPGS)]]&amp;" "&amp;Master[[#This Row],[Accession Number -Assigned]]</f>
        <v xml:space="preserve"> </v>
      </c>
      <c r="C164" s="40" t="str">
        <f t="shared" si="28"/>
        <v>Seeds of Success</v>
      </c>
      <c r="D164" s="40" t="str">
        <f t="shared" si="25"/>
        <v>mm/dd/yyyy</v>
      </c>
      <c r="E164" s="194"/>
      <c r="F164" s="40" t="str">
        <f t="shared" si="26"/>
        <v>mm/dd/yyyy</v>
      </c>
      <c r="G164" s="150"/>
      <c r="H164" s="40" t="str">
        <f t="shared" si="27"/>
        <v>N</v>
      </c>
      <c r="I164" s="30" t="str">
        <f t="shared" si="29"/>
        <v>Cashman, Michael J., USDA, ARS, Regional Plant Introduction Station, Pullman, Washington, United States</v>
      </c>
      <c r="J164" s="40"/>
    </row>
    <row r="165" spans="1:10" x14ac:dyDescent="0.35">
      <c r="A165" s="40"/>
      <c r="B165" s="40" t="str">
        <f>Master[[#This Row],[Accession Prefix (NPGS)]]&amp;" "&amp;Master[[#This Row],[Accession Number -Assigned]]</f>
        <v xml:space="preserve"> </v>
      </c>
      <c r="C165" s="40" t="str">
        <f t="shared" si="28"/>
        <v>Seeds of Success</v>
      </c>
      <c r="D165" s="40" t="str">
        <f t="shared" si="25"/>
        <v>mm/dd/yyyy</v>
      </c>
      <c r="E165" s="194"/>
      <c r="F165" s="40" t="str">
        <f t="shared" si="26"/>
        <v>mm/dd/yyyy</v>
      </c>
      <c r="G165" s="150"/>
      <c r="H165" s="40" t="str">
        <f t="shared" si="27"/>
        <v>N</v>
      </c>
      <c r="I165" s="30" t="str">
        <f t="shared" si="29"/>
        <v>Cashman, Michael J., USDA, ARS, Regional Plant Introduction Station, Pullman, Washington, United States</v>
      </c>
      <c r="J165" s="40"/>
    </row>
    <row r="166" spans="1:10" x14ac:dyDescent="0.35">
      <c r="A166" s="40"/>
      <c r="B166" s="40" t="str">
        <f>Master[[#This Row],[Accession Prefix (NPGS)]]&amp;" "&amp;Master[[#This Row],[Accession Number -Assigned]]</f>
        <v xml:space="preserve"> </v>
      </c>
      <c r="C166" s="40" t="str">
        <f t="shared" si="28"/>
        <v>Seeds of Success</v>
      </c>
      <c r="D166" s="40" t="str">
        <f t="shared" si="25"/>
        <v>mm/dd/yyyy</v>
      </c>
      <c r="E166" s="194"/>
      <c r="F166" s="40" t="str">
        <f t="shared" si="26"/>
        <v>mm/dd/yyyy</v>
      </c>
      <c r="G166" s="150"/>
      <c r="H166" s="40" t="str">
        <f t="shared" si="27"/>
        <v>N</v>
      </c>
      <c r="I166" s="30" t="str">
        <f t="shared" si="29"/>
        <v>Cashman, Michael J., USDA, ARS, Regional Plant Introduction Station, Pullman, Washington, United States</v>
      </c>
      <c r="J166" s="40"/>
    </row>
    <row r="167" spans="1:10" x14ac:dyDescent="0.35">
      <c r="A167" s="40"/>
      <c r="B167" s="40" t="str">
        <f>Master[[#This Row],[Accession Prefix (NPGS)]]&amp;" "&amp;Master[[#This Row],[Accession Number -Assigned]]</f>
        <v xml:space="preserve"> </v>
      </c>
      <c r="C167" s="40" t="str">
        <f t="shared" si="28"/>
        <v>Seeds of Success</v>
      </c>
      <c r="D167" s="40" t="str">
        <f t="shared" si="25"/>
        <v>mm/dd/yyyy</v>
      </c>
      <c r="E167" s="194"/>
      <c r="F167" s="40" t="str">
        <f t="shared" si="26"/>
        <v>mm/dd/yyyy</v>
      </c>
      <c r="G167" s="150"/>
      <c r="H167" s="40" t="str">
        <f t="shared" si="27"/>
        <v>N</v>
      </c>
      <c r="I167" s="30" t="str">
        <f t="shared" si="29"/>
        <v>Cashman, Michael J., USDA, ARS, Regional Plant Introduction Station, Pullman, Washington, United States</v>
      </c>
      <c r="J167" s="40"/>
    </row>
    <row r="168" spans="1:10" x14ac:dyDescent="0.35">
      <c r="A168" s="40"/>
      <c r="B168" s="40" t="str">
        <f>Master[[#This Row],[Accession Prefix (NPGS)]]&amp;" "&amp;Master[[#This Row],[Accession Number -Assigned]]</f>
        <v xml:space="preserve"> </v>
      </c>
      <c r="C168" s="40" t="str">
        <f t="shared" si="28"/>
        <v>Seeds of Success</v>
      </c>
      <c r="D168" s="40" t="str">
        <f t="shared" si="25"/>
        <v>mm/dd/yyyy</v>
      </c>
      <c r="E168" s="194"/>
      <c r="F168" s="40" t="str">
        <f t="shared" si="26"/>
        <v>mm/dd/yyyy</v>
      </c>
      <c r="G168" s="150"/>
      <c r="H168" s="40" t="str">
        <f t="shared" si="27"/>
        <v>N</v>
      </c>
      <c r="I168" s="30" t="str">
        <f t="shared" si="29"/>
        <v>Cashman, Michael J., USDA, ARS, Regional Plant Introduction Station, Pullman, Washington, United States</v>
      </c>
      <c r="J168" s="40"/>
    </row>
    <row r="169" spans="1:10" x14ac:dyDescent="0.35">
      <c r="A169" s="40"/>
      <c r="B169" s="40" t="str">
        <f>Master[[#This Row],[Accession Prefix (NPGS)]]&amp;" "&amp;Master[[#This Row],[Accession Number -Assigned]]</f>
        <v xml:space="preserve"> </v>
      </c>
      <c r="C169" s="40" t="str">
        <f t="shared" si="28"/>
        <v>Seeds of Success</v>
      </c>
      <c r="D169" s="40" t="str">
        <f t="shared" si="25"/>
        <v>mm/dd/yyyy</v>
      </c>
      <c r="E169" s="194"/>
      <c r="F169" s="40" t="str">
        <f t="shared" si="26"/>
        <v>mm/dd/yyyy</v>
      </c>
      <c r="G169" s="150"/>
      <c r="H169" s="40" t="str">
        <f t="shared" si="27"/>
        <v>N</v>
      </c>
      <c r="I169" s="30" t="str">
        <f t="shared" si="29"/>
        <v>Cashman, Michael J., USDA, ARS, Regional Plant Introduction Station, Pullman, Washington, United States</v>
      </c>
      <c r="J169" s="40"/>
    </row>
    <row r="170" spans="1:10" x14ac:dyDescent="0.35">
      <c r="A170" s="40"/>
      <c r="B170" s="40" t="str">
        <f>Master[[#This Row],[Accession Prefix (NPGS)]]&amp;" "&amp;Master[[#This Row],[Accession Number -Assigned]]</f>
        <v xml:space="preserve"> </v>
      </c>
      <c r="C170" s="40" t="str">
        <f t="shared" si="28"/>
        <v>Seeds of Success</v>
      </c>
      <c r="D170" s="40" t="str">
        <f t="shared" si="25"/>
        <v>mm/dd/yyyy</v>
      </c>
      <c r="E170" s="194"/>
      <c r="F170" s="40" t="str">
        <f t="shared" si="26"/>
        <v>mm/dd/yyyy</v>
      </c>
      <c r="G170" s="150"/>
      <c r="H170" s="40" t="str">
        <f t="shared" si="27"/>
        <v>N</v>
      </c>
      <c r="I170" s="30" t="str">
        <f t="shared" si="29"/>
        <v>Cashman, Michael J., USDA, ARS, Regional Plant Introduction Station, Pullman, Washington, United States</v>
      </c>
      <c r="J170" s="40"/>
    </row>
    <row r="171" spans="1:10" x14ac:dyDescent="0.35">
      <c r="A171" s="40"/>
      <c r="B171" s="40" t="str">
        <f>Master[[#This Row],[Accession Prefix (NPGS)]]&amp;" "&amp;Master[[#This Row],[Accession Number -Assigned]]</f>
        <v xml:space="preserve"> </v>
      </c>
      <c r="C171" s="40" t="str">
        <f t="shared" si="28"/>
        <v>Seeds of Success</v>
      </c>
      <c r="D171" s="40" t="str">
        <f t="shared" si="25"/>
        <v>mm/dd/yyyy</v>
      </c>
      <c r="E171" s="194"/>
      <c r="F171" s="40" t="str">
        <f t="shared" si="26"/>
        <v>mm/dd/yyyy</v>
      </c>
      <c r="G171" s="150"/>
      <c r="H171" s="40" t="str">
        <f t="shared" si="27"/>
        <v>N</v>
      </c>
      <c r="I171" s="30" t="str">
        <f t="shared" si="29"/>
        <v>Cashman, Michael J., USDA, ARS, Regional Plant Introduction Station, Pullman, Washington, United States</v>
      </c>
      <c r="J171" s="40"/>
    </row>
    <row r="172" spans="1:10" x14ac:dyDescent="0.35">
      <c r="A172" s="40"/>
      <c r="B172" s="40" t="str">
        <f>Master[[#This Row],[Accession Prefix (NPGS)]]&amp;" "&amp;Master[[#This Row],[Accession Number -Assigned]]</f>
        <v xml:space="preserve"> </v>
      </c>
      <c r="C172" s="40" t="str">
        <f t="shared" si="28"/>
        <v>Seeds of Success</v>
      </c>
      <c r="D172" s="40" t="str">
        <f t="shared" si="25"/>
        <v>mm/dd/yyyy</v>
      </c>
      <c r="E172" s="194"/>
      <c r="F172" s="40" t="str">
        <f t="shared" si="26"/>
        <v>mm/dd/yyyy</v>
      </c>
      <c r="G172" s="150"/>
      <c r="H172" s="40" t="str">
        <f t="shared" si="27"/>
        <v>N</v>
      </c>
      <c r="I172" s="30" t="str">
        <f t="shared" si="29"/>
        <v>Cashman, Michael J., USDA, ARS, Regional Plant Introduction Station, Pullman, Washington, United States</v>
      </c>
      <c r="J172" s="40"/>
    </row>
    <row r="173" spans="1:10" x14ac:dyDescent="0.35">
      <c r="A173" s="40"/>
      <c r="B173" s="40" t="str">
        <f>Master[[#This Row],[Accession Prefix (NPGS)]]&amp;" "&amp;Master[[#This Row],[Accession Number -Assigned]]</f>
        <v xml:space="preserve"> </v>
      </c>
      <c r="C173" s="40" t="str">
        <f t="shared" si="28"/>
        <v>Seeds of Success</v>
      </c>
      <c r="D173" s="40" t="str">
        <f t="shared" si="25"/>
        <v>mm/dd/yyyy</v>
      </c>
      <c r="E173" s="194"/>
      <c r="F173" s="40" t="str">
        <f t="shared" si="26"/>
        <v>mm/dd/yyyy</v>
      </c>
      <c r="G173" s="150"/>
      <c r="H173" s="40" t="str">
        <f t="shared" si="27"/>
        <v>N</v>
      </c>
      <c r="I173" s="30" t="str">
        <f t="shared" si="29"/>
        <v>Cashman, Michael J., USDA, ARS, Regional Plant Introduction Station, Pullman, Washington, United States</v>
      </c>
      <c r="J173" s="40"/>
    </row>
    <row r="174" spans="1:10" x14ac:dyDescent="0.35">
      <c r="A174" s="40"/>
      <c r="B174" s="40" t="str">
        <f>Master[[#This Row],[Accession Prefix (NPGS)]]&amp;" "&amp;Master[[#This Row],[Accession Number -Assigned]]</f>
        <v xml:space="preserve"> </v>
      </c>
      <c r="C174" s="40" t="str">
        <f t="shared" si="28"/>
        <v>Seeds of Success</v>
      </c>
      <c r="D174" s="40" t="str">
        <f t="shared" si="25"/>
        <v>mm/dd/yyyy</v>
      </c>
      <c r="E174" s="194"/>
      <c r="F174" s="40" t="str">
        <f t="shared" si="26"/>
        <v>mm/dd/yyyy</v>
      </c>
      <c r="G174" s="150"/>
      <c r="H174" s="40" t="str">
        <f t="shared" si="27"/>
        <v>N</v>
      </c>
      <c r="I174" s="30" t="str">
        <f t="shared" si="29"/>
        <v>Cashman, Michael J., USDA, ARS, Regional Plant Introduction Station, Pullman, Washington, United States</v>
      </c>
      <c r="J174" s="40"/>
    </row>
    <row r="175" spans="1:10" x14ac:dyDescent="0.35">
      <c r="A175" s="40"/>
      <c r="B175" s="40" t="str">
        <f>Master[[#This Row],[Accession Prefix (NPGS)]]&amp;" "&amp;Master[[#This Row],[Accession Number -Assigned]]</f>
        <v xml:space="preserve"> </v>
      </c>
      <c r="C175" s="40" t="str">
        <f t="shared" si="28"/>
        <v>Seeds of Success</v>
      </c>
      <c r="D175" s="40" t="str">
        <f t="shared" si="25"/>
        <v>mm/dd/yyyy</v>
      </c>
      <c r="E175" s="194"/>
      <c r="F175" s="40" t="str">
        <f t="shared" si="26"/>
        <v>mm/dd/yyyy</v>
      </c>
      <c r="G175" s="150"/>
      <c r="H175" s="40" t="str">
        <f t="shared" si="27"/>
        <v>N</v>
      </c>
      <c r="I175" s="30" t="str">
        <f t="shared" si="29"/>
        <v>Cashman, Michael J., USDA, ARS, Regional Plant Introduction Station, Pullman, Washington, United States</v>
      </c>
      <c r="J175" s="40"/>
    </row>
    <row r="176" spans="1:10" x14ac:dyDescent="0.35">
      <c r="A176" s="40"/>
      <c r="B176" s="40" t="str">
        <f>Master[[#This Row],[Accession Prefix (NPGS)]]&amp;" "&amp;Master[[#This Row],[Accession Number -Assigned]]</f>
        <v xml:space="preserve"> </v>
      </c>
      <c r="C176" s="40" t="str">
        <f t="shared" si="28"/>
        <v>Seeds of Success</v>
      </c>
      <c r="D176" s="40" t="str">
        <f t="shared" si="25"/>
        <v>mm/dd/yyyy</v>
      </c>
      <c r="E176" s="194"/>
      <c r="F176" s="40" t="str">
        <f t="shared" si="26"/>
        <v>mm/dd/yyyy</v>
      </c>
      <c r="G176" s="150"/>
      <c r="H176" s="40" t="str">
        <f t="shared" si="27"/>
        <v>N</v>
      </c>
      <c r="I176" s="30" t="str">
        <f t="shared" si="29"/>
        <v>Cashman, Michael J., USDA, ARS, Regional Plant Introduction Station, Pullman, Washington, United States</v>
      </c>
      <c r="J176" s="40"/>
    </row>
    <row r="177" spans="1:10" x14ac:dyDescent="0.35">
      <c r="A177" s="40"/>
      <c r="B177" s="40" t="str">
        <f>Master[[#This Row],[Accession Prefix (NPGS)]]&amp;" "&amp;Master[[#This Row],[Accession Number -Assigned]]</f>
        <v xml:space="preserve"> </v>
      </c>
      <c r="C177" s="40" t="str">
        <f t="shared" si="28"/>
        <v>Seeds of Success</v>
      </c>
      <c r="D177" s="40" t="str">
        <f t="shared" si="25"/>
        <v>mm/dd/yyyy</v>
      </c>
      <c r="E177" s="194"/>
      <c r="F177" s="40" t="str">
        <f t="shared" si="26"/>
        <v>mm/dd/yyyy</v>
      </c>
      <c r="G177" s="150"/>
      <c r="H177" s="40" t="str">
        <f t="shared" si="27"/>
        <v>N</v>
      </c>
      <c r="I177" s="30" t="str">
        <f t="shared" si="29"/>
        <v>Cashman, Michael J., USDA, ARS, Regional Plant Introduction Station, Pullman, Washington, United States</v>
      </c>
      <c r="J177" s="40"/>
    </row>
    <row r="178" spans="1:10" x14ac:dyDescent="0.35">
      <c r="A178" s="40"/>
      <c r="B178" s="40" t="str">
        <f>Master[[#This Row],[Accession Prefix (NPGS)]]&amp;" "&amp;Master[[#This Row],[Accession Number -Assigned]]</f>
        <v xml:space="preserve"> </v>
      </c>
      <c r="C178" s="40" t="str">
        <f t="shared" si="28"/>
        <v>Seeds of Success</v>
      </c>
      <c r="D178" s="40" t="str">
        <f t="shared" si="25"/>
        <v>mm/dd/yyyy</v>
      </c>
      <c r="E178" s="194"/>
      <c r="F178" s="40" t="str">
        <f t="shared" si="26"/>
        <v>mm/dd/yyyy</v>
      </c>
      <c r="G178" s="150"/>
      <c r="H178" s="40" t="str">
        <f t="shared" si="27"/>
        <v>N</v>
      </c>
      <c r="I178" s="30" t="str">
        <f t="shared" si="29"/>
        <v>Cashman, Michael J., USDA, ARS, Regional Plant Introduction Station, Pullman, Washington, United States</v>
      </c>
      <c r="J178" s="40"/>
    </row>
    <row r="179" spans="1:10" x14ac:dyDescent="0.35">
      <c r="A179" s="40"/>
      <c r="B179" s="40" t="str">
        <f>Master[[#This Row],[Accession Prefix (NPGS)]]&amp;" "&amp;Master[[#This Row],[Accession Number -Assigned]]</f>
        <v xml:space="preserve"> </v>
      </c>
      <c r="C179" s="40" t="str">
        <f t="shared" si="28"/>
        <v>Seeds of Success</v>
      </c>
      <c r="D179" s="40" t="str">
        <f t="shared" si="25"/>
        <v>mm/dd/yyyy</v>
      </c>
      <c r="E179" s="194"/>
      <c r="F179" s="40" t="str">
        <f t="shared" si="26"/>
        <v>mm/dd/yyyy</v>
      </c>
      <c r="G179" s="150"/>
      <c r="H179" s="40" t="str">
        <f t="shared" si="27"/>
        <v>N</v>
      </c>
      <c r="I179" s="30" t="str">
        <f t="shared" si="29"/>
        <v>Cashman, Michael J., USDA, ARS, Regional Plant Introduction Station, Pullman, Washington, United States</v>
      </c>
      <c r="J179" s="40"/>
    </row>
    <row r="180" spans="1:10" x14ac:dyDescent="0.35">
      <c r="A180" s="40"/>
      <c r="B180" s="40" t="str">
        <f>Master[[#This Row],[Accession Prefix (NPGS)]]&amp;" "&amp;Master[[#This Row],[Accession Number -Assigned]]</f>
        <v xml:space="preserve"> </v>
      </c>
      <c r="C180" s="40" t="str">
        <f t="shared" si="28"/>
        <v>Seeds of Success</v>
      </c>
      <c r="D180" s="40" t="str">
        <f t="shared" si="25"/>
        <v>mm/dd/yyyy</v>
      </c>
      <c r="E180" s="194"/>
      <c r="F180" s="40" t="str">
        <f t="shared" si="26"/>
        <v>mm/dd/yyyy</v>
      </c>
      <c r="G180" s="150"/>
      <c r="H180" s="40" t="str">
        <f t="shared" si="27"/>
        <v>N</v>
      </c>
      <c r="I180" s="30" t="str">
        <f t="shared" si="29"/>
        <v>Cashman, Michael J., USDA, ARS, Regional Plant Introduction Station, Pullman, Washington, United States</v>
      </c>
      <c r="J180" s="40"/>
    </row>
    <row r="181" spans="1:10" x14ac:dyDescent="0.35">
      <c r="A181" s="40"/>
      <c r="B181" s="40" t="str">
        <f>Master[[#This Row],[Accession Prefix (NPGS)]]&amp;" "&amp;Master[[#This Row],[Accession Number -Assigned]]</f>
        <v xml:space="preserve"> </v>
      </c>
      <c r="C181" s="40" t="str">
        <f t="shared" si="28"/>
        <v>Seeds of Success</v>
      </c>
      <c r="D181" s="40" t="str">
        <f t="shared" si="25"/>
        <v>mm/dd/yyyy</v>
      </c>
      <c r="E181" s="194"/>
      <c r="F181" s="40" t="str">
        <f t="shared" si="26"/>
        <v>mm/dd/yyyy</v>
      </c>
      <c r="G181" s="150"/>
      <c r="H181" s="40" t="str">
        <f t="shared" si="27"/>
        <v>N</v>
      </c>
      <c r="I181" s="30" t="str">
        <f t="shared" si="29"/>
        <v>Cashman, Michael J., USDA, ARS, Regional Plant Introduction Station, Pullman, Washington, United States</v>
      </c>
      <c r="J181" s="40"/>
    </row>
    <row r="182" spans="1:10" x14ac:dyDescent="0.35">
      <c r="A182" s="40"/>
      <c r="B182" s="40" t="str">
        <f>Master[[#This Row],[Accession Prefix (NPGS)]]&amp;" "&amp;Master[[#This Row],[Accession Number -Assigned]]</f>
        <v xml:space="preserve"> </v>
      </c>
      <c r="C182" s="40" t="str">
        <f t="shared" si="28"/>
        <v>Seeds of Success</v>
      </c>
      <c r="D182" s="40" t="str">
        <f t="shared" ref="D182:D201" si="30">"mm/dd/yyyy"</f>
        <v>mm/dd/yyyy</v>
      </c>
      <c r="E182" s="194"/>
      <c r="F182" s="40" t="str">
        <f t="shared" ref="F182:F201" si="31">"mm/dd/yyyy"</f>
        <v>mm/dd/yyyy</v>
      </c>
      <c r="G182" s="150"/>
      <c r="H182" s="40" t="str">
        <f t="shared" ref="H182:H201" si="32">"N"</f>
        <v>N</v>
      </c>
      <c r="I182" s="30" t="str">
        <f t="shared" si="29"/>
        <v>Cashman, Michael J., USDA, ARS, Regional Plant Introduction Station, Pullman, Washington, United States</v>
      </c>
      <c r="J182" s="40"/>
    </row>
    <row r="183" spans="1:10" x14ac:dyDescent="0.35">
      <c r="A183" s="40"/>
      <c r="B183" s="40" t="str">
        <f>Master[[#This Row],[Accession Prefix (NPGS)]]&amp;" "&amp;Master[[#This Row],[Accession Number -Assigned]]</f>
        <v xml:space="preserve"> </v>
      </c>
      <c r="C183" s="40" t="str">
        <f t="shared" si="28"/>
        <v>Seeds of Success</v>
      </c>
      <c r="D183" s="40" t="str">
        <f t="shared" si="30"/>
        <v>mm/dd/yyyy</v>
      </c>
      <c r="E183" s="194"/>
      <c r="F183" s="40" t="str">
        <f t="shared" si="31"/>
        <v>mm/dd/yyyy</v>
      </c>
      <c r="G183" s="150"/>
      <c r="H183" s="40" t="str">
        <f t="shared" si="32"/>
        <v>N</v>
      </c>
      <c r="I183" s="30" t="str">
        <f t="shared" si="29"/>
        <v>Cashman, Michael J., USDA, ARS, Regional Plant Introduction Station, Pullman, Washington, United States</v>
      </c>
      <c r="J183" s="40"/>
    </row>
    <row r="184" spans="1:10" x14ac:dyDescent="0.35">
      <c r="A184" s="40"/>
      <c r="B184" s="40" t="str">
        <f>Master[[#This Row],[Accession Prefix (NPGS)]]&amp;" "&amp;Master[[#This Row],[Accession Number -Assigned]]</f>
        <v xml:space="preserve"> </v>
      </c>
      <c r="C184" s="40" t="str">
        <f t="shared" si="28"/>
        <v>Seeds of Success</v>
      </c>
      <c r="D184" s="40" t="str">
        <f t="shared" si="30"/>
        <v>mm/dd/yyyy</v>
      </c>
      <c r="E184" s="194"/>
      <c r="F184" s="40" t="str">
        <f t="shared" si="31"/>
        <v>mm/dd/yyyy</v>
      </c>
      <c r="G184" s="150"/>
      <c r="H184" s="40" t="str">
        <f t="shared" si="32"/>
        <v>N</v>
      </c>
      <c r="I184" s="30" t="str">
        <f t="shared" si="29"/>
        <v>Cashman, Michael J., USDA, ARS, Regional Plant Introduction Station, Pullman, Washington, United States</v>
      </c>
      <c r="J184" s="40"/>
    </row>
    <row r="185" spans="1:10" x14ac:dyDescent="0.35">
      <c r="A185" s="40"/>
      <c r="B185" s="40" t="str">
        <f>Master[[#This Row],[Accession Prefix (NPGS)]]&amp;" "&amp;Master[[#This Row],[Accession Number -Assigned]]</f>
        <v xml:space="preserve"> </v>
      </c>
      <c r="C185" s="40" t="str">
        <f t="shared" si="28"/>
        <v>Seeds of Success</v>
      </c>
      <c r="D185" s="40" t="str">
        <f t="shared" si="30"/>
        <v>mm/dd/yyyy</v>
      </c>
      <c r="E185" s="194"/>
      <c r="F185" s="40" t="str">
        <f t="shared" si="31"/>
        <v>mm/dd/yyyy</v>
      </c>
      <c r="G185" s="150"/>
      <c r="H185" s="40" t="str">
        <f t="shared" si="32"/>
        <v>N</v>
      </c>
      <c r="I185" s="30" t="str">
        <f t="shared" si="29"/>
        <v>Cashman, Michael J., USDA, ARS, Regional Plant Introduction Station, Pullman, Washington, United States</v>
      </c>
      <c r="J185" s="40"/>
    </row>
    <row r="186" spans="1:10" x14ac:dyDescent="0.35">
      <c r="A186" s="40"/>
      <c r="B186" s="40" t="str">
        <f>Master[[#This Row],[Accession Prefix (NPGS)]]&amp;" "&amp;Master[[#This Row],[Accession Number -Assigned]]</f>
        <v xml:space="preserve"> </v>
      </c>
      <c r="C186" s="40" t="str">
        <f t="shared" si="28"/>
        <v>Seeds of Success</v>
      </c>
      <c r="D186" s="40" t="str">
        <f t="shared" si="30"/>
        <v>mm/dd/yyyy</v>
      </c>
      <c r="E186" s="194"/>
      <c r="F186" s="40" t="str">
        <f t="shared" si="31"/>
        <v>mm/dd/yyyy</v>
      </c>
      <c r="G186" s="150"/>
      <c r="H186" s="40" t="str">
        <f t="shared" si="32"/>
        <v>N</v>
      </c>
      <c r="I186" s="30" t="str">
        <f t="shared" si="29"/>
        <v>Cashman, Michael J., USDA, ARS, Regional Plant Introduction Station, Pullman, Washington, United States</v>
      </c>
      <c r="J186" s="40"/>
    </row>
    <row r="187" spans="1:10" x14ac:dyDescent="0.35">
      <c r="A187" s="40"/>
      <c r="B187" s="40" t="str">
        <f>Master[[#This Row],[Accession Prefix (NPGS)]]&amp;" "&amp;Master[[#This Row],[Accession Number -Assigned]]</f>
        <v xml:space="preserve"> </v>
      </c>
      <c r="C187" s="40" t="str">
        <f t="shared" si="28"/>
        <v>Seeds of Success</v>
      </c>
      <c r="D187" s="40" t="str">
        <f t="shared" si="30"/>
        <v>mm/dd/yyyy</v>
      </c>
      <c r="E187" s="194"/>
      <c r="F187" s="40" t="str">
        <f t="shared" si="31"/>
        <v>mm/dd/yyyy</v>
      </c>
      <c r="G187" s="150"/>
      <c r="H187" s="40" t="str">
        <f t="shared" si="32"/>
        <v>N</v>
      </c>
      <c r="I187" s="30" t="str">
        <f t="shared" si="29"/>
        <v>Cashman, Michael J., USDA, ARS, Regional Plant Introduction Station, Pullman, Washington, United States</v>
      </c>
      <c r="J187" s="40"/>
    </row>
    <row r="188" spans="1:10" x14ac:dyDescent="0.35">
      <c r="A188" s="40"/>
      <c r="B188" s="40" t="str">
        <f>Master[[#This Row],[Accession Prefix (NPGS)]]&amp;" "&amp;Master[[#This Row],[Accession Number -Assigned]]</f>
        <v xml:space="preserve"> </v>
      </c>
      <c r="C188" s="40" t="str">
        <f t="shared" si="28"/>
        <v>Seeds of Success</v>
      </c>
      <c r="D188" s="40" t="str">
        <f t="shared" si="30"/>
        <v>mm/dd/yyyy</v>
      </c>
      <c r="E188" s="194"/>
      <c r="F188" s="40" t="str">
        <f t="shared" si="31"/>
        <v>mm/dd/yyyy</v>
      </c>
      <c r="G188" s="150"/>
      <c r="H188" s="40" t="str">
        <f t="shared" si="32"/>
        <v>N</v>
      </c>
      <c r="I188" s="30" t="str">
        <f t="shared" si="29"/>
        <v>Cashman, Michael J., USDA, ARS, Regional Plant Introduction Station, Pullman, Washington, United States</v>
      </c>
      <c r="J188" s="40"/>
    </row>
    <row r="189" spans="1:10" x14ac:dyDescent="0.35">
      <c r="A189" s="40"/>
      <c r="B189" s="40" t="str">
        <f>Master[[#This Row],[Accession Prefix (NPGS)]]&amp;" "&amp;Master[[#This Row],[Accession Number -Assigned]]</f>
        <v xml:space="preserve"> </v>
      </c>
      <c r="C189" s="40" t="str">
        <f t="shared" si="28"/>
        <v>Seeds of Success</v>
      </c>
      <c r="D189" s="40" t="str">
        <f t="shared" si="30"/>
        <v>mm/dd/yyyy</v>
      </c>
      <c r="E189" s="194"/>
      <c r="F189" s="40" t="str">
        <f t="shared" si="31"/>
        <v>mm/dd/yyyy</v>
      </c>
      <c r="G189" s="150"/>
      <c r="H189" s="40" t="str">
        <f t="shared" si="32"/>
        <v>N</v>
      </c>
      <c r="I189" s="30" t="str">
        <f t="shared" si="29"/>
        <v>Cashman, Michael J., USDA, ARS, Regional Plant Introduction Station, Pullman, Washington, United States</v>
      </c>
      <c r="J189" s="40"/>
    </row>
    <row r="190" spans="1:10" x14ac:dyDescent="0.35">
      <c r="A190" s="40"/>
      <c r="B190" s="40" t="str">
        <f>Master[[#This Row],[Accession Prefix (NPGS)]]&amp;" "&amp;Master[[#This Row],[Accession Number -Assigned]]</f>
        <v xml:space="preserve"> </v>
      </c>
      <c r="C190" s="40" t="str">
        <f t="shared" si="28"/>
        <v>Seeds of Success</v>
      </c>
      <c r="D190" s="40" t="str">
        <f t="shared" si="30"/>
        <v>mm/dd/yyyy</v>
      </c>
      <c r="E190" s="194"/>
      <c r="F190" s="40" t="str">
        <f t="shared" si="31"/>
        <v>mm/dd/yyyy</v>
      </c>
      <c r="G190" s="150"/>
      <c r="H190" s="40" t="str">
        <f t="shared" si="32"/>
        <v>N</v>
      </c>
      <c r="I190" s="30" t="str">
        <f t="shared" si="29"/>
        <v>Cashman, Michael J., USDA, ARS, Regional Plant Introduction Station, Pullman, Washington, United States</v>
      </c>
      <c r="J190" s="40"/>
    </row>
    <row r="191" spans="1:10" x14ac:dyDescent="0.35">
      <c r="A191" s="40"/>
      <c r="B191" s="40" t="str">
        <f>Master[[#This Row],[Accession Prefix (NPGS)]]&amp;" "&amp;Master[[#This Row],[Accession Number -Assigned]]</f>
        <v xml:space="preserve"> </v>
      </c>
      <c r="C191" s="40" t="str">
        <f t="shared" si="28"/>
        <v>Seeds of Success</v>
      </c>
      <c r="D191" s="40" t="str">
        <f t="shared" si="30"/>
        <v>mm/dd/yyyy</v>
      </c>
      <c r="E191" s="194"/>
      <c r="F191" s="40" t="str">
        <f t="shared" si="31"/>
        <v>mm/dd/yyyy</v>
      </c>
      <c r="G191" s="150"/>
      <c r="H191" s="40" t="str">
        <f t="shared" si="32"/>
        <v>N</v>
      </c>
      <c r="I191" s="30" t="str">
        <f t="shared" si="29"/>
        <v>Cashman, Michael J., USDA, ARS, Regional Plant Introduction Station, Pullman, Washington, United States</v>
      </c>
      <c r="J191" s="40"/>
    </row>
    <row r="192" spans="1:10" x14ac:dyDescent="0.35">
      <c r="A192" s="40"/>
      <c r="B192" s="40" t="str">
        <f>Master[[#This Row],[Accession Prefix (NPGS)]]&amp;" "&amp;Master[[#This Row],[Accession Number -Assigned]]</f>
        <v xml:space="preserve"> </v>
      </c>
      <c r="C192" s="40" t="str">
        <f t="shared" si="28"/>
        <v>Seeds of Success</v>
      </c>
      <c r="D192" s="40" t="str">
        <f t="shared" si="30"/>
        <v>mm/dd/yyyy</v>
      </c>
      <c r="E192" s="194"/>
      <c r="F192" s="40" t="str">
        <f t="shared" si="31"/>
        <v>mm/dd/yyyy</v>
      </c>
      <c r="G192" s="150"/>
      <c r="H192" s="40" t="str">
        <f t="shared" si="32"/>
        <v>N</v>
      </c>
      <c r="I192" s="30" t="str">
        <f t="shared" si="29"/>
        <v>Cashman, Michael J., USDA, ARS, Regional Plant Introduction Station, Pullman, Washington, United States</v>
      </c>
      <c r="J192" s="40"/>
    </row>
    <row r="193" spans="1:10" x14ac:dyDescent="0.35">
      <c r="A193" s="40"/>
      <c r="B193" s="40" t="str">
        <f>Master[[#This Row],[Accession Prefix (NPGS)]]&amp;" "&amp;Master[[#This Row],[Accession Number -Assigned]]</f>
        <v xml:space="preserve"> </v>
      </c>
      <c r="C193" s="40" t="str">
        <f t="shared" si="28"/>
        <v>Seeds of Success</v>
      </c>
      <c r="D193" s="40" t="str">
        <f t="shared" si="30"/>
        <v>mm/dd/yyyy</v>
      </c>
      <c r="E193" s="194"/>
      <c r="F193" s="40" t="str">
        <f t="shared" si="31"/>
        <v>mm/dd/yyyy</v>
      </c>
      <c r="G193" s="150"/>
      <c r="H193" s="40" t="str">
        <f t="shared" si="32"/>
        <v>N</v>
      </c>
      <c r="I193" s="30" t="str">
        <f t="shared" si="29"/>
        <v>Cashman, Michael J., USDA, ARS, Regional Plant Introduction Station, Pullman, Washington, United States</v>
      </c>
      <c r="J193" s="40"/>
    </row>
    <row r="194" spans="1:10" x14ac:dyDescent="0.35">
      <c r="A194" s="40"/>
      <c r="B194" s="40" t="str">
        <f>Master[[#This Row],[Accession Prefix (NPGS)]]&amp;" "&amp;Master[[#This Row],[Accession Number -Assigned]]</f>
        <v xml:space="preserve"> </v>
      </c>
      <c r="C194" s="40" t="str">
        <f t="shared" ref="C194:C201" si="33">"Seeds of Success"</f>
        <v>Seeds of Success</v>
      </c>
      <c r="D194" s="40" t="str">
        <f t="shared" si="30"/>
        <v>mm/dd/yyyy</v>
      </c>
      <c r="E194" s="194"/>
      <c r="F194" s="40" t="str">
        <f t="shared" si="31"/>
        <v>mm/dd/yyyy</v>
      </c>
      <c r="G194" s="150"/>
      <c r="H194" s="40" t="str">
        <f t="shared" si="32"/>
        <v>N</v>
      </c>
      <c r="I194" s="30" t="str">
        <f t="shared" ref="I194:I201" si="34">"Cashman, Michael J., USDA, ARS, Regional Plant Introduction Station, Pullman, Washington, United States"</f>
        <v>Cashman, Michael J., USDA, ARS, Regional Plant Introduction Station, Pullman, Washington, United States</v>
      </c>
      <c r="J194" s="40"/>
    </row>
    <row r="195" spans="1:10" x14ac:dyDescent="0.35">
      <c r="A195" s="40"/>
      <c r="B195" s="40" t="str">
        <f>Master[[#This Row],[Accession Prefix (NPGS)]]&amp;" "&amp;Master[[#This Row],[Accession Number -Assigned]]</f>
        <v xml:space="preserve"> </v>
      </c>
      <c r="C195" s="40" t="str">
        <f t="shared" si="33"/>
        <v>Seeds of Success</v>
      </c>
      <c r="D195" s="40" t="str">
        <f t="shared" si="30"/>
        <v>mm/dd/yyyy</v>
      </c>
      <c r="E195" s="194"/>
      <c r="F195" s="40" t="str">
        <f t="shared" si="31"/>
        <v>mm/dd/yyyy</v>
      </c>
      <c r="G195" s="150"/>
      <c r="H195" s="40" t="str">
        <f t="shared" si="32"/>
        <v>N</v>
      </c>
      <c r="I195" s="30" t="str">
        <f t="shared" si="34"/>
        <v>Cashman, Michael J., USDA, ARS, Regional Plant Introduction Station, Pullman, Washington, United States</v>
      </c>
      <c r="J195" s="40"/>
    </row>
    <row r="196" spans="1:10" x14ac:dyDescent="0.35">
      <c r="A196" s="40"/>
      <c r="B196" s="40" t="str">
        <f>Master[[#This Row],[Accession Prefix (NPGS)]]&amp;" "&amp;Master[[#This Row],[Accession Number -Assigned]]</f>
        <v xml:space="preserve"> </v>
      </c>
      <c r="C196" s="40" t="str">
        <f t="shared" si="33"/>
        <v>Seeds of Success</v>
      </c>
      <c r="D196" s="40" t="str">
        <f t="shared" si="30"/>
        <v>mm/dd/yyyy</v>
      </c>
      <c r="E196" s="194"/>
      <c r="F196" s="40" t="str">
        <f t="shared" si="31"/>
        <v>mm/dd/yyyy</v>
      </c>
      <c r="G196" s="150"/>
      <c r="H196" s="40" t="str">
        <f t="shared" si="32"/>
        <v>N</v>
      </c>
      <c r="I196" s="30" t="str">
        <f t="shared" si="34"/>
        <v>Cashman, Michael J., USDA, ARS, Regional Plant Introduction Station, Pullman, Washington, United States</v>
      </c>
      <c r="J196" s="40"/>
    </row>
    <row r="197" spans="1:10" x14ac:dyDescent="0.35">
      <c r="A197" s="40"/>
      <c r="B197" s="40" t="str">
        <f>Master[[#This Row],[Accession Prefix (NPGS)]]&amp;" "&amp;Master[[#This Row],[Accession Number -Assigned]]</f>
        <v xml:space="preserve"> </v>
      </c>
      <c r="C197" s="40" t="str">
        <f t="shared" si="33"/>
        <v>Seeds of Success</v>
      </c>
      <c r="D197" s="40" t="str">
        <f t="shared" si="30"/>
        <v>mm/dd/yyyy</v>
      </c>
      <c r="E197" s="194"/>
      <c r="F197" s="40" t="str">
        <f t="shared" si="31"/>
        <v>mm/dd/yyyy</v>
      </c>
      <c r="G197" s="150"/>
      <c r="H197" s="40" t="str">
        <f t="shared" si="32"/>
        <v>N</v>
      </c>
      <c r="I197" s="30" t="str">
        <f t="shared" si="34"/>
        <v>Cashman, Michael J., USDA, ARS, Regional Plant Introduction Station, Pullman, Washington, United States</v>
      </c>
      <c r="J197" s="40"/>
    </row>
    <row r="198" spans="1:10" x14ac:dyDescent="0.35">
      <c r="A198" s="40"/>
      <c r="B198" s="40" t="str">
        <f>Master[[#This Row],[Accession Prefix (NPGS)]]&amp;" "&amp;Master[[#This Row],[Accession Number -Assigned]]</f>
        <v xml:space="preserve"> </v>
      </c>
      <c r="C198" s="40" t="str">
        <f t="shared" si="33"/>
        <v>Seeds of Success</v>
      </c>
      <c r="D198" s="40" t="str">
        <f t="shared" si="30"/>
        <v>mm/dd/yyyy</v>
      </c>
      <c r="E198" s="194"/>
      <c r="F198" s="40" t="str">
        <f t="shared" si="31"/>
        <v>mm/dd/yyyy</v>
      </c>
      <c r="G198" s="150"/>
      <c r="H198" s="40" t="str">
        <f t="shared" si="32"/>
        <v>N</v>
      </c>
      <c r="I198" s="30" t="str">
        <f t="shared" si="34"/>
        <v>Cashman, Michael J., USDA, ARS, Regional Plant Introduction Station, Pullman, Washington, United States</v>
      </c>
      <c r="J198" s="40"/>
    </row>
    <row r="199" spans="1:10" x14ac:dyDescent="0.35">
      <c r="A199" s="40"/>
      <c r="B199" s="40" t="str">
        <f>Master[[#This Row],[Accession Prefix (NPGS)]]&amp;" "&amp;Master[[#This Row],[Accession Number -Assigned]]</f>
        <v xml:space="preserve"> </v>
      </c>
      <c r="C199" s="40" t="str">
        <f t="shared" si="33"/>
        <v>Seeds of Success</v>
      </c>
      <c r="D199" s="40" t="str">
        <f t="shared" si="30"/>
        <v>mm/dd/yyyy</v>
      </c>
      <c r="E199" s="194"/>
      <c r="F199" s="40" t="str">
        <f t="shared" si="31"/>
        <v>mm/dd/yyyy</v>
      </c>
      <c r="G199" s="150"/>
      <c r="H199" s="40" t="str">
        <f t="shared" si="32"/>
        <v>N</v>
      </c>
      <c r="I199" s="30" t="str">
        <f t="shared" si="34"/>
        <v>Cashman, Michael J., USDA, ARS, Regional Plant Introduction Station, Pullman, Washington, United States</v>
      </c>
      <c r="J199" s="40"/>
    </row>
    <row r="200" spans="1:10" x14ac:dyDescent="0.35">
      <c r="A200" s="40"/>
      <c r="B200" s="40" t="str">
        <f>Master[[#This Row],[Accession Prefix (NPGS)]]&amp;" "&amp;Master[[#This Row],[Accession Number -Assigned]]</f>
        <v xml:space="preserve"> </v>
      </c>
      <c r="C200" s="40" t="str">
        <f t="shared" si="33"/>
        <v>Seeds of Success</v>
      </c>
      <c r="D200" s="40" t="str">
        <f t="shared" si="30"/>
        <v>mm/dd/yyyy</v>
      </c>
      <c r="E200" s="194"/>
      <c r="F200" s="40" t="str">
        <f t="shared" si="31"/>
        <v>mm/dd/yyyy</v>
      </c>
      <c r="G200" s="150"/>
      <c r="H200" s="40" t="str">
        <f t="shared" si="32"/>
        <v>N</v>
      </c>
      <c r="I200" s="30" t="str">
        <f t="shared" si="34"/>
        <v>Cashman, Michael J., USDA, ARS, Regional Plant Introduction Station, Pullman, Washington, United States</v>
      </c>
      <c r="J200" s="40"/>
    </row>
    <row r="201" spans="1:10" x14ac:dyDescent="0.35">
      <c r="A201" s="40"/>
      <c r="B201" s="40"/>
      <c r="C201" s="40" t="str">
        <f t="shared" si="33"/>
        <v>Seeds of Success</v>
      </c>
      <c r="D201" s="40" t="str">
        <f t="shared" si="30"/>
        <v>mm/dd/yyyy</v>
      </c>
      <c r="E201" s="194"/>
      <c r="F201" s="40" t="str">
        <f t="shared" si="31"/>
        <v>mm/dd/yyyy</v>
      </c>
      <c r="G201" s="150"/>
      <c r="H201" s="40" t="str">
        <f t="shared" si="32"/>
        <v>N</v>
      </c>
      <c r="I201" s="30" t="str">
        <f t="shared" si="34"/>
        <v>Cashman, Michael J., USDA, ARS, Regional Plant Introduction Station, Pullman, Washington, United States</v>
      </c>
      <c r="J201" s="40"/>
    </row>
    <row r="202" spans="1:10" x14ac:dyDescent="0.35">
      <c r="A202" s="40" t="s">
        <v>788</v>
      </c>
      <c r="B202" s="40"/>
      <c r="C202" s="40"/>
      <c r="D202" s="40"/>
      <c r="E202" s="209"/>
      <c r="F202" s="40"/>
      <c r="G202" s="40"/>
      <c r="H202" s="40"/>
      <c r="I202" s="40"/>
      <c r="J202" s="40">
        <f>SUBTOTAL(103,AccAction[Note])</f>
        <v>0</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K201"/>
  <sheetViews>
    <sheetView workbookViewId="0">
      <selection activeCell="A2" sqref="A2"/>
    </sheetView>
  </sheetViews>
  <sheetFormatPr defaultColWidth="9.1796875" defaultRowHeight="14.5" x14ac:dyDescent="0.35"/>
  <cols>
    <col min="1" max="1" width="9.81640625" style="141" customWidth="1"/>
    <col min="2" max="2" width="12.81640625" style="141" bestFit="1" customWidth="1"/>
    <col min="3" max="3" width="19.81640625" style="141" bestFit="1" customWidth="1"/>
    <col min="4" max="4" width="13.453125" style="141" customWidth="1"/>
    <col min="5" max="5" width="12.54296875" style="9" customWidth="1"/>
    <col min="6" max="6" width="13.81640625" style="9" customWidth="1"/>
    <col min="7" max="7" width="11.26953125" style="9" customWidth="1"/>
    <col min="8" max="8" width="7.54296875" style="9" customWidth="1"/>
    <col min="9" max="9" width="78" style="9" bestFit="1" customWidth="1"/>
    <col min="10" max="10" width="21.26953125" style="9" customWidth="1"/>
    <col min="11" max="16384" width="9.1796875" style="141"/>
  </cols>
  <sheetData>
    <row r="1" spans="1:11" s="116" customFormat="1" ht="29" x14ac:dyDescent="0.35">
      <c r="A1" s="124" t="s">
        <v>48</v>
      </c>
      <c r="B1" s="125" t="s">
        <v>10</v>
      </c>
      <c r="C1" s="125" t="s">
        <v>49</v>
      </c>
      <c r="D1" s="124" t="s">
        <v>50</v>
      </c>
      <c r="E1" s="124" t="s">
        <v>51</v>
      </c>
      <c r="F1" s="124" t="s">
        <v>52</v>
      </c>
      <c r="G1" s="124" t="s">
        <v>53</v>
      </c>
      <c r="H1" s="124" t="s">
        <v>54</v>
      </c>
      <c r="I1" s="124" t="s">
        <v>55</v>
      </c>
      <c r="J1" s="124" t="s">
        <v>486</v>
      </c>
      <c r="K1" s="131" t="s">
        <v>9</v>
      </c>
    </row>
    <row r="2" spans="1:11" ht="15.5" x14ac:dyDescent="0.35">
      <c r="A2" s="1"/>
      <c r="B2" s="30" t="str">
        <f>Master[[#This Row],[Accession Prefix (NPGS)]]&amp;" "&amp;Master[[#This Row],[Accession Number -Assigned]]</f>
        <v>W6 57036</v>
      </c>
      <c r="C2" s="30" t="str">
        <f t="shared" ref="C2:C33" si="0">"Historic documents"</f>
        <v>Historic documents</v>
      </c>
      <c r="D2" s="30" t="str">
        <f>"mm/dd/yyyy"</f>
        <v>mm/dd/yyyy</v>
      </c>
      <c r="E2" s="154">
        <f>IF(Master[[#This Row],[Received Date -received by site]]="","",Master[[#This Row],[Received Date -received by site]])</f>
        <v>43734</v>
      </c>
      <c r="F2" s="30" t="str">
        <f>"mm/dd/yyyy"</f>
        <v>mm/dd/yyyy</v>
      </c>
      <c r="G2" s="39">
        <f ca="1">IF(AccAction26[[#This Row],[Started Date]]&lt;&gt;"",NOW(),"")</f>
        <v>44267.377146064813</v>
      </c>
      <c r="H2" s="30" t="str">
        <f>"N"</f>
        <v>N</v>
      </c>
      <c r="I2" s="30" t="str">
        <f t="shared" ref="I2" si="1">"Estrada, Stacey, USDA, ARS, NCRPIS, Iowa State University, Ames, Iowa, United States"</f>
        <v>Estrada, Stacey, USDA, ARS, NCRPIS, Iowa State University, Ames, Iowa, United States</v>
      </c>
      <c r="J2" s="30" t="str">
        <f t="shared" ref="J2:J33" si="2">"NC7.DOC.PASSPORT"</f>
        <v>NC7.DOC.PASSPORT</v>
      </c>
      <c r="K2" s="40"/>
    </row>
    <row r="3" spans="1:11" x14ac:dyDescent="0.35">
      <c r="A3" s="30"/>
      <c r="B3" s="58" t="str">
        <f>Master[[#This Row],[Accession Prefix (NPGS)]]&amp;" "&amp;Master[[#This Row],[Accession Number -Assigned]]</f>
        <v xml:space="preserve">W6 </v>
      </c>
      <c r="C3" s="58" t="str">
        <f t="shared" si="0"/>
        <v>Historic documents</v>
      </c>
      <c r="D3" s="58" t="str">
        <f t="shared" ref="D3:D66" si="3">"mm/dd/yyyy"</f>
        <v>mm/dd/yyyy</v>
      </c>
      <c r="E3" s="155" t="str">
        <f>IF(Master[[#This Row],[Received Date -received by site]]="","",Master[[#This Row],[Received Date -received by site]])</f>
        <v/>
      </c>
      <c r="F3" s="58" t="str">
        <f t="shared" ref="F3:F66" si="4">"mm/dd/yyyy"</f>
        <v>mm/dd/yyyy</v>
      </c>
      <c r="G3" s="61" t="str">
        <f ca="1">IF(AccAction26[[#This Row],[Started Date]]&lt;&gt;"",NOW(),"")</f>
        <v/>
      </c>
      <c r="H3" s="58" t="str">
        <f t="shared" ref="H3:H66" si="5">"N"</f>
        <v>N</v>
      </c>
      <c r="I3" s="58"/>
      <c r="J3" s="58" t="str">
        <f t="shared" si="2"/>
        <v>NC7.DOC.PASSPORT</v>
      </c>
      <c r="K3" s="62"/>
    </row>
    <row r="4" spans="1:11" x14ac:dyDescent="0.35">
      <c r="A4" s="30"/>
      <c r="B4" s="58" t="str">
        <f>Master[[#This Row],[Accession Prefix (NPGS)]]&amp;" "&amp;Master[[#This Row],[Accession Number -Assigned]]</f>
        <v xml:space="preserve">W6 </v>
      </c>
      <c r="C4" s="58" t="str">
        <f t="shared" si="0"/>
        <v>Historic documents</v>
      </c>
      <c r="D4" s="58" t="str">
        <f t="shared" si="3"/>
        <v>mm/dd/yyyy</v>
      </c>
      <c r="E4" s="155" t="str">
        <f>IF(Master[[#This Row],[Received Date -received by site]]="","",Master[[#This Row],[Received Date -received by site]])</f>
        <v/>
      </c>
      <c r="F4" s="58" t="str">
        <f t="shared" si="4"/>
        <v>mm/dd/yyyy</v>
      </c>
      <c r="G4" s="61" t="str">
        <f ca="1">IF(AccAction26[[#This Row],[Started Date]]&lt;&gt;"",NOW(),"")</f>
        <v/>
      </c>
      <c r="H4" s="58" t="str">
        <f t="shared" si="5"/>
        <v>N</v>
      </c>
      <c r="I4" s="58"/>
      <c r="J4" s="58" t="str">
        <f t="shared" si="2"/>
        <v>NC7.DOC.PASSPORT</v>
      </c>
      <c r="K4" s="62"/>
    </row>
    <row r="5" spans="1:11" x14ac:dyDescent="0.35">
      <c r="A5" s="30"/>
      <c r="B5" s="58" t="str">
        <f>Master[[#This Row],[Accession Prefix (NPGS)]]&amp;" "&amp;Master[[#This Row],[Accession Number -Assigned]]</f>
        <v xml:space="preserve">W6 </v>
      </c>
      <c r="C5" s="58" t="str">
        <f t="shared" si="0"/>
        <v>Historic documents</v>
      </c>
      <c r="D5" s="58" t="str">
        <f t="shared" si="3"/>
        <v>mm/dd/yyyy</v>
      </c>
      <c r="E5" s="155" t="str">
        <f>IF(Master[[#This Row],[Received Date -received by site]]="","",Master[[#This Row],[Received Date -received by site]])</f>
        <v/>
      </c>
      <c r="F5" s="58" t="str">
        <f t="shared" si="4"/>
        <v>mm/dd/yyyy</v>
      </c>
      <c r="G5" s="61" t="str">
        <f ca="1">IF(AccAction26[[#This Row],[Started Date]]&lt;&gt;"",NOW(),"")</f>
        <v/>
      </c>
      <c r="H5" s="58" t="str">
        <f t="shared" si="5"/>
        <v>N</v>
      </c>
      <c r="I5" s="58"/>
      <c r="J5" s="58" t="str">
        <f t="shared" si="2"/>
        <v>NC7.DOC.PASSPORT</v>
      </c>
      <c r="K5" s="62"/>
    </row>
    <row r="6" spans="1:11" x14ac:dyDescent="0.35">
      <c r="A6" s="30"/>
      <c r="B6" s="58" t="str">
        <f>Master[[#This Row],[Accession Prefix (NPGS)]]&amp;" "&amp;Master[[#This Row],[Accession Number -Assigned]]</f>
        <v xml:space="preserve">W6 </v>
      </c>
      <c r="C6" s="58" t="str">
        <f t="shared" si="0"/>
        <v>Historic documents</v>
      </c>
      <c r="D6" s="58" t="str">
        <f t="shared" si="3"/>
        <v>mm/dd/yyyy</v>
      </c>
      <c r="E6" s="155" t="str">
        <f>IF(Master[[#This Row],[Received Date -received by site]]="","",Master[[#This Row],[Received Date -received by site]])</f>
        <v/>
      </c>
      <c r="F6" s="58" t="str">
        <f t="shared" si="4"/>
        <v>mm/dd/yyyy</v>
      </c>
      <c r="G6" s="61" t="str">
        <f ca="1">IF(AccAction26[[#This Row],[Started Date]]&lt;&gt;"",NOW(),"")</f>
        <v/>
      </c>
      <c r="H6" s="58" t="str">
        <f t="shared" si="5"/>
        <v>N</v>
      </c>
      <c r="I6" s="58"/>
      <c r="J6" s="58" t="str">
        <f t="shared" si="2"/>
        <v>NC7.DOC.PASSPORT</v>
      </c>
      <c r="K6" s="62"/>
    </row>
    <row r="7" spans="1:11" x14ac:dyDescent="0.35">
      <c r="A7" s="30"/>
      <c r="B7" s="58" t="str">
        <f>Master[[#This Row],[Accession Prefix (NPGS)]]&amp;" "&amp;Master[[#This Row],[Accession Number -Assigned]]</f>
        <v xml:space="preserve">W6 </v>
      </c>
      <c r="C7" s="58" t="str">
        <f t="shared" si="0"/>
        <v>Historic documents</v>
      </c>
      <c r="D7" s="58" t="str">
        <f t="shared" si="3"/>
        <v>mm/dd/yyyy</v>
      </c>
      <c r="E7" s="155" t="str">
        <f>IF(Master[[#This Row],[Received Date -received by site]]="","",Master[[#This Row],[Received Date -received by site]])</f>
        <v/>
      </c>
      <c r="F7" s="58" t="str">
        <f t="shared" si="4"/>
        <v>mm/dd/yyyy</v>
      </c>
      <c r="G7" s="61" t="str">
        <f ca="1">IF(AccAction26[[#This Row],[Started Date]]&lt;&gt;"",NOW(),"")</f>
        <v/>
      </c>
      <c r="H7" s="58" t="str">
        <f t="shared" si="5"/>
        <v>N</v>
      </c>
      <c r="I7" s="58"/>
      <c r="J7" s="58" t="str">
        <f t="shared" si="2"/>
        <v>NC7.DOC.PASSPORT</v>
      </c>
      <c r="K7" s="62"/>
    </row>
    <row r="8" spans="1:11" x14ac:dyDescent="0.35">
      <c r="A8" s="30"/>
      <c r="B8" s="58" t="str">
        <f>Master[[#This Row],[Accession Prefix (NPGS)]]&amp;" "&amp;Master[[#This Row],[Accession Number -Assigned]]</f>
        <v xml:space="preserve">W6 </v>
      </c>
      <c r="C8" s="58" t="str">
        <f t="shared" si="0"/>
        <v>Historic documents</v>
      </c>
      <c r="D8" s="58" t="str">
        <f t="shared" si="3"/>
        <v>mm/dd/yyyy</v>
      </c>
      <c r="E8" s="155" t="str">
        <f>IF(Master[[#This Row],[Received Date -received by site]]="","",Master[[#This Row],[Received Date -received by site]])</f>
        <v/>
      </c>
      <c r="F8" s="58" t="str">
        <f t="shared" si="4"/>
        <v>mm/dd/yyyy</v>
      </c>
      <c r="G8" s="61" t="str">
        <f ca="1">IF(AccAction26[[#This Row],[Started Date]]&lt;&gt;"",NOW(),"")</f>
        <v/>
      </c>
      <c r="H8" s="58" t="str">
        <f t="shared" si="5"/>
        <v>N</v>
      </c>
      <c r="I8" s="58"/>
      <c r="J8" s="58" t="str">
        <f t="shared" si="2"/>
        <v>NC7.DOC.PASSPORT</v>
      </c>
      <c r="K8" s="62"/>
    </row>
    <row r="9" spans="1:11" x14ac:dyDescent="0.35">
      <c r="A9" s="30"/>
      <c r="B9" s="58" t="str">
        <f>Master[[#This Row],[Accession Prefix (NPGS)]]&amp;" "&amp;Master[[#This Row],[Accession Number -Assigned]]</f>
        <v xml:space="preserve">W6 </v>
      </c>
      <c r="C9" s="58" t="str">
        <f t="shared" si="0"/>
        <v>Historic documents</v>
      </c>
      <c r="D9" s="58" t="str">
        <f t="shared" si="3"/>
        <v>mm/dd/yyyy</v>
      </c>
      <c r="E9" s="155" t="str">
        <f>IF(Master[[#This Row],[Received Date -received by site]]="","",Master[[#This Row],[Received Date -received by site]])</f>
        <v/>
      </c>
      <c r="F9" s="58" t="str">
        <f t="shared" si="4"/>
        <v>mm/dd/yyyy</v>
      </c>
      <c r="G9" s="61" t="str">
        <f ca="1">IF(AccAction26[[#This Row],[Started Date]]&lt;&gt;"",NOW(),"")</f>
        <v/>
      </c>
      <c r="H9" s="58" t="str">
        <f t="shared" si="5"/>
        <v>N</v>
      </c>
      <c r="I9" s="58"/>
      <c r="J9" s="58" t="str">
        <f t="shared" si="2"/>
        <v>NC7.DOC.PASSPORT</v>
      </c>
      <c r="K9" s="62"/>
    </row>
    <row r="10" spans="1:11" x14ac:dyDescent="0.35">
      <c r="A10" s="30"/>
      <c r="B10" s="58" t="str">
        <f>Master[[#This Row],[Accession Prefix (NPGS)]]&amp;" "&amp;Master[[#This Row],[Accession Number -Assigned]]</f>
        <v xml:space="preserve">W6 </v>
      </c>
      <c r="C10" s="58" t="str">
        <f t="shared" si="0"/>
        <v>Historic documents</v>
      </c>
      <c r="D10" s="58" t="str">
        <f t="shared" si="3"/>
        <v>mm/dd/yyyy</v>
      </c>
      <c r="E10" s="155" t="str">
        <f>IF(Master[[#This Row],[Received Date -received by site]]="","",Master[[#This Row],[Received Date -received by site]])</f>
        <v/>
      </c>
      <c r="F10" s="58" t="str">
        <f t="shared" si="4"/>
        <v>mm/dd/yyyy</v>
      </c>
      <c r="G10" s="61" t="str">
        <f ca="1">IF(AccAction26[[#This Row],[Started Date]]&lt;&gt;"",NOW(),"")</f>
        <v/>
      </c>
      <c r="H10" s="58" t="str">
        <f t="shared" si="5"/>
        <v>N</v>
      </c>
      <c r="I10" s="58"/>
      <c r="J10" s="58" t="str">
        <f t="shared" si="2"/>
        <v>NC7.DOC.PASSPORT</v>
      </c>
      <c r="K10" s="62"/>
    </row>
    <row r="11" spans="1:11" x14ac:dyDescent="0.35">
      <c r="A11" s="30"/>
      <c r="B11" s="58" t="str">
        <f>Master[[#This Row],[Accession Prefix (NPGS)]]&amp;" "&amp;Master[[#This Row],[Accession Number -Assigned]]</f>
        <v xml:space="preserve">W6 </v>
      </c>
      <c r="C11" s="58" t="str">
        <f t="shared" si="0"/>
        <v>Historic documents</v>
      </c>
      <c r="D11" s="58" t="str">
        <f t="shared" si="3"/>
        <v>mm/dd/yyyy</v>
      </c>
      <c r="E11" s="155" t="str">
        <f>IF(Master[[#This Row],[Received Date -received by site]]="","",Master[[#This Row],[Received Date -received by site]])</f>
        <v/>
      </c>
      <c r="F11" s="58" t="str">
        <f t="shared" si="4"/>
        <v>mm/dd/yyyy</v>
      </c>
      <c r="G11" s="61" t="str">
        <f ca="1">IF(AccAction26[[#This Row],[Started Date]]&lt;&gt;"",NOW(),"")</f>
        <v/>
      </c>
      <c r="H11" s="58" t="str">
        <f t="shared" si="5"/>
        <v>N</v>
      </c>
      <c r="I11" s="58"/>
      <c r="J11" s="58" t="str">
        <f t="shared" si="2"/>
        <v>NC7.DOC.PASSPORT</v>
      </c>
      <c r="K11" s="62"/>
    </row>
    <row r="12" spans="1:11" x14ac:dyDescent="0.35">
      <c r="A12" s="30"/>
      <c r="B12" s="58" t="str">
        <f>Master[[#This Row],[Accession Prefix (NPGS)]]&amp;" "&amp;Master[[#This Row],[Accession Number -Assigned]]</f>
        <v xml:space="preserve">W6 </v>
      </c>
      <c r="C12" s="58" t="str">
        <f t="shared" si="0"/>
        <v>Historic documents</v>
      </c>
      <c r="D12" s="58" t="str">
        <f t="shared" si="3"/>
        <v>mm/dd/yyyy</v>
      </c>
      <c r="E12" s="155" t="str">
        <f>IF(Master[[#This Row],[Received Date -received by site]]="","",Master[[#This Row],[Received Date -received by site]])</f>
        <v/>
      </c>
      <c r="F12" s="58" t="str">
        <f t="shared" si="4"/>
        <v>mm/dd/yyyy</v>
      </c>
      <c r="G12" s="61" t="str">
        <f ca="1">IF(AccAction26[[#This Row],[Started Date]]&lt;&gt;"",NOW(),"")</f>
        <v/>
      </c>
      <c r="H12" s="58" t="str">
        <f t="shared" si="5"/>
        <v>N</v>
      </c>
      <c r="I12" s="58"/>
      <c r="J12" s="58" t="str">
        <f t="shared" si="2"/>
        <v>NC7.DOC.PASSPORT</v>
      </c>
      <c r="K12" s="62"/>
    </row>
    <row r="13" spans="1:11" x14ac:dyDescent="0.35">
      <c r="A13" s="30"/>
      <c r="B13" s="58" t="str">
        <f>Master[[#This Row],[Accession Prefix (NPGS)]]&amp;" "&amp;Master[[#This Row],[Accession Number -Assigned]]</f>
        <v xml:space="preserve">W6 </v>
      </c>
      <c r="C13" s="58" t="str">
        <f t="shared" si="0"/>
        <v>Historic documents</v>
      </c>
      <c r="D13" s="58" t="str">
        <f t="shared" si="3"/>
        <v>mm/dd/yyyy</v>
      </c>
      <c r="E13" s="155" t="str">
        <f>IF(Master[[#This Row],[Received Date -received by site]]="","",Master[[#This Row],[Received Date -received by site]])</f>
        <v/>
      </c>
      <c r="F13" s="58" t="str">
        <f t="shared" si="4"/>
        <v>mm/dd/yyyy</v>
      </c>
      <c r="G13" s="61" t="str">
        <f ca="1">IF(AccAction26[[#This Row],[Started Date]]&lt;&gt;"",NOW(),"")</f>
        <v/>
      </c>
      <c r="H13" s="58" t="str">
        <f t="shared" si="5"/>
        <v>N</v>
      </c>
      <c r="I13" s="58"/>
      <c r="J13" s="58" t="str">
        <f t="shared" si="2"/>
        <v>NC7.DOC.PASSPORT</v>
      </c>
      <c r="K13" s="62"/>
    </row>
    <row r="14" spans="1:11" x14ac:dyDescent="0.35">
      <c r="A14" s="30"/>
      <c r="B14" s="58" t="str">
        <f>Master[[#This Row],[Accession Prefix (NPGS)]]&amp;" "&amp;Master[[#This Row],[Accession Number -Assigned]]</f>
        <v xml:space="preserve">W6 </v>
      </c>
      <c r="C14" s="58" t="str">
        <f t="shared" si="0"/>
        <v>Historic documents</v>
      </c>
      <c r="D14" s="58" t="str">
        <f t="shared" si="3"/>
        <v>mm/dd/yyyy</v>
      </c>
      <c r="E14" s="155" t="str">
        <f>IF(Master[[#This Row],[Received Date -received by site]]="","",Master[[#This Row],[Received Date -received by site]])</f>
        <v/>
      </c>
      <c r="F14" s="58" t="str">
        <f t="shared" si="4"/>
        <v>mm/dd/yyyy</v>
      </c>
      <c r="G14" s="61" t="str">
        <f ca="1">IF(AccAction26[[#This Row],[Started Date]]&lt;&gt;"",NOW(),"")</f>
        <v/>
      </c>
      <c r="H14" s="58" t="str">
        <f t="shared" si="5"/>
        <v>N</v>
      </c>
      <c r="I14" s="58"/>
      <c r="J14" s="58" t="str">
        <f t="shared" si="2"/>
        <v>NC7.DOC.PASSPORT</v>
      </c>
      <c r="K14" s="62"/>
    </row>
    <row r="15" spans="1:11" x14ac:dyDescent="0.35">
      <c r="A15" s="30"/>
      <c r="B15" s="58" t="str">
        <f>Master[[#This Row],[Accession Prefix (NPGS)]]&amp;" "&amp;Master[[#This Row],[Accession Number -Assigned]]</f>
        <v xml:space="preserve">W6 </v>
      </c>
      <c r="C15" s="58" t="str">
        <f t="shared" si="0"/>
        <v>Historic documents</v>
      </c>
      <c r="D15" s="58" t="str">
        <f t="shared" si="3"/>
        <v>mm/dd/yyyy</v>
      </c>
      <c r="E15" s="155" t="str">
        <f>IF(Master[[#This Row],[Received Date -received by site]]="","",Master[[#This Row],[Received Date -received by site]])</f>
        <v/>
      </c>
      <c r="F15" s="58" t="str">
        <f t="shared" si="4"/>
        <v>mm/dd/yyyy</v>
      </c>
      <c r="G15" s="61" t="str">
        <f ca="1">IF(AccAction26[[#This Row],[Started Date]]&lt;&gt;"",NOW(),"")</f>
        <v/>
      </c>
      <c r="H15" s="58" t="str">
        <f t="shared" si="5"/>
        <v>N</v>
      </c>
      <c r="I15" s="58"/>
      <c r="J15" s="58" t="str">
        <f t="shared" si="2"/>
        <v>NC7.DOC.PASSPORT</v>
      </c>
      <c r="K15" s="62"/>
    </row>
    <row r="16" spans="1:11" x14ac:dyDescent="0.35">
      <c r="A16" s="30"/>
      <c r="B16" s="58" t="str">
        <f>Master[[#This Row],[Accession Prefix (NPGS)]]&amp;" "&amp;Master[[#This Row],[Accession Number -Assigned]]</f>
        <v xml:space="preserve">W6 </v>
      </c>
      <c r="C16" s="58" t="str">
        <f t="shared" si="0"/>
        <v>Historic documents</v>
      </c>
      <c r="D16" s="58" t="str">
        <f t="shared" si="3"/>
        <v>mm/dd/yyyy</v>
      </c>
      <c r="E16" s="155" t="str">
        <f>IF(Master[[#This Row],[Received Date -received by site]]="","",Master[[#This Row],[Received Date -received by site]])</f>
        <v/>
      </c>
      <c r="F16" s="58" t="str">
        <f t="shared" si="4"/>
        <v>mm/dd/yyyy</v>
      </c>
      <c r="G16" s="61" t="str">
        <f ca="1">IF(AccAction26[[#This Row],[Started Date]]&lt;&gt;"",NOW(),"")</f>
        <v/>
      </c>
      <c r="H16" s="58" t="str">
        <f t="shared" si="5"/>
        <v>N</v>
      </c>
      <c r="I16" s="58"/>
      <c r="J16" s="58" t="str">
        <f t="shared" si="2"/>
        <v>NC7.DOC.PASSPORT</v>
      </c>
      <c r="K16" s="62"/>
    </row>
    <row r="17" spans="1:11" x14ac:dyDescent="0.35">
      <c r="A17" s="30"/>
      <c r="B17" s="58" t="str">
        <f>Master[[#This Row],[Accession Prefix (NPGS)]]&amp;" "&amp;Master[[#This Row],[Accession Number -Assigned]]</f>
        <v xml:space="preserve">W6 </v>
      </c>
      <c r="C17" s="58" t="str">
        <f t="shared" si="0"/>
        <v>Historic documents</v>
      </c>
      <c r="D17" s="58" t="str">
        <f t="shared" si="3"/>
        <v>mm/dd/yyyy</v>
      </c>
      <c r="E17" s="155" t="str">
        <f>IF(Master[[#This Row],[Received Date -received by site]]="","",Master[[#This Row],[Received Date -received by site]])</f>
        <v/>
      </c>
      <c r="F17" s="58" t="str">
        <f t="shared" si="4"/>
        <v>mm/dd/yyyy</v>
      </c>
      <c r="G17" s="61" t="str">
        <f ca="1">IF(AccAction26[[#This Row],[Started Date]]&lt;&gt;"",NOW(),"")</f>
        <v/>
      </c>
      <c r="H17" s="58" t="str">
        <f t="shared" si="5"/>
        <v>N</v>
      </c>
      <c r="I17" s="58"/>
      <c r="J17" s="58" t="str">
        <f t="shared" si="2"/>
        <v>NC7.DOC.PASSPORT</v>
      </c>
      <c r="K17" s="62"/>
    </row>
    <row r="18" spans="1:11" x14ac:dyDescent="0.35">
      <c r="A18" s="30"/>
      <c r="B18" s="58" t="str">
        <f>Master[[#This Row],[Accession Prefix (NPGS)]]&amp;" "&amp;Master[[#This Row],[Accession Number -Assigned]]</f>
        <v xml:space="preserve">W6 </v>
      </c>
      <c r="C18" s="58" t="str">
        <f t="shared" si="0"/>
        <v>Historic documents</v>
      </c>
      <c r="D18" s="58" t="str">
        <f t="shared" si="3"/>
        <v>mm/dd/yyyy</v>
      </c>
      <c r="E18" s="155" t="str">
        <f>IF(Master[[#This Row],[Received Date -received by site]]="","",Master[[#This Row],[Received Date -received by site]])</f>
        <v/>
      </c>
      <c r="F18" s="58" t="str">
        <f t="shared" si="4"/>
        <v>mm/dd/yyyy</v>
      </c>
      <c r="G18" s="61" t="str">
        <f ca="1">IF(AccAction26[[#This Row],[Started Date]]&lt;&gt;"",NOW(),"")</f>
        <v/>
      </c>
      <c r="H18" s="58" t="str">
        <f t="shared" si="5"/>
        <v>N</v>
      </c>
      <c r="I18" s="58"/>
      <c r="J18" s="58" t="str">
        <f t="shared" si="2"/>
        <v>NC7.DOC.PASSPORT</v>
      </c>
      <c r="K18" s="62"/>
    </row>
    <row r="19" spans="1:11" x14ac:dyDescent="0.35">
      <c r="A19" s="30"/>
      <c r="B19" s="58" t="str">
        <f>Master[[#This Row],[Accession Prefix (NPGS)]]&amp;" "&amp;Master[[#This Row],[Accession Number -Assigned]]</f>
        <v xml:space="preserve">W6 </v>
      </c>
      <c r="C19" s="58" t="str">
        <f t="shared" si="0"/>
        <v>Historic documents</v>
      </c>
      <c r="D19" s="58" t="str">
        <f t="shared" si="3"/>
        <v>mm/dd/yyyy</v>
      </c>
      <c r="E19" s="155" t="str">
        <f>IF(Master[[#This Row],[Received Date -received by site]]="","",Master[[#This Row],[Received Date -received by site]])</f>
        <v/>
      </c>
      <c r="F19" s="58" t="str">
        <f t="shared" si="4"/>
        <v>mm/dd/yyyy</v>
      </c>
      <c r="G19" s="61" t="str">
        <f ca="1">IF(AccAction26[[#This Row],[Started Date]]&lt;&gt;"",NOW(),"")</f>
        <v/>
      </c>
      <c r="H19" s="58" t="str">
        <f t="shared" si="5"/>
        <v>N</v>
      </c>
      <c r="I19" s="58"/>
      <c r="J19" s="58" t="str">
        <f t="shared" si="2"/>
        <v>NC7.DOC.PASSPORT</v>
      </c>
      <c r="K19" s="62"/>
    </row>
    <row r="20" spans="1:11" x14ac:dyDescent="0.35">
      <c r="A20" s="30"/>
      <c r="B20" s="58" t="str">
        <f>Master[[#This Row],[Accession Prefix (NPGS)]]&amp;" "&amp;Master[[#This Row],[Accession Number -Assigned]]</f>
        <v xml:space="preserve">W6 </v>
      </c>
      <c r="C20" s="58" t="str">
        <f t="shared" si="0"/>
        <v>Historic documents</v>
      </c>
      <c r="D20" s="58" t="str">
        <f t="shared" si="3"/>
        <v>mm/dd/yyyy</v>
      </c>
      <c r="E20" s="155" t="str">
        <f>IF(Master[[#This Row],[Received Date -received by site]]="","",Master[[#This Row],[Received Date -received by site]])</f>
        <v/>
      </c>
      <c r="F20" s="58" t="str">
        <f t="shared" si="4"/>
        <v>mm/dd/yyyy</v>
      </c>
      <c r="G20" s="61" t="str">
        <f ca="1">IF(AccAction26[[#This Row],[Started Date]]&lt;&gt;"",NOW(),"")</f>
        <v/>
      </c>
      <c r="H20" s="58" t="str">
        <f t="shared" si="5"/>
        <v>N</v>
      </c>
      <c r="I20" s="58"/>
      <c r="J20" s="58" t="str">
        <f t="shared" si="2"/>
        <v>NC7.DOC.PASSPORT</v>
      </c>
      <c r="K20" s="62"/>
    </row>
    <row r="21" spans="1:11" x14ac:dyDescent="0.35">
      <c r="A21" s="30"/>
      <c r="B21" s="58" t="str">
        <f>Master[[#This Row],[Accession Prefix (NPGS)]]&amp;" "&amp;Master[[#This Row],[Accession Number -Assigned]]</f>
        <v xml:space="preserve">W6 </v>
      </c>
      <c r="C21" s="58" t="str">
        <f t="shared" si="0"/>
        <v>Historic documents</v>
      </c>
      <c r="D21" s="58" t="str">
        <f t="shared" si="3"/>
        <v>mm/dd/yyyy</v>
      </c>
      <c r="E21" s="155" t="str">
        <f>IF(Master[[#This Row],[Received Date -received by site]]="","",Master[[#This Row],[Received Date -received by site]])</f>
        <v/>
      </c>
      <c r="F21" s="58" t="str">
        <f t="shared" si="4"/>
        <v>mm/dd/yyyy</v>
      </c>
      <c r="G21" s="61" t="str">
        <f ca="1">IF(AccAction26[[#This Row],[Started Date]]&lt;&gt;"",NOW(),"")</f>
        <v/>
      </c>
      <c r="H21" s="58" t="str">
        <f t="shared" si="5"/>
        <v>N</v>
      </c>
      <c r="I21" s="58"/>
      <c r="J21" s="58" t="str">
        <f t="shared" si="2"/>
        <v>NC7.DOC.PASSPORT</v>
      </c>
      <c r="K21" s="62"/>
    </row>
    <row r="22" spans="1:11" x14ac:dyDescent="0.35">
      <c r="A22" s="30"/>
      <c r="B22" s="30" t="str">
        <f>Master[[#This Row],[Accession Prefix (NPGS)]]&amp;" "&amp;Master[[#This Row],[Accession Number -Assigned]]</f>
        <v xml:space="preserve">W6 </v>
      </c>
      <c r="C22" s="30" t="str">
        <f t="shared" si="0"/>
        <v>Historic documents</v>
      </c>
      <c r="D22" s="30" t="str">
        <f t="shared" si="3"/>
        <v>mm/dd/yyyy</v>
      </c>
      <c r="E22" s="154" t="str">
        <f>IF(Master[[#This Row],[Received Date -received by site]]="","",Master[[#This Row],[Received Date -received by site]])</f>
        <v/>
      </c>
      <c r="F22" s="30" t="str">
        <f t="shared" si="4"/>
        <v>mm/dd/yyyy</v>
      </c>
      <c r="G22" s="39" t="str">
        <f ca="1">IF(AccAction26[[#This Row],[Started Date]]&lt;&gt;"",NOW(),"")</f>
        <v/>
      </c>
      <c r="H22" s="30" t="str">
        <f t="shared" si="5"/>
        <v>N</v>
      </c>
      <c r="I22" s="30"/>
      <c r="J22" s="30" t="str">
        <f t="shared" si="2"/>
        <v>NC7.DOC.PASSPORT</v>
      </c>
      <c r="K22" s="40"/>
    </row>
    <row r="23" spans="1:11" x14ac:dyDescent="0.35">
      <c r="A23" s="30"/>
      <c r="B23" s="30" t="str">
        <f>Master[[#This Row],[Accession Prefix (NPGS)]]&amp;" "&amp;Master[[#This Row],[Accession Number -Assigned]]</f>
        <v xml:space="preserve">W6 </v>
      </c>
      <c r="C23" s="30" t="str">
        <f t="shared" si="0"/>
        <v>Historic documents</v>
      </c>
      <c r="D23" s="30" t="str">
        <f t="shared" si="3"/>
        <v>mm/dd/yyyy</v>
      </c>
      <c r="E23" s="154" t="str">
        <f>IF(Master[[#This Row],[Received Date -received by site]]="","",Master[[#This Row],[Received Date -received by site]])</f>
        <v/>
      </c>
      <c r="F23" s="30" t="str">
        <f t="shared" si="4"/>
        <v>mm/dd/yyyy</v>
      </c>
      <c r="G23" s="39" t="str">
        <f ca="1">IF(AccAction26[[#This Row],[Started Date]]&lt;&gt;"",NOW(),"")</f>
        <v/>
      </c>
      <c r="H23" s="30" t="str">
        <f t="shared" si="5"/>
        <v>N</v>
      </c>
      <c r="I23" s="30"/>
      <c r="J23" s="30" t="str">
        <f t="shared" si="2"/>
        <v>NC7.DOC.PASSPORT</v>
      </c>
      <c r="K23" s="40"/>
    </row>
    <row r="24" spans="1:11" x14ac:dyDescent="0.35">
      <c r="A24" s="30"/>
      <c r="B24" s="30" t="str">
        <f>Master[[#This Row],[Accession Prefix (NPGS)]]&amp;" "&amp;Master[[#This Row],[Accession Number -Assigned]]</f>
        <v xml:space="preserve">W6 </v>
      </c>
      <c r="C24" s="30" t="str">
        <f t="shared" si="0"/>
        <v>Historic documents</v>
      </c>
      <c r="D24" s="30" t="str">
        <f t="shared" si="3"/>
        <v>mm/dd/yyyy</v>
      </c>
      <c r="E24" s="154" t="str">
        <f>IF(Master[[#This Row],[Received Date -received by site]]="","",Master[[#This Row],[Received Date -received by site]])</f>
        <v/>
      </c>
      <c r="F24" s="30" t="str">
        <f t="shared" si="4"/>
        <v>mm/dd/yyyy</v>
      </c>
      <c r="G24" s="39" t="str">
        <f ca="1">IF(AccAction26[[#This Row],[Started Date]]&lt;&gt;"",NOW(),"")</f>
        <v/>
      </c>
      <c r="H24" s="30" t="str">
        <f t="shared" si="5"/>
        <v>N</v>
      </c>
      <c r="I24" s="30"/>
      <c r="J24" s="30" t="str">
        <f t="shared" si="2"/>
        <v>NC7.DOC.PASSPORT</v>
      </c>
      <c r="K24" s="40"/>
    </row>
    <row r="25" spans="1:11" x14ac:dyDescent="0.35">
      <c r="A25" s="30"/>
      <c r="B25" s="30" t="str">
        <f>Master[[#This Row],[Accession Prefix (NPGS)]]&amp;" "&amp;Master[[#This Row],[Accession Number -Assigned]]</f>
        <v xml:space="preserve">W6 </v>
      </c>
      <c r="C25" s="30" t="str">
        <f t="shared" si="0"/>
        <v>Historic documents</v>
      </c>
      <c r="D25" s="30" t="str">
        <f t="shared" si="3"/>
        <v>mm/dd/yyyy</v>
      </c>
      <c r="E25" s="154" t="str">
        <f>IF(Master[[#This Row],[Received Date -received by site]]="","",Master[[#This Row],[Received Date -received by site]])</f>
        <v/>
      </c>
      <c r="F25" s="30" t="str">
        <f t="shared" si="4"/>
        <v>mm/dd/yyyy</v>
      </c>
      <c r="G25" s="39" t="str">
        <f ca="1">IF(AccAction26[[#This Row],[Started Date]]&lt;&gt;"",NOW(),"")</f>
        <v/>
      </c>
      <c r="H25" s="30" t="str">
        <f t="shared" si="5"/>
        <v>N</v>
      </c>
      <c r="I25" s="30"/>
      <c r="J25" s="30" t="str">
        <f t="shared" si="2"/>
        <v>NC7.DOC.PASSPORT</v>
      </c>
      <c r="K25" s="40"/>
    </row>
    <row r="26" spans="1:11" x14ac:dyDescent="0.35">
      <c r="A26" s="30"/>
      <c r="B26" s="30" t="str">
        <f>Master[[#This Row],[Accession Prefix (NPGS)]]&amp;" "&amp;Master[[#This Row],[Accession Number -Assigned]]</f>
        <v xml:space="preserve">W6 </v>
      </c>
      <c r="C26" s="30" t="str">
        <f t="shared" si="0"/>
        <v>Historic documents</v>
      </c>
      <c r="D26" s="30" t="str">
        <f t="shared" si="3"/>
        <v>mm/dd/yyyy</v>
      </c>
      <c r="E26" s="154" t="str">
        <f>IF(Master[[#This Row],[Received Date -received by site]]="","",Master[[#This Row],[Received Date -received by site]])</f>
        <v/>
      </c>
      <c r="F26" s="30" t="str">
        <f t="shared" si="4"/>
        <v>mm/dd/yyyy</v>
      </c>
      <c r="G26" s="39" t="str">
        <f ca="1">IF(AccAction26[[#This Row],[Started Date]]&lt;&gt;"",NOW(),"")</f>
        <v/>
      </c>
      <c r="H26" s="30" t="str">
        <f t="shared" si="5"/>
        <v>N</v>
      </c>
      <c r="I26" s="30"/>
      <c r="J26" s="30" t="str">
        <f t="shared" si="2"/>
        <v>NC7.DOC.PASSPORT</v>
      </c>
      <c r="K26" s="40"/>
    </row>
    <row r="27" spans="1:11" x14ac:dyDescent="0.35">
      <c r="A27" s="40"/>
      <c r="B27" s="40" t="str">
        <f>Master[[#This Row],[Accession Prefix (NPGS)]]&amp;" "&amp;Master[[#This Row],[Accession Number -Assigned]]</f>
        <v xml:space="preserve">W6 </v>
      </c>
      <c r="C27" s="40" t="str">
        <f t="shared" si="0"/>
        <v>Historic documents</v>
      </c>
      <c r="D27" s="40" t="str">
        <f t="shared" si="3"/>
        <v>mm/dd/yyyy</v>
      </c>
      <c r="E27" s="156" t="str">
        <f>IF(Master[[#This Row],[Received Date -received by site]]="","",Master[[#This Row],[Received Date -received by site]])</f>
        <v/>
      </c>
      <c r="F27" s="40" t="str">
        <f t="shared" si="4"/>
        <v>mm/dd/yyyy</v>
      </c>
      <c r="G27" s="150" t="str">
        <f ca="1">IF(AccAction26[[#This Row],[Started Date]]&lt;&gt;"",NOW(),"")</f>
        <v/>
      </c>
      <c r="H27" s="40" t="str">
        <f t="shared" si="5"/>
        <v>N</v>
      </c>
      <c r="I27" s="40"/>
      <c r="J27" s="40" t="str">
        <f t="shared" si="2"/>
        <v>NC7.DOC.PASSPORT</v>
      </c>
      <c r="K27" s="40"/>
    </row>
    <row r="28" spans="1:11" x14ac:dyDescent="0.35">
      <c r="A28" s="40"/>
      <c r="B28" s="40" t="str">
        <f>Master[[#This Row],[Accession Prefix (NPGS)]]&amp;" "&amp;Master[[#This Row],[Accession Number -Assigned]]</f>
        <v xml:space="preserve">W6 </v>
      </c>
      <c r="C28" s="40" t="str">
        <f t="shared" si="0"/>
        <v>Historic documents</v>
      </c>
      <c r="D28" s="40" t="str">
        <f t="shared" si="3"/>
        <v>mm/dd/yyyy</v>
      </c>
      <c r="E28" s="156" t="str">
        <f>IF(Master[[#This Row],[Received Date -received by site]]="","",Master[[#This Row],[Received Date -received by site]])</f>
        <v/>
      </c>
      <c r="F28" s="40" t="str">
        <f t="shared" si="4"/>
        <v>mm/dd/yyyy</v>
      </c>
      <c r="G28" s="150" t="str">
        <f ca="1">IF(AccAction26[[#This Row],[Started Date]]&lt;&gt;"",NOW(),"")</f>
        <v/>
      </c>
      <c r="H28" s="40" t="str">
        <f t="shared" si="5"/>
        <v>N</v>
      </c>
      <c r="I28" s="40"/>
      <c r="J28" s="40" t="str">
        <f t="shared" si="2"/>
        <v>NC7.DOC.PASSPORT</v>
      </c>
      <c r="K28" s="40"/>
    </row>
    <row r="29" spans="1:11" x14ac:dyDescent="0.35">
      <c r="A29" s="40"/>
      <c r="B29" s="40" t="str">
        <f>Master[[#This Row],[Accession Prefix (NPGS)]]&amp;" "&amp;Master[[#This Row],[Accession Number -Assigned]]</f>
        <v xml:space="preserve">W6 </v>
      </c>
      <c r="C29" s="40" t="str">
        <f t="shared" si="0"/>
        <v>Historic documents</v>
      </c>
      <c r="D29" s="40" t="str">
        <f t="shared" si="3"/>
        <v>mm/dd/yyyy</v>
      </c>
      <c r="E29" s="156" t="str">
        <f>IF(Master[[#This Row],[Received Date -received by site]]="","",Master[[#This Row],[Received Date -received by site]])</f>
        <v/>
      </c>
      <c r="F29" s="40" t="str">
        <f t="shared" si="4"/>
        <v>mm/dd/yyyy</v>
      </c>
      <c r="G29" s="150" t="str">
        <f ca="1">IF(AccAction26[[#This Row],[Started Date]]&lt;&gt;"",NOW(),"")</f>
        <v/>
      </c>
      <c r="H29" s="40" t="str">
        <f t="shared" si="5"/>
        <v>N</v>
      </c>
      <c r="I29" s="40"/>
      <c r="J29" s="40" t="str">
        <f t="shared" si="2"/>
        <v>NC7.DOC.PASSPORT</v>
      </c>
      <c r="K29" s="40"/>
    </row>
    <row r="30" spans="1:11" x14ac:dyDescent="0.35">
      <c r="A30" s="40"/>
      <c r="B30" s="40" t="str">
        <f>Master[[#This Row],[Accession Prefix (NPGS)]]&amp;" "&amp;Master[[#This Row],[Accession Number -Assigned]]</f>
        <v xml:space="preserve">W6 </v>
      </c>
      <c r="C30" s="40" t="str">
        <f t="shared" si="0"/>
        <v>Historic documents</v>
      </c>
      <c r="D30" s="40" t="str">
        <f t="shared" si="3"/>
        <v>mm/dd/yyyy</v>
      </c>
      <c r="E30" s="156" t="str">
        <f>IF(Master[[#This Row],[Received Date -received by site]]="","",Master[[#This Row],[Received Date -received by site]])</f>
        <v/>
      </c>
      <c r="F30" s="40" t="str">
        <f t="shared" si="4"/>
        <v>mm/dd/yyyy</v>
      </c>
      <c r="G30" s="150" t="str">
        <f ca="1">IF(AccAction26[[#This Row],[Started Date]]&lt;&gt;"",NOW(),"")</f>
        <v/>
      </c>
      <c r="H30" s="40" t="str">
        <f t="shared" si="5"/>
        <v>N</v>
      </c>
      <c r="I30" s="40"/>
      <c r="J30" s="40" t="str">
        <f t="shared" si="2"/>
        <v>NC7.DOC.PASSPORT</v>
      </c>
      <c r="K30" s="40"/>
    </row>
    <row r="31" spans="1:11" x14ac:dyDescent="0.35">
      <c r="A31" s="40"/>
      <c r="B31" s="40" t="str">
        <f>Master[[#This Row],[Accession Prefix (NPGS)]]&amp;" "&amp;Master[[#This Row],[Accession Number -Assigned]]</f>
        <v xml:space="preserve">W6 </v>
      </c>
      <c r="C31" s="40" t="str">
        <f t="shared" si="0"/>
        <v>Historic documents</v>
      </c>
      <c r="D31" s="40" t="str">
        <f t="shared" si="3"/>
        <v>mm/dd/yyyy</v>
      </c>
      <c r="E31" s="156" t="str">
        <f>IF(Master[[#This Row],[Received Date -received by site]]="","",Master[[#This Row],[Received Date -received by site]])</f>
        <v/>
      </c>
      <c r="F31" s="40" t="str">
        <f t="shared" si="4"/>
        <v>mm/dd/yyyy</v>
      </c>
      <c r="G31" s="150" t="str">
        <f ca="1">IF(AccAction26[[#This Row],[Started Date]]&lt;&gt;"",NOW(),"")</f>
        <v/>
      </c>
      <c r="H31" s="40" t="str">
        <f t="shared" si="5"/>
        <v>N</v>
      </c>
      <c r="I31" s="40"/>
      <c r="J31" s="40" t="str">
        <f t="shared" si="2"/>
        <v>NC7.DOC.PASSPORT</v>
      </c>
      <c r="K31" s="40"/>
    </row>
    <row r="32" spans="1:11" x14ac:dyDescent="0.35">
      <c r="A32" s="40"/>
      <c r="B32" s="40" t="str">
        <f>Master[[#This Row],[Accession Prefix (NPGS)]]&amp;" "&amp;Master[[#This Row],[Accession Number -Assigned]]</f>
        <v xml:space="preserve">W6 </v>
      </c>
      <c r="C32" s="40" t="str">
        <f t="shared" si="0"/>
        <v>Historic documents</v>
      </c>
      <c r="D32" s="40" t="str">
        <f t="shared" si="3"/>
        <v>mm/dd/yyyy</v>
      </c>
      <c r="E32" s="156" t="str">
        <f>IF(Master[[#This Row],[Received Date -received by site]]="","",Master[[#This Row],[Received Date -received by site]])</f>
        <v/>
      </c>
      <c r="F32" s="40" t="str">
        <f t="shared" si="4"/>
        <v>mm/dd/yyyy</v>
      </c>
      <c r="G32" s="150" t="str">
        <f ca="1">IF(AccAction26[[#This Row],[Started Date]]&lt;&gt;"",NOW(),"")</f>
        <v/>
      </c>
      <c r="H32" s="40" t="str">
        <f t="shared" si="5"/>
        <v>N</v>
      </c>
      <c r="I32" s="40"/>
      <c r="J32" s="40" t="str">
        <f t="shared" si="2"/>
        <v>NC7.DOC.PASSPORT</v>
      </c>
      <c r="K32" s="40"/>
    </row>
    <row r="33" spans="1:11" x14ac:dyDescent="0.35">
      <c r="A33" s="40"/>
      <c r="B33" s="40" t="str">
        <f>Master[[#This Row],[Accession Prefix (NPGS)]]&amp;" "&amp;Master[[#This Row],[Accession Number -Assigned]]</f>
        <v xml:space="preserve">W6 </v>
      </c>
      <c r="C33" s="40" t="str">
        <f t="shared" si="0"/>
        <v>Historic documents</v>
      </c>
      <c r="D33" s="40" t="str">
        <f t="shared" si="3"/>
        <v>mm/dd/yyyy</v>
      </c>
      <c r="E33" s="156" t="str">
        <f>IF(Master[[#This Row],[Received Date -received by site]]="","",Master[[#This Row],[Received Date -received by site]])</f>
        <v/>
      </c>
      <c r="F33" s="40" t="str">
        <f t="shared" si="4"/>
        <v>mm/dd/yyyy</v>
      </c>
      <c r="G33" s="150" t="str">
        <f ca="1">IF(AccAction26[[#This Row],[Started Date]]&lt;&gt;"",NOW(),"")</f>
        <v/>
      </c>
      <c r="H33" s="40" t="str">
        <f t="shared" si="5"/>
        <v>N</v>
      </c>
      <c r="I33" s="40"/>
      <c r="J33" s="40" t="str">
        <f t="shared" si="2"/>
        <v>NC7.DOC.PASSPORT</v>
      </c>
      <c r="K33" s="40"/>
    </row>
    <row r="34" spans="1:11" x14ac:dyDescent="0.35">
      <c r="A34" s="40"/>
      <c r="B34" s="40" t="str">
        <f>Master[[#This Row],[Accession Prefix (NPGS)]]&amp;" "&amp;Master[[#This Row],[Accession Number -Assigned]]</f>
        <v xml:space="preserve">W6 </v>
      </c>
      <c r="C34" s="40" t="str">
        <f t="shared" ref="C34:C65" si="6">"Historic documents"</f>
        <v>Historic documents</v>
      </c>
      <c r="D34" s="40" t="str">
        <f t="shared" si="3"/>
        <v>mm/dd/yyyy</v>
      </c>
      <c r="E34" s="156" t="str">
        <f>IF(Master[[#This Row],[Received Date -received by site]]="","",Master[[#This Row],[Received Date -received by site]])</f>
        <v/>
      </c>
      <c r="F34" s="40" t="str">
        <f t="shared" si="4"/>
        <v>mm/dd/yyyy</v>
      </c>
      <c r="G34" s="150" t="str">
        <f ca="1">IF(AccAction26[[#This Row],[Started Date]]&lt;&gt;"",NOW(),"")</f>
        <v/>
      </c>
      <c r="H34" s="40" t="str">
        <f t="shared" si="5"/>
        <v>N</v>
      </c>
      <c r="I34" s="40"/>
      <c r="J34" s="40" t="str">
        <f t="shared" ref="J34:J65" si="7">"NC7.DOC.PASSPORT"</f>
        <v>NC7.DOC.PASSPORT</v>
      </c>
      <c r="K34" s="40"/>
    </row>
    <row r="35" spans="1:11" x14ac:dyDescent="0.35">
      <c r="A35" s="40"/>
      <c r="B35" s="40" t="str">
        <f>Master[[#This Row],[Accession Prefix (NPGS)]]&amp;" "&amp;Master[[#This Row],[Accession Number -Assigned]]</f>
        <v xml:space="preserve">W6 </v>
      </c>
      <c r="C35" s="40" t="str">
        <f t="shared" si="6"/>
        <v>Historic documents</v>
      </c>
      <c r="D35" s="40" t="str">
        <f t="shared" si="3"/>
        <v>mm/dd/yyyy</v>
      </c>
      <c r="E35" s="156" t="str">
        <f>IF(Master[[#This Row],[Received Date -received by site]]="","",Master[[#This Row],[Received Date -received by site]])</f>
        <v/>
      </c>
      <c r="F35" s="40" t="str">
        <f t="shared" si="4"/>
        <v>mm/dd/yyyy</v>
      </c>
      <c r="G35" s="150" t="str">
        <f ca="1">IF(AccAction26[[#This Row],[Started Date]]&lt;&gt;"",NOW(),"")</f>
        <v/>
      </c>
      <c r="H35" s="40" t="str">
        <f t="shared" si="5"/>
        <v>N</v>
      </c>
      <c r="I35" s="40"/>
      <c r="J35" s="40" t="str">
        <f t="shared" si="7"/>
        <v>NC7.DOC.PASSPORT</v>
      </c>
      <c r="K35" s="40"/>
    </row>
    <row r="36" spans="1:11" x14ac:dyDescent="0.35">
      <c r="A36" s="40"/>
      <c r="B36" s="40" t="str">
        <f>Master[[#This Row],[Accession Prefix (NPGS)]]&amp;" "&amp;Master[[#This Row],[Accession Number -Assigned]]</f>
        <v xml:space="preserve">W6 </v>
      </c>
      <c r="C36" s="40" t="str">
        <f t="shared" si="6"/>
        <v>Historic documents</v>
      </c>
      <c r="D36" s="40" t="str">
        <f t="shared" si="3"/>
        <v>mm/dd/yyyy</v>
      </c>
      <c r="E36" s="156" t="str">
        <f>IF(Master[[#This Row],[Received Date -received by site]]="","",Master[[#This Row],[Received Date -received by site]])</f>
        <v/>
      </c>
      <c r="F36" s="40" t="str">
        <f t="shared" si="4"/>
        <v>mm/dd/yyyy</v>
      </c>
      <c r="G36" s="150" t="str">
        <f ca="1">IF(AccAction26[[#This Row],[Started Date]]&lt;&gt;"",NOW(),"")</f>
        <v/>
      </c>
      <c r="H36" s="40" t="str">
        <f t="shared" si="5"/>
        <v>N</v>
      </c>
      <c r="I36" s="40"/>
      <c r="J36" s="40" t="str">
        <f t="shared" si="7"/>
        <v>NC7.DOC.PASSPORT</v>
      </c>
      <c r="K36" s="40"/>
    </row>
    <row r="37" spans="1:11" x14ac:dyDescent="0.35">
      <c r="A37" s="40"/>
      <c r="B37" s="40" t="str">
        <f>Master[[#This Row],[Accession Prefix (NPGS)]]&amp;" "&amp;Master[[#This Row],[Accession Number -Assigned]]</f>
        <v xml:space="preserve">W6 </v>
      </c>
      <c r="C37" s="40" t="str">
        <f t="shared" si="6"/>
        <v>Historic documents</v>
      </c>
      <c r="D37" s="40" t="str">
        <f t="shared" si="3"/>
        <v>mm/dd/yyyy</v>
      </c>
      <c r="E37" s="156" t="str">
        <f>IF(Master[[#This Row],[Received Date -received by site]]="","",Master[[#This Row],[Received Date -received by site]])</f>
        <v/>
      </c>
      <c r="F37" s="40" t="str">
        <f t="shared" si="4"/>
        <v>mm/dd/yyyy</v>
      </c>
      <c r="G37" s="150" t="str">
        <f ca="1">IF(AccAction26[[#This Row],[Started Date]]&lt;&gt;"",NOW(),"")</f>
        <v/>
      </c>
      <c r="H37" s="40" t="str">
        <f t="shared" si="5"/>
        <v>N</v>
      </c>
      <c r="I37" s="40"/>
      <c r="J37" s="40" t="str">
        <f t="shared" si="7"/>
        <v>NC7.DOC.PASSPORT</v>
      </c>
      <c r="K37" s="40"/>
    </row>
    <row r="38" spans="1:11" x14ac:dyDescent="0.35">
      <c r="A38" s="40"/>
      <c r="B38" s="40" t="str">
        <f>Master[[#This Row],[Accession Prefix (NPGS)]]&amp;" "&amp;Master[[#This Row],[Accession Number -Assigned]]</f>
        <v xml:space="preserve">W6 </v>
      </c>
      <c r="C38" s="40" t="str">
        <f t="shared" si="6"/>
        <v>Historic documents</v>
      </c>
      <c r="D38" s="40" t="str">
        <f t="shared" si="3"/>
        <v>mm/dd/yyyy</v>
      </c>
      <c r="E38" s="156" t="str">
        <f>IF(Master[[#This Row],[Received Date -received by site]]="","",Master[[#This Row],[Received Date -received by site]])</f>
        <v/>
      </c>
      <c r="F38" s="40" t="str">
        <f t="shared" si="4"/>
        <v>mm/dd/yyyy</v>
      </c>
      <c r="G38" s="150" t="str">
        <f ca="1">IF(AccAction26[[#This Row],[Started Date]]&lt;&gt;"",NOW(),"")</f>
        <v/>
      </c>
      <c r="H38" s="40" t="str">
        <f t="shared" si="5"/>
        <v>N</v>
      </c>
      <c r="I38" s="40"/>
      <c r="J38" s="40" t="str">
        <f t="shared" si="7"/>
        <v>NC7.DOC.PASSPORT</v>
      </c>
      <c r="K38" s="40"/>
    </row>
    <row r="39" spans="1:11" x14ac:dyDescent="0.35">
      <c r="A39" s="40"/>
      <c r="B39" s="40" t="str">
        <f>Master[[#This Row],[Accession Prefix (NPGS)]]&amp;" "&amp;Master[[#This Row],[Accession Number -Assigned]]</f>
        <v xml:space="preserve">W6 </v>
      </c>
      <c r="C39" s="40" t="str">
        <f t="shared" si="6"/>
        <v>Historic documents</v>
      </c>
      <c r="D39" s="40" t="str">
        <f t="shared" si="3"/>
        <v>mm/dd/yyyy</v>
      </c>
      <c r="E39" s="156" t="str">
        <f>IF(Master[[#This Row],[Received Date -received by site]]="","",Master[[#This Row],[Received Date -received by site]])</f>
        <v/>
      </c>
      <c r="F39" s="40" t="str">
        <f t="shared" si="4"/>
        <v>mm/dd/yyyy</v>
      </c>
      <c r="G39" s="150" t="str">
        <f ca="1">IF(AccAction26[[#This Row],[Started Date]]&lt;&gt;"",NOW(),"")</f>
        <v/>
      </c>
      <c r="H39" s="40" t="str">
        <f t="shared" si="5"/>
        <v>N</v>
      </c>
      <c r="I39" s="40"/>
      <c r="J39" s="40" t="str">
        <f t="shared" si="7"/>
        <v>NC7.DOC.PASSPORT</v>
      </c>
      <c r="K39" s="40"/>
    </row>
    <row r="40" spans="1:11" x14ac:dyDescent="0.35">
      <c r="A40" s="40"/>
      <c r="B40" s="40" t="str">
        <f>Master[[#This Row],[Accession Prefix (NPGS)]]&amp;" "&amp;Master[[#This Row],[Accession Number -Assigned]]</f>
        <v xml:space="preserve">W6 </v>
      </c>
      <c r="C40" s="40" t="str">
        <f t="shared" si="6"/>
        <v>Historic documents</v>
      </c>
      <c r="D40" s="40" t="str">
        <f t="shared" si="3"/>
        <v>mm/dd/yyyy</v>
      </c>
      <c r="E40" s="156" t="str">
        <f>IF(Master[[#This Row],[Received Date -received by site]]="","",Master[[#This Row],[Received Date -received by site]])</f>
        <v/>
      </c>
      <c r="F40" s="40" t="str">
        <f t="shared" si="4"/>
        <v>mm/dd/yyyy</v>
      </c>
      <c r="G40" s="150" t="str">
        <f ca="1">IF(AccAction26[[#This Row],[Started Date]]&lt;&gt;"",NOW(),"")</f>
        <v/>
      </c>
      <c r="H40" s="40" t="str">
        <f t="shared" si="5"/>
        <v>N</v>
      </c>
      <c r="I40" s="40"/>
      <c r="J40" s="40" t="str">
        <f t="shared" si="7"/>
        <v>NC7.DOC.PASSPORT</v>
      </c>
      <c r="K40" s="40"/>
    </row>
    <row r="41" spans="1:11" x14ac:dyDescent="0.35">
      <c r="A41" s="40"/>
      <c r="B41" s="40" t="str">
        <f>Master[[#This Row],[Accession Prefix (NPGS)]]&amp;" "&amp;Master[[#This Row],[Accession Number -Assigned]]</f>
        <v xml:space="preserve">W6 </v>
      </c>
      <c r="C41" s="40" t="str">
        <f t="shared" si="6"/>
        <v>Historic documents</v>
      </c>
      <c r="D41" s="40" t="str">
        <f t="shared" si="3"/>
        <v>mm/dd/yyyy</v>
      </c>
      <c r="E41" s="156" t="str">
        <f>IF(Master[[#This Row],[Received Date -received by site]]="","",Master[[#This Row],[Received Date -received by site]])</f>
        <v/>
      </c>
      <c r="F41" s="40" t="str">
        <f t="shared" si="4"/>
        <v>mm/dd/yyyy</v>
      </c>
      <c r="G41" s="150" t="str">
        <f ca="1">IF(AccAction26[[#This Row],[Started Date]]&lt;&gt;"",NOW(),"")</f>
        <v/>
      </c>
      <c r="H41" s="40" t="str">
        <f t="shared" si="5"/>
        <v>N</v>
      </c>
      <c r="I41" s="40"/>
      <c r="J41" s="40" t="str">
        <f t="shared" si="7"/>
        <v>NC7.DOC.PASSPORT</v>
      </c>
      <c r="K41" s="40"/>
    </row>
    <row r="42" spans="1:11" x14ac:dyDescent="0.35">
      <c r="A42" s="40"/>
      <c r="B42" s="40" t="str">
        <f>Master[[#This Row],[Accession Prefix (NPGS)]]&amp;" "&amp;Master[[#This Row],[Accession Number -Assigned]]</f>
        <v xml:space="preserve">W6 </v>
      </c>
      <c r="C42" s="40" t="str">
        <f t="shared" si="6"/>
        <v>Historic documents</v>
      </c>
      <c r="D42" s="40" t="str">
        <f t="shared" si="3"/>
        <v>mm/dd/yyyy</v>
      </c>
      <c r="E42" s="156" t="str">
        <f>IF(Master[[#This Row],[Received Date -received by site]]="","",Master[[#This Row],[Received Date -received by site]])</f>
        <v/>
      </c>
      <c r="F42" s="40" t="str">
        <f t="shared" si="4"/>
        <v>mm/dd/yyyy</v>
      </c>
      <c r="G42" s="150" t="str">
        <f ca="1">IF(AccAction26[[#This Row],[Started Date]]&lt;&gt;"",NOW(),"")</f>
        <v/>
      </c>
      <c r="H42" s="40" t="str">
        <f t="shared" si="5"/>
        <v>N</v>
      </c>
      <c r="I42" s="40"/>
      <c r="J42" s="40" t="str">
        <f t="shared" si="7"/>
        <v>NC7.DOC.PASSPORT</v>
      </c>
      <c r="K42" s="40"/>
    </row>
    <row r="43" spans="1:11" x14ac:dyDescent="0.35">
      <c r="A43" s="40"/>
      <c r="B43" s="40" t="str">
        <f>Master[[#This Row],[Accession Prefix (NPGS)]]&amp;" "&amp;Master[[#This Row],[Accession Number -Assigned]]</f>
        <v xml:space="preserve">W6 </v>
      </c>
      <c r="C43" s="40" t="str">
        <f t="shared" si="6"/>
        <v>Historic documents</v>
      </c>
      <c r="D43" s="40" t="str">
        <f t="shared" si="3"/>
        <v>mm/dd/yyyy</v>
      </c>
      <c r="E43" s="156" t="str">
        <f>IF(Master[[#This Row],[Received Date -received by site]]="","",Master[[#This Row],[Received Date -received by site]])</f>
        <v/>
      </c>
      <c r="F43" s="40" t="str">
        <f t="shared" si="4"/>
        <v>mm/dd/yyyy</v>
      </c>
      <c r="G43" s="150" t="str">
        <f ca="1">IF(AccAction26[[#This Row],[Started Date]]&lt;&gt;"",NOW(),"")</f>
        <v/>
      </c>
      <c r="H43" s="40" t="str">
        <f t="shared" si="5"/>
        <v>N</v>
      </c>
      <c r="I43" s="40"/>
      <c r="J43" s="40" t="str">
        <f t="shared" si="7"/>
        <v>NC7.DOC.PASSPORT</v>
      </c>
      <c r="K43" s="40"/>
    </row>
    <row r="44" spans="1:11" x14ac:dyDescent="0.35">
      <c r="A44" s="40"/>
      <c r="B44" s="40" t="str">
        <f>Master[[#This Row],[Accession Prefix (NPGS)]]&amp;" "&amp;Master[[#This Row],[Accession Number -Assigned]]</f>
        <v xml:space="preserve">W6 </v>
      </c>
      <c r="C44" s="40" t="str">
        <f t="shared" si="6"/>
        <v>Historic documents</v>
      </c>
      <c r="D44" s="40" t="str">
        <f t="shared" si="3"/>
        <v>mm/dd/yyyy</v>
      </c>
      <c r="E44" s="156" t="str">
        <f>IF(Master[[#This Row],[Received Date -received by site]]="","",Master[[#This Row],[Received Date -received by site]])</f>
        <v/>
      </c>
      <c r="F44" s="40" t="str">
        <f t="shared" si="4"/>
        <v>mm/dd/yyyy</v>
      </c>
      <c r="G44" s="150" t="str">
        <f ca="1">IF(AccAction26[[#This Row],[Started Date]]&lt;&gt;"",NOW(),"")</f>
        <v/>
      </c>
      <c r="H44" s="40" t="str">
        <f t="shared" si="5"/>
        <v>N</v>
      </c>
      <c r="I44" s="40"/>
      <c r="J44" s="40" t="str">
        <f t="shared" si="7"/>
        <v>NC7.DOC.PASSPORT</v>
      </c>
      <c r="K44" s="40"/>
    </row>
    <row r="45" spans="1:11" x14ac:dyDescent="0.35">
      <c r="A45" s="40"/>
      <c r="B45" s="40" t="str">
        <f>Master[[#This Row],[Accession Prefix (NPGS)]]&amp;" "&amp;Master[[#This Row],[Accession Number -Assigned]]</f>
        <v xml:space="preserve">W6 </v>
      </c>
      <c r="C45" s="40" t="str">
        <f t="shared" si="6"/>
        <v>Historic documents</v>
      </c>
      <c r="D45" s="40" t="str">
        <f t="shared" si="3"/>
        <v>mm/dd/yyyy</v>
      </c>
      <c r="E45" s="156" t="str">
        <f>IF(Master[[#This Row],[Received Date -received by site]]="","",Master[[#This Row],[Received Date -received by site]])</f>
        <v/>
      </c>
      <c r="F45" s="40" t="str">
        <f t="shared" si="4"/>
        <v>mm/dd/yyyy</v>
      </c>
      <c r="G45" s="150" t="str">
        <f ca="1">IF(AccAction26[[#This Row],[Started Date]]&lt;&gt;"",NOW(),"")</f>
        <v/>
      </c>
      <c r="H45" s="40" t="str">
        <f t="shared" si="5"/>
        <v>N</v>
      </c>
      <c r="I45" s="40"/>
      <c r="J45" s="40" t="str">
        <f t="shared" si="7"/>
        <v>NC7.DOC.PASSPORT</v>
      </c>
      <c r="K45" s="40"/>
    </row>
    <row r="46" spans="1:11" x14ac:dyDescent="0.35">
      <c r="A46" s="40"/>
      <c r="B46" s="40" t="str">
        <f>Master[[#This Row],[Accession Prefix (NPGS)]]&amp;" "&amp;Master[[#This Row],[Accession Number -Assigned]]</f>
        <v xml:space="preserve">W6 </v>
      </c>
      <c r="C46" s="40" t="str">
        <f t="shared" si="6"/>
        <v>Historic documents</v>
      </c>
      <c r="D46" s="40" t="str">
        <f t="shared" si="3"/>
        <v>mm/dd/yyyy</v>
      </c>
      <c r="E46" s="156" t="str">
        <f>IF(Master[[#This Row],[Received Date -received by site]]="","",Master[[#This Row],[Received Date -received by site]])</f>
        <v/>
      </c>
      <c r="F46" s="40" t="str">
        <f t="shared" si="4"/>
        <v>mm/dd/yyyy</v>
      </c>
      <c r="G46" s="150" t="str">
        <f ca="1">IF(AccAction26[[#This Row],[Started Date]]&lt;&gt;"",NOW(),"")</f>
        <v/>
      </c>
      <c r="H46" s="40" t="str">
        <f t="shared" si="5"/>
        <v>N</v>
      </c>
      <c r="I46" s="40"/>
      <c r="J46" s="40" t="str">
        <f t="shared" si="7"/>
        <v>NC7.DOC.PASSPORT</v>
      </c>
      <c r="K46" s="40"/>
    </row>
    <row r="47" spans="1:11" x14ac:dyDescent="0.35">
      <c r="A47" s="40"/>
      <c r="B47" s="40" t="str">
        <f>Master[[#This Row],[Accession Prefix (NPGS)]]&amp;" "&amp;Master[[#This Row],[Accession Number -Assigned]]</f>
        <v xml:space="preserve">W6 </v>
      </c>
      <c r="C47" s="40" t="str">
        <f t="shared" si="6"/>
        <v>Historic documents</v>
      </c>
      <c r="D47" s="40" t="str">
        <f t="shared" si="3"/>
        <v>mm/dd/yyyy</v>
      </c>
      <c r="E47" s="156" t="str">
        <f>IF(Master[[#This Row],[Received Date -received by site]]="","",Master[[#This Row],[Received Date -received by site]])</f>
        <v/>
      </c>
      <c r="F47" s="40" t="str">
        <f t="shared" si="4"/>
        <v>mm/dd/yyyy</v>
      </c>
      <c r="G47" s="150" t="str">
        <f ca="1">IF(AccAction26[[#This Row],[Started Date]]&lt;&gt;"",NOW(),"")</f>
        <v/>
      </c>
      <c r="H47" s="40" t="str">
        <f t="shared" si="5"/>
        <v>N</v>
      </c>
      <c r="I47" s="40"/>
      <c r="J47" s="40" t="str">
        <f t="shared" si="7"/>
        <v>NC7.DOC.PASSPORT</v>
      </c>
      <c r="K47" s="40"/>
    </row>
    <row r="48" spans="1:11" x14ac:dyDescent="0.35">
      <c r="A48" s="40"/>
      <c r="B48" s="40" t="str">
        <f>Master[[#This Row],[Accession Prefix (NPGS)]]&amp;" "&amp;Master[[#This Row],[Accession Number -Assigned]]</f>
        <v xml:space="preserve">W6 </v>
      </c>
      <c r="C48" s="40" t="str">
        <f t="shared" si="6"/>
        <v>Historic documents</v>
      </c>
      <c r="D48" s="40" t="str">
        <f t="shared" si="3"/>
        <v>mm/dd/yyyy</v>
      </c>
      <c r="E48" s="156" t="str">
        <f>IF(Master[[#This Row],[Received Date -received by site]]="","",Master[[#This Row],[Received Date -received by site]])</f>
        <v/>
      </c>
      <c r="F48" s="40" t="str">
        <f t="shared" si="4"/>
        <v>mm/dd/yyyy</v>
      </c>
      <c r="G48" s="150" t="str">
        <f ca="1">IF(AccAction26[[#This Row],[Started Date]]&lt;&gt;"",NOW(),"")</f>
        <v/>
      </c>
      <c r="H48" s="40" t="str">
        <f t="shared" si="5"/>
        <v>N</v>
      </c>
      <c r="I48" s="40"/>
      <c r="J48" s="40" t="str">
        <f t="shared" si="7"/>
        <v>NC7.DOC.PASSPORT</v>
      </c>
      <c r="K48" s="40"/>
    </row>
    <row r="49" spans="1:11" x14ac:dyDescent="0.35">
      <c r="A49" s="40"/>
      <c r="B49" s="40" t="str">
        <f>Master[[#This Row],[Accession Prefix (NPGS)]]&amp;" "&amp;Master[[#This Row],[Accession Number -Assigned]]</f>
        <v xml:space="preserve">W6 </v>
      </c>
      <c r="C49" s="40" t="str">
        <f t="shared" si="6"/>
        <v>Historic documents</v>
      </c>
      <c r="D49" s="40" t="str">
        <f t="shared" si="3"/>
        <v>mm/dd/yyyy</v>
      </c>
      <c r="E49" s="156" t="str">
        <f>IF(Master[[#This Row],[Received Date -received by site]]="","",Master[[#This Row],[Received Date -received by site]])</f>
        <v/>
      </c>
      <c r="F49" s="40" t="str">
        <f t="shared" si="4"/>
        <v>mm/dd/yyyy</v>
      </c>
      <c r="G49" s="150" t="str">
        <f ca="1">IF(AccAction26[[#This Row],[Started Date]]&lt;&gt;"",NOW(),"")</f>
        <v/>
      </c>
      <c r="H49" s="40" t="str">
        <f t="shared" si="5"/>
        <v>N</v>
      </c>
      <c r="I49" s="40"/>
      <c r="J49" s="40" t="str">
        <f t="shared" si="7"/>
        <v>NC7.DOC.PASSPORT</v>
      </c>
      <c r="K49" s="40"/>
    </row>
    <row r="50" spans="1:11" x14ac:dyDescent="0.35">
      <c r="A50" s="40"/>
      <c r="B50" s="40" t="str">
        <f>Master[[#This Row],[Accession Prefix (NPGS)]]&amp;" "&amp;Master[[#This Row],[Accession Number -Assigned]]</f>
        <v xml:space="preserve">W6 </v>
      </c>
      <c r="C50" s="40" t="str">
        <f t="shared" si="6"/>
        <v>Historic documents</v>
      </c>
      <c r="D50" s="40" t="str">
        <f t="shared" si="3"/>
        <v>mm/dd/yyyy</v>
      </c>
      <c r="E50" s="156" t="str">
        <f>IF(Master[[#This Row],[Received Date -received by site]]="","",Master[[#This Row],[Received Date -received by site]])</f>
        <v/>
      </c>
      <c r="F50" s="40" t="str">
        <f t="shared" si="4"/>
        <v>mm/dd/yyyy</v>
      </c>
      <c r="G50" s="150" t="str">
        <f ca="1">IF(AccAction26[[#This Row],[Started Date]]&lt;&gt;"",NOW(),"")</f>
        <v/>
      </c>
      <c r="H50" s="40" t="str">
        <f t="shared" si="5"/>
        <v>N</v>
      </c>
      <c r="I50" s="40"/>
      <c r="J50" s="40" t="str">
        <f t="shared" si="7"/>
        <v>NC7.DOC.PASSPORT</v>
      </c>
      <c r="K50" s="40"/>
    </row>
    <row r="51" spans="1:11" x14ac:dyDescent="0.35">
      <c r="A51" s="40"/>
      <c r="B51" s="40" t="str">
        <f>Master[[#This Row],[Accession Prefix (NPGS)]]&amp;" "&amp;Master[[#This Row],[Accession Number -Assigned]]</f>
        <v xml:space="preserve">W6 </v>
      </c>
      <c r="C51" s="40" t="str">
        <f t="shared" si="6"/>
        <v>Historic documents</v>
      </c>
      <c r="D51" s="40" t="str">
        <f t="shared" si="3"/>
        <v>mm/dd/yyyy</v>
      </c>
      <c r="E51" s="156" t="str">
        <f>IF(Master[[#This Row],[Received Date -received by site]]="","",Master[[#This Row],[Received Date -received by site]])</f>
        <v/>
      </c>
      <c r="F51" s="40" t="str">
        <f t="shared" si="4"/>
        <v>mm/dd/yyyy</v>
      </c>
      <c r="G51" s="150" t="str">
        <f ca="1">IF(AccAction26[[#This Row],[Started Date]]&lt;&gt;"",NOW(),"")</f>
        <v/>
      </c>
      <c r="H51" s="40" t="str">
        <f t="shared" si="5"/>
        <v>N</v>
      </c>
      <c r="I51" s="40"/>
      <c r="J51" s="40" t="str">
        <f t="shared" si="7"/>
        <v>NC7.DOC.PASSPORT</v>
      </c>
      <c r="K51" s="40"/>
    </row>
    <row r="52" spans="1:11" x14ac:dyDescent="0.35">
      <c r="A52" s="40"/>
      <c r="B52" s="40" t="str">
        <f>Master[[#This Row],[Accession Prefix (NPGS)]]&amp;" "&amp;Master[[#This Row],[Accession Number -Assigned]]</f>
        <v xml:space="preserve">W6 </v>
      </c>
      <c r="C52" s="40" t="str">
        <f t="shared" si="6"/>
        <v>Historic documents</v>
      </c>
      <c r="D52" s="40" t="str">
        <f t="shared" si="3"/>
        <v>mm/dd/yyyy</v>
      </c>
      <c r="E52" s="156" t="str">
        <f>IF(Master[[#This Row],[Received Date -received by site]]="","",Master[[#This Row],[Received Date -received by site]])</f>
        <v/>
      </c>
      <c r="F52" s="40" t="str">
        <f t="shared" si="4"/>
        <v>mm/dd/yyyy</v>
      </c>
      <c r="G52" s="150" t="str">
        <f ca="1">IF(AccAction26[[#This Row],[Started Date]]&lt;&gt;"",NOW(),"")</f>
        <v/>
      </c>
      <c r="H52" s="40" t="str">
        <f t="shared" si="5"/>
        <v>N</v>
      </c>
      <c r="I52" s="40"/>
      <c r="J52" s="40" t="str">
        <f t="shared" si="7"/>
        <v>NC7.DOC.PASSPORT</v>
      </c>
      <c r="K52" s="40"/>
    </row>
    <row r="53" spans="1:11" x14ac:dyDescent="0.35">
      <c r="A53" s="40"/>
      <c r="B53" s="40" t="str">
        <f>Master[[#This Row],[Accession Prefix (NPGS)]]&amp;" "&amp;Master[[#This Row],[Accession Number -Assigned]]</f>
        <v xml:space="preserve">W6 </v>
      </c>
      <c r="C53" s="40" t="str">
        <f t="shared" si="6"/>
        <v>Historic documents</v>
      </c>
      <c r="D53" s="40" t="str">
        <f t="shared" si="3"/>
        <v>mm/dd/yyyy</v>
      </c>
      <c r="E53" s="156" t="str">
        <f>IF(Master[[#This Row],[Received Date -received by site]]="","",Master[[#This Row],[Received Date -received by site]])</f>
        <v/>
      </c>
      <c r="F53" s="40" t="str">
        <f t="shared" si="4"/>
        <v>mm/dd/yyyy</v>
      </c>
      <c r="G53" s="150" t="str">
        <f ca="1">IF(AccAction26[[#This Row],[Started Date]]&lt;&gt;"",NOW(),"")</f>
        <v/>
      </c>
      <c r="H53" s="40" t="str">
        <f t="shared" si="5"/>
        <v>N</v>
      </c>
      <c r="I53" s="40"/>
      <c r="J53" s="40" t="str">
        <f t="shared" si="7"/>
        <v>NC7.DOC.PASSPORT</v>
      </c>
      <c r="K53" s="40"/>
    </row>
    <row r="54" spans="1:11" x14ac:dyDescent="0.35">
      <c r="A54" s="40"/>
      <c r="B54" s="40" t="str">
        <f>Master[[#This Row],[Accession Prefix (NPGS)]]&amp;" "&amp;Master[[#This Row],[Accession Number -Assigned]]</f>
        <v xml:space="preserve">W6 </v>
      </c>
      <c r="C54" s="40" t="str">
        <f t="shared" si="6"/>
        <v>Historic documents</v>
      </c>
      <c r="D54" s="40" t="str">
        <f t="shared" si="3"/>
        <v>mm/dd/yyyy</v>
      </c>
      <c r="E54" s="156" t="str">
        <f>IF(Master[[#This Row],[Received Date -received by site]]="","",Master[[#This Row],[Received Date -received by site]])</f>
        <v/>
      </c>
      <c r="F54" s="40" t="str">
        <f t="shared" si="4"/>
        <v>mm/dd/yyyy</v>
      </c>
      <c r="G54" s="150" t="str">
        <f ca="1">IF(AccAction26[[#This Row],[Started Date]]&lt;&gt;"",NOW(),"")</f>
        <v/>
      </c>
      <c r="H54" s="40" t="str">
        <f t="shared" si="5"/>
        <v>N</v>
      </c>
      <c r="I54" s="40"/>
      <c r="J54" s="40" t="str">
        <f t="shared" si="7"/>
        <v>NC7.DOC.PASSPORT</v>
      </c>
      <c r="K54" s="40"/>
    </row>
    <row r="55" spans="1:11" x14ac:dyDescent="0.35">
      <c r="A55" s="40"/>
      <c r="B55" s="40" t="str">
        <f>Master[[#This Row],[Accession Prefix (NPGS)]]&amp;" "&amp;Master[[#This Row],[Accession Number -Assigned]]</f>
        <v xml:space="preserve">W6 </v>
      </c>
      <c r="C55" s="40" t="str">
        <f t="shared" si="6"/>
        <v>Historic documents</v>
      </c>
      <c r="D55" s="40" t="str">
        <f t="shared" si="3"/>
        <v>mm/dd/yyyy</v>
      </c>
      <c r="E55" s="156" t="str">
        <f>IF(Master[[#This Row],[Received Date -received by site]]="","",Master[[#This Row],[Received Date -received by site]])</f>
        <v/>
      </c>
      <c r="F55" s="40" t="str">
        <f t="shared" si="4"/>
        <v>mm/dd/yyyy</v>
      </c>
      <c r="G55" s="150" t="str">
        <f ca="1">IF(AccAction26[[#This Row],[Started Date]]&lt;&gt;"",NOW(),"")</f>
        <v/>
      </c>
      <c r="H55" s="40" t="str">
        <f t="shared" si="5"/>
        <v>N</v>
      </c>
      <c r="I55" s="40"/>
      <c r="J55" s="40" t="str">
        <f t="shared" si="7"/>
        <v>NC7.DOC.PASSPORT</v>
      </c>
      <c r="K55" s="40"/>
    </row>
    <row r="56" spans="1:11" x14ac:dyDescent="0.35">
      <c r="A56" s="40"/>
      <c r="B56" s="40" t="str">
        <f>Master[[#This Row],[Accession Prefix (NPGS)]]&amp;" "&amp;Master[[#This Row],[Accession Number -Assigned]]</f>
        <v xml:space="preserve">W6 </v>
      </c>
      <c r="C56" s="40" t="str">
        <f t="shared" si="6"/>
        <v>Historic documents</v>
      </c>
      <c r="D56" s="40" t="str">
        <f t="shared" si="3"/>
        <v>mm/dd/yyyy</v>
      </c>
      <c r="E56" s="156" t="str">
        <f>IF(Master[[#This Row],[Received Date -received by site]]="","",Master[[#This Row],[Received Date -received by site]])</f>
        <v/>
      </c>
      <c r="F56" s="40" t="str">
        <f t="shared" si="4"/>
        <v>mm/dd/yyyy</v>
      </c>
      <c r="G56" s="150" t="str">
        <f ca="1">IF(AccAction26[[#This Row],[Started Date]]&lt;&gt;"",NOW(),"")</f>
        <v/>
      </c>
      <c r="H56" s="40" t="str">
        <f t="shared" si="5"/>
        <v>N</v>
      </c>
      <c r="I56" s="40"/>
      <c r="J56" s="40" t="str">
        <f t="shared" si="7"/>
        <v>NC7.DOC.PASSPORT</v>
      </c>
      <c r="K56" s="40"/>
    </row>
    <row r="57" spans="1:11" x14ac:dyDescent="0.35">
      <c r="A57" s="40"/>
      <c r="B57" s="40" t="str">
        <f>Master[[#This Row],[Accession Prefix (NPGS)]]&amp;" "&amp;Master[[#This Row],[Accession Number -Assigned]]</f>
        <v xml:space="preserve">W6 </v>
      </c>
      <c r="C57" s="40" t="str">
        <f t="shared" si="6"/>
        <v>Historic documents</v>
      </c>
      <c r="D57" s="40" t="str">
        <f t="shared" si="3"/>
        <v>mm/dd/yyyy</v>
      </c>
      <c r="E57" s="156" t="str">
        <f>IF(Master[[#This Row],[Received Date -received by site]]="","",Master[[#This Row],[Received Date -received by site]])</f>
        <v/>
      </c>
      <c r="F57" s="40" t="str">
        <f t="shared" si="4"/>
        <v>mm/dd/yyyy</v>
      </c>
      <c r="G57" s="150" t="str">
        <f ca="1">IF(AccAction26[[#This Row],[Started Date]]&lt;&gt;"",NOW(),"")</f>
        <v/>
      </c>
      <c r="H57" s="40" t="str">
        <f t="shared" si="5"/>
        <v>N</v>
      </c>
      <c r="I57" s="40"/>
      <c r="J57" s="40" t="str">
        <f t="shared" si="7"/>
        <v>NC7.DOC.PASSPORT</v>
      </c>
      <c r="K57" s="40"/>
    </row>
    <row r="58" spans="1:11" x14ac:dyDescent="0.35">
      <c r="A58" s="40"/>
      <c r="B58" s="40" t="str">
        <f>Master[[#This Row],[Accession Prefix (NPGS)]]&amp;" "&amp;Master[[#This Row],[Accession Number -Assigned]]</f>
        <v xml:space="preserve">W6 </v>
      </c>
      <c r="C58" s="40" t="str">
        <f t="shared" si="6"/>
        <v>Historic documents</v>
      </c>
      <c r="D58" s="40" t="str">
        <f t="shared" si="3"/>
        <v>mm/dd/yyyy</v>
      </c>
      <c r="E58" s="156" t="str">
        <f>IF(Master[[#This Row],[Received Date -received by site]]="","",Master[[#This Row],[Received Date -received by site]])</f>
        <v/>
      </c>
      <c r="F58" s="40" t="str">
        <f t="shared" si="4"/>
        <v>mm/dd/yyyy</v>
      </c>
      <c r="G58" s="150" t="str">
        <f ca="1">IF(AccAction26[[#This Row],[Started Date]]&lt;&gt;"",NOW(),"")</f>
        <v/>
      </c>
      <c r="H58" s="40" t="str">
        <f t="shared" si="5"/>
        <v>N</v>
      </c>
      <c r="I58" s="40"/>
      <c r="J58" s="40" t="str">
        <f t="shared" si="7"/>
        <v>NC7.DOC.PASSPORT</v>
      </c>
      <c r="K58" s="40"/>
    </row>
    <row r="59" spans="1:11" x14ac:dyDescent="0.35">
      <c r="A59" s="40"/>
      <c r="B59" s="40" t="str">
        <f>Master[[#This Row],[Accession Prefix (NPGS)]]&amp;" "&amp;Master[[#This Row],[Accession Number -Assigned]]</f>
        <v xml:space="preserve">W6 </v>
      </c>
      <c r="C59" s="40" t="str">
        <f t="shared" si="6"/>
        <v>Historic documents</v>
      </c>
      <c r="D59" s="40" t="str">
        <f t="shared" si="3"/>
        <v>mm/dd/yyyy</v>
      </c>
      <c r="E59" s="156" t="str">
        <f>IF(Master[[#This Row],[Received Date -received by site]]="","",Master[[#This Row],[Received Date -received by site]])</f>
        <v/>
      </c>
      <c r="F59" s="40" t="str">
        <f t="shared" si="4"/>
        <v>mm/dd/yyyy</v>
      </c>
      <c r="G59" s="150" t="str">
        <f ca="1">IF(AccAction26[[#This Row],[Started Date]]&lt;&gt;"",NOW(),"")</f>
        <v/>
      </c>
      <c r="H59" s="40" t="str">
        <f t="shared" si="5"/>
        <v>N</v>
      </c>
      <c r="I59" s="40"/>
      <c r="J59" s="40" t="str">
        <f t="shared" si="7"/>
        <v>NC7.DOC.PASSPORT</v>
      </c>
      <c r="K59" s="40"/>
    </row>
    <row r="60" spans="1:11" x14ac:dyDescent="0.35">
      <c r="A60" s="40"/>
      <c r="B60" s="40" t="str">
        <f>Master[[#This Row],[Accession Prefix (NPGS)]]&amp;" "&amp;Master[[#This Row],[Accession Number -Assigned]]</f>
        <v xml:space="preserve">W6 </v>
      </c>
      <c r="C60" s="40" t="str">
        <f t="shared" si="6"/>
        <v>Historic documents</v>
      </c>
      <c r="D60" s="40" t="str">
        <f t="shared" si="3"/>
        <v>mm/dd/yyyy</v>
      </c>
      <c r="E60" s="156" t="str">
        <f>IF(Master[[#This Row],[Received Date -received by site]]="","",Master[[#This Row],[Received Date -received by site]])</f>
        <v/>
      </c>
      <c r="F60" s="40" t="str">
        <f t="shared" si="4"/>
        <v>mm/dd/yyyy</v>
      </c>
      <c r="G60" s="150" t="str">
        <f ca="1">IF(AccAction26[[#This Row],[Started Date]]&lt;&gt;"",NOW(),"")</f>
        <v/>
      </c>
      <c r="H60" s="40" t="str">
        <f t="shared" si="5"/>
        <v>N</v>
      </c>
      <c r="I60" s="40"/>
      <c r="J60" s="40" t="str">
        <f t="shared" si="7"/>
        <v>NC7.DOC.PASSPORT</v>
      </c>
      <c r="K60" s="40"/>
    </row>
    <row r="61" spans="1:11" x14ac:dyDescent="0.35">
      <c r="A61" s="40"/>
      <c r="B61" s="40" t="str">
        <f>Master[[#This Row],[Accession Prefix (NPGS)]]&amp;" "&amp;Master[[#This Row],[Accession Number -Assigned]]</f>
        <v xml:space="preserve">W6 </v>
      </c>
      <c r="C61" s="40" t="str">
        <f t="shared" si="6"/>
        <v>Historic documents</v>
      </c>
      <c r="D61" s="40" t="str">
        <f t="shared" si="3"/>
        <v>mm/dd/yyyy</v>
      </c>
      <c r="E61" s="156" t="str">
        <f>IF(Master[[#This Row],[Received Date -received by site]]="","",Master[[#This Row],[Received Date -received by site]])</f>
        <v/>
      </c>
      <c r="F61" s="40" t="str">
        <f t="shared" si="4"/>
        <v>mm/dd/yyyy</v>
      </c>
      <c r="G61" s="150" t="str">
        <f ca="1">IF(AccAction26[[#This Row],[Started Date]]&lt;&gt;"",NOW(),"")</f>
        <v/>
      </c>
      <c r="H61" s="40" t="str">
        <f t="shared" si="5"/>
        <v>N</v>
      </c>
      <c r="I61" s="40"/>
      <c r="J61" s="40" t="str">
        <f t="shared" si="7"/>
        <v>NC7.DOC.PASSPORT</v>
      </c>
      <c r="K61" s="40"/>
    </row>
    <row r="62" spans="1:11" x14ac:dyDescent="0.35">
      <c r="A62" s="40"/>
      <c r="B62" s="40" t="str">
        <f>Master[[#This Row],[Accession Prefix (NPGS)]]&amp;" "&amp;Master[[#This Row],[Accession Number -Assigned]]</f>
        <v xml:space="preserve">W6 </v>
      </c>
      <c r="C62" s="40" t="str">
        <f t="shared" si="6"/>
        <v>Historic documents</v>
      </c>
      <c r="D62" s="40" t="str">
        <f t="shared" si="3"/>
        <v>mm/dd/yyyy</v>
      </c>
      <c r="E62" s="156" t="str">
        <f>IF(Master[[#This Row],[Received Date -received by site]]="","",Master[[#This Row],[Received Date -received by site]])</f>
        <v/>
      </c>
      <c r="F62" s="40" t="str">
        <f t="shared" si="4"/>
        <v>mm/dd/yyyy</v>
      </c>
      <c r="G62" s="150" t="str">
        <f ca="1">IF(AccAction26[[#This Row],[Started Date]]&lt;&gt;"",NOW(),"")</f>
        <v/>
      </c>
      <c r="H62" s="40" t="str">
        <f t="shared" si="5"/>
        <v>N</v>
      </c>
      <c r="I62" s="40"/>
      <c r="J62" s="40" t="str">
        <f t="shared" si="7"/>
        <v>NC7.DOC.PASSPORT</v>
      </c>
      <c r="K62" s="40"/>
    </row>
    <row r="63" spans="1:11" x14ac:dyDescent="0.35">
      <c r="A63" s="40"/>
      <c r="B63" s="40" t="str">
        <f>Master[[#This Row],[Accession Prefix (NPGS)]]&amp;" "&amp;Master[[#This Row],[Accession Number -Assigned]]</f>
        <v xml:space="preserve">W6 </v>
      </c>
      <c r="C63" s="40" t="str">
        <f t="shared" si="6"/>
        <v>Historic documents</v>
      </c>
      <c r="D63" s="40" t="str">
        <f t="shared" si="3"/>
        <v>mm/dd/yyyy</v>
      </c>
      <c r="E63" s="156" t="str">
        <f>IF(Master[[#This Row],[Received Date -received by site]]="","",Master[[#This Row],[Received Date -received by site]])</f>
        <v/>
      </c>
      <c r="F63" s="40" t="str">
        <f t="shared" si="4"/>
        <v>mm/dd/yyyy</v>
      </c>
      <c r="G63" s="150" t="str">
        <f ca="1">IF(AccAction26[[#This Row],[Started Date]]&lt;&gt;"",NOW(),"")</f>
        <v/>
      </c>
      <c r="H63" s="40" t="str">
        <f t="shared" si="5"/>
        <v>N</v>
      </c>
      <c r="I63" s="40"/>
      <c r="J63" s="40" t="str">
        <f t="shared" si="7"/>
        <v>NC7.DOC.PASSPORT</v>
      </c>
      <c r="K63" s="40"/>
    </row>
    <row r="64" spans="1:11" x14ac:dyDescent="0.35">
      <c r="A64" s="40"/>
      <c r="B64" s="40" t="str">
        <f>Master[[#This Row],[Accession Prefix (NPGS)]]&amp;" "&amp;Master[[#This Row],[Accession Number -Assigned]]</f>
        <v xml:space="preserve">W6 </v>
      </c>
      <c r="C64" s="40" t="str">
        <f t="shared" si="6"/>
        <v>Historic documents</v>
      </c>
      <c r="D64" s="40" t="str">
        <f t="shared" si="3"/>
        <v>mm/dd/yyyy</v>
      </c>
      <c r="E64" s="156" t="str">
        <f>IF(Master[[#This Row],[Received Date -received by site]]="","",Master[[#This Row],[Received Date -received by site]])</f>
        <v/>
      </c>
      <c r="F64" s="40" t="str">
        <f t="shared" si="4"/>
        <v>mm/dd/yyyy</v>
      </c>
      <c r="G64" s="150" t="str">
        <f ca="1">IF(AccAction26[[#This Row],[Started Date]]&lt;&gt;"",NOW(),"")</f>
        <v/>
      </c>
      <c r="H64" s="40" t="str">
        <f t="shared" si="5"/>
        <v>N</v>
      </c>
      <c r="I64" s="40"/>
      <c r="J64" s="40" t="str">
        <f t="shared" si="7"/>
        <v>NC7.DOC.PASSPORT</v>
      </c>
      <c r="K64" s="40"/>
    </row>
    <row r="65" spans="1:11" x14ac:dyDescent="0.35">
      <c r="A65" s="40"/>
      <c r="B65" s="40" t="str">
        <f>Master[[#This Row],[Accession Prefix (NPGS)]]&amp;" "&amp;Master[[#This Row],[Accession Number -Assigned]]</f>
        <v xml:space="preserve">W6 </v>
      </c>
      <c r="C65" s="40" t="str">
        <f t="shared" si="6"/>
        <v>Historic documents</v>
      </c>
      <c r="D65" s="40" t="str">
        <f t="shared" si="3"/>
        <v>mm/dd/yyyy</v>
      </c>
      <c r="E65" s="156" t="str">
        <f>IF(Master[[#This Row],[Received Date -received by site]]="","",Master[[#This Row],[Received Date -received by site]])</f>
        <v/>
      </c>
      <c r="F65" s="40" t="str">
        <f t="shared" si="4"/>
        <v>mm/dd/yyyy</v>
      </c>
      <c r="G65" s="150" t="str">
        <f ca="1">IF(AccAction26[[#This Row],[Started Date]]&lt;&gt;"",NOW(),"")</f>
        <v/>
      </c>
      <c r="H65" s="40" t="str">
        <f t="shared" si="5"/>
        <v>N</v>
      </c>
      <c r="I65" s="40"/>
      <c r="J65" s="40" t="str">
        <f t="shared" si="7"/>
        <v>NC7.DOC.PASSPORT</v>
      </c>
      <c r="K65" s="40"/>
    </row>
    <row r="66" spans="1:11" x14ac:dyDescent="0.35">
      <c r="A66" s="40"/>
      <c r="B66" s="40" t="str">
        <f>Master[[#This Row],[Accession Prefix (NPGS)]]&amp;" "&amp;Master[[#This Row],[Accession Number -Assigned]]</f>
        <v xml:space="preserve">W6 </v>
      </c>
      <c r="C66" s="40" t="str">
        <f t="shared" ref="C66:C97" si="8">"Historic documents"</f>
        <v>Historic documents</v>
      </c>
      <c r="D66" s="40" t="str">
        <f t="shared" si="3"/>
        <v>mm/dd/yyyy</v>
      </c>
      <c r="E66" s="156" t="str">
        <f>IF(Master[[#This Row],[Received Date -received by site]]="","",Master[[#This Row],[Received Date -received by site]])</f>
        <v/>
      </c>
      <c r="F66" s="40" t="str">
        <f t="shared" si="4"/>
        <v>mm/dd/yyyy</v>
      </c>
      <c r="G66" s="150" t="str">
        <f ca="1">IF(AccAction26[[#This Row],[Started Date]]&lt;&gt;"",NOW(),"")</f>
        <v/>
      </c>
      <c r="H66" s="40" t="str">
        <f t="shared" si="5"/>
        <v>N</v>
      </c>
      <c r="I66" s="40"/>
      <c r="J66" s="40" t="str">
        <f t="shared" ref="J66:J97" si="9">"NC7.DOC.PASSPORT"</f>
        <v>NC7.DOC.PASSPORT</v>
      </c>
      <c r="K66" s="40"/>
    </row>
    <row r="67" spans="1:11" x14ac:dyDescent="0.35">
      <c r="A67" s="40"/>
      <c r="B67" s="40" t="str">
        <f>Master[[#This Row],[Accession Prefix (NPGS)]]&amp;" "&amp;Master[[#This Row],[Accession Number -Assigned]]</f>
        <v xml:space="preserve">W6 </v>
      </c>
      <c r="C67" s="40" t="str">
        <f t="shared" si="8"/>
        <v>Historic documents</v>
      </c>
      <c r="D67" s="40" t="str">
        <f t="shared" ref="D67:D130" si="10">"mm/dd/yyyy"</f>
        <v>mm/dd/yyyy</v>
      </c>
      <c r="E67" s="156" t="str">
        <f>IF(Master[[#This Row],[Received Date -received by site]]="","",Master[[#This Row],[Received Date -received by site]])</f>
        <v/>
      </c>
      <c r="F67" s="40" t="str">
        <f t="shared" ref="F67:F130" si="11">"mm/dd/yyyy"</f>
        <v>mm/dd/yyyy</v>
      </c>
      <c r="G67" s="150" t="str">
        <f ca="1">IF(AccAction26[[#This Row],[Started Date]]&lt;&gt;"",NOW(),"")</f>
        <v/>
      </c>
      <c r="H67" s="40" t="str">
        <f t="shared" ref="H67:H130" si="12">"N"</f>
        <v>N</v>
      </c>
      <c r="I67" s="40"/>
      <c r="J67" s="40" t="str">
        <f t="shared" si="9"/>
        <v>NC7.DOC.PASSPORT</v>
      </c>
      <c r="K67" s="40"/>
    </row>
    <row r="68" spans="1:11" x14ac:dyDescent="0.35">
      <c r="A68" s="40"/>
      <c r="B68" s="40" t="str">
        <f>Master[[#This Row],[Accession Prefix (NPGS)]]&amp;" "&amp;Master[[#This Row],[Accession Number -Assigned]]</f>
        <v xml:space="preserve">W6 </v>
      </c>
      <c r="C68" s="40" t="str">
        <f t="shared" si="8"/>
        <v>Historic documents</v>
      </c>
      <c r="D68" s="40" t="str">
        <f t="shared" si="10"/>
        <v>mm/dd/yyyy</v>
      </c>
      <c r="E68" s="156" t="str">
        <f>IF(Master[[#This Row],[Received Date -received by site]]="","",Master[[#This Row],[Received Date -received by site]])</f>
        <v/>
      </c>
      <c r="F68" s="40" t="str">
        <f t="shared" si="11"/>
        <v>mm/dd/yyyy</v>
      </c>
      <c r="G68" s="150" t="str">
        <f ca="1">IF(AccAction26[[#This Row],[Started Date]]&lt;&gt;"",NOW(),"")</f>
        <v/>
      </c>
      <c r="H68" s="40" t="str">
        <f t="shared" si="12"/>
        <v>N</v>
      </c>
      <c r="I68" s="40"/>
      <c r="J68" s="40" t="str">
        <f t="shared" si="9"/>
        <v>NC7.DOC.PASSPORT</v>
      </c>
      <c r="K68" s="40"/>
    </row>
    <row r="69" spans="1:11" x14ac:dyDescent="0.35">
      <c r="A69" s="40"/>
      <c r="B69" s="40" t="str">
        <f>Master[[#This Row],[Accession Prefix (NPGS)]]&amp;" "&amp;Master[[#This Row],[Accession Number -Assigned]]</f>
        <v xml:space="preserve">W6 </v>
      </c>
      <c r="C69" s="40" t="str">
        <f t="shared" si="8"/>
        <v>Historic documents</v>
      </c>
      <c r="D69" s="40" t="str">
        <f t="shared" si="10"/>
        <v>mm/dd/yyyy</v>
      </c>
      <c r="E69" s="156" t="str">
        <f>IF(Master[[#This Row],[Received Date -received by site]]="","",Master[[#This Row],[Received Date -received by site]])</f>
        <v/>
      </c>
      <c r="F69" s="40" t="str">
        <f t="shared" si="11"/>
        <v>mm/dd/yyyy</v>
      </c>
      <c r="G69" s="150" t="str">
        <f ca="1">IF(AccAction26[[#This Row],[Started Date]]&lt;&gt;"",NOW(),"")</f>
        <v/>
      </c>
      <c r="H69" s="40" t="str">
        <f t="shared" si="12"/>
        <v>N</v>
      </c>
      <c r="I69" s="40"/>
      <c r="J69" s="40" t="str">
        <f t="shared" si="9"/>
        <v>NC7.DOC.PASSPORT</v>
      </c>
      <c r="K69" s="40"/>
    </row>
    <row r="70" spans="1:11" x14ac:dyDescent="0.35">
      <c r="A70" s="40"/>
      <c r="B70" s="40" t="str">
        <f>Master[[#This Row],[Accession Prefix (NPGS)]]&amp;" "&amp;Master[[#This Row],[Accession Number -Assigned]]</f>
        <v xml:space="preserve">W6 </v>
      </c>
      <c r="C70" s="40" t="str">
        <f t="shared" si="8"/>
        <v>Historic documents</v>
      </c>
      <c r="D70" s="40" t="str">
        <f t="shared" si="10"/>
        <v>mm/dd/yyyy</v>
      </c>
      <c r="E70" s="156" t="str">
        <f>IF(Master[[#This Row],[Received Date -received by site]]="","",Master[[#This Row],[Received Date -received by site]])</f>
        <v/>
      </c>
      <c r="F70" s="40" t="str">
        <f t="shared" si="11"/>
        <v>mm/dd/yyyy</v>
      </c>
      <c r="G70" s="150" t="str">
        <f ca="1">IF(AccAction26[[#This Row],[Started Date]]&lt;&gt;"",NOW(),"")</f>
        <v/>
      </c>
      <c r="H70" s="40" t="str">
        <f t="shared" si="12"/>
        <v>N</v>
      </c>
      <c r="I70" s="40"/>
      <c r="J70" s="40" t="str">
        <f t="shared" si="9"/>
        <v>NC7.DOC.PASSPORT</v>
      </c>
      <c r="K70" s="40"/>
    </row>
    <row r="71" spans="1:11" x14ac:dyDescent="0.35">
      <c r="A71" s="40"/>
      <c r="B71" s="40" t="str">
        <f>Master[[#This Row],[Accession Prefix (NPGS)]]&amp;" "&amp;Master[[#This Row],[Accession Number -Assigned]]</f>
        <v xml:space="preserve">W6 </v>
      </c>
      <c r="C71" s="40" t="str">
        <f t="shared" si="8"/>
        <v>Historic documents</v>
      </c>
      <c r="D71" s="40" t="str">
        <f t="shared" si="10"/>
        <v>mm/dd/yyyy</v>
      </c>
      <c r="E71" s="156" t="str">
        <f>IF(Master[[#This Row],[Received Date -received by site]]="","",Master[[#This Row],[Received Date -received by site]])</f>
        <v/>
      </c>
      <c r="F71" s="40" t="str">
        <f t="shared" si="11"/>
        <v>mm/dd/yyyy</v>
      </c>
      <c r="G71" s="150" t="str">
        <f ca="1">IF(AccAction26[[#This Row],[Started Date]]&lt;&gt;"",NOW(),"")</f>
        <v/>
      </c>
      <c r="H71" s="40" t="str">
        <f t="shared" si="12"/>
        <v>N</v>
      </c>
      <c r="I71" s="40"/>
      <c r="J71" s="40" t="str">
        <f t="shared" si="9"/>
        <v>NC7.DOC.PASSPORT</v>
      </c>
      <c r="K71" s="40"/>
    </row>
    <row r="72" spans="1:11" x14ac:dyDescent="0.35">
      <c r="A72" s="40"/>
      <c r="B72" s="40" t="str">
        <f>Master[[#This Row],[Accession Prefix (NPGS)]]&amp;" "&amp;Master[[#This Row],[Accession Number -Assigned]]</f>
        <v xml:space="preserve">W6 </v>
      </c>
      <c r="C72" s="40" t="str">
        <f t="shared" si="8"/>
        <v>Historic documents</v>
      </c>
      <c r="D72" s="40" t="str">
        <f t="shared" si="10"/>
        <v>mm/dd/yyyy</v>
      </c>
      <c r="E72" s="156" t="str">
        <f>IF(Master[[#This Row],[Received Date -received by site]]="","",Master[[#This Row],[Received Date -received by site]])</f>
        <v/>
      </c>
      <c r="F72" s="40" t="str">
        <f t="shared" si="11"/>
        <v>mm/dd/yyyy</v>
      </c>
      <c r="G72" s="150" t="str">
        <f ca="1">IF(AccAction26[[#This Row],[Started Date]]&lt;&gt;"",NOW(),"")</f>
        <v/>
      </c>
      <c r="H72" s="40" t="str">
        <f t="shared" si="12"/>
        <v>N</v>
      </c>
      <c r="I72" s="40"/>
      <c r="J72" s="40" t="str">
        <f t="shared" si="9"/>
        <v>NC7.DOC.PASSPORT</v>
      </c>
      <c r="K72" s="40"/>
    </row>
    <row r="73" spans="1:11" x14ac:dyDescent="0.35">
      <c r="A73" s="40"/>
      <c r="B73" s="40" t="str">
        <f>Master[[#This Row],[Accession Prefix (NPGS)]]&amp;" "&amp;Master[[#This Row],[Accession Number -Assigned]]</f>
        <v xml:space="preserve">W6 </v>
      </c>
      <c r="C73" s="40" t="str">
        <f t="shared" si="8"/>
        <v>Historic documents</v>
      </c>
      <c r="D73" s="40" t="str">
        <f t="shared" si="10"/>
        <v>mm/dd/yyyy</v>
      </c>
      <c r="E73" s="156" t="str">
        <f>IF(Master[[#This Row],[Received Date -received by site]]="","",Master[[#This Row],[Received Date -received by site]])</f>
        <v/>
      </c>
      <c r="F73" s="40" t="str">
        <f t="shared" si="11"/>
        <v>mm/dd/yyyy</v>
      </c>
      <c r="G73" s="150" t="str">
        <f ca="1">IF(AccAction26[[#This Row],[Started Date]]&lt;&gt;"",NOW(),"")</f>
        <v/>
      </c>
      <c r="H73" s="40" t="str">
        <f t="shared" si="12"/>
        <v>N</v>
      </c>
      <c r="I73" s="40"/>
      <c r="J73" s="40" t="str">
        <f t="shared" si="9"/>
        <v>NC7.DOC.PASSPORT</v>
      </c>
      <c r="K73" s="40"/>
    </row>
    <row r="74" spans="1:11" x14ac:dyDescent="0.35">
      <c r="A74" s="40"/>
      <c r="B74" s="40" t="str">
        <f>Master[[#This Row],[Accession Prefix (NPGS)]]&amp;" "&amp;Master[[#This Row],[Accession Number -Assigned]]</f>
        <v xml:space="preserve">W6 </v>
      </c>
      <c r="C74" s="40" t="str">
        <f t="shared" si="8"/>
        <v>Historic documents</v>
      </c>
      <c r="D74" s="40" t="str">
        <f t="shared" si="10"/>
        <v>mm/dd/yyyy</v>
      </c>
      <c r="E74" s="156" t="str">
        <f>IF(Master[[#This Row],[Received Date -received by site]]="","",Master[[#This Row],[Received Date -received by site]])</f>
        <v/>
      </c>
      <c r="F74" s="40" t="str">
        <f t="shared" si="11"/>
        <v>mm/dd/yyyy</v>
      </c>
      <c r="G74" s="150" t="str">
        <f ca="1">IF(AccAction26[[#This Row],[Started Date]]&lt;&gt;"",NOW(),"")</f>
        <v/>
      </c>
      <c r="H74" s="40" t="str">
        <f t="shared" si="12"/>
        <v>N</v>
      </c>
      <c r="I74" s="40"/>
      <c r="J74" s="40" t="str">
        <f t="shared" si="9"/>
        <v>NC7.DOC.PASSPORT</v>
      </c>
      <c r="K74" s="40"/>
    </row>
    <row r="75" spans="1:11" x14ac:dyDescent="0.35">
      <c r="A75" s="40"/>
      <c r="B75" s="40" t="str">
        <f>Master[[#This Row],[Accession Prefix (NPGS)]]&amp;" "&amp;Master[[#This Row],[Accession Number -Assigned]]</f>
        <v xml:space="preserve">W6 </v>
      </c>
      <c r="C75" s="40" t="str">
        <f t="shared" si="8"/>
        <v>Historic documents</v>
      </c>
      <c r="D75" s="40" t="str">
        <f t="shared" si="10"/>
        <v>mm/dd/yyyy</v>
      </c>
      <c r="E75" s="156" t="str">
        <f>IF(Master[[#This Row],[Received Date -received by site]]="","",Master[[#This Row],[Received Date -received by site]])</f>
        <v/>
      </c>
      <c r="F75" s="40" t="str">
        <f t="shared" si="11"/>
        <v>mm/dd/yyyy</v>
      </c>
      <c r="G75" s="150" t="str">
        <f ca="1">IF(AccAction26[[#This Row],[Started Date]]&lt;&gt;"",NOW(),"")</f>
        <v/>
      </c>
      <c r="H75" s="40" t="str">
        <f t="shared" si="12"/>
        <v>N</v>
      </c>
      <c r="I75" s="40"/>
      <c r="J75" s="40" t="str">
        <f t="shared" si="9"/>
        <v>NC7.DOC.PASSPORT</v>
      </c>
      <c r="K75" s="40"/>
    </row>
    <row r="76" spans="1:11" x14ac:dyDescent="0.35">
      <c r="A76" s="40"/>
      <c r="B76" s="40" t="str">
        <f>Master[[#This Row],[Accession Prefix (NPGS)]]&amp;" "&amp;Master[[#This Row],[Accession Number -Assigned]]</f>
        <v xml:space="preserve">W6 </v>
      </c>
      <c r="C76" s="40" t="str">
        <f t="shared" si="8"/>
        <v>Historic documents</v>
      </c>
      <c r="D76" s="40" t="str">
        <f t="shared" si="10"/>
        <v>mm/dd/yyyy</v>
      </c>
      <c r="E76" s="156" t="str">
        <f>IF(Master[[#This Row],[Received Date -received by site]]="","",Master[[#This Row],[Received Date -received by site]])</f>
        <v/>
      </c>
      <c r="F76" s="40" t="str">
        <f t="shared" si="11"/>
        <v>mm/dd/yyyy</v>
      </c>
      <c r="G76" s="150" t="str">
        <f ca="1">IF(AccAction26[[#This Row],[Started Date]]&lt;&gt;"",NOW(),"")</f>
        <v/>
      </c>
      <c r="H76" s="40" t="str">
        <f t="shared" si="12"/>
        <v>N</v>
      </c>
      <c r="I76" s="40"/>
      <c r="J76" s="40" t="str">
        <f t="shared" si="9"/>
        <v>NC7.DOC.PASSPORT</v>
      </c>
      <c r="K76" s="40"/>
    </row>
    <row r="77" spans="1:11" x14ac:dyDescent="0.35">
      <c r="A77" s="40"/>
      <c r="B77" s="40" t="str">
        <f>Master[[#This Row],[Accession Prefix (NPGS)]]&amp;" "&amp;Master[[#This Row],[Accession Number -Assigned]]</f>
        <v xml:space="preserve">W6 </v>
      </c>
      <c r="C77" s="40" t="str">
        <f t="shared" si="8"/>
        <v>Historic documents</v>
      </c>
      <c r="D77" s="40" t="str">
        <f t="shared" si="10"/>
        <v>mm/dd/yyyy</v>
      </c>
      <c r="E77" s="156" t="str">
        <f>IF(Master[[#This Row],[Received Date -received by site]]="","",Master[[#This Row],[Received Date -received by site]])</f>
        <v/>
      </c>
      <c r="F77" s="40" t="str">
        <f t="shared" si="11"/>
        <v>mm/dd/yyyy</v>
      </c>
      <c r="G77" s="150" t="str">
        <f ca="1">IF(AccAction26[[#This Row],[Started Date]]&lt;&gt;"",NOW(),"")</f>
        <v/>
      </c>
      <c r="H77" s="40" t="str">
        <f t="shared" si="12"/>
        <v>N</v>
      </c>
      <c r="I77" s="40"/>
      <c r="J77" s="40" t="str">
        <f t="shared" si="9"/>
        <v>NC7.DOC.PASSPORT</v>
      </c>
      <c r="K77" s="40"/>
    </row>
    <row r="78" spans="1:11" x14ac:dyDescent="0.35">
      <c r="A78" s="40"/>
      <c r="B78" s="40" t="str">
        <f>Master[[#This Row],[Accession Prefix (NPGS)]]&amp;" "&amp;Master[[#This Row],[Accession Number -Assigned]]</f>
        <v xml:space="preserve">W6 </v>
      </c>
      <c r="C78" s="40" t="str">
        <f t="shared" si="8"/>
        <v>Historic documents</v>
      </c>
      <c r="D78" s="40" t="str">
        <f t="shared" si="10"/>
        <v>mm/dd/yyyy</v>
      </c>
      <c r="E78" s="156" t="str">
        <f>IF(Master[[#This Row],[Received Date -received by site]]="","",Master[[#This Row],[Received Date -received by site]])</f>
        <v/>
      </c>
      <c r="F78" s="40" t="str">
        <f t="shared" si="11"/>
        <v>mm/dd/yyyy</v>
      </c>
      <c r="G78" s="150" t="str">
        <f ca="1">IF(AccAction26[[#This Row],[Started Date]]&lt;&gt;"",NOW(),"")</f>
        <v/>
      </c>
      <c r="H78" s="40" t="str">
        <f t="shared" si="12"/>
        <v>N</v>
      </c>
      <c r="I78" s="40"/>
      <c r="J78" s="40" t="str">
        <f t="shared" si="9"/>
        <v>NC7.DOC.PASSPORT</v>
      </c>
      <c r="K78" s="40"/>
    </row>
    <row r="79" spans="1:11" x14ac:dyDescent="0.35">
      <c r="A79" s="40"/>
      <c r="B79" s="40" t="str">
        <f>Master[[#This Row],[Accession Prefix (NPGS)]]&amp;" "&amp;Master[[#This Row],[Accession Number -Assigned]]</f>
        <v xml:space="preserve">W6 </v>
      </c>
      <c r="C79" s="40" t="str">
        <f t="shared" si="8"/>
        <v>Historic documents</v>
      </c>
      <c r="D79" s="40" t="str">
        <f t="shared" si="10"/>
        <v>mm/dd/yyyy</v>
      </c>
      <c r="E79" s="156" t="str">
        <f>IF(Master[[#This Row],[Received Date -received by site]]="","",Master[[#This Row],[Received Date -received by site]])</f>
        <v/>
      </c>
      <c r="F79" s="40" t="str">
        <f t="shared" si="11"/>
        <v>mm/dd/yyyy</v>
      </c>
      <c r="G79" s="150" t="str">
        <f ca="1">IF(AccAction26[[#This Row],[Started Date]]&lt;&gt;"",NOW(),"")</f>
        <v/>
      </c>
      <c r="H79" s="40" t="str">
        <f t="shared" si="12"/>
        <v>N</v>
      </c>
      <c r="I79" s="40"/>
      <c r="J79" s="40" t="str">
        <f t="shared" si="9"/>
        <v>NC7.DOC.PASSPORT</v>
      </c>
      <c r="K79" s="40"/>
    </row>
    <row r="80" spans="1:11" x14ac:dyDescent="0.35">
      <c r="A80" s="40"/>
      <c r="B80" s="40" t="str">
        <f>Master[[#This Row],[Accession Prefix (NPGS)]]&amp;" "&amp;Master[[#This Row],[Accession Number -Assigned]]</f>
        <v xml:space="preserve">W6 </v>
      </c>
      <c r="C80" s="40" t="str">
        <f t="shared" si="8"/>
        <v>Historic documents</v>
      </c>
      <c r="D80" s="40" t="str">
        <f t="shared" si="10"/>
        <v>mm/dd/yyyy</v>
      </c>
      <c r="E80" s="156" t="str">
        <f>IF(Master[[#This Row],[Received Date -received by site]]="","",Master[[#This Row],[Received Date -received by site]])</f>
        <v/>
      </c>
      <c r="F80" s="40" t="str">
        <f t="shared" si="11"/>
        <v>mm/dd/yyyy</v>
      </c>
      <c r="G80" s="150" t="str">
        <f ca="1">IF(AccAction26[[#This Row],[Started Date]]&lt;&gt;"",NOW(),"")</f>
        <v/>
      </c>
      <c r="H80" s="40" t="str">
        <f t="shared" si="12"/>
        <v>N</v>
      </c>
      <c r="I80" s="40"/>
      <c r="J80" s="40" t="str">
        <f t="shared" si="9"/>
        <v>NC7.DOC.PASSPORT</v>
      </c>
      <c r="K80" s="40"/>
    </row>
    <row r="81" spans="1:11" x14ac:dyDescent="0.35">
      <c r="A81" s="40"/>
      <c r="B81" s="40" t="str">
        <f>Master[[#This Row],[Accession Prefix (NPGS)]]&amp;" "&amp;Master[[#This Row],[Accession Number -Assigned]]</f>
        <v xml:space="preserve">W6 </v>
      </c>
      <c r="C81" s="40" t="str">
        <f t="shared" si="8"/>
        <v>Historic documents</v>
      </c>
      <c r="D81" s="40" t="str">
        <f t="shared" si="10"/>
        <v>mm/dd/yyyy</v>
      </c>
      <c r="E81" s="156" t="str">
        <f>IF(Master[[#This Row],[Received Date -received by site]]="","",Master[[#This Row],[Received Date -received by site]])</f>
        <v/>
      </c>
      <c r="F81" s="40" t="str">
        <f t="shared" si="11"/>
        <v>mm/dd/yyyy</v>
      </c>
      <c r="G81" s="150" t="str">
        <f ca="1">IF(AccAction26[[#This Row],[Started Date]]&lt;&gt;"",NOW(),"")</f>
        <v/>
      </c>
      <c r="H81" s="40" t="str">
        <f t="shared" si="12"/>
        <v>N</v>
      </c>
      <c r="I81" s="40"/>
      <c r="J81" s="40" t="str">
        <f t="shared" si="9"/>
        <v>NC7.DOC.PASSPORT</v>
      </c>
      <c r="K81" s="40"/>
    </row>
    <row r="82" spans="1:11" x14ac:dyDescent="0.35">
      <c r="A82" s="40"/>
      <c r="B82" s="40" t="str">
        <f>Master[[#This Row],[Accession Prefix (NPGS)]]&amp;" "&amp;Master[[#This Row],[Accession Number -Assigned]]</f>
        <v xml:space="preserve">W6 </v>
      </c>
      <c r="C82" s="40" t="str">
        <f t="shared" si="8"/>
        <v>Historic documents</v>
      </c>
      <c r="D82" s="40" t="str">
        <f t="shared" si="10"/>
        <v>mm/dd/yyyy</v>
      </c>
      <c r="E82" s="156" t="str">
        <f>IF(Master[[#This Row],[Received Date -received by site]]="","",Master[[#This Row],[Received Date -received by site]])</f>
        <v/>
      </c>
      <c r="F82" s="40" t="str">
        <f t="shared" si="11"/>
        <v>mm/dd/yyyy</v>
      </c>
      <c r="G82" s="150" t="str">
        <f ca="1">IF(AccAction26[[#This Row],[Started Date]]&lt;&gt;"",NOW(),"")</f>
        <v/>
      </c>
      <c r="H82" s="40" t="str">
        <f t="shared" si="12"/>
        <v>N</v>
      </c>
      <c r="I82" s="40"/>
      <c r="J82" s="40" t="str">
        <f t="shared" si="9"/>
        <v>NC7.DOC.PASSPORT</v>
      </c>
      <c r="K82" s="40"/>
    </row>
    <row r="83" spans="1:11" x14ac:dyDescent="0.35">
      <c r="A83" s="40"/>
      <c r="B83" s="40" t="str">
        <f>Master[[#This Row],[Accession Prefix (NPGS)]]&amp;" "&amp;Master[[#This Row],[Accession Number -Assigned]]</f>
        <v xml:space="preserve">W6 </v>
      </c>
      <c r="C83" s="40" t="str">
        <f t="shared" si="8"/>
        <v>Historic documents</v>
      </c>
      <c r="D83" s="40" t="str">
        <f t="shared" si="10"/>
        <v>mm/dd/yyyy</v>
      </c>
      <c r="E83" s="156" t="str">
        <f>IF(Master[[#This Row],[Received Date -received by site]]="","",Master[[#This Row],[Received Date -received by site]])</f>
        <v/>
      </c>
      <c r="F83" s="40" t="str">
        <f t="shared" si="11"/>
        <v>mm/dd/yyyy</v>
      </c>
      <c r="G83" s="150" t="str">
        <f ca="1">IF(AccAction26[[#This Row],[Started Date]]&lt;&gt;"",NOW(),"")</f>
        <v/>
      </c>
      <c r="H83" s="40" t="str">
        <f t="shared" si="12"/>
        <v>N</v>
      </c>
      <c r="I83" s="40"/>
      <c r="J83" s="40" t="str">
        <f t="shared" si="9"/>
        <v>NC7.DOC.PASSPORT</v>
      </c>
      <c r="K83" s="40"/>
    </row>
    <row r="84" spans="1:11" x14ac:dyDescent="0.35">
      <c r="A84" s="40"/>
      <c r="B84" s="40" t="str">
        <f>Master[[#This Row],[Accession Prefix (NPGS)]]&amp;" "&amp;Master[[#This Row],[Accession Number -Assigned]]</f>
        <v xml:space="preserve">W6 </v>
      </c>
      <c r="C84" s="40" t="str">
        <f t="shared" si="8"/>
        <v>Historic documents</v>
      </c>
      <c r="D84" s="40" t="str">
        <f t="shared" si="10"/>
        <v>mm/dd/yyyy</v>
      </c>
      <c r="E84" s="156" t="str">
        <f>IF(Master[[#This Row],[Received Date -received by site]]="","",Master[[#This Row],[Received Date -received by site]])</f>
        <v/>
      </c>
      <c r="F84" s="40" t="str">
        <f t="shared" si="11"/>
        <v>mm/dd/yyyy</v>
      </c>
      <c r="G84" s="150" t="str">
        <f ca="1">IF(AccAction26[[#This Row],[Started Date]]&lt;&gt;"",NOW(),"")</f>
        <v/>
      </c>
      <c r="H84" s="40" t="str">
        <f t="shared" si="12"/>
        <v>N</v>
      </c>
      <c r="I84" s="40"/>
      <c r="J84" s="40" t="str">
        <f t="shared" si="9"/>
        <v>NC7.DOC.PASSPORT</v>
      </c>
      <c r="K84" s="40"/>
    </row>
    <row r="85" spans="1:11" x14ac:dyDescent="0.35">
      <c r="A85" s="40"/>
      <c r="B85" s="40" t="str">
        <f>Master[[#This Row],[Accession Prefix (NPGS)]]&amp;" "&amp;Master[[#This Row],[Accession Number -Assigned]]</f>
        <v xml:space="preserve">W6 </v>
      </c>
      <c r="C85" s="40" t="str">
        <f t="shared" si="8"/>
        <v>Historic documents</v>
      </c>
      <c r="D85" s="40" t="str">
        <f t="shared" si="10"/>
        <v>mm/dd/yyyy</v>
      </c>
      <c r="E85" s="156" t="str">
        <f>IF(Master[[#This Row],[Received Date -received by site]]="","",Master[[#This Row],[Received Date -received by site]])</f>
        <v/>
      </c>
      <c r="F85" s="40" t="str">
        <f t="shared" si="11"/>
        <v>mm/dd/yyyy</v>
      </c>
      <c r="G85" s="150" t="str">
        <f ca="1">IF(AccAction26[[#This Row],[Started Date]]&lt;&gt;"",NOW(),"")</f>
        <v/>
      </c>
      <c r="H85" s="40" t="str">
        <f t="shared" si="12"/>
        <v>N</v>
      </c>
      <c r="I85" s="40"/>
      <c r="J85" s="40" t="str">
        <f t="shared" si="9"/>
        <v>NC7.DOC.PASSPORT</v>
      </c>
      <c r="K85" s="40"/>
    </row>
    <row r="86" spans="1:11" x14ac:dyDescent="0.35">
      <c r="A86" s="40"/>
      <c r="B86" s="40" t="str">
        <f>Master[[#This Row],[Accession Prefix (NPGS)]]&amp;" "&amp;Master[[#This Row],[Accession Number -Assigned]]</f>
        <v xml:space="preserve">W6 </v>
      </c>
      <c r="C86" s="40" t="str">
        <f t="shared" si="8"/>
        <v>Historic documents</v>
      </c>
      <c r="D86" s="40" t="str">
        <f t="shared" si="10"/>
        <v>mm/dd/yyyy</v>
      </c>
      <c r="E86" s="156" t="str">
        <f>IF(Master[[#This Row],[Received Date -received by site]]="","",Master[[#This Row],[Received Date -received by site]])</f>
        <v/>
      </c>
      <c r="F86" s="40" t="str">
        <f t="shared" si="11"/>
        <v>mm/dd/yyyy</v>
      </c>
      <c r="G86" s="150" t="str">
        <f ca="1">IF(AccAction26[[#This Row],[Started Date]]&lt;&gt;"",NOW(),"")</f>
        <v/>
      </c>
      <c r="H86" s="40" t="str">
        <f t="shared" si="12"/>
        <v>N</v>
      </c>
      <c r="I86" s="40"/>
      <c r="J86" s="40" t="str">
        <f t="shared" si="9"/>
        <v>NC7.DOC.PASSPORT</v>
      </c>
      <c r="K86" s="40"/>
    </row>
    <row r="87" spans="1:11" x14ac:dyDescent="0.35">
      <c r="A87" s="40"/>
      <c r="B87" s="40" t="str">
        <f>Master[[#This Row],[Accession Prefix (NPGS)]]&amp;" "&amp;Master[[#This Row],[Accession Number -Assigned]]</f>
        <v xml:space="preserve">W6 </v>
      </c>
      <c r="C87" s="40" t="str">
        <f t="shared" si="8"/>
        <v>Historic documents</v>
      </c>
      <c r="D87" s="40" t="str">
        <f t="shared" si="10"/>
        <v>mm/dd/yyyy</v>
      </c>
      <c r="E87" s="156" t="str">
        <f>IF(Master[[#This Row],[Received Date -received by site]]="","",Master[[#This Row],[Received Date -received by site]])</f>
        <v/>
      </c>
      <c r="F87" s="40" t="str">
        <f t="shared" si="11"/>
        <v>mm/dd/yyyy</v>
      </c>
      <c r="G87" s="150" t="str">
        <f ca="1">IF(AccAction26[[#This Row],[Started Date]]&lt;&gt;"",NOW(),"")</f>
        <v/>
      </c>
      <c r="H87" s="40" t="str">
        <f t="shared" si="12"/>
        <v>N</v>
      </c>
      <c r="I87" s="40"/>
      <c r="J87" s="40" t="str">
        <f t="shared" si="9"/>
        <v>NC7.DOC.PASSPORT</v>
      </c>
      <c r="K87" s="40"/>
    </row>
    <row r="88" spans="1:11" x14ac:dyDescent="0.35">
      <c r="A88" s="40"/>
      <c r="B88" s="40" t="str">
        <f>Master[[#This Row],[Accession Prefix (NPGS)]]&amp;" "&amp;Master[[#This Row],[Accession Number -Assigned]]</f>
        <v xml:space="preserve">W6 </v>
      </c>
      <c r="C88" s="40" t="str">
        <f t="shared" si="8"/>
        <v>Historic documents</v>
      </c>
      <c r="D88" s="40" t="str">
        <f t="shared" si="10"/>
        <v>mm/dd/yyyy</v>
      </c>
      <c r="E88" s="156" t="str">
        <f>IF(Master[[#This Row],[Received Date -received by site]]="","",Master[[#This Row],[Received Date -received by site]])</f>
        <v/>
      </c>
      <c r="F88" s="40" t="str">
        <f t="shared" si="11"/>
        <v>mm/dd/yyyy</v>
      </c>
      <c r="G88" s="150" t="str">
        <f ca="1">IF(AccAction26[[#This Row],[Started Date]]&lt;&gt;"",NOW(),"")</f>
        <v/>
      </c>
      <c r="H88" s="40" t="str">
        <f t="shared" si="12"/>
        <v>N</v>
      </c>
      <c r="I88" s="40"/>
      <c r="J88" s="40" t="str">
        <f t="shared" si="9"/>
        <v>NC7.DOC.PASSPORT</v>
      </c>
      <c r="K88" s="40"/>
    </row>
    <row r="89" spans="1:11" x14ac:dyDescent="0.35">
      <c r="A89" s="40"/>
      <c r="B89" s="40" t="str">
        <f>Master[[#This Row],[Accession Prefix (NPGS)]]&amp;" "&amp;Master[[#This Row],[Accession Number -Assigned]]</f>
        <v xml:space="preserve">W6 </v>
      </c>
      <c r="C89" s="40" t="str">
        <f t="shared" si="8"/>
        <v>Historic documents</v>
      </c>
      <c r="D89" s="40" t="str">
        <f t="shared" si="10"/>
        <v>mm/dd/yyyy</v>
      </c>
      <c r="E89" s="156" t="str">
        <f>IF(Master[[#This Row],[Received Date -received by site]]="","",Master[[#This Row],[Received Date -received by site]])</f>
        <v/>
      </c>
      <c r="F89" s="40" t="str">
        <f t="shared" si="11"/>
        <v>mm/dd/yyyy</v>
      </c>
      <c r="G89" s="150" t="str">
        <f ca="1">IF(AccAction26[[#This Row],[Started Date]]&lt;&gt;"",NOW(),"")</f>
        <v/>
      </c>
      <c r="H89" s="40" t="str">
        <f t="shared" si="12"/>
        <v>N</v>
      </c>
      <c r="I89" s="40"/>
      <c r="J89" s="40" t="str">
        <f t="shared" si="9"/>
        <v>NC7.DOC.PASSPORT</v>
      </c>
      <c r="K89" s="40"/>
    </row>
    <row r="90" spans="1:11" x14ac:dyDescent="0.35">
      <c r="A90" s="40"/>
      <c r="B90" s="40" t="str">
        <f>Master[[#This Row],[Accession Prefix (NPGS)]]&amp;" "&amp;Master[[#This Row],[Accession Number -Assigned]]</f>
        <v xml:space="preserve">W6 </v>
      </c>
      <c r="C90" s="40" t="str">
        <f t="shared" si="8"/>
        <v>Historic documents</v>
      </c>
      <c r="D90" s="40" t="str">
        <f t="shared" si="10"/>
        <v>mm/dd/yyyy</v>
      </c>
      <c r="E90" s="156" t="str">
        <f>IF(Master[[#This Row],[Received Date -received by site]]="","",Master[[#This Row],[Received Date -received by site]])</f>
        <v/>
      </c>
      <c r="F90" s="40" t="str">
        <f t="shared" si="11"/>
        <v>mm/dd/yyyy</v>
      </c>
      <c r="G90" s="150" t="str">
        <f ca="1">IF(AccAction26[[#This Row],[Started Date]]&lt;&gt;"",NOW(),"")</f>
        <v/>
      </c>
      <c r="H90" s="40" t="str">
        <f t="shared" si="12"/>
        <v>N</v>
      </c>
      <c r="I90" s="40"/>
      <c r="J90" s="40" t="str">
        <f t="shared" si="9"/>
        <v>NC7.DOC.PASSPORT</v>
      </c>
      <c r="K90" s="40"/>
    </row>
    <row r="91" spans="1:11" x14ac:dyDescent="0.35">
      <c r="A91" s="40"/>
      <c r="B91" s="40" t="str">
        <f>Master[[#This Row],[Accession Prefix (NPGS)]]&amp;" "&amp;Master[[#This Row],[Accession Number -Assigned]]</f>
        <v xml:space="preserve">W6 </v>
      </c>
      <c r="C91" s="40" t="str">
        <f t="shared" si="8"/>
        <v>Historic documents</v>
      </c>
      <c r="D91" s="40" t="str">
        <f t="shared" si="10"/>
        <v>mm/dd/yyyy</v>
      </c>
      <c r="E91" s="156" t="str">
        <f>IF(Master[[#This Row],[Received Date -received by site]]="","",Master[[#This Row],[Received Date -received by site]])</f>
        <v/>
      </c>
      <c r="F91" s="40" t="str">
        <f t="shared" si="11"/>
        <v>mm/dd/yyyy</v>
      </c>
      <c r="G91" s="150" t="str">
        <f ca="1">IF(AccAction26[[#This Row],[Started Date]]&lt;&gt;"",NOW(),"")</f>
        <v/>
      </c>
      <c r="H91" s="40" t="str">
        <f t="shared" si="12"/>
        <v>N</v>
      </c>
      <c r="I91" s="40"/>
      <c r="J91" s="40" t="str">
        <f t="shared" si="9"/>
        <v>NC7.DOC.PASSPORT</v>
      </c>
      <c r="K91" s="40"/>
    </row>
    <row r="92" spans="1:11" x14ac:dyDescent="0.35">
      <c r="A92" s="40"/>
      <c r="B92" s="40" t="str">
        <f>Master[[#This Row],[Accession Prefix (NPGS)]]&amp;" "&amp;Master[[#This Row],[Accession Number -Assigned]]</f>
        <v xml:space="preserve">W6 </v>
      </c>
      <c r="C92" s="40" t="str">
        <f t="shared" si="8"/>
        <v>Historic documents</v>
      </c>
      <c r="D92" s="40" t="str">
        <f t="shared" si="10"/>
        <v>mm/dd/yyyy</v>
      </c>
      <c r="E92" s="156" t="str">
        <f>IF(Master[[#This Row],[Received Date -received by site]]="","",Master[[#This Row],[Received Date -received by site]])</f>
        <v/>
      </c>
      <c r="F92" s="40" t="str">
        <f t="shared" si="11"/>
        <v>mm/dd/yyyy</v>
      </c>
      <c r="G92" s="150" t="str">
        <f ca="1">IF(AccAction26[[#This Row],[Started Date]]&lt;&gt;"",NOW(),"")</f>
        <v/>
      </c>
      <c r="H92" s="40" t="str">
        <f t="shared" si="12"/>
        <v>N</v>
      </c>
      <c r="I92" s="40"/>
      <c r="J92" s="40" t="str">
        <f t="shared" si="9"/>
        <v>NC7.DOC.PASSPORT</v>
      </c>
      <c r="K92" s="40"/>
    </row>
    <row r="93" spans="1:11" x14ac:dyDescent="0.35">
      <c r="A93" s="40"/>
      <c r="B93" s="40" t="str">
        <f>Master[[#This Row],[Accession Prefix (NPGS)]]&amp;" "&amp;Master[[#This Row],[Accession Number -Assigned]]</f>
        <v xml:space="preserve">W6 </v>
      </c>
      <c r="C93" s="40" t="str">
        <f t="shared" si="8"/>
        <v>Historic documents</v>
      </c>
      <c r="D93" s="40" t="str">
        <f t="shared" si="10"/>
        <v>mm/dd/yyyy</v>
      </c>
      <c r="E93" s="156" t="str">
        <f>IF(Master[[#This Row],[Received Date -received by site]]="","",Master[[#This Row],[Received Date -received by site]])</f>
        <v/>
      </c>
      <c r="F93" s="40" t="str">
        <f t="shared" si="11"/>
        <v>mm/dd/yyyy</v>
      </c>
      <c r="G93" s="150" t="str">
        <f ca="1">IF(AccAction26[[#This Row],[Started Date]]&lt;&gt;"",NOW(),"")</f>
        <v/>
      </c>
      <c r="H93" s="40" t="str">
        <f t="shared" si="12"/>
        <v>N</v>
      </c>
      <c r="I93" s="40"/>
      <c r="J93" s="40" t="str">
        <f t="shared" si="9"/>
        <v>NC7.DOC.PASSPORT</v>
      </c>
      <c r="K93" s="40"/>
    </row>
    <row r="94" spans="1:11" x14ac:dyDescent="0.35">
      <c r="A94" s="40"/>
      <c r="B94" s="40" t="str">
        <f>Master[[#This Row],[Accession Prefix (NPGS)]]&amp;" "&amp;Master[[#This Row],[Accession Number -Assigned]]</f>
        <v xml:space="preserve">W6 </v>
      </c>
      <c r="C94" s="40" t="str">
        <f t="shared" si="8"/>
        <v>Historic documents</v>
      </c>
      <c r="D94" s="40" t="str">
        <f t="shared" si="10"/>
        <v>mm/dd/yyyy</v>
      </c>
      <c r="E94" s="156" t="str">
        <f>IF(Master[[#This Row],[Received Date -received by site]]="","",Master[[#This Row],[Received Date -received by site]])</f>
        <v/>
      </c>
      <c r="F94" s="40" t="str">
        <f t="shared" si="11"/>
        <v>mm/dd/yyyy</v>
      </c>
      <c r="G94" s="150" t="str">
        <f ca="1">IF(AccAction26[[#This Row],[Started Date]]&lt;&gt;"",NOW(),"")</f>
        <v/>
      </c>
      <c r="H94" s="40" t="str">
        <f t="shared" si="12"/>
        <v>N</v>
      </c>
      <c r="I94" s="40"/>
      <c r="J94" s="40" t="str">
        <f t="shared" si="9"/>
        <v>NC7.DOC.PASSPORT</v>
      </c>
      <c r="K94" s="40"/>
    </row>
    <row r="95" spans="1:11" x14ac:dyDescent="0.35">
      <c r="A95" s="40"/>
      <c r="B95" s="40" t="str">
        <f>Master[[#This Row],[Accession Prefix (NPGS)]]&amp;" "&amp;Master[[#This Row],[Accession Number -Assigned]]</f>
        <v xml:space="preserve">W6 </v>
      </c>
      <c r="C95" s="40" t="str">
        <f t="shared" si="8"/>
        <v>Historic documents</v>
      </c>
      <c r="D95" s="40" t="str">
        <f t="shared" si="10"/>
        <v>mm/dd/yyyy</v>
      </c>
      <c r="E95" s="156" t="str">
        <f>IF(Master[[#This Row],[Received Date -received by site]]="","",Master[[#This Row],[Received Date -received by site]])</f>
        <v/>
      </c>
      <c r="F95" s="40" t="str">
        <f t="shared" si="11"/>
        <v>mm/dd/yyyy</v>
      </c>
      <c r="G95" s="150" t="str">
        <f ca="1">IF(AccAction26[[#This Row],[Started Date]]&lt;&gt;"",NOW(),"")</f>
        <v/>
      </c>
      <c r="H95" s="40" t="str">
        <f t="shared" si="12"/>
        <v>N</v>
      </c>
      <c r="I95" s="40"/>
      <c r="J95" s="40" t="str">
        <f t="shared" si="9"/>
        <v>NC7.DOC.PASSPORT</v>
      </c>
      <c r="K95" s="40"/>
    </row>
    <row r="96" spans="1:11" x14ac:dyDescent="0.35">
      <c r="A96" s="40"/>
      <c r="B96" s="40" t="str">
        <f>Master[[#This Row],[Accession Prefix (NPGS)]]&amp;" "&amp;Master[[#This Row],[Accession Number -Assigned]]</f>
        <v xml:space="preserve">W6 </v>
      </c>
      <c r="C96" s="40" t="str">
        <f t="shared" si="8"/>
        <v>Historic documents</v>
      </c>
      <c r="D96" s="40" t="str">
        <f t="shared" si="10"/>
        <v>mm/dd/yyyy</v>
      </c>
      <c r="E96" s="156" t="str">
        <f>IF(Master[[#This Row],[Received Date -received by site]]="","",Master[[#This Row],[Received Date -received by site]])</f>
        <v/>
      </c>
      <c r="F96" s="40" t="str">
        <f t="shared" si="11"/>
        <v>mm/dd/yyyy</v>
      </c>
      <c r="G96" s="150" t="str">
        <f ca="1">IF(AccAction26[[#This Row],[Started Date]]&lt;&gt;"",NOW(),"")</f>
        <v/>
      </c>
      <c r="H96" s="40" t="str">
        <f t="shared" si="12"/>
        <v>N</v>
      </c>
      <c r="I96" s="40"/>
      <c r="J96" s="40" t="str">
        <f t="shared" si="9"/>
        <v>NC7.DOC.PASSPORT</v>
      </c>
      <c r="K96" s="40"/>
    </row>
    <row r="97" spans="1:11" x14ac:dyDescent="0.35">
      <c r="A97" s="40"/>
      <c r="B97" s="40" t="str">
        <f>Master[[#This Row],[Accession Prefix (NPGS)]]&amp;" "&amp;Master[[#This Row],[Accession Number -Assigned]]</f>
        <v xml:space="preserve">W6 </v>
      </c>
      <c r="C97" s="40" t="str">
        <f t="shared" si="8"/>
        <v>Historic documents</v>
      </c>
      <c r="D97" s="40" t="str">
        <f t="shared" si="10"/>
        <v>mm/dd/yyyy</v>
      </c>
      <c r="E97" s="156" t="str">
        <f>IF(Master[[#This Row],[Received Date -received by site]]="","",Master[[#This Row],[Received Date -received by site]])</f>
        <v/>
      </c>
      <c r="F97" s="40" t="str">
        <f t="shared" si="11"/>
        <v>mm/dd/yyyy</v>
      </c>
      <c r="G97" s="150" t="str">
        <f ca="1">IF(AccAction26[[#This Row],[Started Date]]&lt;&gt;"",NOW(),"")</f>
        <v/>
      </c>
      <c r="H97" s="40" t="str">
        <f t="shared" si="12"/>
        <v>N</v>
      </c>
      <c r="I97" s="40"/>
      <c r="J97" s="40" t="str">
        <f t="shared" si="9"/>
        <v>NC7.DOC.PASSPORT</v>
      </c>
      <c r="K97" s="40"/>
    </row>
    <row r="98" spans="1:11" x14ac:dyDescent="0.35">
      <c r="A98" s="40"/>
      <c r="B98" s="40" t="str">
        <f>Master[[#This Row],[Accession Prefix (NPGS)]]&amp;" "&amp;Master[[#This Row],[Accession Number -Assigned]]</f>
        <v xml:space="preserve">W6 </v>
      </c>
      <c r="C98" s="40" t="str">
        <f t="shared" ref="C98:C129" si="13">"Historic documents"</f>
        <v>Historic documents</v>
      </c>
      <c r="D98" s="40" t="str">
        <f t="shared" si="10"/>
        <v>mm/dd/yyyy</v>
      </c>
      <c r="E98" s="156" t="str">
        <f>IF(Master[[#This Row],[Received Date -received by site]]="","",Master[[#This Row],[Received Date -received by site]])</f>
        <v/>
      </c>
      <c r="F98" s="40" t="str">
        <f t="shared" si="11"/>
        <v>mm/dd/yyyy</v>
      </c>
      <c r="G98" s="150" t="str">
        <f ca="1">IF(AccAction26[[#This Row],[Started Date]]&lt;&gt;"",NOW(),"")</f>
        <v/>
      </c>
      <c r="H98" s="40" t="str">
        <f t="shared" si="12"/>
        <v>N</v>
      </c>
      <c r="I98" s="40"/>
      <c r="J98" s="40" t="str">
        <f t="shared" ref="J98:J129" si="14">"NC7.DOC.PASSPORT"</f>
        <v>NC7.DOC.PASSPORT</v>
      </c>
      <c r="K98" s="40"/>
    </row>
    <row r="99" spans="1:11" x14ac:dyDescent="0.35">
      <c r="A99" s="40"/>
      <c r="B99" s="40" t="str">
        <f>Master[[#This Row],[Accession Prefix (NPGS)]]&amp;" "&amp;Master[[#This Row],[Accession Number -Assigned]]</f>
        <v xml:space="preserve">W6 </v>
      </c>
      <c r="C99" s="40" t="str">
        <f t="shared" si="13"/>
        <v>Historic documents</v>
      </c>
      <c r="D99" s="40" t="str">
        <f t="shared" si="10"/>
        <v>mm/dd/yyyy</v>
      </c>
      <c r="E99" s="156" t="str">
        <f>IF(Master[[#This Row],[Received Date -received by site]]="","",Master[[#This Row],[Received Date -received by site]])</f>
        <v/>
      </c>
      <c r="F99" s="40" t="str">
        <f t="shared" si="11"/>
        <v>mm/dd/yyyy</v>
      </c>
      <c r="G99" s="150" t="str">
        <f ca="1">IF(AccAction26[[#This Row],[Started Date]]&lt;&gt;"",NOW(),"")</f>
        <v/>
      </c>
      <c r="H99" s="40" t="str">
        <f t="shared" si="12"/>
        <v>N</v>
      </c>
      <c r="I99" s="40"/>
      <c r="J99" s="40" t="str">
        <f t="shared" si="14"/>
        <v>NC7.DOC.PASSPORT</v>
      </c>
      <c r="K99" s="40"/>
    </row>
    <row r="100" spans="1:11" x14ac:dyDescent="0.35">
      <c r="A100" s="40"/>
      <c r="B100" s="40" t="str">
        <f>Master[[#This Row],[Accession Prefix (NPGS)]]&amp;" "&amp;Master[[#This Row],[Accession Number -Assigned]]</f>
        <v xml:space="preserve">W6 </v>
      </c>
      <c r="C100" s="40" t="str">
        <f t="shared" si="13"/>
        <v>Historic documents</v>
      </c>
      <c r="D100" s="40" t="str">
        <f t="shared" si="10"/>
        <v>mm/dd/yyyy</v>
      </c>
      <c r="E100" s="156" t="str">
        <f>IF(Master[[#This Row],[Received Date -received by site]]="","",Master[[#This Row],[Received Date -received by site]])</f>
        <v/>
      </c>
      <c r="F100" s="40" t="str">
        <f t="shared" si="11"/>
        <v>mm/dd/yyyy</v>
      </c>
      <c r="G100" s="150" t="str">
        <f ca="1">IF(AccAction26[[#This Row],[Started Date]]&lt;&gt;"",NOW(),"")</f>
        <v/>
      </c>
      <c r="H100" s="40" t="str">
        <f t="shared" si="12"/>
        <v>N</v>
      </c>
      <c r="I100" s="40"/>
      <c r="J100" s="40" t="str">
        <f t="shared" si="14"/>
        <v>NC7.DOC.PASSPORT</v>
      </c>
      <c r="K100" s="40"/>
    </row>
    <row r="101" spans="1:11" x14ac:dyDescent="0.35">
      <c r="A101" s="40"/>
      <c r="B101" s="40" t="str">
        <f>Master[[#This Row],[Accession Prefix (NPGS)]]&amp;" "&amp;Master[[#This Row],[Accession Number -Assigned]]</f>
        <v xml:space="preserve">W6 </v>
      </c>
      <c r="C101" s="40" t="str">
        <f t="shared" si="13"/>
        <v>Historic documents</v>
      </c>
      <c r="D101" s="40" t="str">
        <f t="shared" si="10"/>
        <v>mm/dd/yyyy</v>
      </c>
      <c r="E101" s="156" t="str">
        <f>IF(Master[[#This Row],[Received Date -received by site]]="","",Master[[#This Row],[Received Date -received by site]])</f>
        <v/>
      </c>
      <c r="F101" s="40" t="str">
        <f t="shared" si="11"/>
        <v>mm/dd/yyyy</v>
      </c>
      <c r="G101" s="150" t="str">
        <f ca="1">IF(AccAction26[[#This Row],[Started Date]]&lt;&gt;"",NOW(),"")</f>
        <v/>
      </c>
      <c r="H101" s="40" t="str">
        <f t="shared" si="12"/>
        <v>N</v>
      </c>
      <c r="I101" s="40"/>
      <c r="J101" s="40" t="str">
        <f t="shared" si="14"/>
        <v>NC7.DOC.PASSPORT</v>
      </c>
      <c r="K101" s="40"/>
    </row>
    <row r="102" spans="1:11" x14ac:dyDescent="0.35">
      <c r="A102" s="40"/>
      <c r="B102" s="40" t="str">
        <f>Master[[#This Row],[Accession Prefix (NPGS)]]&amp;" "&amp;Master[[#This Row],[Accession Number -Assigned]]</f>
        <v xml:space="preserve">W6 </v>
      </c>
      <c r="C102" s="40" t="str">
        <f t="shared" si="13"/>
        <v>Historic documents</v>
      </c>
      <c r="D102" s="40" t="str">
        <f t="shared" si="10"/>
        <v>mm/dd/yyyy</v>
      </c>
      <c r="E102" s="156" t="str">
        <f>IF(Master[[#This Row],[Received Date -received by site]]="","",Master[[#This Row],[Received Date -received by site]])</f>
        <v/>
      </c>
      <c r="F102" s="40" t="str">
        <f t="shared" si="11"/>
        <v>mm/dd/yyyy</v>
      </c>
      <c r="G102" s="150" t="str">
        <f ca="1">IF(AccAction26[[#This Row],[Started Date]]&lt;&gt;"",NOW(),"")</f>
        <v/>
      </c>
      <c r="H102" s="40" t="str">
        <f t="shared" si="12"/>
        <v>N</v>
      </c>
      <c r="I102" s="40"/>
      <c r="J102" s="40" t="str">
        <f t="shared" si="14"/>
        <v>NC7.DOC.PASSPORT</v>
      </c>
      <c r="K102" s="40"/>
    </row>
    <row r="103" spans="1:11" x14ac:dyDescent="0.35">
      <c r="A103" s="40"/>
      <c r="B103" s="40" t="str">
        <f>Master[[#This Row],[Accession Prefix (NPGS)]]&amp;" "&amp;Master[[#This Row],[Accession Number -Assigned]]</f>
        <v xml:space="preserve">W6 </v>
      </c>
      <c r="C103" s="40" t="str">
        <f t="shared" si="13"/>
        <v>Historic documents</v>
      </c>
      <c r="D103" s="40" t="str">
        <f t="shared" si="10"/>
        <v>mm/dd/yyyy</v>
      </c>
      <c r="E103" s="156" t="str">
        <f>IF(Master[[#This Row],[Received Date -received by site]]="","",Master[[#This Row],[Received Date -received by site]])</f>
        <v/>
      </c>
      <c r="F103" s="40" t="str">
        <f t="shared" si="11"/>
        <v>mm/dd/yyyy</v>
      </c>
      <c r="G103" s="150" t="str">
        <f ca="1">IF(AccAction26[[#This Row],[Started Date]]&lt;&gt;"",NOW(),"")</f>
        <v/>
      </c>
      <c r="H103" s="40" t="str">
        <f t="shared" si="12"/>
        <v>N</v>
      </c>
      <c r="I103" s="40"/>
      <c r="J103" s="40" t="str">
        <f t="shared" si="14"/>
        <v>NC7.DOC.PASSPORT</v>
      </c>
      <c r="K103" s="40"/>
    </row>
    <row r="104" spans="1:11" x14ac:dyDescent="0.35">
      <c r="A104" s="40"/>
      <c r="B104" s="40" t="str">
        <f>Master[[#This Row],[Accession Prefix (NPGS)]]&amp;" "&amp;Master[[#This Row],[Accession Number -Assigned]]</f>
        <v xml:space="preserve">W6 </v>
      </c>
      <c r="C104" s="40" t="str">
        <f t="shared" si="13"/>
        <v>Historic documents</v>
      </c>
      <c r="D104" s="40" t="str">
        <f t="shared" si="10"/>
        <v>mm/dd/yyyy</v>
      </c>
      <c r="E104" s="156" t="str">
        <f>IF(Master[[#This Row],[Received Date -received by site]]="","",Master[[#This Row],[Received Date -received by site]])</f>
        <v/>
      </c>
      <c r="F104" s="40" t="str">
        <f t="shared" si="11"/>
        <v>mm/dd/yyyy</v>
      </c>
      <c r="G104" s="150" t="str">
        <f ca="1">IF(AccAction26[[#This Row],[Started Date]]&lt;&gt;"",NOW(),"")</f>
        <v/>
      </c>
      <c r="H104" s="40" t="str">
        <f t="shared" si="12"/>
        <v>N</v>
      </c>
      <c r="I104" s="40"/>
      <c r="J104" s="40" t="str">
        <f t="shared" si="14"/>
        <v>NC7.DOC.PASSPORT</v>
      </c>
      <c r="K104" s="40"/>
    </row>
    <row r="105" spans="1:11" x14ac:dyDescent="0.35">
      <c r="A105" s="40"/>
      <c r="B105" s="40" t="str">
        <f>Master[[#This Row],[Accession Prefix (NPGS)]]&amp;" "&amp;Master[[#This Row],[Accession Number -Assigned]]</f>
        <v xml:space="preserve">W6 </v>
      </c>
      <c r="C105" s="40" t="str">
        <f t="shared" si="13"/>
        <v>Historic documents</v>
      </c>
      <c r="D105" s="40" t="str">
        <f t="shared" si="10"/>
        <v>mm/dd/yyyy</v>
      </c>
      <c r="E105" s="156" t="str">
        <f>IF(Master[[#This Row],[Received Date -received by site]]="","",Master[[#This Row],[Received Date -received by site]])</f>
        <v/>
      </c>
      <c r="F105" s="40" t="str">
        <f t="shared" si="11"/>
        <v>mm/dd/yyyy</v>
      </c>
      <c r="G105" s="150" t="str">
        <f ca="1">IF(AccAction26[[#This Row],[Started Date]]&lt;&gt;"",NOW(),"")</f>
        <v/>
      </c>
      <c r="H105" s="40" t="str">
        <f t="shared" si="12"/>
        <v>N</v>
      </c>
      <c r="I105" s="40"/>
      <c r="J105" s="40" t="str">
        <f t="shared" si="14"/>
        <v>NC7.DOC.PASSPORT</v>
      </c>
      <c r="K105" s="40"/>
    </row>
    <row r="106" spans="1:11" x14ac:dyDescent="0.35">
      <c r="A106" s="40"/>
      <c r="B106" s="40" t="str">
        <f>Master[[#This Row],[Accession Prefix (NPGS)]]&amp;" "&amp;Master[[#This Row],[Accession Number -Assigned]]</f>
        <v xml:space="preserve">W6 </v>
      </c>
      <c r="C106" s="40" t="str">
        <f t="shared" si="13"/>
        <v>Historic documents</v>
      </c>
      <c r="D106" s="40" t="str">
        <f t="shared" si="10"/>
        <v>mm/dd/yyyy</v>
      </c>
      <c r="E106" s="156" t="str">
        <f>IF(Master[[#This Row],[Received Date -received by site]]="","",Master[[#This Row],[Received Date -received by site]])</f>
        <v/>
      </c>
      <c r="F106" s="40" t="str">
        <f t="shared" si="11"/>
        <v>mm/dd/yyyy</v>
      </c>
      <c r="G106" s="150" t="str">
        <f ca="1">IF(AccAction26[[#This Row],[Started Date]]&lt;&gt;"",NOW(),"")</f>
        <v/>
      </c>
      <c r="H106" s="40" t="str">
        <f t="shared" si="12"/>
        <v>N</v>
      </c>
      <c r="I106" s="40"/>
      <c r="J106" s="40" t="str">
        <f t="shared" si="14"/>
        <v>NC7.DOC.PASSPORT</v>
      </c>
      <c r="K106" s="40"/>
    </row>
    <row r="107" spans="1:11" x14ac:dyDescent="0.35">
      <c r="A107" s="40"/>
      <c r="B107" s="40" t="str">
        <f>Master[[#This Row],[Accession Prefix (NPGS)]]&amp;" "&amp;Master[[#This Row],[Accession Number -Assigned]]</f>
        <v xml:space="preserve">W6 </v>
      </c>
      <c r="C107" s="40" t="str">
        <f t="shared" si="13"/>
        <v>Historic documents</v>
      </c>
      <c r="D107" s="40" t="str">
        <f t="shared" si="10"/>
        <v>mm/dd/yyyy</v>
      </c>
      <c r="E107" s="156" t="str">
        <f>IF(Master[[#This Row],[Received Date -received by site]]="","",Master[[#This Row],[Received Date -received by site]])</f>
        <v/>
      </c>
      <c r="F107" s="40" t="str">
        <f t="shared" si="11"/>
        <v>mm/dd/yyyy</v>
      </c>
      <c r="G107" s="150" t="str">
        <f ca="1">IF(AccAction26[[#This Row],[Started Date]]&lt;&gt;"",NOW(),"")</f>
        <v/>
      </c>
      <c r="H107" s="40" t="str">
        <f t="shared" si="12"/>
        <v>N</v>
      </c>
      <c r="I107" s="40"/>
      <c r="J107" s="40" t="str">
        <f t="shared" si="14"/>
        <v>NC7.DOC.PASSPORT</v>
      </c>
      <c r="K107" s="40"/>
    </row>
    <row r="108" spans="1:11" x14ac:dyDescent="0.35">
      <c r="A108" s="40"/>
      <c r="B108" s="40" t="str">
        <f>Master[[#This Row],[Accession Prefix (NPGS)]]&amp;" "&amp;Master[[#This Row],[Accession Number -Assigned]]</f>
        <v xml:space="preserve">W6 </v>
      </c>
      <c r="C108" s="40" t="str">
        <f t="shared" si="13"/>
        <v>Historic documents</v>
      </c>
      <c r="D108" s="40" t="str">
        <f t="shared" si="10"/>
        <v>mm/dd/yyyy</v>
      </c>
      <c r="E108" s="156" t="str">
        <f>IF(Master[[#This Row],[Received Date -received by site]]="","",Master[[#This Row],[Received Date -received by site]])</f>
        <v/>
      </c>
      <c r="F108" s="40" t="str">
        <f t="shared" si="11"/>
        <v>mm/dd/yyyy</v>
      </c>
      <c r="G108" s="150" t="str">
        <f ca="1">IF(AccAction26[[#This Row],[Started Date]]&lt;&gt;"",NOW(),"")</f>
        <v/>
      </c>
      <c r="H108" s="40" t="str">
        <f t="shared" si="12"/>
        <v>N</v>
      </c>
      <c r="I108" s="40"/>
      <c r="J108" s="40" t="str">
        <f t="shared" si="14"/>
        <v>NC7.DOC.PASSPORT</v>
      </c>
      <c r="K108" s="40"/>
    </row>
    <row r="109" spans="1:11" x14ac:dyDescent="0.35">
      <c r="A109" s="40"/>
      <c r="B109" s="40" t="str">
        <f>Master[[#This Row],[Accession Prefix (NPGS)]]&amp;" "&amp;Master[[#This Row],[Accession Number -Assigned]]</f>
        <v xml:space="preserve">W6 </v>
      </c>
      <c r="C109" s="40" t="str">
        <f t="shared" si="13"/>
        <v>Historic documents</v>
      </c>
      <c r="D109" s="40" t="str">
        <f t="shared" si="10"/>
        <v>mm/dd/yyyy</v>
      </c>
      <c r="E109" s="156" t="str">
        <f>IF(Master[[#This Row],[Received Date -received by site]]="","",Master[[#This Row],[Received Date -received by site]])</f>
        <v/>
      </c>
      <c r="F109" s="40" t="str">
        <f t="shared" si="11"/>
        <v>mm/dd/yyyy</v>
      </c>
      <c r="G109" s="150" t="str">
        <f ca="1">IF(AccAction26[[#This Row],[Started Date]]&lt;&gt;"",NOW(),"")</f>
        <v/>
      </c>
      <c r="H109" s="40" t="str">
        <f t="shared" si="12"/>
        <v>N</v>
      </c>
      <c r="I109" s="40"/>
      <c r="J109" s="40" t="str">
        <f t="shared" si="14"/>
        <v>NC7.DOC.PASSPORT</v>
      </c>
      <c r="K109" s="40"/>
    </row>
    <row r="110" spans="1:11" x14ac:dyDescent="0.35">
      <c r="A110" s="40"/>
      <c r="B110" s="40" t="str">
        <f>Master[[#This Row],[Accession Prefix (NPGS)]]&amp;" "&amp;Master[[#This Row],[Accession Number -Assigned]]</f>
        <v xml:space="preserve">W6 </v>
      </c>
      <c r="C110" s="40" t="str">
        <f t="shared" si="13"/>
        <v>Historic documents</v>
      </c>
      <c r="D110" s="40" t="str">
        <f t="shared" si="10"/>
        <v>mm/dd/yyyy</v>
      </c>
      <c r="E110" s="156" t="str">
        <f>IF(Master[[#This Row],[Received Date -received by site]]="","",Master[[#This Row],[Received Date -received by site]])</f>
        <v/>
      </c>
      <c r="F110" s="40" t="str">
        <f t="shared" si="11"/>
        <v>mm/dd/yyyy</v>
      </c>
      <c r="G110" s="150" t="str">
        <f ca="1">IF(AccAction26[[#This Row],[Started Date]]&lt;&gt;"",NOW(),"")</f>
        <v/>
      </c>
      <c r="H110" s="40" t="str">
        <f t="shared" si="12"/>
        <v>N</v>
      </c>
      <c r="I110" s="40"/>
      <c r="J110" s="40" t="str">
        <f t="shared" si="14"/>
        <v>NC7.DOC.PASSPORT</v>
      </c>
      <c r="K110" s="40"/>
    </row>
    <row r="111" spans="1:11" x14ac:dyDescent="0.35">
      <c r="A111" s="40"/>
      <c r="B111" s="40" t="str">
        <f>Master[[#This Row],[Accession Prefix (NPGS)]]&amp;" "&amp;Master[[#This Row],[Accession Number -Assigned]]</f>
        <v xml:space="preserve">W6 </v>
      </c>
      <c r="C111" s="40" t="str">
        <f t="shared" si="13"/>
        <v>Historic documents</v>
      </c>
      <c r="D111" s="40" t="str">
        <f t="shared" si="10"/>
        <v>mm/dd/yyyy</v>
      </c>
      <c r="E111" s="156" t="str">
        <f>IF(Master[[#This Row],[Received Date -received by site]]="","",Master[[#This Row],[Received Date -received by site]])</f>
        <v/>
      </c>
      <c r="F111" s="40" t="str">
        <f t="shared" si="11"/>
        <v>mm/dd/yyyy</v>
      </c>
      <c r="G111" s="150" t="str">
        <f ca="1">IF(AccAction26[[#This Row],[Started Date]]&lt;&gt;"",NOW(),"")</f>
        <v/>
      </c>
      <c r="H111" s="40" t="str">
        <f t="shared" si="12"/>
        <v>N</v>
      </c>
      <c r="I111" s="40"/>
      <c r="J111" s="40" t="str">
        <f t="shared" si="14"/>
        <v>NC7.DOC.PASSPORT</v>
      </c>
      <c r="K111" s="40"/>
    </row>
    <row r="112" spans="1:11" x14ac:dyDescent="0.35">
      <c r="A112" s="40"/>
      <c r="B112" s="40" t="str">
        <f>Master[[#This Row],[Accession Prefix (NPGS)]]&amp;" "&amp;Master[[#This Row],[Accession Number -Assigned]]</f>
        <v xml:space="preserve">W6 </v>
      </c>
      <c r="C112" s="40" t="str">
        <f t="shared" si="13"/>
        <v>Historic documents</v>
      </c>
      <c r="D112" s="40" t="str">
        <f t="shared" si="10"/>
        <v>mm/dd/yyyy</v>
      </c>
      <c r="E112" s="156" t="str">
        <f>IF(Master[[#This Row],[Received Date -received by site]]="","",Master[[#This Row],[Received Date -received by site]])</f>
        <v/>
      </c>
      <c r="F112" s="40" t="str">
        <f t="shared" si="11"/>
        <v>mm/dd/yyyy</v>
      </c>
      <c r="G112" s="150" t="str">
        <f ca="1">IF(AccAction26[[#This Row],[Started Date]]&lt;&gt;"",NOW(),"")</f>
        <v/>
      </c>
      <c r="H112" s="40" t="str">
        <f t="shared" si="12"/>
        <v>N</v>
      </c>
      <c r="I112" s="40"/>
      <c r="J112" s="40" t="str">
        <f t="shared" si="14"/>
        <v>NC7.DOC.PASSPORT</v>
      </c>
      <c r="K112" s="40"/>
    </row>
    <row r="113" spans="1:11" x14ac:dyDescent="0.35">
      <c r="A113" s="40"/>
      <c r="B113" s="40" t="str">
        <f>Master[[#This Row],[Accession Prefix (NPGS)]]&amp;" "&amp;Master[[#This Row],[Accession Number -Assigned]]</f>
        <v xml:space="preserve">W6 </v>
      </c>
      <c r="C113" s="40" t="str">
        <f t="shared" si="13"/>
        <v>Historic documents</v>
      </c>
      <c r="D113" s="40" t="str">
        <f t="shared" si="10"/>
        <v>mm/dd/yyyy</v>
      </c>
      <c r="E113" s="156" t="str">
        <f>IF(Master[[#This Row],[Received Date -received by site]]="","",Master[[#This Row],[Received Date -received by site]])</f>
        <v/>
      </c>
      <c r="F113" s="40" t="str">
        <f t="shared" si="11"/>
        <v>mm/dd/yyyy</v>
      </c>
      <c r="G113" s="150" t="str">
        <f ca="1">IF(AccAction26[[#This Row],[Started Date]]&lt;&gt;"",NOW(),"")</f>
        <v/>
      </c>
      <c r="H113" s="40" t="str">
        <f t="shared" si="12"/>
        <v>N</v>
      </c>
      <c r="I113" s="40"/>
      <c r="J113" s="40" t="str">
        <f t="shared" si="14"/>
        <v>NC7.DOC.PASSPORT</v>
      </c>
      <c r="K113" s="40"/>
    </row>
    <row r="114" spans="1:11" x14ac:dyDescent="0.35">
      <c r="A114" s="40"/>
      <c r="B114" s="40" t="str">
        <f>Master[[#This Row],[Accession Prefix (NPGS)]]&amp;" "&amp;Master[[#This Row],[Accession Number -Assigned]]</f>
        <v xml:space="preserve">W6 </v>
      </c>
      <c r="C114" s="40" t="str">
        <f t="shared" si="13"/>
        <v>Historic documents</v>
      </c>
      <c r="D114" s="40" t="str">
        <f t="shared" si="10"/>
        <v>mm/dd/yyyy</v>
      </c>
      <c r="E114" s="156" t="str">
        <f>IF(Master[[#This Row],[Received Date -received by site]]="","",Master[[#This Row],[Received Date -received by site]])</f>
        <v/>
      </c>
      <c r="F114" s="40" t="str">
        <f t="shared" si="11"/>
        <v>mm/dd/yyyy</v>
      </c>
      <c r="G114" s="150" t="str">
        <f ca="1">IF(AccAction26[[#This Row],[Started Date]]&lt;&gt;"",NOW(),"")</f>
        <v/>
      </c>
      <c r="H114" s="40" t="str">
        <f t="shared" si="12"/>
        <v>N</v>
      </c>
      <c r="I114" s="40"/>
      <c r="J114" s="40" t="str">
        <f t="shared" si="14"/>
        <v>NC7.DOC.PASSPORT</v>
      </c>
      <c r="K114" s="40"/>
    </row>
    <row r="115" spans="1:11" x14ac:dyDescent="0.35">
      <c r="A115" s="40"/>
      <c r="B115" s="40" t="str">
        <f>Master[[#This Row],[Accession Prefix (NPGS)]]&amp;" "&amp;Master[[#This Row],[Accession Number -Assigned]]</f>
        <v xml:space="preserve">W6 </v>
      </c>
      <c r="C115" s="40" t="str">
        <f t="shared" si="13"/>
        <v>Historic documents</v>
      </c>
      <c r="D115" s="40" t="str">
        <f t="shared" si="10"/>
        <v>mm/dd/yyyy</v>
      </c>
      <c r="E115" s="156" t="str">
        <f>IF(Master[[#This Row],[Received Date -received by site]]="","",Master[[#This Row],[Received Date -received by site]])</f>
        <v/>
      </c>
      <c r="F115" s="40" t="str">
        <f t="shared" si="11"/>
        <v>mm/dd/yyyy</v>
      </c>
      <c r="G115" s="150" t="str">
        <f ca="1">IF(AccAction26[[#This Row],[Started Date]]&lt;&gt;"",NOW(),"")</f>
        <v/>
      </c>
      <c r="H115" s="40" t="str">
        <f t="shared" si="12"/>
        <v>N</v>
      </c>
      <c r="I115" s="40"/>
      <c r="J115" s="40" t="str">
        <f t="shared" si="14"/>
        <v>NC7.DOC.PASSPORT</v>
      </c>
      <c r="K115" s="40"/>
    </row>
    <row r="116" spans="1:11" x14ac:dyDescent="0.35">
      <c r="A116" s="40"/>
      <c r="B116" s="40" t="str">
        <f>Master[[#This Row],[Accession Prefix (NPGS)]]&amp;" "&amp;Master[[#This Row],[Accession Number -Assigned]]</f>
        <v xml:space="preserve">W6 </v>
      </c>
      <c r="C116" s="40" t="str">
        <f t="shared" si="13"/>
        <v>Historic documents</v>
      </c>
      <c r="D116" s="40" t="str">
        <f t="shared" si="10"/>
        <v>mm/dd/yyyy</v>
      </c>
      <c r="E116" s="156" t="str">
        <f>IF(Master[[#This Row],[Received Date -received by site]]="","",Master[[#This Row],[Received Date -received by site]])</f>
        <v/>
      </c>
      <c r="F116" s="40" t="str">
        <f t="shared" si="11"/>
        <v>mm/dd/yyyy</v>
      </c>
      <c r="G116" s="150" t="str">
        <f ca="1">IF(AccAction26[[#This Row],[Started Date]]&lt;&gt;"",NOW(),"")</f>
        <v/>
      </c>
      <c r="H116" s="40" t="str">
        <f t="shared" si="12"/>
        <v>N</v>
      </c>
      <c r="I116" s="40"/>
      <c r="J116" s="40" t="str">
        <f t="shared" si="14"/>
        <v>NC7.DOC.PASSPORT</v>
      </c>
      <c r="K116" s="40"/>
    </row>
    <row r="117" spans="1:11" x14ac:dyDescent="0.35">
      <c r="A117" s="40"/>
      <c r="B117" s="40" t="str">
        <f>Master[[#This Row],[Accession Prefix (NPGS)]]&amp;" "&amp;Master[[#This Row],[Accession Number -Assigned]]</f>
        <v xml:space="preserve">W6 </v>
      </c>
      <c r="C117" s="40" t="str">
        <f t="shared" si="13"/>
        <v>Historic documents</v>
      </c>
      <c r="D117" s="40" t="str">
        <f t="shared" si="10"/>
        <v>mm/dd/yyyy</v>
      </c>
      <c r="E117" s="156" t="str">
        <f>IF(Master[[#This Row],[Received Date -received by site]]="","",Master[[#This Row],[Received Date -received by site]])</f>
        <v/>
      </c>
      <c r="F117" s="40" t="str">
        <f t="shared" si="11"/>
        <v>mm/dd/yyyy</v>
      </c>
      <c r="G117" s="150" t="str">
        <f ca="1">IF(AccAction26[[#This Row],[Started Date]]&lt;&gt;"",NOW(),"")</f>
        <v/>
      </c>
      <c r="H117" s="40" t="str">
        <f t="shared" si="12"/>
        <v>N</v>
      </c>
      <c r="I117" s="40"/>
      <c r="J117" s="40" t="str">
        <f t="shared" si="14"/>
        <v>NC7.DOC.PASSPORT</v>
      </c>
      <c r="K117" s="40"/>
    </row>
    <row r="118" spans="1:11" x14ac:dyDescent="0.35">
      <c r="A118" s="40"/>
      <c r="B118" s="40" t="str">
        <f>Master[[#This Row],[Accession Prefix (NPGS)]]&amp;" "&amp;Master[[#This Row],[Accession Number -Assigned]]</f>
        <v xml:space="preserve"> </v>
      </c>
      <c r="C118" s="40" t="str">
        <f t="shared" si="13"/>
        <v>Historic documents</v>
      </c>
      <c r="D118" s="40" t="str">
        <f t="shared" si="10"/>
        <v>mm/dd/yyyy</v>
      </c>
      <c r="E118" s="156" t="str">
        <f>IF(Master[[#This Row],[Received Date -received by site]]="","",Master[[#This Row],[Received Date -received by site]])</f>
        <v/>
      </c>
      <c r="F118" s="40" t="str">
        <f t="shared" si="11"/>
        <v>mm/dd/yyyy</v>
      </c>
      <c r="G118" s="150" t="str">
        <f ca="1">IF(AccAction26[[#This Row],[Started Date]]&lt;&gt;"",NOW(),"")</f>
        <v/>
      </c>
      <c r="H118" s="40" t="str">
        <f t="shared" si="12"/>
        <v>N</v>
      </c>
      <c r="I118" s="40"/>
      <c r="J118" s="40" t="str">
        <f t="shared" si="14"/>
        <v>NC7.DOC.PASSPORT</v>
      </c>
      <c r="K118" s="40"/>
    </row>
    <row r="119" spans="1:11" x14ac:dyDescent="0.35">
      <c r="A119" s="40"/>
      <c r="B119" s="40" t="str">
        <f>Master[[#This Row],[Accession Prefix (NPGS)]]&amp;" "&amp;Master[[#This Row],[Accession Number -Assigned]]</f>
        <v xml:space="preserve"> </v>
      </c>
      <c r="C119" s="40" t="str">
        <f t="shared" si="13"/>
        <v>Historic documents</v>
      </c>
      <c r="D119" s="40" t="str">
        <f t="shared" si="10"/>
        <v>mm/dd/yyyy</v>
      </c>
      <c r="E119" s="156" t="str">
        <f>IF(Master[[#This Row],[Received Date -received by site]]="","",Master[[#This Row],[Received Date -received by site]])</f>
        <v/>
      </c>
      <c r="F119" s="40" t="str">
        <f t="shared" si="11"/>
        <v>mm/dd/yyyy</v>
      </c>
      <c r="G119" s="150" t="str">
        <f ca="1">IF(AccAction26[[#This Row],[Started Date]]&lt;&gt;"",NOW(),"")</f>
        <v/>
      </c>
      <c r="H119" s="40" t="str">
        <f t="shared" si="12"/>
        <v>N</v>
      </c>
      <c r="I119" s="40"/>
      <c r="J119" s="40" t="str">
        <f t="shared" si="14"/>
        <v>NC7.DOC.PASSPORT</v>
      </c>
      <c r="K119" s="40"/>
    </row>
    <row r="120" spans="1:11" x14ac:dyDescent="0.35">
      <c r="A120" s="40"/>
      <c r="B120" s="40" t="str">
        <f>Master[[#This Row],[Accession Prefix (NPGS)]]&amp;" "&amp;Master[[#This Row],[Accession Number -Assigned]]</f>
        <v xml:space="preserve"> </v>
      </c>
      <c r="C120" s="40" t="str">
        <f t="shared" si="13"/>
        <v>Historic documents</v>
      </c>
      <c r="D120" s="40" t="str">
        <f t="shared" si="10"/>
        <v>mm/dd/yyyy</v>
      </c>
      <c r="E120" s="156" t="str">
        <f>IF(Master[[#This Row],[Received Date -received by site]]="","",Master[[#This Row],[Received Date -received by site]])</f>
        <v/>
      </c>
      <c r="F120" s="40" t="str">
        <f t="shared" si="11"/>
        <v>mm/dd/yyyy</v>
      </c>
      <c r="G120" s="150" t="str">
        <f ca="1">IF(AccAction26[[#This Row],[Started Date]]&lt;&gt;"",NOW(),"")</f>
        <v/>
      </c>
      <c r="H120" s="40" t="str">
        <f t="shared" si="12"/>
        <v>N</v>
      </c>
      <c r="I120" s="40"/>
      <c r="J120" s="40" t="str">
        <f t="shared" si="14"/>
        <v>NC7.DOC.PASSPORT</v>
      </c>
      <c r="K120" s="40"/>
    </row>
    <row r="121" spans="1:11" x14ac:dyDescent="0.35">
      <c r="A121" s="40"/>
      <c r="B121" s="40" t="str">
        <f>Master[[#This Row],[Accession Prefix (NPGS)]]&amp;" "&amp;Master[[#This Row],[Accession Number -Assigned]]</f>
        <v xml:space="preserve"> </v>
      </c>
      <c r="C121" s="40" t="str">
        <f t="shared" si="13"/>
        <v>Historic documents</v>
      </c>
      <c r="D121" s="40" t="str">
        <f t="shared" si="10"/>
        <v>mm/dd/yyyy</v>
      </c>
      <c r="E121" s="156" t="str">
        <f>IF(Master[[#This Row],[Received Date -received by site]]="","",Master[[#This Row],[Received Date -received by site]])</f>
        <v/>
      </c>
      <c r="F121" s="40" t="str">
        <f t="shared" si="11"/>
        <v>mm/dd/yyyy</v>
      </c>
      <c r="G121" s="150" t="str">
        <f ca="1">IF(AccAction26[[#This Row],[Started Date]]&lt;&gt;"",NOW(),"")</f>
        <v/>
      </c>
      <c r="H121" s="40" t="str">
        <f t="shared" si="12"/>
        <v>N</v>
      </c>
      <c r="I121" s="40"/>
      <c r="J121" s="40" t="str">
        <f t="shared" si="14"/>
        <v>NC7.DOC.PASSPORT</v>
      </c>
      <c r="K121" s="40"/>
    </row>
    <row r="122" spans="1:11" x14ac:dyDescent="0.35">
      <c r="A122" s="40"/>
      <c r="B122" s="40" t="str">
        <f>Master[[#This Row],[Accession Prefix (NPGS)]]&amp;" "&amp;Master[[#This Row],[Accession Number -Assigned]]</f>
        <v xml:space="preserve"> </v>
      </c>
      <c r="C122" s="40" t="str">
        <f t="shared" si="13"/>
        <v>Historic documents</v>
      </c>
      <c r="D122" s="40" t="str">
        <f t="shared" si="10"/>
        <v>mm/dd/yyyy</v>
      </c>
      <c r="E122" s="156" t="str">
        <f>IF(Master[[#This Row],[Received Date -received by site]]="","",Master[[#This Row],[Received Date -received by site]])</f>
        <v/>
      </c>
      <c r="F122" s="40" t="str">
        <f t="shared" si="11"/>
        <v>mm/dd/yyyy</v>
      </c>
      <c r="G122" s="150" t="str">
        <f ca="1">IF(AccAction26[[#This Row],[Started Date]]&lt;&gt;"",NOW(),"")</f>
        <v/>
      </c>
      <c r="H122" s="40" t="str">
        <f t="shared" si="12"/>
        <v>N</v>
      </c>
      <c r="I122" s="40"/>
      <c r="J122" s="40" t="str">
        <f t="shared" si="14"/>
        <v>NC7.DOC.PASSPORT</v>
      </c>
      <c r="K122" s="40"/>
    </row>
    <row r="123" spans="1:11" x14ac:dyDescent="0.35">
      <c r="A123" s="40"/>
      <c r="B123" s="40" t="str">
        <f>Master[[#This Row],[Accession Prefix (NPGS)]]&amp;" "&amp;Master[[#This Row],[Accession Number -Assigned]]</f>
        <v xml:space="preserve"> </v>
      </c>
      <c r="C123" s="40" t="str">
        <f t="shared" si="13"/>
        <v>Historic documents</v>
      </c>
      <c r="D123" s="40" t="str">
        <f t="shared" si="10"/>
        <v>mm/dd/yyyy</v>
      </c>
      <c r="E123" s="156" t="str">
        <f>IF(Master[[#This Row],[Received Date -received by site]]="","",Master[[#This Row],[Received Date -received by site]])</f>
        <v/>
      </c>
      <c r="F123" s="40" t="str">
        <f t="shared" si="11"/>
        <v>mm/dd/yyyy</v>
      </c>
      <c r="G123" s="150" t="str">
        <f ca="1">IF(AccAction26[[#This Row],[Started Date]]&lt;&gt;"",NOW(),"")</f>
        <v/>
      </c>
      <c r="H123" s="40" t="str">
        <f t="shared" si="12"/>
        <v>N</v>
      </c>
      <c r="I123" s="40"/>
      <c r="J123" s="40" t="str">
        <f t="shared" si="14"/>
        <v>NC7.DOC.PASSPORT</v>
      </c>
      <c r="K123" s="40"/>
    </row>
    <row r="124" spans="1:11" x14ac:dyDescent="0.35">
      <c r="A124" s="40"/>
      <c r="B124" s="40" t="str">
        <f>Master[[#This Row],[Accession Prefix (NPGS)]]&amp;" "&amp;Master[[#This Row],[Accession Number -Assigned]]</f>
        <v xml:space="preserve"> </v>
      </c>
      <c r="C124" s="40" t="str">
        <f t="shared" si="13"/>
        <v>Historic documents</v>
      </c>
      <c r="D124" s="40" t="str">
        <f t="shared" si="10"/>
        <v>mm/dd/yyyy</v>
      </c>
      <c r="E124" s="156" t="str">
        <f>IF(Master[[#This Row],[Received Date -received by site]]="","",Master[[#This Row],[Received Date -received by site]])</f>
        <v/>
      </c>
      <c r="F124" s="40" t="str">
        <f t="shared" si="11"/>
        <v>mm/dd/yyyy</v>
      </c>
      <c r="G124" s="150" t="str">
        <f ca="1">IF(AccAction26[[#This Row],[Started Date]]&lt;&gt;"",NOW(),"")</f>
        <v/>
      </c>
      <c r="H124" s="40" t="str">
        <f t="shared" si="12"/>
        <v>N</v>
      </c>
      <c r="I124" s="40"/>
      <c r="J124" s="40" t="str">
        <f t="shared" si="14"/>
        <v>NC7.DOC.PASSPORT</v>
      </c>
      <c r="K124" s="40"/>
    </row>
    <row r="125" spans="1:11" x14ac:dyDescent="0.35">
      <c r="A125" s="40"/>
      <c r="B125" s="40" t="str">
        <f>Master[[#This Row],[Accession Prefix (NPGS)]]&amp;" "&amp;Master[[#This Row],[Accession Number -Assigned]]</f>
        <v xml:space="preserve"> </v>
      </c>
      <c r="C125" s="40" t="str">
        <f t="shared" si="13"/>
        <v>Historic documents</v>
      </c>
      <c r="D125" s="40" t="str">
        <f t="shared" si="10"/>
        <v>mm/dd/yyyy</v>
      </c>
      <c r="E125" s="156" t="str">
        <f>IF(Master[[#This Row],[Received Date -received by site]]="","",Master[[#This Row],[Received Date -received by site]])</f>
        <v/>
      </c>
      <c r="F125" s="40" t="str">
        <f t="shared" si="11"/>
        <v>mm/dd/yyyy</v>
      </c>
      <c r="G125" s="150" t="str">
        <f ca="1">IF(AccAction26[[#This Row],[Started Date]]&lt;&gt;"",NOW(),"")</f>
        <v/>
      </c>
      <c r="H125" s="40" t="str">
        <f t="shared" si="12"/>
        <v>N</v>
      </c>
      <c r="I125" s="40"/>
      <c r="J125" s="40" t="str">
        <f t="shared" si="14"/>
        <v>NC7.DOC.PASSPORT</v>
      </c>
      <c r="K125" s="40"/>
    </row>
    <row r="126" spans="1:11" x14ac:dyDescent="0.35">
      <c r="A126" s="40"/>
      <c r="B126" s="40" t="str">
        <f>Master[[#This Row],[Accession Prefix (NPGS)]]&amp;" "&amp;Master[[#This Row],[Accession Number -Assigned]]</f>
        <v xml:space="preserve"> </v>
      </c>
      <c r="C126" s="40" t="str">
        <f t="shared" si="13"/>
        <v>Historic documents</v>
      </c>
      <c r="D126" s="40" t="str">
        <f t="shared" si="10"/>
        <v>mm/dd/yyyy</v>
      </c>
      <c r="E126" s="156" t="str">
        <f>IF(Master[[#This Row],[Received Date -received by site]]="","",Master[[#This Row],[Received Date -received by site]])</f>
        <v/>
      </c>
      <c r="F126" s="40" t="str">
        <f t="shared" si="11"/>
        <v>mm/dd/yyyy</v>
      </c>
      <c r="G126" s="150" t="str">
        <f ca="1">IF(AccAction26[[#This Row],[Started Date]]&lt;&gt;"",NOW(),"")</f>
        <v/>
      </c>
      <c r="H126" s="40" t="str">
        <f t="shared" si="12"/>
        <v>N</v>
      </c>
      <c r="I126" s="40"/>
      <c r="J126" s="40" t="str">
        <f t="shared" si="14"/>
        <v>NC7.DOC.PASSPORT</v>
      </c>
      <c r="K126" s="40"/>
    </row>
    <row r="127" spans="1:11" x14ac:dyDescent="0.35">
      <c r="A127" s="40"/>
      <c r="B127" s="40" t="str">
        <f>Master[[#This Row],[Accession Prefix (NPGS)]]&amp;" "&amp;Master[[#This Row],[Accession Number -Assigned]]</f>
        <v xml:space="preserve"> </v>
      </c>
      <c r="C127" s="40" t="str">
        <f t="shared" si="13"/>
        <v>Historic documents</v>
      </c>
      <c r="D127" s="40" t="str">
        <f t="shared" si="10"/>
        <v>mm/dd/yyyy</v>
      </c>
      <c r="E127" s="156" t="str">
        <f>IF(Master[[#This Row],[Received Date -received by site]]="","",Master[[#This Row],[Received Date -received by site]])</f>
        <v/>
      </c>
      <c r="F127" s="40" t="str">
        <f t="shared" si="11"/>
        <v>mm/dd/yyyy</v>
      </c>
      <c r="G127" s="150" t="str">
        <f ca="1">IF(AccAction26[[#This Row],[Started Date]]&lt;&gt;"",NOW(),"")</f>
        <v/>
      </c>
      <c r="H127" s="40" t="str">
        <f t="shared" si="12"/>
        <v>N</v>
      </c>
      <c r="I127" s="40"/>
      <c r="J127" s="40" t="str">
        <f t="shared" si="14"/>
        <v>NC7.DOC.PASSPORT</v>
      </c>
      <c r="K127" s="40"/>
    </row>
    <row r="128" spans="1:11" x14ac:dyDescent="0.35">
      <c r="A128" s="40"/>
      <c r="B128" s="40" t="str">
        <f>Master[[#This Row],[Accession Prefix (NPGS)]]&amp;" "&amp;Master[[#This Row],[Accession Number -Assigned]]</f>
        <v xml:space="preserve"> </v>
      </c>
      <c r="C128" s="40" t="str">
        <f t="shared" si="13"/>
        <v>Historic documents</v>
      </c>
      <c r="D128" s="40" t="str">
        <f t="shared" si="10"/>
        <v>mm/dd/yyyy</v>
      </c>
      <c r="E128" s="156" t="str">
        <f>IF(Master[[#This Row],[Received Date -received by site]]="","",Master[[#This Row],[Received Date -received by site]])</f>
        <v/>
      </c>
      <c r="F128" s="40" t="str">
        <f t="shared" si="11"/>
        <v>mm/dd/yyyy</v>
      </c>
      <c r="G128" s="150" t="str">
        <f ca="1">IF(AccAction26[[#This Row],[Started Date]]&lt;&gt;"",NOW(),"")</f>
        <v/>
      </c>
      <c r="H128" s="40" t="str">
        <f t="shared" si="12"/>
        <v>N</v>
      </c>
      <c r="I128" s="40"/>
      <c r="J128" s="40" t="str">
        <f t="shared" si="14"/>
        <v>NC7.DOC.PASSPORT</v>
      </c>
      <c r="K128" s="40"/>
    </row>
    <row r="129" spans="1:11" x14ac:dyDescent="0.35">
      <c r="A129" s="40"/>
      <c r="B129" s="40" t="str">
        <f>Master[[#This Row],[Accession Prefix (NPGS)]]&amp;" "&amp;Master[[#This Row],[Accession Number -Assigned]]</f>
        <v xml:space="preserve"> </v>
      </c>
      <c r="C129" s="40" t="str">
        <f t="shared" si="13"/>
        <v>Historic documents</v>
      </c>
      <c r="D129" s="40" t="str">
        <f t="shared" si="10"/>
        <v>mm/dd/yyyy</v>
      </c>
      <c r="E129" s="156" t="str">
        <f>IF(Master[[#This Row],[Received Date -received by site]]="","",Master[[#This Row],[Received Date -received by site]])</f>
        <v/>
      </c>
      <c r="F129" s="40" t="str">
        <f t="shared" si="11"/>
        <v>mm/dd/yyyy</v>
      </c>
      <c r="G129" s="150" t="str">
        <f ca="1">IF(AccAction26[[#This Row],[Started Date]]&lt;&gt;"",NOW(),"")</f>
        <v/>
      </c>
      <c r="H129" s="40" t="str">
        <f t="shared" si="12"/>
        <v>N</v>
      </c>
      <c r="I129" s="40"/>
      <c r="J129" s="40" t="str">
        <f t="shared" si="14"/>
        <v>NC7.DOC.PASSPORT</v>
      </c>
      <c r="K129" s="40"/>
    </row>
    <row r="130" spans="1:11" x14ac:dyDescent="0.35">
      <c r="A130" s="40"/>
      <c r="B130" s="40" t="str">
        <f>Master[[#This Row],[Accession Prefix (NPGS)]]&amp;" "&amp;Master[[#This Row],[Accession Number -Assigned]]</f>
        <v xml:space="preserve"> </v>
      </c>
      <c r="C130" s="40" t="str">
        <f t="shared" ref="C130:C161" si="15">"Historic documents"</f>
        <v>Historic documents</v>
      </c>
      <c r="D130" s="40" t="str">
        <f t="shared" si="10"/>
        <v>mm/dd/yyyy</v>
      </c>
      <c r="E130" s="156" t="str">
        <f>IF(Master[[#This Row],[Received Date -received by site]]="","",Master[[#This Row],[Received Date -received by site]])</f>
        <v/>
      </c>
      <c r="F130" s="40" t="str">
        <f t="shared" si="11"/>
        <v>mm/dd/yyyy</v>
      </c>
      <c r="G130" s="150" t="str">
        <f ca="1">IF(AccAction26[[#This Row],[Started Date]]&lt;&gt;"",NOW(),"")</f>
        <v/>
      </c>
      <c r="H130" s="40" t="str">
        <f t="shared" si="12"/>
        <v>N</v>
      </c>
      <c r="I130" s="40"/>
      <c r="J130" s="40" t="str">
        <f t="shared" ref="J130:J161" si="16">"NC7.DOC.PASSPORT"</f>
        <v>NC7.DOC.PASSPORT</v>
      </c>
      <c r="K130" s="40"/>
    </row>
    <row r="131" spans="1:11" x14ac:dyDescent="0.35">
      <c r="A131" s="40"/>
      <c r="B131" s="40" t="str">
        <f>Master[[#This Row],[Accession Prefix (NPGS)]]&amp;" "&amp;Master[[#This Row],[Accession Number -Assigned]]</f>
        <v xml:space="preserve"> </v>
      </c>
      <c r="C131" s="40" t="str">
        <f t="shared" si="15"/>
        <v>Historic documents</v>
      </c>
      <c r="D131" s="40" t="str">
        <f t="shared" ref="D131:D194" si="17">"mm/dd/yyyy"</f>
        <v>mm/dd/yyyy</v>
      </c>
      <c r="E131" s="156" t="str">
        <f>IF(Master[[#This Row],[Received Date -received by site]]="","",Master[[#This Row],[Received Date -received by site]])</f>
        <v/>
      </c>
      <c r="F131" s="40" t="str">
        <f t="shared" ref="F131:F194" si="18">"mm/dd/yyyy"</f>
        <v>mm/dd/yyyy</v>
      </c>
      <c r="G131" s="150" t="str">
        <f ca="1">IF(AccAction26[[#This Row],[Started Date]]&lt;&gt;"",NOW(),"")</f>
        <v/>
      </c>
      <c r="H131" s="40" t="str">
        <f t="shared" ref="H131:H194" si="19">"N"</f>
        <v>N</v>
      </c>
      <c r="I131" s="40"/>
      <c r="J131" s="40" t="str">
        <f t="shared" si="16"/>
        <v>NC7.DOC.PASSPORT</v>
      </c>
      <c r="K131" s="40"/>
    </row>
    <row r="132" spans="1:11" x14ac:dyDescent="0.35">
      <c r="A132" s="40"/>
      <c r="B132" s="40" t="str">
        <f>Master[[#This Row],[Accession Prefix (NPGS)]]&amp;" "&amp;Master[[#This Row],[Accession Number -Assigned]]</f>
        <v xml:space="preserve"> </v>
      </c>
      <c r="C132" s="40" t="str">
        <f t="shared" si="15"/>
        <v>Historic documents</v>
      </c>
      <c r="D132" s="40" t="str">
        <f t="shared" si="17"/>
        <v>mm/dd/yyyy</v>
      </c>
      <c r="E132" s="156" t="str">
        <f>IF(Master[[#This Row],[Received Date -received by site]]="","",Master[[#This Row],[Received Date -received by site]])</f>
        <v/>
      </c>
      <c r="F132" s="40" t="str">
        <f t="shared" si="18"/>
        <v>mm/dd/yyyy</v>
      </c>
      <c r="G132" s="150" t="str">
        <f ca="1">IF(AccAction26[[#This Row],[Started Date]]&lt;&gt;"",NOW(),"")</f>
        <v/>
      </c>
      <c r="H132" s="40" t="str">
        <f t="shared" si="19"/>
        <v>N</v>
      </c>
      <c r="I132" s="40"/>
      <c r="J132" s="40" t="str">
        <f t="shared" si="16"/>
        <v>NC7.DOC.PASSPORT</v>
      </c>
      <c r="K132" s="40"/>
    </row>
    <row r="133" spans="1:11" x14ac:dyDescent="0.35">
      <c r="A133" s="40"/>
      <c r="B133" s="40" t="str">
        <f>Master[[#This Row],[Accession Prefix (NPGS)]]&amp;" "&amp;Master[[#This Row],[Accession Number -Assigned]]</f>
        <v xml:space="preserve"> </v>
      </c>
      <c r="C133" s="40" t="str">
        <f t="shared" si="15"/>
        <v>Historic documents</v>
      </c>
      <c r="D133" s="40" t="str">
        <f t="shared" si="17"/>
        <v>mm/dd/yyyy</v>
      </c>
      <c r="E133" s="156" t="str">
        <f>IF(Master[[#This Row],[Received Date -received by site]]="","",Master[[#This Row],[Received Date -received by site]])</f>
        <v/>
      </c>
      <c r="F133" s="40" t="str">
        <f t="shared" si="18"/>
        <v>mm/dd/yyyy</v>
      </c>
      <c r="G133" s="150" t="str">
        <f ca="1">IF(AccAction26[[#This Row],[Started Date]]&lt;&gt;"",NOW(),"")</f>
        <v/>
      </c>
      <c r="H133" s="40" t="str">
        <f t="shared" si="19"/>
        <v>N</v>
      </c>
      <c r="I133" s="40"/>
      <c r="J133" s="40" t="str">
        <f t="shared" si="16"/>
        <v>NC7.DOC.PASSPORT</v>
      </c>
      <c r="K133" s="40"/>
    </row>
    <row r="134" spans="1:11" x14ac:dyDescent="0.35">
      <c r="A134" s="40"/>
      <c r="B134" s="40" t="str">
        <f>Master[[#This Row],[Accession Prefix (NPGS)]]&amp;" "&amp;Master[[#This Row],[Accession Number -Assigned]]</f>
        <v xml:space="preserve"> </v>
      </c>
      <c r="C134" s="40" t="str">
        <f t="shared" si="15"/>
        <v>Historic documents</v>
      </c>
      <c r="D134" s="40" t="str">
        <f t="shared" si="17"/>
        <v>mm/dd/yyyy</v>
      </c>
      <c r="E134" s="156" t="str">
        <f>IF(Master[[#This Row],[Received Date -received by site]]="","",Master[[#This Row],[Received Date -received by site]])</f>
        <v/>
      </c>
      <c r="F134" s="40" t="str">
        <f t="shared" si="18"/>
        <v>mm/dd/yyyy</v>
      </c>
      <c r="G134" s="150" t="str">
        <f ca="1">IF(AccAction26[[#This Row],[Started Date]]&lt;&gt;"",NOW(),"")</f>
        <v/>
      </c>
      <c r="H134" s="40" t="str">
        <f t="shared" si="19"/>
        <v>N</v>
      </c>
      <c r="I134" s="40"/>
      <c r="J134" s="40" t="str">
        <f t="shared" si="16"/>
        <v>NC7.DOC.PASSPORT</v>
      </c>
      <c r="K134" s="40"/>
    </row>
    <row r="135" spans="1:11" x14ac:dyDescent="0.35">
      <c r="A135" s="40"/>
      <c r="B135" s="40" t="str">
        <f>Master[[#This Row],[Accession Prefix (NPGS)]]&amp;" "&amp;Master[[#This Row],[Accession Number -Assigned]]</f>
        <v xml:space="preserve"> </v>
      </c>
      <c r="C135" s="40" t="str">
        <f t="shared" si="15"/>
        <v>Historic documents</v>
      </c>
      <c r="D135" s="40" t="str">
        <f t="shared" si="17"/>
        <v>mm/dd/yyyy</v>
      </c>
      <c r="E135" s="156" t="str">
        <f>IF(Master[[#This Row],[Received Date -received by site]]="","",Master[[#This Row],[Received Date -received by site]])</f>
        <v/>
      </c>
      <c r="F135" s="40" t="str">
        <f t="shared" si="18"/>
        <v>mm/dd/yyyy</v>
      </c>
      <c r="G135" s="150" t="str">
        <f ca="1">IF(AccAction26[[#This Row],[Started Date]]&lt;&gt;"",NOW(),"")</f>
        <v/>
      </c>
      <c r="H135" s="40" t="str">
        <f t="shared" si="19"/>
        <v>N</v>
      </c>
      <c r="I135" s="40"/>
      <c r="J135" s="40" t="str">
        <f t="shared" si="16"/>
        <v>NC7.DOC.PASSPORT</v>
      </c>
      <c r="K135" s="40"/>
    </row>
    <row r="136" spans="1:11" x14ac:dyDescent="0.35">
      <c r="A136" s="40"/>
      <c r="B136" s="40" t="str">
        <f>Master[[#This Row],[Accession Prefix (NPGS)]]&amp;" "&amp;Master[[#This Row],[Accession Number -Assigned]]</f>
        <v xml:space="preserve"> </v>
      </c>
      <c r="C136" s="40" t="str">
        <f t="shared" si="15"/>
        <v>Historic documents</v>
      </c>
      <c r="D136" s="40" t="str">
        <f t="shared" si="17"/>
        <v>mm/dd/yyyy</v>
      </c>
      <c r="E136" s="156" t="str">
        <f>IF(Master[[#This Row],[Received Date -received by site]]="","",Master[[#This Row],[Received Date -received by site]])</f>
        <v/>
      </c>
      <c r="F136" s="40" t="str">
        <f t="shared" si="18"/>
        <v>mm/dd/yyyy</v>
      </c>
      <c r="G136" s="150" t="str">
        <f ca="1">IF(AccAction26[[#This Row],[Started Date]]&lt;&gt;"",NOW(),"")</f>
        <v/>
      </c>
      <c r="H136" s="40" t="str">
        <f t="shared" si="19"/>
        <v>N</v>
      </c>
      <c r="I136" s="40"/>
      <c r="J136" s="40" t="str">
        <f t="shared" si="16"/>
        <v>NC7.DOC.PASSPORT</v>
      </c>
      <c r="K136" s="40"/>
    </row>
    <row r="137" spans="1:11" x14ac:dyDescent="0.35">
      <c r="A137" s="40"/>
      <c r="B137" s="40" t="str">
        <f>Master[[#This Row],[Accession Prefix (NPGS)]]&amp;" "&amp;Master[[#This Row],[Accession Number -Assigned]]</f>
        <v xml:space="preserve"> </v>
      </c>
      <c r="C137" s="40" t="str">
        <f t="shared" si="15"/>
        <v>Historic documents</v>
      </c>
      <c r="D137" s="40" t="str">
        <f t="shared" si="17"/>
        <v>mm/dd/yyyy</v>
      </c>
      <c r="E137" s="156" t="str">
        <f>IF(Master[[#This Row],[Received Date -received by site]]="","",Master[[#This Row],[Received Date -received by site]])</f>
        <v/>
      </c>
      <c r="F137" s="40" t="str">
        <f t="shared" si="18"/>
        <v>mm/dd/yyyy</v>
      </c>
      <c r="G137" s="150" t="str">
        <f ca="1">IF(AccAction26[[#This Row],[Started Date]]&lt;&gt;"",NOW(),"")</f>
        <v/>
      </c>
      <c r="H137" s="40" t="str">
        <f t="shared" si="19"/>
        <v>N</v>
      </c>
      <c r="I137" s="40"/>
      <c r="J137" s="40" t="str">
        <f t="shared" si="16"/>
        <v>NC7.DOC.PASSPORT</v>
      </c>
      <c r="K137" s="40"/>
    </row>
    <row r="138" spans="1:11" x14ac:dyDescent="0.35">
      <c r="A138" s="40"/>
      <c r="B138" s="40" t="str">
        <f>Master[[#This Row],[Accession Prefix (NPGS)]]&amp;" "&amp;Master[[#This Row],[Accession Number -Assigned]]</f>
        <v xml:space="preserve"> </v>
      </c>
      <c r="C138" s="40" t="str">
        <f t="shared" si="15"/>
        <v>Historic documents</v>
      </c>
      <c r="D138" s="40" t="str">
        <f t="shared" si="17"/>
        <v>mm/dd/yyyy</v>
      </c>
      <c r="E138" s="156" t="str">
        <f>IF(Master[[#This Row],[Received Date -received by site]]="","",Master[[#This Row],[Received Date -received by site]])</f>
        <v/>
      </c>
      <c r="F138" s="40" t="str">
        <f t="shared" si="18"/>
        <v>mm/dd/yyyy</v>
      </c>
      <c r="G138" s="150" t="str">
        <f ca="1">IF(AccAction26[[#This Row],[Started Date]]&lt;&gt;"",NOW(),"")</f>
        <v/>
      </c>
      <c r="H138" s="40" t="str">
        <f t="shared" si="19"/>
        <v>N</v>
      </c>
      <c r="I138" s="40"/>
      <c r="J138" s="40" t="str">
        <f t="shared" si="16"/>
        <v>NC7.DOC.PASSPORT</v>
      </c>
      <c r="K138" s="40"/>
    </row>
    <row r="139" spans="1:11" x14ac:dyDescent="0.35">
      <c r="A139" s="40"/>
      <c r="B139" s="40" t="str">
        <f>Master[[#This Row],[Accession Prefix (NPGS)]]&amp;" "&amp;Master[[#This Row],[Accession Number -Assigned]]</f>
        <v xml:space="preserve"> </v>
      </c>
      <c r="C139" s="40" t="str">
        <f t="shared" si="15"/>
        <v>Historic documents</v>
      </c>
      <c r="D139" s="40" t="str">
        <f t="shared" si="17"/>
        <v>mm/dd/yyyy</v>
      </c>
      <c r="E139" s="156" t="str">
        <f>IF(Master[[#This Row],[Received Date -received by site]]="","",Master[[#This Row],[Received Date -received by site]])</f>
        <v/>
      </c>
      <c r="F139" s="40" t="str">
        <f t="shared" si="18"/>
        <v>mm/dd/yyyy</v>
      </c>
      <c r="G139" s="150" t="str">
        <f ca="1">IF(AccAction26[[#This Row],[Started Date]]&lt;&gt;"",NOW(),"")</f>
        <v/>
      </c>
      <c r="H139" s="40" t="str">
        <f t="shared" si="19"/>
        <v>N</v>
      </c>
      <c r="I139" s="40"/>
      <c r="J139" s="40" t="str">
        <f t="shared" si="16"/>
        <v>NC7.DOC.PASSPORT</v>
      </c>
      <c r="K139" s="40"/>
    </row>
    <row r="140" spans="1:11" x14ac:dyDescent="0.35">
      <c r="A140" s="40"/>
      <c r="B140" s="40" t="str">
        <f>Master[[#This Row],[Accession Prefix (NPGS)]]&amp;" "&amp;Master[[#This Row],[Accession Number -Assigned]]</f>
        <v xml:space="preserve"> </v>
      </c>
      <c r="C140" s="40" t="str">
        <f t="shared" si="15"/>
        <v>Historic documents</v>
      </c>
      <c r="D140" s="40" t="str">
        <f t="shared" si="17"/>
        <v>mm/dd/yyyy</v>
      </c>
      <c r="E140" s="156" t="str">
        <f>IF(Master[[#This Row],[Received Date -received by site]]="","",Master[[#This Row],[Received Date -received by site]])</f>
        <v/>
      </c>
      <c r="F140" s="40" t="str">
        <f t="shared" si="18"/>
        <v>mm/dd/yyyy</v>
      </c>
      <c r="G140" s="150" t="str">
        <f ca="1">IF(AccAction26[[#This Row],[Started Date]]&lt;&gt;"",NOW(),"")</f>
        <v/>
      </c>
      <c r="H140" s="40" t="str">
        <f t="shared" si="19"/>
        <v>N</v>
      </c>
      <c r="I140" s="40"/>
      <c r="J140" s="40" t="str">
        <f t="shared" si="16"/>
        <v>NC7.DOC.PASSPORT</v>
      </c>
      <c r="K140" s="40"/>
    </row>
    <row r="141" spans="1:11" x14ac:dyDescent="0.35">
      <c r="A141" s="40"/>
      <c r="B141" s="40" t="str">
        <f>Master[[#This Row],[Accession Prefix (NPGS)]]&amp;" "&amp;Master[[#This Row],[Accession Number -Assigned]]</f>
        <v xml:space="preserve"> </v>
      </c>
      <c r="C141" s="40" t="str">
        <f t="shared" si="15"/>
        <v>Historic documents</v>
      </c>
      <c r="D141" s="40" t="str">
        <f t="shared" si="17"/>
        <v>mm/dd/yyyy</v>
      </c>
      <c r="E141" s="156" t="str">
        <f>IF(Master[[#This Row],[Received Date -received by site]]="","",Master[[#This Row],[Received Date -received by site]])</f>
        <v/>
      </c>
      <c r="F141" s="40" t="str">
        <f t="shared" si="18"/>
        <v>mm/dd/yyyy</v>
      </c>
      <c r="G141" s="150" t="str">
        <f ca="1">IF(AccAction26[[#This Row],[Started Date]]&lt;&gt;"",NOW(),"")</f>
        <v/>
      </c>
      <c r="H141" s="40" t="str">
        <f t="shared" si="19"/>
        <v>N</v>
      </c>
      <c r="I141" s="40"/>
      <c r="J141" s="40" t="str">
        <f t="shared" si="16"/>
        <v>NC7.DOC.PASSPORT</v>
      </c>
      <c r="K141" s="40"/>
    </row>
    <row r="142" spans="1:11" x14ac:dyDescent="0.35">
      <c r="A142" s="40"/>
      <c r="B142" s="40" t="str">
        <f>Master[[#This Row],[Accession Prefix (NPGS)]]&amp;" "&amp;Master[[#This Row],[Accession Number -Assigned]]</f>
        <v xml:space="preserve"> </v>
      </c>
      <c r="C142" s="40" t="str">
        <f t="shared" si="15"/>
        <v>Historic documents</v>
      </c>
      <c r="D142" s="40" t="str">
        <f t="shared" si="17"/>
        <v>mm/dd/yyyy</v>
      </c>
      <c r="E142" s="156" t="str">
        <f>IF(Master[[#This Row],[Received Date -received by site]]="","",Master[[#This Row],[Received Date -received by site]])</f>
        <v/>
      </c>
      <c r="F142" s="40" t="str">
        <f t="shared" si="18"/>
        <v>mm/dd/yyyy</v>
      </c>
      <c r="G142" s="150" t="str">
        <f ca="1">IF(AccAction26[[#This Row],[Started Date]]&lt;&gt;"",NOW(),"")</f>
        <v/>
      </c>
      <c r="H142" s="40" t="str">
        <f t="shared" si="19"/>
        <v>N</v>
      </c>
      <c r="I142" s="40"/>
      <c r="J142" s="40" t="str">
        <f t="shared" si="16"/>
        <v>NC7.DOC.PASSPORT</v>
      </c>
      <c r="K142" s="40"/>
    </row>
    <row r="143" spans="1:11" x14ac:dyDescent="0.35">
      <c r="A143" s="40"/>
      <c r="B143" s="40" t="str">
        <f>Master[[#This Row],[Accession Prefix (NPGS)]]&amp;" "&amp;Master[[#This Row],[Accession Number -Assigned]]</f>
        <v xml:space="preserve"> </v>
      </c>
      <c r="C143" s="40" t="str">
        <f t="shared" si="15"/>
        <v>Historic documents</v>
      </c>
      <c r="D143" s="40" t="str">
        <f t="shared" si="17"/>
        <v>mm/dd/yyyy</v>
      </c>
      <c r="E143" s="156" t="str">
        <f>IF(Master[[#This Row],[Received Date -received by site]]="","",Master[[#This Row],[Received Date -received by site]])</f>
        <v/>
      </c>
      <c r="F143" s="40" t="str">
        <f t="shared" si="18"/>
        <v>mm/dd/yyyy</v>
      </c>
      <c r="G143" s="150" t="str">
        <f ca="1">IF(AccAction26[[#This Row],[Started Date]]&lt;&gt;"",NOW(),"")</f>
        <v/>
      </c>
      <c r="H143" s="40" t="str">
        <f t="shared" si="19"/>
        <v>N</v>
      </c>
      <c r="I143" s="40"/>
      <c r="J143" s="40" t="str">
        <f t="shared" si="16"/>
        <v>NC7.DOC.PASSPORT</v>
      </c>
      <c r="K143" s="40"/>
    </row>
    <row r="144" spans="1:11" x14ac:dyDescent="0.35">
      <c r="A144" s="40"/>
      <c r="B144" s="40" t="str">
        <f>Master[[#This Row],[Accession Prefix (NPGS)]]&amp;" "&amp;Master[[#This Row],[Accession Number -Assigned]]</f>
        <v xml:space="preserve"> </v>
      </c>
      <c r="C144" s="40" t="str">
        <f t="shared" si="15"/>
        <v>Historic documents</v>
      </c>
      <c r="D144" s="40" t="str">
        <f t="shared" si="17"/>
        <v>mm/dd/yyyy</v>
      </c>
      <c r="E144" s="156" t="str">
        <f>IF(Master[[#This Row],[Received Date -received by site]]="","",Master[[#This Row],[Received Date -received by site]])</f>
        <v/>
      </c>
      <c r="F144" s="40" t="str">
        <f t="shared" si="18"/>
        <v>mm/dd/yyyy</v>
      </c>
      <c r="G144" s="150" t="str">
        <f ca="1">IF(AccAction26[[#This Row],[Started Date]]&lt;&gt;"",NOW(),"")</f>
        <v/>
      </c>
      <c r="H144" s="40" t="str">
        <f t="shared" si="19"/>
        <v>N</v>
      </c>
      <c r="I144" s="40"/>
      <c r="J144" s="40" t="str">
        <f t="shared" si="16"/>
        <v>NC7.DOC.PASSPORT</v>
      </c>
      <c r="K144" s="40"/>
    </row>
    <row r="145" spans="1:11" x14ac:dyDescent="0.35">
      <c r="A145" s="40"/>
      <c r="B145" s="40" t="str">
        <f>Master[[#This Row],[Accession Prefix (NPGS)]]&amp;" "&amp;Master[[#This Row],[Accession Number -Assigned]]</f>
        <v xml:space="preserve"> </v>
      </c>
      <c r="C145" s="40" t="str">
        <f t="shared" si="15"/>
        <v>Historic documents</v>
      </c>
      <c r="D145" s="40" t="str">
        <f t="shared" si="17"/>
        <v>mm/dd/yyyy</v>
      </c>
      <c r="E145" s="156" t="str">
        <f>IF(Master[[#This Row],[Received Date -received by site]]="","",Master[[#This Row],[Received Date -received by site]])</f>
        <v/>
      </c>
      <c r="F145" s="40" t="str">
        <f t="shared" si="18"/>
        <v>mm/dd/yyyy</v>
      </c>
      <c r="G145" s="150" t="str">
        <f ca="1">IF(AccAction26[[#This Row],[Started Date]]&lt;&gt;"",NOW(),"")</f>
        <v/>
      </c>
      <c r="H145" s="40" t="str">
        <f t="shared" si="19"/>
        <v>N</v>
      </c>
      <c r="I145" s="40"/>
      <c r="J145" s="40" t="str">
        <f t="shared" si="16"/>
        <v>NC7.DOC.PASSPORT</v>
      </c>
      <c r="K145" s="40"/>
    </row>
    <row r="146" spans="1:11" x14ac:dyDescent="0.35">
      <c r="A146" s="40"/>
      <c r="B146" s="40" t="str">
        <f>Master[[#This Row],[Accession Prefix (NPGS)]]&amp;" "&amp;Master[[#This Row],[Accession Number -Assigned]]</f>
        <v xml:space="preserve"> </v>
      </c>
      <c r="C146" s="40" t="str">
        <f t="shared" si="15"/>
        <v>Historic documents</v>
      </c>
      <c r="D146" s="40" t="str">
        <f t="shared" si="17"/>
        <v>mm/dd/yyyy</v>
      </c>
      <c r="E146" s="156" t="str">
        <f>IF(Master[[#This Row],[Received Date -received by site]]="","",Master[[#This Row],[Received Date -received by site]])</f>
        <v/>
      </c>
      <c r="F146" s="40" t="str">
        <f t="shared" si="18"/>
        <v>mm/dd/yyyy</v>
      </c>
      <c r="G146" s="150" t="str">
        <f ca="1">IF(AccAction26[[#This Row],[Started Date]]&lt;&gt;"",NOW(),"")</f>
        <v/>
      </c>
      <c r="H146" s="40" t="str">
        <f t="shared" si="19"/>
        <v>N</v>
      </c>
      <c r="I146" s="40"/>
      <c r="J146" s="40" t="str">
        <f t="shared" si="16"/>
        <v>NC7.DOC.PASSPORT</v>
      </c>
      <c r="K146" s="40"/>
    </row>
    <row r="147" spans="1:11" x14ac:dyDescent="0.35">
      <c r="A147" s="40"/>
      <c r="B147" s="40" t="str">
        <f>Master[[#This Row],[Accession Prefix (NPGS)]]&amp;" "&amp;Master[[#This Row],[Accession Number -Assigned]]</f>
        <v xml:space="preserve"> </v>
      </c>
      <c r="C147" s="40" t="str">
        <f t="shared" si="15"/>
        <v>Historic documents</v>
      </c>
      <c r="D147" s="40" t="str">
        <f t="shared" si="17"/>
        <v>mm/dd/yyyy</v>
      </c>
      <c r="E147" s="156" t="str">
        <f>IF(Master[[#This Row],[Received Date -received by site]]="","",Master[[#This Row],[Received Date -received by site]])</f>
        <v/>
      </c>
      <c r="F147" s="40" t="str">
        <f t="shared" si="18"/>
        <v>mm/dd/yyyy</v>
      </c>
      <c r="G147" s="150" t="str">
        <f ca="1">IF(AccAction26[[#This Row],[Started Date]]&lt;&gt;"",NOW(),"")</f>
        <v/>
      </c>
      <c r="H147" s="40" t="str">
        <f t="shared" si="19"/>
        <v>N</v>
      </c>
      <c r="I147" s="40"/>
      <c r="J147" s="40" t="str">
        <f t="shared" si="16"/>
        <v>NC7.DOC.PASSPORT</v>
      </c>
      <c r="K147" s="40"/>
    </row>
    <row r="148" spans="1:11" x14ac:dyDescent="0.35">
      <c r="A148" s="40"/>
      <c r="B148" s="40" t="str">
        <f>Master[[#This Row],[Accession Prefix (NPGS)]]&amp;" "&amp;Master[[#This Row],[Accession Number -Assigned]]</f>
        <v xml:space="preserve"> </v>
      </c>
      <c r="C148" s="40" t="str">
        <f t="shared" si="15"/>
        <v>Historic documents</v>
      </c>
      <c r="D148" s="40" t="str">
        <f t="shared" si="17"/>
        <v>mm/dd/yyyy</v>
      </c>
      <c r="E148" s="156" t="str">
        <f>IF(Master[[#This Row],[Received Date -received by site]]="","",Master[[#This Row],[Received Date -received by site]])</f>
        <v/>
      </c>
      <c r="F148" s="40" t="str">
        <f t="shared" si="18"/>
        <v>mm/dd/yyyy</v>
      </c>
      <c r="G148" s="150" t="str">
        <f ca="1">IF(AccAction26[[#This Row],[Started Date]]&lt;&gt;"",NOW(),"")</f>
        <v/>
      </c>
      <c r="H148" s="40" t="str">
        <f t="shared" si="19"/>
        <v>N</v>
      </c>
      <c r="I148" s="40"/>
      <c r="J148" s="40" t="str">
        <f t="shared" si="16"/>
        <v>NC7.DOC.PASSPORT</v>
      </c>
      <c r="K148" s="40"/>
    </row>
    <row r="149" spans="1:11" x14ac:dyDescent="0.35">
      <c r="A149" s="40"/>
      <c r="B149" s="40" t="str">
        <f>Master[[#This Row],[Accession Prefix (NPGS)]]&amp;" "&amp;Master[[#This Row],[Accession Number -Assigned]]</f>
        <v xml:space="preserve"> </v>
      </c>
      <c r="C149" s="40" t="str">
        <f t="shared" si="15"/>
        <v>Historic documents</v>
      </c>
      <c r="D149" s="40" t="str">
        <f t="shared" si="17"/>
        <v>mm/dd/yyyy</v>
      </c>
      <c r="E149" s="156" t="str">
        <f>IF(Master[[#This Row],[Received Date -received by site]]="","",Master[[#This Row],[Received Date -received by site]])</f>
        <v/>
      </c>
      <c r="F149" s="40" t="str">
        <f t="shared" si="18"/>
        <v>mm/dd/yyyy</v>
      </c>
      <c r="G149" s="150" t="str">
        <f ca="1">IF(AccAction26[[#This Row],[Started Date]]&lt;&gt;"",NOW(),"")</f>
        <v/>
      </c>
      <c r="H149" s="40" t="str">
        <f t="shared" si="19"/>
        <v>N</v>
      </c>
      <c r="I149" s="40"/>
      <c r="J149" s="40" t="str">
        <f t="shared" si="16"/>
        <v>NC7.DOC.PASSPORT</v>
      </c>
      <c r="K149" s="40"/>
    </row>
    <row r="150" spans="1:11" x14ac:dyDescent="0.35">
      <c r="A150" s="40"/>
      <c r="B150" s="40" t="str">
        <f>Master[[#This Row],[Accession Prefix (NPGS)]]&amp;" "&amp;Master[[#This Row],[Accession Number -Assigned]]</f>
        <v xml:space="preserve"> </v>
      </c>
      <c r="C150" s="40" t="str">
        <f t="shared" si="15"/>
        <v>Historic documents</v>
      </c>
      <c r="D150" s="40" t="str">
        <f t="shared" si="17"/>
        <v>mm/dd/yyyy</v>
      </c>
      <c r="E150" s="156" t="str">
        <f>IF(Master[[#This Row],[Received Date -received by site]]="","",Master[[#This Row],[Received Date -received by site]])</f>
        <v/>
      </c>
      <c r="F150" s="40" t="str">
        <f t="shared" si="18"/>
        <v>mm/dd/yyyy</v>
      </c>
      <c r="G150" s="150" t="str">
        <f ca="1">IF(AccAction26[[#This Row],[Started Date]]&lt;&gt;"",NOW(),"")</f>
        <v/>
      </c>
      <c r="H150" s="40" t="str">
        <f t="shared" si="19"/>
        <v>N</v>
      </c>
      <c r="I150" s="40"/>
      <c r="J150" s="40" t="str">
        <f t="shared" si="16"/>
        <v>NC7.DOC.PASSPORT</v>
      </c>
      <c r="K150" s="40"/>
    </row>
    <row r="151" spans="1:11" x14ac:dyDescent="0.35">
      <c r="A151" s="40"/>
      <c r="B151" s="40" t="str">
        <f>Master[[#This Row],[Accession Prefix (NPGS)]]&amp;" "&amp;Master[[#This Row],[Accession Number -Assigned]]</f>
        <v xml:space="preserve"> </v>
      </c>
      <c r="C151" s="40" t="str">
        <f t="shared" si="15"/>
        <v>Historic documents</v>
      </c>
      <c r="D151" s="40" t="str">
        <f t="shared" si="17"/>
        <v>mm/dd/yyyy</v>
      </c>
      <c r="E151" s="156" t="str">
        <f>IF(Master[[#This Row],[Received Date -received by site]]="","",Master[[#This Row],[Received Date -received by site]])</f>
        <v/>
      </c>
      <c r="F151" s="40" t="str">
        <f t="shared" si="18"/>
        <v>mm/dd/yyyy</v>
      </c>
      <c r="G151" s="150" t="str">
        <f ca="1">IF(AccAction26[[#This Row],[Started Date]]&lt;&gt;"",NOW(),"")</f>
        <v/>
      </c>
      <c r="H151" s="40" t="str">
        <f t="shared" si="19"/>
        <v>N</v>
      </c>
      <c r="I151" s="40"/>
      <c r="J151" s="40" t="str">
        <f t="shared" si="16"/>
        <v>NC7.DOC.PASSPORT</v>
      </c>
      <c r="K151" s="40"/>
    </row>
    <row r="152" spans="1:11" x14ac:dyDescent="0.35">
      <c r="A152" s="40"/>
      <c r="B152" s="40" t="str">
        <f>Master[[#This Row],[Accession Prefix (NPGS)]]&amp;" "&amp;Master[[#This Row],[Accession Number -Assigned]]</f>
        <v xml:space="preserve"> </v>
      </c>
      <c r="C152" s="40" t="str">
        <f t="shared" si="15"/>
        <v>Historic documents</v>
      </c>
      <c r="D152" s="40" t="str">
        <f t="shared" si="17"/>
        <v>mm/dd/yyyy</v>
      </c>
      <c r="E152" s="156" t="str">
        <f>IF(Master[[#This Row],[Received Date -received by site]]="","",Master[[#This Row],[Received Date -received by site]])</f>
        <v/>
      </c>
      <c r="F152" s="40" t="str">
        <f t="shared" si="18"/>
        <v>mm/dd/yyyy</v>
      </c>
      <c r="G152" s="150" t="str">
        <f ca="1">IF(AccAction26[[#This Row],[Started Date]]&lt;&gt;"",NOW(),"")</f>
        <v/>
      </c>
      <c r="H152" s="40" t="str">
        <f t="shared" si="19"/>
        <v>N</v>
      </c>
      <c r="I152" s="40"/>
      <c r="J152" s="40" t="str">
        <f t="shared" si="16"/>
        <v>NC7.DOC.PASSPORT</v>
      </c>
      <c r="K152" s="40"/>
    </row>
    <row r="153" spans="1:11" x14ac:dyDescent="0.35">
      <c r="A153" s="40"/>
      <c r="B153" s="40" t="str">
        <f>Master[[#This Row],[Accession Prefix (NPGS)]]&amp;" "&amp;Master[[#This Row],[Accession Number -Assigned]]</f>
        <v xml:space="preserve"> </v>
      </c>
      <c r="C153" s="40" t="str">
        <f t="shared" si="15"/>
        <v>Historic documents</v>
      </c>
      <c r="D153" s="40" t="str">
        <f t="shared" si="17"/>
        <v>mm/dd/yyyy</v>
      </c>
      <c r="E153" s="156" t="str">
        <f>IF(Master[[#This Row],[Received Date -received by site]]="","",Master[[#This Row],[Received Date -received by site]])</f>
        <v/>
      </c>
      <c r="F153" s="40" t="str">
        <f t="shared" si="18"/>
        <v>mm/dd/yyyy</v>
      </c>
      <c r="G153" s="150" t="str">
        <f ca="1">IF(AccAction26[[#This Row],[Started Date]]&lt;&gt;"",NOW(),"")</f>
        <v/>
      </c>
      <c r="H153" s="40" t="str">
        <f t="shared" si="19"/>
        <v>N</v>
      </c>
      <c r="I153" s="40"/>
      <c r="J153" s="40" t="str">
        <f t="shared" si="16"/>
        <v>NC7.DOC.PASSPORT</v>
      </c>
      <c r="K153" s="40"/>
    </row>
    <row r="154" spans="1:11" x14ac:dyDescent="0.35">
      <c r="A154" s="40"/>
      <c r="B154" s="40" t="str">
        <f>Master[[#This Row],[Accession Prefix (NPGS)]]&amp;" "&amp;Master[[#This Row],[Accession Number -Assigned]]</f>
        <v xml:space="preserve"> </v>
      </c>
      <c r="C154" s="40" t="str">
        <f t="shared" si="15"/>
        <v>Historic documents</v>
      </c>
      <c r="D154" s="40" t="str">
        <f t="shared" si="17"/>
        <v>mm/dd/yyyy</v>
      </c>
      <c r="E154" s="156" t="str">
        <f>IF(Master[[#This Row],[Received Date -received by site]]="","",Master[[#This Row],[Received Date -received by site]])</f>
        <v/>
      </c>
      <c r="F154" s="40" t="str">
        <f t="shared" si="18"/>
        <v>mm/dd/yyyy</v>
      </c>
      <c r="G154" s="150" t="str">
        <f ca="1">IF(AccAction26[[#This Row],[Started Date]]&lt;&gt;"",NOW(),"")</f>
        <v/>
      </c>
      <c r="H154" s="40" t="str">
        <f t="shared" si="19"/>
        <v>N</v>
      </c>
      <c r="I154" s="40"/>
      <c r="J154" s="40" t="str">
        <f t="shared" si="16"/>
        <v>NC7.DOC.PASSPORT</v>
      </c>
      <c r="K154" s="40"/>
    </row>
    <row r="155" spans="1:11" x14ac:dyDescent="0.35">
      <c r="A155" s="40"/>
      <c r="B155" s="40" t="str">
        <f>Master[[#This Row],[Accession Prefix (NPGS)]]&amp;" "&amp;Master[[#This Row],[Accession Number -Assigned]]</f>
        <v xml:space="preserve"> </v>
      </c>
      <c r="C155" s="40" t="str">
        <f t="shared" si="15"/>
        <v>Historic documents</v>
      </c>
      <c r="D155" s="40" t="str">
        <f t="shared" si="17"/>
        <v>mm/dd/yyyy</v>
      </c>
      <c r="E155" s="156" t="str">
        <f>IF(Master[[#This Row],[Received Date -received by site]]="","",Master[[#This Row],[Received Date -received by site]])</f>
        <v/>
      </c>
      <c r="F155" s="40" t="str">
        <f t="shared" si="18"/>
        <v>mm/dd/yyyy</v>
      </c>
      <c r="G155" s="150" t="str">
        <f ca="1">IF(AccAction26[[#This Row],[Started Date]]&lt;&gt;"",NOW(),"")</f>
        <v/>
      </c>
      <c r="H155" s="40" t="str">
        <f t="shared" si="19"/>
        <v>N</v>
      </c>
      <c r="I155" s="40"/>
      <c r="J155" s="40" t="str">
        <f t="shared" si="16"/>
        <v>NC7.DOC.PASSPORT</v>
      </c>
      <c r="K155" s="40"/>
    </row>
    <row r="156" spans="1:11" x14ac:dyDescent="0.35">
      <c r="A156" s="40"/>
      <c r="B156" s="40" t="str">
        <f>Master[[#This Row],[Accession Prefix (NPGS)]]&amp;" "&amp;Master[[#This Row],[Accession Number -Assigned]]</f>
        <v xml:space="preserve"> </v>
      </c>
      <c r="C156" s="40" t="str">
        <f t="shared" si="15"/>
        <v>Historic documents</v>
      </c>
      <c r="D156" s="40" t="str">
        <f t="shared" si="17"/>
        <v>mm/dd/yyyy</v>
      </c>
      <c r="E156" s="156" t="str">
        <f>IF(Master[[#This Row],[Received Date -received by site]]="","",Master[[#This Row],[Received Date -received by site]])</f>
        <v/>
      </c>
      <c r="F156" s="40" t="str">
        <f t="shared" si="18"/>
        <v>mm/dd/yyyy</v>
      </c>
      <c r="G156" s="150" t="str">
        <f ca="1">IF(AccAction26[[#This Row],[Started Date]]&lt;&gt;"",NOW(),"")</f>
        <v/>
      </c>
      <c r="H156" s="40" t="str">
        <f t="shared" si="19"/>
        <v>N</v>
      </c>
      <c r="I156" s="40"/>
      <c r="J156" s="40" t="str">
        <f t="shared" si="16"/>
        <v>NC7.DOC.PASSPORT</v>
      </c>
      <c r="K156" s="40"/>
    </row>
    <row r="157" spans="1:11" x14ac:dyDescent="0.35">
      <c r="A157" s="40"/>
      <c r="B157" s="40" t="str">
        <f>Master[[#This Row],[Accession Prefix (NPGS)]]&amp;" "&amp;Master[[#This Row],[Accession Number -Assigned]]</f>
        <v xml:space="preserve"> </v>
      </c>
      <c r="C157" s="40" t="str">
        <f t="shared" si="15"/>
        <v>Historic documents</v>
      </c>
      <c r="D157" s="40" t="str">
        <f t="shared" si="17"/>
        <v>mm/dd/yyyy</v>
      </c>
      <c r="E157" s="156" t="str">
        <f>IF(Master[[#This Row],[Received Date -received by site]]="","",Master[[#This Row],[Received Date -received by site]])</f>
        <v/>
      </c>
      <c r="F157" s="40" t="str">
        <f t="shared" si="18"/>
        <v>mm/dd/yyyy</v>
      </c>
      <c r="G157" s="150" t="str">
        <f ca="1">IF(AccAction26[[#This Row],[Started Date]]&lt;&gt;"",NOW(),"")</f>
        <v/>
      </c>
      <c r="H157" s="40" t="str">
        <f t="shared" si="19"/>
        <v>N</v>
      </c>
      <c r="I157" s="40"/>
      <c r="J157" s="40" t="str">
        <f t="shared" si="16"/>
        <v>NC7.DOC.PASSPORT</v>
      </c>
      <c r="K157" s="40"/>
    </row>
    <row r="158" spans="1:11" x14ac:dyDescent="0.35">
      <c r="A158" s="40"/>
      <c r="B158" s="40" t="str">
        <f>Master[[#This Row],[Accession Prefix (NPGS)]]&amp;" "&amp;Master[[#This Row],[Accession Number -Assigned]]</f>
        <v xml:space="preserve"> </v>
      </c>
      <c r="C158" s="40" t="str">
        <f t="shared" si="15"/>
        <v>Historic documents</v>
      </c>
      <c r="D158" s="40" t="str">
        <f t="shared" si="17"/>
        <v>mm/dd/yyyy</v>
      </c>
      <c r="E158" s="156" t="str">
        <f>IF(Master[[#This Row],[Received Date -received by site]]="","",Master[[#This Row],[Received Date -received by site]])</f>
        <v/>
      </c>
      <c r="F158" s="40" t="str">
        <f t="shared" si="18"/>
        <v>mm/dd/yyyy</v>
      </c>
      <c r="G158" s="150" t="str">
        <f ca="1">IF(AccAction26[[#This Row],[Started Date]]&lt;&gt;"",NOW(),"")</f>
        <v/>
      </c>
      <c r="H158" s="40" t="str">
        <f t="shared" si="19"/>
        <v>N</v>
      </c>
      <c r="I158" s="40"/>
      <c r="J158" s="40" t="str">
        <f t="shared" si="16"/>
        <v>NC7.DOC.PASSPORT</v>
      </c>
      <c r="K158" s="40"/>
    </row>
    <row r="159" spans="1:11" x14ac:dyDescent="0.35">
      <c r="A159" s="40"/>
      <c r="B159" s="40" t="str">
        <f>Master[[#This Row],[Accession Prefix (NPGS)]]&amp;" "&amp;Master[[#This Row],[Accession Number -Assigned]]</f>
        <v xml:space="preserve"> </v>
      </c>
      <c r="C159" s="40" t="str">
        <f t="shared" si="15"/>
        <v>Historic documents</v>
      </c>
      <c r="D159" s="40" t="str">
        <f t="shared" si="17"/>
        <v>mm/dd/yyyy</v>
      </c>
      <c r="E159" s="156" t="str">
        <f>IF(Master[[#This Row],[Received Date -received by site]]="","",Master[[#This Row],[Received Date -received by site]])</f>
        <v/>
      </c>
      <c r="F159" s="40" t="str">
        <f t="shared" si="18"/>
        <v>mm/dd/yyyy</v>
      </c>
      <c r="G159" s="150" t="str">
        <f ca="1">IF(AccAction26[[#This Row],[Started Date]]&lt;&gt;"",NOW(),"")</f>
        <v/>
      </c>
      <c r="H159" s="40" t="str">
        <f t="shared" si="19"/>
        <v>N</v>
      </c>
      <c r="I159" s="40"/>
      <c r="J159" s="40" t="str">
        <f t="shared" si="16"/>
        <v>NC7.DOC.PASSPORT</v>
      </c>
      <c r="K159" s="40"/>
    </row>
    <row r="160" spans="1:11" x14ac:dyDescent="0.35">
      <c r="A160" s="40"/>
      <c r="B160" s="40" t="str">
        <f>Master[[#This Row],[Accession Prefix (NPGS)]]&amp;" "&amp;Master[[#This Row],[Accession Number -Assigned]]</f>
        <v xml:space="preserve"> </v>
      </c>
      <c r="C160" s="40" t="str">
        <f t="shared" si="15"/>
        <v>Historic documents</v>
      </c>
      <c r="D160" s="40" t="str">
        <f t="shared" si="17"/>
        <v>mm/dd/yyyy</v>
      </c>
      <c r="E160" s="156" t="str">
        <f>IF(Master[[#This Row],[Received Date -received by site]]="","",Master[[#This Row],[Received Date -received by site]])</f>
        <v/>
      </c>
      <c r="F160" s="40" t="str">
        <f t="shared" si="18"/>
        <v>mm/dd/yyyy</v>
      </c>
      <c r="G160" s="150" t="str">
        <f ca="1">IF(AccAction26[[#This Row],[Started Date]]&lt;&gt;"",NOW(),"")</f>
        <v/>
      </c>
      <c r="H160" s="40" t="str">
        <f t="shared" si="19"/>
        <v>N</v>
      </c>
      <c r="I160" s="40"/>
      <c r="J160" s="40" t="str">
        <f t="shared" si="16"/>
        <v>NC7.DOC.PASSPORT</v>
      </c>
      <c r="K160" s="40"/>
    </row>
    <row r="161" spans="1:11" x14ac:dyDescent="0.35">
      <c r="A161" s="40"/>
      <c r="B161" s="40" t="str">
        <f>Master[[#This Row],[Accession Prefix (NPGS)]]&amp;" "&amp;Master[[#This Row],[Accession Number -Assigned]]</f>
        <v xml:space="preserve"> </v>
      </c>
      <c r="C161" s="40" t="str">
        <f t="shared" si="15"/>
        <v>Historic documents</v>
      </c>
      <c r="D161" s="40" t="str">
        <f t="shared" si="17"/>
        <v>mm/dd/yyyy</v>
      </c>
      <c r="E161" s="156" t="str">
        <f>IF(Master[[#This Row],[Received Date -received by site]]="","",Master[[#This Row],[Received Date -received by site]])</f>
        <v/>
      </c>
      <c r="F161" s="40" t="str">
        <f t="shared" si="18"/>
        <v>mm/dd/yyyy</v>
      </c>
      <c r="G161" s="150" t="str">
        <f ca="1">IF(AccAction26[[#This Row],[Started Date]]&lt;&gt;"",NOW(),"")</f>
        <v/>
      </c>
      <c r="H161" s="40" t="str">
        <f t="shared" si="19"/>
        <v>N</v>
      </c>
      <c r="I161" s="40"/>
      <c r="J161" s="40" t="str">
        <f t="shared" si="16"/>
        <v>NC7.DOC.PASSPORT</v>
      </c>
      <c r="K161" s="40"/>
    </row>
    <row r="162" spans="1:11" x14ac:dyDescent="0.35">
      <c r="A162" s="40"/>
      <c r="B162" s="40" t="str">
        <f>Master[[#This Row],[Accession Prefix (NPGS)]]&amp;" "&amp;Master[[#This Row],[Accession Number -Assigned]]</f>
        <v xml:space="preserve"> </v>
      </c>
      <c r="C162" s="40" t="str">
        <f t="shared" ref="C162:C193" si="20">"Historic documents"</f>
        <v>Historic documents</v>
      </c>
      <c r="D162" s="40" t="str">
        <f t="shared" si="17"/>
        <v>mm/dd/yyyy</v>
      </c>
      <c r="E162" s="156" t="str">
        <f>IF(Master[[#This Row],[Received Date -received by site]]="","",Master[[#This Row],[Received Date -received by site]])</f>
        <v/>
      </c>
      <c r="F162" s="40" t="str">
        <f t="shared" si="18"/>
        <v>mm/dd/yyyy</v>
      </c>
      <c r="G162" s="150" t="str">
        <f ca="1">IF(AccAction26[[#This Row],[Started Date]]&lt;&gt;"",NOW(),"")</f>
        <v/>
      </c>
      <c r="H162" s="40" t="str">
        <f t="shared" si="19"/>
        <v>N</v>
      </c>
      <c r="I162" s="40"/>
      <c r="J162" s="40" t="str">
        <f t="shared" ref="J162:J193" si="21">"NC7.DOC.PASSPORT"</f>
        <v>NC7.DOC.PASSPORT</v>
      </c>
      <c r="K162" s="40"/>
    </row>
    <row r="163" spans="1:11" x14ac:dyDescent="0.35">
      <c r="A163" s="40"/>
      <c r="B163" s="40" t="str">
        <f>Master[[#This Row],[Accession Prefix (NPGS)]]&amp;" "&amp;Master[[#This Row],[Accession Number -Assigned]]</f>
        <v xml:space="preserve"> </v>
      </c>
      <c r="C163" s="40" t="str">
        <f t="shared" si="20"/>
        <v>Historic documents</v>
      </c>
      <c r="D163" s="40" t="str">
        <f t="shared" si="17"/>
        <v>mm/dd/yyyy</v>
      </c>
      <c r="E163" s="156" t="str">
        <f>IF(Master[[#This Row],[Received Date -received by site]]="","",Master[[#This Row],[Received Date -received by site]])</f>
        <v/>
      </c>
      <c r="F163" s="40" t="str">
        <f t="shared" si="18"/>
        <v>mm/dd/yyyy</v>
      </c>
      <c r="G163" s="150" t="str">
        <f ca="1">IF(AccAction26[[#This Row],[Started Date]]&lt;&gt;"",NOW(),"")</f>
        <v/>
      </c>
      <c r="H163" s="40" t="str">
        <f t="shared" si="19"/>
        <v>N</v>
      </c>
      <c r="I163" s="40"/>
      <c r="J163" s="40" t="str">
        <f t="shared" si="21"/>
        <v>NC7.DOC.PASSPORT</v>
      </c>
      <c r="K163" s="40"/>
    </row>
    <row r="164" spans="1:11" x14ac:dyDescent="0.35">
      <c r="A164" s="40"/>
      <c r="B164" s="40" t="str">
        <f>Master[[#This Row],[Accession Prefix (NPGS)]]&amp;" "&amp;Master[[#This Row],[Accession Number -Assigned]]</f>
        <v xml:space="preserve"> </v>
      </c>
      <c r="C164" s="40" t="str">
        <f t="shared" si="20"/>
        <v>Historic documents</v>
      </c>
      <c r="D164" s="40" t="str">
        <f t="shared" si="17"/>
        <v>mm/dd/yyyy</v>
      </c>
      <c r="E164" s="156" t="str">
        <f>IF(Master[[#This Row],[Received Date -received by site]]="","",Master[[#This Row],[Received Date -received by site]])</f>
        <v/>
      </c>
      <c r="F164" s="40" t="str">
        <f t="shared" si="18"/>
        <v>mm/dd/yyyy</v>
      </c>
      <c r="G164" s="150" t="str">
        <f ca="1">IF(AccAction26[[#This Row],[Started Date]]&lt;&gt;"",NOW(),"")</f>
        <v/>
      </c>
      <c r="H164" s="40" t="str">
        <f t="shared" si="19"/>
        <v>N</v>
      </c>
      <c r="I164" s="40"/>
      <c r="J164" s="40" t="str">
        <f t="shared" si="21"/>
        <v>NC7.DOC.PASSPORT</v>
      </c>
      <c r="K164" s="40"/>
    </row>
    <row r="165" spans="1:11" x14ac:dyDescent="0.35">
      <c r="A165" s="40"/>
      <c r="B165" s="40" t="str">
        <f>Master[[#This Row],[Accession Prefix (NPGS)]]&amp;" "&amp;Master[[#This Row],[Accession Number -Assigned]]</f>
        <v xml:space="preserve"> </v>
      </c>
      <c r="C165" s="40" t="str">
        <f t="shared" si="20"/>
        <v>Historic documents</v>
      </c>
      <c r="D165" s="40" t="str">
        <f t="shared" si="17"/>
        <v>mm/dd/yyyy</v>
      </c>
      <c r="E165" s="156" t="str">
        <f>IF(Master[[#This Row],[Received Date -received by site]]="","",Master[[#This Row],[Received Date -received by site]])</f>
        <v/>
      </c>
      <c r="F165" s="40" t="str">
        <f t="shared" si="18"/>
        <v>mm/dd/yyyy</v>
      </c>
      <c r="G165" s="150" t="str">
        <f ca="1">IF(AccAction26[[#This Row],[Started Date]]&lt;&gt;"",NOW(),"")</f>
        <v/>
      </c>
      <c r="H165" s="40" t="str">
        <f t="shared" si="19"/>
        <v>N</v>
      </c>
      <c r="I165" s="40"/>
      <c r="J165" s="40" t="str">
        <f t="shared" si="21"/>
        <v>NC7.DOC.PASSPORT</v>
      </c>
      <c r="K165" s="40"/>
    </row>
    <row r="166" spans="1:11" x14ac:dyDescent="0.35">
      <c r="A166" s="40"/>
      <c r="B166" s="40" t="str">
        <f>Master[[#This Row],[Accession Prefix (NPGS)]]&amp;" "&amp;Master[[#This Row],[Accession Number -Assigned]]</f>
        <v xml:space="preserve"> </v>
      </c>
      <c r="C166" s="40" t="str">
        <f t="shared" si="20"/>
        <v>Historic documents</v>
      </c>
      <c r="D166" s="40" t="str">
        <f t="shared" si="17"/>
        <v>mm/dd/yyyy</v>
      </c>
      <c r="E166" s="156" t="str">
        <f>IF(Master[[#This Row],[Received Date -received by site]]="","",Master[[#This Row],[Received Date -received by site]])</f>
        <v/>
      </c>
      <c r="F166" s="40" t="str">
        <f t="shared" si="18"/>
        <v>mm/dd/yyyy</v>
      </c>
      <c r="G166" s="150" t="str">
        <f ca="1">IF(AccAction26[[#This Row],[Started Date]]&lt;&gt;"",NOW(),"")</f>
        <v/>
      </c>
      <c r="H166" s="40" t="str">
        <f t="shared" si="19"/>
        <v>N</v>
      </c>
      <c r="I166" s="40"/>
      <c r="J166" s="40" t="str">
        <f t="shared" si="21"/>
        <v>NC7.DOC.PASSPORT</v>
      </c>
      <c r="K166" s="40"/>
    </row>
    <row r="167" spans="1:11" x14ac:dyDescent="0.35">
      <c r="A167" s="40"/>
      <c r="B167" s="40" t="str">
        <f>Master[[#This Row],[Accession Prefix (NPGS)]]&amp;" "&amp;Master[[#This Row],[Accession Number -Assigned]]</f>
        <v xml:space="preserve"> </v>
      </c>
      <c r="C167" s="40" t="str">
        <f t="shared" si="20"/>
        <v>Historic documents</v>
      </c>
      <c r="D167" s="40" t="str">
        <f t="shared" si="17"/>
        <v>mm/dd/yyyy</v>
      </c>
      <c r="E167" s="156" t="str">
        <f>IF(Master[[#This Row],[Received Date -received by site]]="","",Master[[#This Row],[Received Date -received by site]])</f>
        <v/>
      </c>
      <c r="F167" s="40" t="str">
        <f t="shared" si="18"/>
        <v>mm/dd/yyyy</v>
      </c>
      <c r="G167" s="150" t="str">
        <f ca="1">IF(AccAction26[[#This Row],[Started Date]]&lt;&gt;"",NOW(),"")</f>
        <v/>
      </c>
      <c r="H167" s="40" t="str">
        <f t="shared" si="19"/>
        <v>N</v>
      </c>
      <c r="I167" s="40"/>
      <c r="J167" s="40" t="str">
        <f t="shared" si="21"/>
        <v>NC7.DOC.PASSPORT</v>
      </c>
      <c r="K167" s="40"/>
    </row>
    <row r="168" spans="1:11" x14ac:dyDescent="0.35">
      <c r="A168" s="40"/>
      <c r="B168" s="40" t="str">
        <f>Master[[#This Row],[Accession Prefix (NPGS)]]&amp;" "&amp;Master[[#This Row],[Accession Number -Assigned]]</f>
        <v xml:space="preserve"> </v>
      </c>
      <c r="C168" s="40" t="str">
        <f t="shared" si="20"/>
        <v>Historic documents</v>
      </c>
      <c r="D168" s="40" t="str">
        <f t="shared" si="17"/>
        <v>mm/dd/yyyy</v>
      </c>
      <c r="E168" s="156" t="str">
        <f>IF(Master[[#This Row],[Received Date -received by site]]="","",Master[[#This Row],[Received Date -received by site]])</f>
        <v/>
      </c>
      <c r="F168" s="40" t="str">
        <f t="shared" si="18"/>
        <v>mm/dd/yyyy</v>
      </c>
      <c r="G168" s="150" t="str">
        <f ca="1">IF(AccAction26[[#This Row],[Started Date]]&lt;&gt;"",NOW(),"")</f>
        <v/>
      </c>
      <c r="H168" s="40" t="str">
        <f t="shared" si="19"/>
        <v>N</v>
      </c>
      <c r="I168" s="40"/>
      <c r="J168" s="40" t="str">
        <f t="shared" si="21"/>
        <v>NC7.DOC.PASSPORT</v>
      </c>
      <c r="K168" s="40"/>
    </row>
    <row r="169" spans="1:11" x14ac:dyDescent="0.35">
      <c r="A169" s="40"/>
      <c r="B169" s="40" t="str">
        <f>Master[[#This Row],[Accession Prefix (NPGS)]]&amp;" "&amp;Master[[#This Row],[Accession Number -Assigned]]</f>
        <v xml:space="preserve"> </v>
      </c>
      <c r="C169" s="40" t="str">
        <f t="shared" si="20"/>
        <v>Historic documents</v>
      </c>
      <c r="D169" s="40" t="str">
        <f t="shared" si="17"/>
        <v>mm/dd/yyyy</v>
      </c>
      <c r="E169" s="156" t="str">
        <f>IF(Master[[#This Row],[Received Date -received by site]]="","",Master[[#This Row],[Received Date -received by site]])</f>
        <v/>
      </c>
      <c r="F169" s="40" t="str">
        <f t="shared" si="18"/>
        <v>mm/dd/yyyy</v>
      </c>
      <c r="G169" s="150" t="str">
        <f ca="1">IF(AccAction26[[#This Row],[Started Date]]&lt;&gt;"",NOW(),"")</f>
        <v/>
      </c>
      <c r="H169" s="40" t="str">
        <f t="shared" si="19"/>
        <v>N</v>
      </c>
      <c r="I169" s="40"/>
      <c r="J169" s="40" t="str">
        <f t="shared" si="21"/>
        <v>NC7.DOC.PASSPORT</v>
      </c>
      <c r="K169" s="40"/>
    </row>
    <row r="170" spans="1:11" x14ac:dyDescent="0.35">
      <c r="A170" s="40"/>
      <c r="B170" s="40" t="str">
        <f>Master[[#This Row],[Accession Prefix (NPGS)]]&amp;" "&amp;Master[[#This Row],[Accession Number -Assigned]]</f>
        <v xml:space="preserve"> </v>
      </c>
      <c r="C170" s="40" t="str">
        <f t="shared" si="20"/>
        <v>Historic documents</v>
      </c>
      <c r="D170" s="40" t="str">
        <f t="shared" si="17"/>
        <v>mm/dd/yyyy</v>
      </c>
      <c r="E170" s="156" t="str">
        <f>IF(Master[[#This Row],[Received Date -received by site]]="","",Master[[#This Row],[Received Date -received by site]])</f>
        <v/>
      </c>
      <c r="F170" s="40" t="str">
        <f t="shared" si="18"/>
        <v>mm/dd/yyyy</v>
      </c>
      <c r="G170" s="150" t="str">
        <f ca="1">IF(AccAction26[[#This Row],[Started Date]]&lt;&gt;"",NOW(),"")</f>
        <v/>
      </c>
      <c r="H170" s="40" t="str">
        <f t="shared" si="19"/>
        <v>N</v>
      </c>
      <c r="I170" s="40"/>
      <c r="J170" s="40" t="str">
        <f t="shared" si="21"/>
        <v>NC7.DOC.PASSPORT</v>
      </c>
      <c r="K170" s="40"/>
    </row>
    <row r="171" spans="1:11" x14ac:dyDescent="0.35">
      <c r="A171" s="40"/>
      <c r="B171" s="40" t="str">
        <f>Master[[#This Row],[Accession Prefix (NPGS)]]&amp;" "&amp;Master[[#This Row],[Accession Number -Assigned]]</f>
        <v xml:space="preserve"> </v>
      </c>
      <c r="C171" s="40" t="str">
        <f t="shared" si="20"/>
        <v>Historic documents</v>
      </c>
      <c r="D171" s="40" t="str">
        <f t="shared" si="17"/>
        <v>mm/dd/yyyy</v>
      </c>
      <c r="E171" s="156" t="str">
        <f>IF(Master[[#This Row],[Received Date -received by site]]="","",Master[[#This Row],[Received Date -received by site]])</f>
        <v/>
      </c>
      <c r="F171" s="40" t="str">
        <f t="shared" si="18"/>
        <v>mm/dd/yyyy</v>
      </c>
      <c r="G171" s="150" t="str">
        <f ca="1">IF(AccAction26[[#This Row],[Started Date]]&lt;&gt;"",NOW(),"")</f>
        <v/>
      </c>
      <c r="H171" s="40" t="str">
        <f t="shared" si="19"/>
        <v>N</v>
      </c>
      <c r="I171" s="40"/>
      <c r="J171" s="40" t="str">
        <f t="shared" si="21"/>
        <v>NC7.DOC.PASSPORT</v>
      </c>
      <c r="K171" s="40"/>
    </row>
    <row r="172" spans="1:11" x14ac:dyDescent="0.35">
      <c r="A172" s="40"/>
      <c r="B172" s="40" t="str">
        <f>Master[[#This Row],[Accession Prefix (NPGS)]]&amp;" "&amp;Master[[#This Row],[Accession Number -Assigned]]</f>
        <v xml:space="preserve"> </v>
      </c>
      <c r="C172" s="40" t="str">
        <f t="shared" si="20"/>
        <v>Historic documents</v>
      </c>
      <c r="D172" s="40" t="str">
        <f t="shared" si="17"/>
        <v>mm/dd/yyyy</v>
      </c>
      <c r="E172" s="156" t="str">
        <f>IF(Master[[#This Row],[Received Date -received by site]]="","",Master[[#This Row],[Received Date -received by site]])</f>
        <v/>
      </c>
      <c r="F172" s="40" t="str">
        <f t="shared" si="18"/>
        <v>mm/dd/yyyy</v>
      </c>
      <c r="G172" s="150" t="str">
        <f ca="1">IF(AccAction26[[#This Row],[Started Date]]&lt;&gt;"",NOW(),"")</f>
        <v/>
      </c>
      <c r="H172" s="40" t="str">
        <f t="shared" si="19"/>
        <v>N</v>
      </c>
      <c r="I172" s="40"/>
      <c r="J172" s="40" t="str">
        <f t="shared" si="21"/>
        <v>NC7.DOC.PASSPORT</v>
      </c>
      <c r="K172" s="40"/>
    </row>
    <row r="173" spans="1:11" x14ac:dyDescent="0.35">
      <c r="A173" s="40"/>
      <c r="B173" s="40" t="str">
        <f>Master[[#This Row],[Accession Prefix (NPGS)]]&amp;" "&amp;Master[[#This Row],[Accession Number -Assigned]]</f>
        <v xml:space="preserve"> </v>
      </c>
      <c r="C173" s="40" t="str">
        <f t="shared" si="20"/>
        <v>Historic documents</v>
      </c>
      <c r="D173" s="40" t="str">
        <f t="shared" si="17"/>
        <v>mm/dd/yyyy</v>
      </c>
      <c r="E173" s="156" t="str">
        <f>IF(Master[[#This Row],[Received Date -received by site]]="","",Master[[#This Row],[Received Date -received by site]])</f>
        <v/>
      </c>
      <c r="F173" s="40" t="str">
        <f t="shared" si="18"/>
        <v>mm/dd/yyyy</v>
      </c>
      <c r="G173" s="150" t="str">
        <f ca="1">IF(AccAction26[[#This Row],[Started Date]]&lt;&gt;"",NOW(),"")</f>
        <v/>
      </c>
      <c r="H173" s="40" t="str">
        <f t="shared" si="19"/>
        <v>N</v>
      </c>
      <c r="I173" s="40"/>
      <c r="J173" s="40" t="str">
        <f t="shared" si="21"/>
        <v>NC7.DOC.PASSPORT</v>
      </c>
      <c r="K173" s="40"/>
    </row>
    <row r="174" spans="1:11" x14ac:dyDescent="0.35">
      <c r="A174" s="40"/>
      <c r="B174" s="40" t="str">
        <f>Master[[#This Row],[Accession Prefix (NPGS)]]&amp;" "&amp;Master[[#This Row],[Accession Number -Assigned]]</f>
        <v xml:space="preserve"> </v>
      </c>
      <c r="C174" s="40" t="str">
        <f t="shared" si="20"/>
        <v>Historic documents</v>
      </c>
      <c r="D174" s="40" t="str">
        <f t="shared" si="17"/>
        <v>mm/dd/yyyy</v>
      </c>
      <c r="E174" s="156" t="str">
        <f>IF(Master[[#This Row],[Received Date -received by site]]="","",Master[[#This Row],[Received Date -received by site]])</f>
        <v/>
      </c>
      <c r="F174" s="40" t="str">
        <f t="shared" si="18"/>
        <v>mm/dd/yyyy</v>
      </c>
      <c r="G174" s="150" t="str">
        <f ca="1">IF(AccAction26[[#This Row],[Started Date]]&lt;&gt;"",NOW(),"")</f>
        <v/>
      </c>
      <c r="H174" s="40" t="str">
        <f t="shared" si="19"/>
        <v>N</v>
      </c>
      <c r="I174" s="40"/>
      <c r="J174" s="40" t="str">
        <f t="shared" si="21"/>
        <v>NC7.DOC.PASSPORT</v>
      </c>
      <c r="K174" s="40"/>
    </row>
    <row r="175" spans="1:11" x14ac:dyDescent="0.35">
      <c r="A175" s="40"/>
      <c r="B175" s="40" t="str">
        <f>Master[[#This Row],[Accession Prefix (NPGS)]]&amp;" "&amp;Master[[#This Row],[Accession Number -Assigned]]</f>
        <v xml:space="preserve"> </v>
      </c>
      <c r="C175" s="40" t="str">
        <f t="shared" si="20"/>
        <v>Historic documents</v>
      </c>
      <c r="D175" s="40" t="str">
        <f t="shared" si="17"/>
        <v>mm/dd/yyyy</v>
      </c>
      <c r="E175" s="156" t="str">
        <f>IF(Master[[#This Row],[Received Date -received by site]]="","",Master[[#This Row],[Received Date -received by site]])</f>
        <v/>
      </c>
      <c r="F175" s="40" t="str">
        <f t="shared" si="18"/>
        <v>mm/dd/yyyy</v>
      </c>
      <c r="G175" s="150" t="str">
        <f ca="1">IF(AccAction26[[#This Row],[Started Date]]&lt;&gt;"",NOW(),"")</f>
        <v/>
      </c>
      <c r="H175" s="40" t="str">
        <f t="shared" si="19"/>
        <v>N</v>
      </c>
      <c r="I175" s="40"/>
      <c r="J175" s="40" t="str">
        <f t="shared" si="21"/>
        <v>NC7.DOC.PASSPORT</v>
      </c>
      <c r="K175" s="40"/>
    </row>
    <row r="176" spans="1:11" x14ac:dyDescent="0.35">
      <c r="A176" s="40"/>
      <c r="B176" s="40" t="str">
        <f>Master[[#This Row],[Accession Prefix (NPGS)]]&amp;" "&amp;Master[[#This Row],[Accession Number -Assigned]]</f>
        <v xml:space="preserve"> </v>
      </c>
      <c r="C176" s="40" t="str">
        <f t="shared" si="20"/>
        <v>Historic documents</v>
      </c>
      <c r="D176" s="40" t="str">
        <f t="shared" si="17"/>
        <v>mm/dd/yyyy</v>
      </c>
      <c r="E176" s="156" t="str">
        <f>IF(Master[[#This Row],[Received Date -received by site]]="","",Master[[#This Row],[Received Date -received by site]])</f>
        <v/>
      </c>
      <c r="F176" s="40" t="str">
        <f t="shared" si="18"/>
        <v>mm/dd/yyyy</v>
      </c>
      <c r="G176" s="150" t="str">
        <f ca="1">IF(AccAction26[[#This Row],[Started Date]]&lt;&gt;"",NOW(),"")</f>
        <v/>
      </c>
      <c r="H176" s="40" t="str">
        <f t="shared" si="19"/>
        <v>N</v>
      </c>
      <c r="I176" s="40"/>
      <c r="J176" s="40" t="str">
        <f t="shared" si="21"/>
        <v>NC7.DOC.PASSPORT</v>
      </c>
      <c r="K176" s="40"/>
    </row>
    <row r="177" spans="1:11" x14ac:dyDescent="0.35">
      <c r="A177" s="40"/>
      <c r="B177" s="40" t="str">
        <f>Master[[#This Row],[Accession Prefix (NPGS)]]&amp;" "&amp;Master[[#This Row],[Accession Number -Assigned]]</f>
        <v xml:space="preserve"> </v>
      </c>
      <c r="C177" s="40" t="str">
        <f t="shared" si="20"/>
        <v>Historic documents</v>
      </c>
      <c r="D177" s="40" t="str">
        <f t="shared" si="17"/>
        <v>mm/dd/yyyy</v>
      </c>
      <c r="E177" s="156" t="str">
        <f>IF(Master[[#This Row],[Received Date -received by site]]="","",Master[[#This Row],[Received Date -received by site]])</f>
        <v/>
      </c>
      <c r="F177" s="40" t="str">
        <f t="shared" si="18"/>
        <v>mm/dd/yyyy</v>
      </c>
      <c r="G177" s="150" t="str">
        <f ca="1">IF(AccAction26[[#This Row],[Started Date]]&lt;&gt;"",NOW(),"")</f>
        <v/>
      </c>
      <c r="H177" s="40" t="str">
        <f t="shared" si="19"/>
        <v>N</v>
      </c>
      <c r="I177" s="40"/>
      <c r="J177" s="40" t="str">
        <f t="shared" si="21"/>
        <v>NC7.DOC.PASSPORT</v>
      </c>
      <c r="K177" s="40"/>
    </row>
    <row r="178" spans="1:11" x14ac:dyDescent="0.35">
      <c r="A178" s="40"/>
      <c r="B178" s="40" t="str">
        <f>Master[[#This Row],[Accession Prefix (NPGS)]]&amp;" "&amp;Master[[#This Row],[Accession Number -Assigned]]</f>
        <v xml:space="preserve"> </v>
      </c>
      <c r="C178" s="40" t="str">
        <f t="shared" si="20"/>
        <v>Historic documents</v>
      </c>
      <c r="D178" s="40" t="str">
        <f t="shared" si="17"/>
        <v>mm/dd/yyyy</v>
      </c>
      <c r="E178" s="156" t="str">
        <f>IF(Master[[#This Row],[Received Date -received by site]]="","",Master[[#This Row],[Received Date -received by site]])</f>
        <v/>
      </c>
      <c r="F178" s="40" t="str">
        <f t="shared" si="18"/>
        <v>mm/dd/yyyy</v>
      </c>
      <c r="G178" s="150" t="str">
        <f ca="1">IF(AccAction26[[#This Row],[Started Date]]&lt;&gt;"",NOW(),"")</f>
        <v/>
      </c>
      <c r="H178" s="40" t="str">
        <f t="shared" si="19"/>
        <v>N</v>
      </c>
      <c r="I178" s="40"/>
      <c r="J178" s="40" t="str">
        <f t="shared" si="21"/>
        <v>NC7.DOC.PASSPORT</v>
      </c>
      <c r="K178" s="40"/>
    </row>
    <row r="179" spans="1:11" x14ac:dyDescent="0.35">
      <c r="A179" s="40"/>
      <c r="B179" s="40" t="str">
        <f>Master[[#This Row],[Accession Prefix (NPGS)]]&amp;" "&amp;Master[[#This Row],[Accession Number -Assigned]]</f>
        <v xml:space="preserve"> </v>
      </c>
      <c r="C179" s="40" t="str">
        <f t="shared" si="20"/>
        <v>Historic documents</v>
      </c>
      <c r="D179" s="40" t="str">
        <f t="shared" si="17"/>
        <v>mm/dd/yyyy</v>
      </c>
      <c r="E179" s="156" t="str">
        <f>IF(Master[[#This Row],[Received Date -received by site]]="","",Master[[#This Row],[Received Date -received by site]])</f>
        <v/>
      </c>
      <c r="F179" s="40" t="str">
        <f t="shared" si="18"/>
        <v>mm/dd/yyyy</v>
      </c>
      <c r="G179" s="150" t="str">
        <f ca="1">IF(AccAction26[[#This Row],[Started Date]]&lt;&gt;"",NOW(),"")</f>
        <v/>
      </c>
      <c r="H179" s="40" t="str">
        <f t="shared" si="19"/>
        <v>N</v>
      </c>
      <c r="I179" s="40"/>
      <c r="J179" s="40" t="str">
        <f t="shared" si="21"/>
        <v>NC7.DOC.PASSPORT</v>
      </c>
      <c r="K179" s="40"/>
    </row>
    <row r="180" spans="1:11" x14ac:dyDescent="0.35">
      <c r="A180" s="40"/>
      <c r="B180" s="40" t="str">
        <f>Master[[#This Row],[Accession Prefix (NPGS)]]&amp;" "&amp;Master[[#This Row],[Accession Number -Assigned]]</f>
        <v xml:space="preserve"> </v>
      </c>
      <c r="C180" s="40" t="str">
        <f t="shared" si="20"/>
        <v>Historic documents</v>
      </c>
      <c r="D180" s="40" t="str">
        <f t="shared" si="17"/>
        <v>mm/dd/yyyy</v>
      </c>
      <c r="E180" s="156" t="str">
        <f>IF(Master[[#This Row],[Received Date -received by site]]="","",Master[[#This Row],[Received Date -received by site]])</f>
        <v/>
      </c>
      <c r="F180" s="40" t="str">
        <f t="shared" si="18"/>
        <v>mm/dd/yyyy</v>
      </c>
      <c r="G180" s="150" t="str">
        <f ca="1">IF(AccAction26[[#This Row],[Started Date]]&lt;&gt;"",NOW(),"")</f>
        <v/>
      </c>
      <c r="H180" s="40" t="str">
        <f t="shared" si="19"/>
        <v>N</v>
      </c>
      <c r="I180" s="40"/>
      <c r="J180" s="40" t="str">
        <f t="shared" si="21"/>
        <v>NC7.DOC.PASSPORT</v>
      </c>
      <c r="K180" s="40"/>
    </row>
    <row r="181" spans="1:11" x14ac:dyDescent="0.35">
      <c r="A181" s="40"/>
      <c r="B181" s="40" t="str">
        <f>Master[[#This Row],[Accession Prefix (NPGS)]]&amp;" "&amp;Master[[#This Row],[Accession Number -Assigned]]</f>
        <v xml:space="preserve"> </v>
      </c>
      <c r="C181" s="40" t="str">
        <f t="shared" si="20"/>
        <v>Historic documents</v>
      </c>
      <c r="D181" s="40" t="str">
        <f t="shared" si="17"/>
        <v>mm/dd/yyyy</v>
      </c>
      <c r="E181" s="156" t="str">
        <f>IF(Master[[#This Row],[Received Date -received by site]]="","",Master[[#This Row],[Received Date -received by site]])</f>
        <v/>
      </c>
      <c r="F181" s="40" t="str">
        <f t="shared" si="18"/>
        <v>mm/dd/yyyy</v>
      </c>
      <c r="G181" s="150" t="str">
        <f ca="1">IF(AccAction26[[#This Row],[Started Date]]&lt;&gt;"",NOW(),"")</f>
        <v/>
      </c>
      <c r="H181" s="40" t="str">
        <f t="shared" si="19"/>
        <v>N</v>
      </c>
      <c r="I181" s="40"/>
      <c r="J181" s="40" t="str">
        <f t="shared" si="21"/>
        <v>NC7.DOC.PASSPORT</v>
      </c>
      <c r="K181" s="40"/>
    </row>
    <row r="182" spans="1:11" x14ac:dyDescent="0.35">
      <c r="A182" s="40"/>
      <c r="B182" s="40" t="str">
        <f>Master[[#This Row],[Accession Prefix (NPGS)]]&amp;" "&amp;Master[[#This Row],[Accession Number -Assigned]]</f>
        <v xml:space="preserve"> </v>
      </c>
      <c r="C182" s="40" t="str">
        <f t="shared" si="20"/>
        <v>Historic documents</v>
      </c>
      <c r="D182" s="40" t="str">
        <f t="shared" si="17"/>
        <v>mm/dd/yyyy</v>
      </c>
      <c r="E182" s="156" t="str">
        <f>IF(Master[[#This Row],[Received Date -received by site]]="","",Master[[#This Row],[Received Date -received by site]])</f>
        <v/>
      </c>
      <c r="F182" s="40" t="str">
        <f t="shared" si="18"/>
        <v>mm/dd/yyyy</v>
      </c>
      <c r="G182" s="150" t="str">
        <f ca="1">IF(AccAction26[[#This Row],[Started Date]]&lt;&gt;"",NOW(),"")</f>
        <v/>
      </c>
      <c r="H182" s="40" t="str">
        <f t="shared" si="19"/>
        <v>N</v>
      </c>
      <c r="I182" s="40"/>
      <c r="J182" s="40" t="str">
        <f t="shared" si="21"/>
        <v>NC7.DOC.PASSPORT</v>
      </c>
      <c r="K182" s="40"/>
    </row>
    <row r="183" spans="1:11" x14ac:dyDescent="0.35">
      <c r="A183" s="40"/>
      <c r="B183" s="40" t="str">
        <f>Master[[#This Row],[Accession Prefix (NPGS)]]&amp;" "&amp;Master[[#This Row],[Accession Number -Assigned]]</f>
        <v xml:space="preserve"> </v>
      </c>
      <c r="C183" s="40" t="str">
        <f t="shared" si="20"/>
        <v>Historic documents</v>
      </c>
      <c r="D183" s="40" t="str">
        <f t="shared" si="17"/>
        <v>mm/dd/yyyy</v>
      </c>
      <c r="E183" s="156" t="str">
        <f>IF(Master[[#This Row],[Received Date -received by site]]="","",Master[[#This Row],[Received Date -received by site]])</f>
        <v/>
      </c>
      <c r="F183" s="40" t="str">
        <f t="shared" si="18"/>
        <v>mm/dd/yyyy</v>
      </c>
      <c r="G183" s="150" t="str">
        <f ca="1">IF(AccAction26[[#This Row],[Started Date]]&lt;&gt;"",NOW(),"")</f>
        <v/>
      </c>
      <c r="H183" s="40" t="str">
        <f t="shared" si="19"/>
        <v>N</v>
      </c>
      <c r="I183" s="40"/>
      <c r="J183" s="40" t="str">
        <f t="shared" si="21"/>
        <v>NC7.DOC.PASSPORT</v>
      </c>
      <c r="K183" s="40"/>
    </row>
    <row r="184" spans="1:11" x14ac:dyDescent="0.35">
      <c r="A184" s="40"/>
      <c r="B184" s="40" t="str">
        <f>Master[[#This Row],[Accession Prefix (NPGS)]]&amp;" "&amp;Master[[#This Row],[Accession Number -Assigned]]</f>
        <v xml:space="preserve"> </v>
      </c>
      <c r="C184" s="40" t="str">
        <f t="shared" si="20"/>
        <v>Historic documents</v>
      </c>
      <c r="D184" s="40" t="str">
        <f t="shared" si="17"/>
        <v>mm/dd/yyyy</v>
      </c>
      <c r="E184" s="156" t="str">
        <f>IF(Master[[#This Row],[Received Date -received by site]]="","",Master[[#This Row],[Received Date -received by site]])</f>
        <v/>
      </c>
      <c r="F184" s="40" t="str">
        <f t="shared" si="18"/>
        <v>mm/dd/yyyy</v>
      </c>
      <c r="G184" s="150" t="str">
        <f ca="1">IF(AccAction26[[#This Row],[Started Date]]&lt;&gt;"",NOW(),"")</f>
        <v/>
      </c>
      <c r="H184" s="40" t="str">
        <f t="shared" si="19"/>
        <v>N</v>
      </c>
      <c r="I184" s="40"/>
      <c r="J184" s="40" t="str">
        <f t="shared" si="21"/>
        <v>NC7.DOC.PASSPORT</v>
      </c>
      <c r="K184" s="40"/>
    </row>
    <row r="185" spans="1:11" x14ac:dyDescent="0.35">
      <c r="A185" s="40"/>
      <c r="B185" s="40" t="str">
        <f>Master[[#This Row],[Accession Prefix (NPGS)]]&amp;" "&amp;Master[[#This Row],[Accession Number -Assigned]]</f>
        <v xml:space="preserve"> </v>
      </c>
      <c r="C185" s="40" t="str">
        <f t="shared" si="20"/>
        <v>Historic documents</v>
      </c>
      <c r="D185" s="40" t="str">
        <f t="shared" si="17"/>
        <v>mm/dd/yyyy</v>
      </c>
      <c r="E185" s="156" t="str">
        <f>IF(Master[[#This Row],[Received Date -received by site]]="","",Master[[#This Row],[Received Date -received by site]])</f>
        <v/>
      </c>
      <c r="F185" s="40" t="str">
        <f t="shared" si="18"/>
        <v>mm/dd/yyyy</v>
      </c>
      <c r="G185" s="150" t="str">
        <f ca="1">IF(AccAction26[[#This Row],[Started Date]]&lt;&gt;"",NOW(),"")</f>
        <v/>
      </c>
      <c r="H185" s="40" t="str">
        <f t="shared" si="19"/>
        <v>N</v>
      </c>
      <c r="I185" s="40"/>
      <c r="J185" s="40" t="str">
        <f t="shared" si="21"/>
        <v>NC7.DOC.PASSPORT</v>
      </c>
      <c r="K185" s="40"/>
    </row>
    <row r="186" spans="1:11" x14ac:dyDescent="0.35">
      <c r="A186" s="40"/>
      <c r="B186" s="40" t="str">
        <f>Master[[#This Row],[Accession Prefix (NPGS)]]&amp;" "&amp;Master[[#This Row],[Accession Number -Assigned]]</f>
        <v xml:space="preserve"> </v>
      </c>
      <c r="C186" s="40" t="str">
        <f t="shared" si="20"/>
        <v>Historic documents</v>
      </c>
      <c r="D186" s="40" t="str">
        <f t="shared" si="17"/>
        <v>mm/dd/yyyy</v>
      </c>
      <c r="E186" s="156" t="str">
        <f>IF(Master[[#This Row],[Received Date -received by site]]="","",Master[[#This Row],[Received Date -received by site]])</f>
        <v/>
      </c>
      <c r="F186" s="40" t="str">
        <f t="shared" si="18"/>
        <v>mm/dd/yyyy</v>
      </c>
      <c r="G186" s="150" t="str">
        <f ca="1">IF(AccAction26[[#This Row],[Started Date]]&lt;&gt;"",NOW(),"")</f>
        <v/>
      </c>
      <c r="H186" s="40" t="str">
        <f t="shared" si="19"/>
        <v>N</v>
      </c>
      <c r="I186" s="40"/>
      <c r="J186" s="40" t="str">
        <f t="shared" si="21"/>
        <v>NC7.DOC.PASSPORT</v>
      </c>
      <c r="K186" s="40"/>
    </row>
    <row r="187" spans="1:11" x14ac:dyDescent="0.35">
      <c r="A187" s="40"/>
      <c r="B187" s="40" t="str">
        <f>Master[[#This Row],[Accession Prefix (NPGS)]]&amp;" "&amp;Master[[#This Row],[Accession Number -Assigned]]</f>
        <v xml:space="preserve"> </v>
      </c>
      <c r="C187" s="40" t="str">
        <f t="shared" si="20"/>
        <v>Historic documents</v>
      </c>
      <c r="D187" s="40" t="str">
        <f t="shared" si="17"/>
        <v>mm/dd/yyyy</v>
      </c>
      <c r="E187" s="156" t="str">
        <f>IF(Master[[#This Row],[Received Date -received by site]]="","",Master[[#This Row],[Received Date -received by site]])</f>
        <v/>
      </c>
      <c r="F187" s="40" t="str">
        <f t="shared" si="18"/>
        <v>mm/dd/yyyy</v>
      </c>
      <c r="G187" s="150" t="str">
        <f ca="1">IF(AccAction26[[#This Row],[Started Date]]&lt;&gt;"",NOW(),"")</f>
        <v/>
      </c>
      <c r="H187" s="40" t="str">
        <f t="shared" si="19"/>
        <v>N</v>
      </c>
      <c r="I187" s="40"/>
      <c r="J187" s="40" t="str">
        <f t="shared" si="21"/>
        <v>NC7.DOC.PASSPORT</v>
      </c>
      <c r="K187" s="40"/>
    </row>
    <row r="188" spans="1:11" x14ac:dyDescent="0.35">
      <c r="A188" s="40"/>
      <c r="B188" s="40" t="str">
        <f>Master[[#This Row],[Accession Prefix (NPGS)]]&amp;" "&amp;Master[[#This Row],[Accession Number -Assigned]]</f>
        <v xml:space="preserve"> </v>
      </c>
      <c r="C188" s="40" t="str">
        <f t="shared" si="20"/>
        <v>Historic documents</v>
      </c>
      <c r="D188" s="40" t="str">
        <f t="shared" si="17"/>
        <v>mm/dd/yyyy</v>
      </c>
      <c r="E188" s="156" t="str">
        <f>IF(Master[[#This Row],[Received Date -received by site]]="","",Master[[#This Row],[Received Date -received by site]])</f>
        <v/>
      </c>
      <c r="F188" s="40" t="str">
        <f t="shared" si="18"/>
        <v>mm/dd/yyyy</v>
      </c>
      <c r="G188" s="150" t="str">
        <f ca="1">IF(AccAction26[[#This Row],[Started Date]]&lt;&gt;"",NOW(),"")</f>
        <v/>
      </c>
      <c r="H188" s="40" t="str">
        <f t="shared" si="19"/>
        <v>N</v>
      </c>
      <c r="I188" s="40"/>
      <c r="J188" s="40" t="str">
        <f t="shared" si="21"/>
        <v>NC7.DOC.PASSPORT</v>
      </c>
      <c r="K188" s="40"/>
    </row>
    <row r="189" spans="1:11" x14ac:dyDescent="0.35">
      <c r="A189" s="40"/>
      <c r="B189" s="40" t="str">
        <f>Master[[#This Row],[Accession Prefix (NPGS)]]&amp;" "&amp;Master[[#This Row],[Accession Number -Assigned]]</f>
        <v xml:space="preserve"> </v>
      </c>
      <c r="C189" s="40" t="str">
        <f t="shared" si="20"/>
        <v>Historic documents</v>
      </c>
      <c r="D189" s="40" t="str">
        <f t="shared" si="17"/>
        <v>mm/dd/yyyy</v>
      </c>
      <c r="E189" s="156" t="str">
        <f>IF(Master[[#This Row],[Received Date -received by site]]="","",Master[[#This Row],[Received Date -received by site]])</f>
        <v/>
      </c>
      <c r="F189" s="40" t="str">
        <f t="shared" si="18"/>
        <v>mm/dd/yyyy</v>
      </c>
      <c r="G189" s="150" t="str">
        <f ca="1">IF(AccAction26[[#This Row],[Started Date]]&lt;&gt;"",NOW(),"")</f>
        <v/>
      </c>
      <c r="H189" s="40" t="str">
        <f t="shared" si="19"/>
        <v>N</v>
      </c>
      <c r="I189" s="40"/>
      <c r="J189" s="40" t="str">
        <f t="shared" si="21"/>
        <v>NC7.DOC.PASSPORT</v>
      </c>
      <c r="K189" s="40"/>
    </row>
    <row r="190" spans="1:11" x14ac:dyDescent="0.35">
      <c r="A190" s="40"/>
      <c r="B190" s="40" t="str">
        <f>Master[[#This Row],[Accession Prefix (NPGS)]]&amp;" "&amp;Master[[#This Row],[Accession Number -Assigned]]</f>
        <v xml:space="preserve"> </v>
      </c>
      <c r="C190" s="40" t="str">
        <f t="shared" si="20"/>
        <v>Historic documents</v>
      </c>
      <c r="D190" s="40" t="str">
        <f t="shared" si="17"/>
        <v>mm/dd/yyyy</v>
      </c>
      <c r="E190" s="156" t="str">
        <f>IF(Master[[#This Row],[Received Date -received by site]]="","",Master[[#This Row],[Received Date -received by site]])</f>
        <v/>
      </c>
      <c r="F190" s="40" t="str">
        <f t="shared" si="18"/>
        <v>mm/dd/yyyy</v>
      </c>
      <c r="G190" s="150" t="str">
        <f ca="1">IF(AccAction26[[#This Row],[Started Date]]&lt;&gt;"",NOW(),"")</f>
        <v/>
      </c>
      <c r="H190" s="40" t="str">
        <f t="shared" si="19"/>
        <v>N</v>
      </c>
      <c r="I190" s="40"/>
      <c r="J190" s="40" t="str">
        <f t="shared" si="21"/>
        <v>NC7.DOC.PASSPORT</v>
      </c>
      <c r="K190" s="40"/>
    </row>
    <row r="191" spans="1:11" x14ac:dyDescent="0.35">
      <c r="A191" s="40"/>
      <c r="B191" s="40" t="str">
        <f>Master[[#This Row],[Accession Prefix (NPGS)]]&amp;" "&amp;Master[[#This Row],[Accession Number -Assigned]]</f>
        <v xml:space="preserve"> </v>
      </c>
      <c r="C191" s="40" t="str">
        <f t="shared" si="20"/>
        <v>Historic documents</v>
      </c>
      <c r="D191" s="40" t="str">
        <f t="shared" si="17"/>
        <v>mm/dd/yyyy</v>
      </c>
      <c r="E191" s="156" t="str">
        <f>IF(Master[[#This Row],[Received Date -received by site]]="","",Master[[#This Row],[Received Date -received by site]])</f>
        <v/>
      </c>
      <c r="F191" s="40" t="str">
        <f t="shared" si="18"/>
        <v>mm/dd/yyyy</v>
      </c>
      <c r="G191" s="150" t="str">
        <f ca="1">IF(AccAction26[[#This Row],[Started Date]]&lt;&gt;"",NOW(),"")</f>
        <v/>
      </c>
      <c r="H191" s="40" t="str">
        <f t="shared" si="19"/>
        <v>N</v>
      </c>
      <c r="I191" s="40"/>
      <c r="J191" s="40" t="str">
        <f t="shared" si="21"/>
        <v>NC7.DOC.PASSPORT</v>
      </c>
      <c r="K191" s="40"/>
    </row>
    <row r="192" spans="1:11" x14ac:dyDescent="0.35">
      <c r="A192" s="40"/>
      <c r="B192" s="40" t="str">
        <f>Master[[#This Row],[Accession Prefix (NPGS)]]&amp;" "&amp;Master[[#This Row],[Accession Number -Assigned]]</f>
        <v xml:space="preserve"> </v>
      </c>
      <c r="C192" s="40" t="str">
        <f t="shared" si="20"/>
        <v>Historic documents</v>
      </c>
      <c r="D192" s="40" t="str">
        <f t="shared" si="17"/>
        <v>mm/dd/yyyy</v>
      </c>
      <c r="E192" s="156" t="str">
        <f>IF(Master[[#This Row],[Received Date -received by site]]="","",Master[[#This Row],[Received Date -received by site]])</f>
        <v/>
      </c>
      <c r="F192" s="40" t="str">
        <f t="shared" si="18"/>
        <v>mm/dd/yyyy</v>
      </c>
      <c r="G192" s="150" t="str">
        <f ca="1">IF(AccAction26[[#This Row],[Started Date]]&lt;&gt;"",NOW(),"")</f>
        <v/>
      </c>
      <c r="H192" s="40" t="str">
        <f t="shared" si="19"/>
        <v>N</v>
      </c>
      <c r="I192" s="40"/>
      <c r="J192" s="40" t="str">
        <f t="shared" si="21"/>
        <v>NC7.DOC.PASSPORT</v>
      </c>
      <c r="K192" s="40"/>
    </row>
    <row r="193" spans="1:11" x14ac:dyDescent="0.35">
      <c r="A193" s="40"/>
      <c r="B193" s="40" t="str">
        <f>Master[[#This Row],[Accession Prefix (NPGS)]]&amp;" "&amp;Master[[#This Row],[Accession Number -Assigned]]</f>
        <v xml:space="preserve"> </v>
      </c>
      <c r="C193" s="40" t="str">
        <f t="shared" si="20"/>
        <v>Historic documents</v>
      </c>
      <c r="D193" s="40" t="str">
        <f t="shared" si="17"/>
        <v>mm/dd/yyyy</v>
      </c>
      <c r="E193" s="156" t="str">
        <f>IF(Master[[#This Row],[Received Date -received by site]]="","",Master[[#This Row],[Received Date -received by site]])</f>
        <v/>
      </c>
      <c r="F193" s="40" t="str">
        <f t="shared" si="18"/>
        <v>mm/dd/yyyy</v>
      </c>
      <c r="G193" s="150" t="str">
        <f ca="1">IF(AccAction26[[#This Row],[Started Date]]&lt;&gt;"",NOW(),"")</f>
        <v/>
      </c>
      <c r="H193" s="40" t="str">
        <f t="shared" si="19"/>
        <v>N</v>
      </c>
      <c r="I193" s="40"/>
      <c r="J193" s="40" t="str">
        <f t="shared" si="21"/>
        <v>NC7.DOC.PASSPORT</v>
      </c>
      <c r="K193" s="40"/>
    </row>
    <row r="194" spans="1:11" x14ac:dyDescent="0.35">
      <c r="A194" s="40"/>
      <c r="B194" s="40" t="str">
        <f>Master[[#This Row],[Accession Prefix (NPGS)]]&amp;" "&amp;Master[[#This Row],[Accession Number -Assigned]]</f>
        <v xml:space="preserve"> </v>
      </c>
      <c r="C194" s="40" t="str">
        <f t="shared" ref="C194:C201" si="22">"Historic documents"</f>
        <v>Historic documents</v>
      </c>
      <c r="D194" s="40" t="str">
        <f t="shared" si="17"/>
        <v>mm/dd/yyyy</v>
      </c>
      <c r="E194" s="156" t="str">
        <f>IF(Master[[#This Row],[Received Date -received by site]]="","",Master[[#This Row],[Received Date -received by site]])</f>
        <v/>
      </c>
      <c r="F194" s="40" t="str">
        <f t="shared" si="18"/>
        <v>mm/dd/yyyy</v>
      </c>
      <c r="G194" s="150" t="str">
        <f ca="1">IF(AccAction26[[#This Row],[Started Date]]&lt;&gt;"",NOW(),"")</f>
        <v/>
      </c>
      <c r="H194" s="40" t="str">
        <f t="shared" si="19"/>
        <v>N</v>
      </c>
      <c r="I194" s="40"/>
      <c r="J194" s="40" t="str">
        <f t="shared" ref="J194:J201" si="23">"NC7.DOC.PASSPORT"</f>
        <v>NC7.DOC.PASSPORT</v>
      </c>
      <c r="K194" s="40"/>
    </row>
    <row r="195" spans="1:11" x14ac:dyDescent="0.35">
      <c r="A195" s="40"/>
      <c r="B195" s="40" t="str">
        <f>Master[[#This Row],[Accession Prefix (NPGS)]]&amp;" "&amp;Master[[#This Row],[Accession Number -Assigned]]</f>
        <v xml:space="preserve"> </v>
      </c>
      <c r="C195" s="40" t="str">
        <f t="shared" si="22"/>
        <v>Historic documents</v>
      </c>
      <c r="D195" s="40" t="str">
        <f t="shared" ref="D195:D201" si="24">"mm/dd/yyyy"</f>
        <v>mm/dd/yyyy</v>
      </c>
      <c r="E195" s="156" t="str">
        <f>IF(Master[[#This Row],[Received Date -received by site]]="","",Master[[#This Row],[Received Date -received by site]])</f>
        <v/>
      </c>
      <c r="F195" s="40" t="str">
        <f t="shared" ref="F195:F201" si="25">"mm/dd/yyyy"</f>
        <v>mm/dd/yyyy</v>
      </c>
      <c r="G195" s="150" t="str">
        <f ca="1">IF(AccAction26[[#This Row],[Started Date]]&lt;&gt;"",NOW(),"")</f>
        <v/>
      </c>
      <c r="H195" s="40" t="str">
        <f t="shared" ref="H195:H201" si="26">"N"</f>
        <v>N</v>
      </c>
      <c r="I195" s="40"/>
      <c r="J195" s="40" t="str">
        <f t="shared" si="23"/>
        <v>NC7.DOC.PASSPORT</v>
      </c>
      <c r="K195" s="40"/>
    </row>
    <row r="196" spans="1:11" x14ac:dyDescent="0.35">
      <c r="A196" s="40"/>
      <c r="B196" s="40" t="str">
        <f>Master[[#This Row],[Accession Prefix (NPGS)]]&amp;" "&amp;Master[[#This Row],[Accession Number -Assigned]]</f>
        <v xml:space="preserve"> </v>
      </c>
      <c r="C196" s="40" t="str">
        <f t="shared" si="22"/>
        <v>Historic documents</v>
      </c>
      <c r="D196" s="40" t="str">
        <f t="shared" si="24"/>
        <v>mm/dd/yyyy</v>
      </c>
      <c r="E196" s="156" t="str">
        <f>IF(Master[[#This Row],[Received Date -received by site]]="","",Master[[#This Row],[Received Date -received by site]])</f>
        <v/>
      </c>
      <c r="F196" s="40" t="str">
        <f t="shared" si="25"/>
        <v>mm/dd/yyyy</v>
      </c>
      <c r="G196" s="150" t="str">
        <f ca="1">IF(AccAction26[[#This Row],[Started Date]]&lt;&gt;"",NOW(),"")</f>
        <v/>
      </c>
      <c r="H196" s="40" t="str">
        <f t="shared" si="26"/>
        <v>N</v>
      </c>
      <c r="I196" s="40"/>
      <c r="J196" s="40" t="str">
        <f t="shared" si="23"/>
        <v>NC7.DOC.PASSPORT</v>
      </c>
      <c r="K196" s="40"/>
    </row>
    <row r="197" spans="1:11" x14ac:dyDescent="0.35">
      <c r="A197" s="40"/>
      <c r="B197" s="40" t="str">
        <f>Master[[#This Row],[Accession Prefix (NPGS)]]&amp;" "&amp;Master[[#This Row],[Accession Number -Assigned]]</f>
        <v xml:space="preserve"> </v>
      </c>
      <c r="C197" s="40" t="str">
        <f t="shared" si="22"/>
        <v>Historic documents</v>
      </c>
      <c r="D197" s="40" t="str">
        <f t="shared" si="24"/>
        <v>mm/dd/yyyy</v>
      </c>
      <c r="E197" s="156" t="str">
        <f>IF(Master[[#This Row],[Received Date -received by site]]="","",Master[[#This Row],[Received Date -received by site]])</f>
        <v/>
      </c>
      <c r="F197" s="40" t="str">
        <f t="shared" si="25"/>
        <v>mm/dd/yyyy</v>
      </c>
      <c r="G197" s="150" t="str">
        <f ca="1">IF(AccAction26[[#This Row],[Started Date]]&lt;&gt;"",NOW(),"")</f>
        <v/>
      </c>
      <c r="H197" s="40" t="str">
        <f t="shared" si="26"/>
        <v>N</v>
      </c>
      <c r="I197" s="40"/>
      <c r="J197" s="40" t="str">
        <f t="shared" si="23"/>
        <v>NC7.DOC.PASSPORT</v>
      </c>
      <c r="K197" s="40"/>
    </row>
    <row r="198" spans="1:11" x14ac:dyDescent="0.35">
      <c r="A198" s="40"/>
      <c r="B198" s="40" t="str">
        <f>Master[[#This Row],[Accession Prefix (NPGS)]]&amp;" "&amp;Master[[#This Row],[Accession Number -Assigned]]</f>
        <v xml:space="preserve"> </v>
      </c>
      <c r="C198" s="40" t="str">
        <f t="shared" si="22"/>
        <v>Historic documents</v>
      </c>
      <c r="D198" s="40" t="str">
        <f t="shared" si="24"/>
        <v>mm/dd/yyyy</v>
      </c>
      <c r="E198" s="156" t="str">
        <f>IF(Master[[#This Row],[Received Date -received by site]]="","",Master[[#This Row],[Received Date -received by site]])</f>
        <v/>
      </c>
      <c r="F198" s="40" t="str">
        <f t="shared" si="25"/>
        <v>mm/dd/yyyy</v>
      </c>
      <c r="G198" s="150" t="str">
        <f ca="1">IF(AccAction26[[#This Row],[Started Date]]&lt;&gt;"",NOW(),"")</f>
        <v/>
      </c>
      <c r="H198" s="40" t="str">
        <f t="shared" si="26"/>
        <v>N</v>
      </c>
      <c r="I198" s="40"/>
      <c r="J198" s="40" t="str">
        <f t="shared" si="23"/>
        <v>NC7.DOC.PASSPORT</v>
      </c>
      <c r="K198" s="40"/>
    </row>
    <row r="199" spans="1:11" x14ac:dyDescent="0.35">
      <c r="A199" s="40"/>
      <c r="B199" s="40" t="str">
        <f>Master[[#This Row],[Accession Prefix (NPGS)]]&amp;" "&amp;Master[[#This Row],[Accession Number -Assigned]]</f>
        <v xml:space="preserve"> </v>
      </c>
      <c r="C199" s="40" t="str">
        <f t="shared" si="22"/>
        <v>Historic documents</v>
      </c>
      <c r="D199" s="40" t="str">
        <f t="shared" si="24"/>
        <v>mm/dd/yyyy</v>
      </c>
      <c r="E199" s="156" t="str">
        <f>IF(Master[[#This Row],[Received Date -received by site]]="","",Master[[#This Row],[Received Date -received by site]])</f>
        <v/>
      </c>
      <c r="F199" s="40" t="str">
        <f t="shared" si="25"/>
        <v>mm/dd/yyyy</v>
      </c>
      <c r="G199" s="150" t="str">
        <f ca="1">IF(AccAction26[[#This Row],[Started Date]]&lt;&gt;"",NOW(),"")</f>
        <v/>
      </c>
      <c r="H199" s="40" t="str">
        <f t="shared" si="26"/>
        <v>N</v>
      </c>
      <c r="I199" s="40"/>
      <c r="J199" s="40" t="str">
        <f t="shared" si="23"/>
        <v>NC7.DOC.PASSPORT</v>
      </c>
      <c r="K199" s="40"/>
    </row>
    <row r="200" spans="1:11" x14ac:dyDescent="0.35">
      <c r="A200" s="40"/>
      <c r="B200" s="40" t="str">
        <f>Master[[#This Row],[Accession Prefix (NPGS)]]&amp;" "&amp;Master[[#This Row],[Accession Number -Assigned]]</f>
        <v xml:space="preserve"> </v>
      </c>
      <c r="C200" s="40" t="str">
        <f t="shared" si="22"/>
        <v>Historic documents</v>
      </c>
      <c r="D200" s="40" t="str">
        <f t="shared" si="24"/>
        <v>mm/dd/yyyy</v>
      </c>
      <c r="E200" s="156" t="str">
        <f>IF(Master[[#This Row],[Received Date -received by site]]="","",Master[[#This Row],[Received Date -received by site]])</f>
        <v/>
      </c>
      <c r="F200" s="40" t="str">
        <f t="shared" si="25"/>
        <v>mm/dd/yyyy</v>
      </c>
      <c r="G200" s="150" t="str">
        <f ca="1">IF(AccAction26[[#This Row],[Started Date]]&lt;&gt;"",NOW(),"")</f>
        <v/>
      </c>
      <c r="H200" s="40" t="str">
        <f t="shared" si="26"/>
        <v>N</v>
      </c>
      <c r="I200" s="40"/>
      <c r="J200" s="40" t="str">
        <f t="shared" si="23"/>
        <v>NC7.DOC.PASSPORT</v>
      </c>
      <c r="K200" s="40"/>
    </row>
    <row r="201" spans="1:11" x14ac:dyDescent="0.35">
      <c r="A201" s="40"/>
      <c r="B201" s="40" t="str">
        <f>Master[[#This Row],[Accession Prefix (NPGS)]]&amp;" "&amp;Master[[#This Row],[Accession Number -Assigned]]</f>
        <v xml:space="preserve"> </v>
      </c>
      <c r="C201" s="40" t="str">
        <f t="shared" si="22"/>
        <v>Historic documents</v>
      </c>
      <c r="D201" s="40" t="str">
        <f t="shared" si="24"/>
        <v>mm/dd/yyyy</v>
      </c>
      <c r="E201" s="156" t="str">
        <f>IF(Master[[#This Row],[Received Date -received by site]]="","",Master[[#This Row],[Received Date -received by site]])</f>
        <v/>
      </c>
      <c r="F201" s="40" t="str">
        <f t="shared" si="25"/>
        <v>mm/dd/yyyy</v>
      </c>
      <c r="G201" s="150" t="str">
        <f ca="1">IF(AccAction26[[#This Row],[Started Date]]&lt;&gt;"",NOW(),"")</f>
        <v/>
      </c>
      <c r="H201" s="40" t="str">
        <f t="shared" si="26"/>
        <v>N</v>
      </c>
      <c r="I201" s="40"/>
      <c r="J201" s="40" t="str">
        <f t="shared" si="23"/>
        <v>NC7.DOC.PASSPORT</v>
      </c>
      <c r="K201" s="40"/>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0fbf012f-58ac-436c-ba25-563015a6eab4">7WV2EEFXUVRY-70-380</_dlc_DocId>
    <_dlc_DocIdUrl xmlns="0fbf012f-58ac-436c-ba25-563015a6eab4">
      <Url>http://ncrpis-intranet/supportteams/germmgmt/_layouts/15/DocIdRedir.aspx?ID=7WV2EEFXUVRY-70-380</Url>
      <Description>7WV2EEFXUVRY-70-380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69EACDB64878E04F931559538E992FED" ma:contentTypeVersion="2" ma:contentTypeDescription="Create a new document." ma:contentTypeScope="" ma:versionID="52482bad2d7f41f4e6194962c510ef49">
  <xsd:schema xmlns:xsd="http://www.w3.org/2001/XMLSchema" xmlns:xs="http://www.w3.org/2001/XMLSchema" xmlns:p="http://schemas.microsoft.com/office/2006/metadata/properties" xmlns:ns2="0fbf012f-58ac-436c-ba25-563015a6eab4" targetNamespace="http://schemas.microsoft.com/office/2006/metadata/properties" ma:root="true" ma:fieldsID="4f62e75e448d941b5f1c27c2101eb3b0" ns2:_="">
    <xsd:import namespace="0fbf012f-58ac-436c-ba25-563015a6eab4"/>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bf012f-58ac-436c-ba25-563015a6eab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6FF7C8-96B9-4628-97EC-9D157FFECF9F}">
  <ds:schemaRefs>
    <ds:schemaRef ds:uri="0fbf012f-58ac-436c-ba25-563015a6eab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30CFE17-25E0-4D7D-97D7-38496EFC8186}">
  <ds:schemaRefs>
    <ds:schemaRef ds:uri="http://schemas.microsoft.com/sharepoint/v3/contenttype/forms"/>
  </ds:schemaRefs>
</ds:datastoreItem>
</file>

<file path=customXml/itemProps3.xml><?xml version="1.0" encoding="utf-8"?>
<ds:datastoreItem xmlns:ds="http://schemas.openxmlformats.org/officeDocument/2006/customXml" ds:itemID="{0ABEB21C-0464-4C78-9D86-0ADC2AA47F22}">
  <ds:schemaRefs>
    <ds:schemaRef ds:uri="http://schemas.microsoft.com/sharepoint/events"/>
  </ds:schemaRefs>
</ds:datastoreItem>
</file>

<file path=customXml/itemProps4.xml><?xml version="1.0" encoding="utf-8"?>
<ds:datastoreItem xmlns:ds="http://schemas.openxmlformats.org/officeDocument/2006/customXml" ds:itemID="{353D3440-941F-4D8A-89DB-A1ABCB96C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bf012f-58ac-436c-ba25-563015a6ea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1</vt:i4>
      </vt:variant>
    </vt:vector>
  </HeadingPairs>
  <TitlesOfParts>
    <vt:vector size="37" baseType="lpstr">
      <vt:lpstr>Info</vt:lpstr>
      <vt:lpstr>INV-Multi lots</vt:lpstr>
      <vt:lpstr>Lookup Picker</vt:lpstr>
      <vt:lpstr>Master File</vt:lpstr>
      <vt:lpstr>Accession Table</vt:lpstr>
      <vt:lpstr>Refresh Data-GG</vt:lpstr>
      <vt:lpstr>Export Accession Table</vt:lpstr>
      <vt:lpstr>Acc. Action SOS</vt:lpstr>
      <vt:lpstr>Acc. Action (Other)</vt:lpstr>
      <vt:lpstr>Acc.Source (Collector)</vt:lpstr>
      <vt:lpstr>Acc.Source (Donor)</vt:lpstr>
      <vt:lpstr>Inventory Table</vt:lpstr>
      <vt:lpstr>Refresh Data (GG)</vt:lpstr>
      <vt:lpstr>Acc. Inv. Group Map</vt:lpstr>
      <vt:lpstr>Acc. Inv. Group Map-FIRST.LOTS</vt:lpstr>
      <vt:lpstr>Inv. Viability (DonorGerm)</vt:lpstr>
      <vt:lpstr>Inv. Action (Rec'd)</vt:lpstr>
      <vt:lpstr>Inv. Action (Collected)</vt:lpstr>
      <vt:lpstr>Acc.Source.Coop. (Collector 1)</vt:lpstr>
      <vt:lpstr>Collector 2</vt:lpstr>
      <vt:lpstr>Collector 3</vt:lpstr>
      <vt:lpstr>Acc.Source.Coop (Donor 1)</vt:lpstr>
      <vt:lpstr>Donor 2</vt:lpstr>
      <vt:lpstr>Acc. Inv. Name 1</vt:lpstr>
      <vt:lpstr>Acc. Inv. Name 2</vt:lpstr>
      <vt:lpstr>Acc. Inv. Name 3</vt:lpstr>
      <vt:lpstr>Acc.Inv.Voucher 1</vt:lpstr>
      <vt:lpstr>Acc.Inv.Voucher 2</vt:lpstr>
      <vt:lpstr>Acc.Inv.Voucher 3</vt:lpstr>
      <vt:lpstr>Citation</vt:lpstr>
      <vt:lpstr>Source.Descriptor Obs (Aspect)</vt:lpstr>
      <vt:lpstr>Source.Descriptor Obs (Slope)</vt:lpstr>
      <vt:lpstr>Source.Descriptor Obs (Soil)</vt:lpstr>
      <vt:lpstr>Source.Descriptor Obs (Ecoreg)</vt:lpstr>
      <vt:lpstr>Final Checklist</vt:lpstr>
      <vt:lpstr>Print This</vt:lpstr>
      <vt:lpstr>'Print This'!Print_Titles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Carstens, Jeffrey D [AGRON]</dc:creator>
  <cp:lastModifiedBy>Mike</cp:lastModifiedBy>
  <cp:lastPrinted>2017-05-04T15:24:18Z</cp:lastPrinted>
  <dcterms:created xsi:type="dcterms:W3CDTF">2016-08-18T13:45:10Z</dcterms:created>
  <dcterms:modified xsi:type="dcterms:W3CDTF">2021-03-12T17:13:43Z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4c8514eb-693e-4ab0-9af9-e107d2f35cbe</vt:lpwstr>
  </property>
  <property fmtid="{D5CDD505-2E9C-101B-9397-08002B2CF9AE}" pid="3" name="ContentTypeId">
    <vt:lpwstr>0x01010069EACDB64878E04F931559538E992FED</vt:lpwstr>
  </property>
</Properties>
</file>