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eepakchoudhary/Downloads/"/>
    </mc:Choice>
  </mc:AlternateContent>
  <xr:revisionPtr revIDLastSave="0" documentId="13_ncr:1_{8C7B626D-2EE8-0442-ABCE-F4788C80C2DB}" xr6:coauthVersionLast="47" xr6:coauthVersionMax="47" xr10:uidLastSave="{00000000-0000-0000-0000-000000000000}"/>
  <bookViews>
    <workbookView xWindow="120" yWindow="460" windowWidth="22720" windowHeight="14760" activeTab="1" xr2:uid="{00000000-000D-0000-FFFF-FFFF00000000}"/>
  </bookViews>
  <sheets>
    <sheet name="mean-variance-liquidity" sheetId="1" r:id="rId1"/>
    <sheet name="execution" sheetId="2" r:id="rId2"/>
    <sheet name="Sheet3" sheetId="3" r:id="rId3"/>
  </sheets>
  <definedNames>
    <definedName name="alpha">execution!$B$8</definedName>
    <definedName name="alpha1">'mean-variance-liquidity'!$B$21</definedName>
    <definedName name="alpha2">'mean-variance-liquidity'!$B$22</definedName>
    <definedName name="alpha3">'mean-variance-liquidity'!$B$23</definedName>
    <definedName name="beta">'mean-variance-liquidity'!$B$24</definedName>
    <definedName name="delta">execution!$B$9</definedName>
    <definedName name="eta">'mean-variance-liquidity'!$B$25</definedName>
    <definedName name="gamma">execution!$B$5</definedName>
    <definedName name="lambda">'mean-variance-liquidity'!$B$18</definedName>
    <definedName name="rho">execution!$B$11</definedName>
    <definedName name="solver_adj" localSheetId="1" hidden="1">execution!$C$15:$L$15</definedName>
    <definedName name="solver_adj" localSheetId="0" hidden="1">'mean-variance-liquidity'!$B$28:$K$28</definedName>
    <definedName name="solver_cvg" localSheetId="1" hidden="1">0.0001</definedName>
    <definedName name="solver_cvg" localSheetId="0" hidden="1">0.0001</definedName>
    <definedName name="solver_drv" localSheetId="1" hidden="1">1</definedName>
    <definedName name="solver_drv" localSheetId="0" hidden="1">2</definedName>
    <definedName name="solver_eng" localSheetId="1" hidden="1">1</definedName>
    <definedName name="solver_eng" localSheetId="0" hidden="1">1</definedName>
    <definedName name="solver_est" localSheetId="1" hidden="1">1</definedName>
    <definedName name="solver_est" localSheetId="0" hidden="1">1</definedName>
    <definedName name="solver_itr" localSheetId="1" hidden="1">100</definedName>
    <definedName name="solver_itr" localSheetId="0" hidden="1">2147483647</definedName>
    <definedName name="solver_lhs1" localSheetId="1" hidden="1">execution!$C$15:$L$15</definedName>
    <definedName name="solver_lhs1" localSheetId="0" hidden="1">'mean-variance-liquidity'!$L$28</definedName>
    <definedName name="solver_lhs2" localSheetId="1" hidden="1">execution!$M$15</definedName>
    <definedName name="solver_lhs2" localSheetId="0" hidden="1">'mean-variance-liquidity'!$L$28</definedName>
    <definedName name="solver_lhs3" localSheetId="1" hidden="1">execution!#REF!</definedName>
    <definedName name="solver_mip" localSheetId="1" hidden="1">2147483647</definedName>
    <definedName name="solver_mip" localSheetId="0" hidden="1">2147483647</definedName>
    <definedName name="solver_mni" localSheetId="1" hidden="1">30</definedName>
    <definedName name="solver_mni" localSheetId="0" hidden="1">30</definedName>
    <definedName name="solver_mrt" localSheetId="1" hidden="1">0.075</definedName>
    <definedName name="solver_mrt" localSheetId="0" hidden="1">0.075</definedName>
    <definedName name="solver_msl" localSheetId="1" hidden="1">1</definedName>
    <definedName name="solver_msl" localSheetId="0" hidden="1">2</definedName>
    <definedName name="solver_neg" localSheetId="1" hidden="1">1</definedName>
    <definedName name="solver_neg" localSheetId="0" hidden="1">1</definedName>
    <definedName name="solver_nod" localSheetId="1" hidden="1">2147483647</definedName>
    <definedName name="solver_nod" localSheetId="0" hidden="1">2147483647</definedName>
    <definedName name="solver_num" localSheetId="1" hidden="1">2</definedName>
    <definedName name="solver_num" localSheetId="0" hidden="1">1</definedName>
    <definedName name="solver_nwt" localSheetId="1" hidden="1">1</definedName>
    <definedName name="solver_nwt" localSheetId="0" hidden="1">1</definedName>
    <definedName name="solver_opt" localSheetId="1" hidden="1">execution!$B$24</definedName>
    <definedName name="solver_opt" localSheetId="0" hidden="1">'mean-variance-liquidity'!$B$35</definedName>
    <definedName name="solver_pre" localSheetId="1" hidden="1">0.000001</definedName>
    <definedName name="solver_pre" localSheetId="0" hidden="1">0.000001</definedName>
    <definedName name="solver_rbv" localSheetId="1" hidden="1">1</definedName>
    <definedName name="solver_rbv" localSheetId="0" hidden="1">2</definedName>
    <definedName name="solver_rel1" localSheetId="1" hidden="1">1</definedName>
    <definedName name="solver_rel1" localSheetId="0" hidden="1">2</definedName>
    <definedName name="solver_rel2" localSheetId="1" hidden="1">2</definedName>
    <definedName name="solver_rel2" localSheetId="0" hidden="1">2</definedName>
    <definedName name="solver_rel3" localSheetId="1" hidden="1">1</definedName>
    <definedName name="solver_rhs1" localSheetId="1" hidden="1">execution!$B$16</definedName>
    <definedName name="solver_rhs1" localSheetId="0" hidden="1">'mean-variance-liquidity'!$L$27</definedName>
    <definedName name="solver_rhs2" localSheetId="1" hidden="1">execution!$B$16</definedName>
    <definedName name="solver_rhs2" localSheetId="0" hidden="1">'mean-variance-liquidity'!$L$27</definedName>
    <definedName name="solver_rhs3" localSheetId="1" hidden="1">execution!$B$23</definedName>
    <definedName name="solver_rlx" localSheetId="1" hidden="1">2</definedName>
    <definedName name="solver_rlx" localSheetId="0" hidden="1">2</definedName>
    <definedName name="solver_rsd" localSheetId="1" hidden="1">0</definedName>
    <definedName name="solver_rsd" localSheetId="0" hidden="1">0</definedName>
    <definedName name="solver_scl" localSheetId="1" hidden="1">1</definedName>
    <definedName name="solver_scl" localSheetId="0" hidden="1">2</definedName>
    <definedName name="solver_sho" localSheetId="1" hidden="1">2</definedName>
    <definedName name="solver_sho" localSheetId="0" hidden="1">2</definedName>
    <definedName name="solver_ssz" localSheetId="1" hidden="1">10</definedName>
    <definedName name="solver_ssz" localSheetId="0" hidden="1">100</definedName>
    <definedName name="solver_tim" localSheetId="1" hidden="1">60</definedName>
    <definedName name="solver_tim" localSheetId="0" hidden="1">2147483647</definedName>
    <definedName name="solver_tol" localSheetId="1" hidden="1">0.01</definedName>
    <definedName name="solver_tol" localSheetId="0" hidden="1">0.01</definedName>
    <definedName name="solver_typ" localSheetId="1" hidden="1">2</definedName>
    <definedName name="solver_typ" localSheetId="0" hidden="1">1</definedName>
    <definedName name="solver_val" localSheetId="1" hidden="1">0</definedName>
    <definedName name="solver_val" localSheetId="0" hidden="1">0</definedName>
    <definedName name="solver_ver" localSheetId="1" hidden="1">3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4" i="2" l="1"/>
  <c r="M15" i="2"/>
  <c r="B32" i="1" a="1"/>
  <c r="B32" i="1" s="1"/>
  <c r="B31" i="1"/>
  <c r="L27" i="1"/>
  <c r="K16" i="1"/>
  <c r="K29" i="1" s="1"/>
  <c r="J16" i="1"/>
  <c r="J29" i="1" s="1"/>
  <c r="I16" i="1"/>
  <c r="I29" i="1" s="1"/>
  <c r="H16" i="1"/>
  <c r="H29" i="1" s="1"/>
  <c r="G16" i="1"/>
  <c r="G29" i="1" s="1"/>
  <c r="F16" i="1"/>
  <c r="F29" i="1" s="1"/>
  <c r="E16" i="1"/>
  <c r="E29" i="1" s="1"/>
  <c r="D16" i="1"/>
  <c r="D29" i="1" s="1"/>
  <c r="C16" i="1"/>
  <c r="C29" i="1" s="1"/>
  <c r="B16" i="1"/>
  <c r="B29" i="1" s="1"/>
  <c r="B1" i="2" l="1"/>
  <c r="C16" i="2"/>
  <c r="B2" i="2"/>
  <c r="B9" i="2" s="1"/>
  <c r="L28" i="1"/>
  <c r="B8" i="2" l="1"/>
  <c r="D18" i="2" s="1"/>
  <c r="D16" i="2"/>
  <c r="E16" i="2" s="1"/>
  <c r="C19" i="2"/>
  <c r="B33" i="1"/>
  <c r="B35" i="1" s="1"/>
  <c r="C18" i="2" l="1"/>
  <c r="E18" i="2"/>
  <c r="I18" i="2"/>
  <c r="E20" i="2"/>
  <c r="H18" i="2"/>
  <c r="L18" i="2"/>
  <c r="F18" i="2"/>
  <c r="C20" i="2"/>
  <c r="J18" i="2"/>
  <c r="G18" i="2"/>
  <c r="K18" i="2"/>
  <c r="D19" i="2"/>
  <c r="F16" i="2"/>
  <c r="G16" i="2" s="1"/>
  <c r="E19" i="2"/>
  <c r="D20" i="2"/>
  <c r="F19" i="2" l="1"/>
  <c r="F20" i="2"/>
  <c r="H16" i="2"/>
  <c r="G20" i="2"/>
  <c r="G19" i="2"/>
  <c r="I16" i="2" l="1"/>
  <c r="H20" i="2"/>
  <c r="H19" i="2"/>
  <c r="J16" i="2" l="1"/>
  <c r="I20" i="2"/>
  <c r="I19" i="2"/>
  <c r="K16" i="2" l="1"/>
  <c r="J19" i="2"/>
  <c r="J20" i="2"/>
  <c r="L16" i="2" l="1"/>
  <c r="K20" i="2"/>
  <c r="K19" i="2"/>
  <c r="L20" i="2" l="1"/>
  <c r="B23" i="2" s="1"/>
  <c r="L19" i="2"/>
  <c r="B22" i="2" s="1"/>
</calcChain>
</file>

<file path=xl/sharedStrings.xml><?xml version="1.0" encoding="utf-8"?>
<sst xmlns="http://schemas.openxmlformats.org/spreadsheetml/2006/main" count="60" uniqueCount="57">
  <si>
    <t>Asset 1</t>
  </si>
  <si>
    <t>Asset 2</t>
  </si>
  <si>
    <t>Asset 3</t>
  </si>
  <si>
    <t>Asset 4</t>
  </si>
  <si>
    <t>Asset 5</t>
  </si>
  <si>
    <t>Asset 6</t>
  </si>
  <si>
    <t>Asset 7</t>
  </si>
  <si>
    <t>Asset 8</t>
  </si>
  <si>
    <t>Asset 9</t>
  </si>
  <si>
    <t>Asset 10</t>
  </si>
  <si>
    <t>covariance matrix</t>
  </si>
  <si>
    <t>dollars traded</t>
  </si>
  <si>
    <t>volatility</t>
  </si>
  <si>
    <t>alpha 1</t>
  </si>
  <si>
    <t>beta</t>
  </si>
  <si>
    <t>alpha 2</t>
  </si>
  <si>
    <t>alpha 3</t>
  </si>
  <si>
    <t>eta</t>
  </si>
  <si>
    <t>Trading cost parameters</t>
  </si>
  <si>
    <t>gamma</t>
  </si>
  <si>
    <t>alpha</t>
  </si>
  <si>
    <t xml:space="preserve">delta </t>
  </si>
  <si>
    <t>rho</t>
  </si>
  <si>
    <t>Decisions</t>
  </si>
  <si>
    <t>n</t>
  </si>
  <si>
    <t>x</t>
  </si>
  <si>
    <t>eta = 0</t>
  </si>
  <si>
    <t>eta = 0.1</t>
  </si>
  <si>
    <t>eta = 0.5</t>
  </si>
  <si>
    <t>eta = 1</t>
  </si>
  <si>
    <t>mean returns (%)</t>
  </si>
  <si>
    <t>Trading cost</t>
  </si>
  <si>
    <t>Mean return</t>
  </si>
  <si>
    <t>Variance</t>
  </si>
  <si>
    <t>Total trading cost</t>
  </si>
  <si>
    <t>Objective</t>
  </si>
  <si>
    <t>Volatility</t>
  </si>
  <si>
    <t>Volume</t>
  </si>
  <si>
    <t>Permanent price impact</t>
  </si>
  <si>
    <t>Temporary price impact</t>
  </si>
  <si>
    <t>Perm cost</t>
  </si>
  <si>
    <t>Temp cost</t>
  </si>
  <si>
    <t>trade 1</t>
  </si>
  <si>
    <t>trade 2</t>
  </si>
  <si>
    <t>trade 3</t>
  </si>
  <si>
    <t>trade 4</t>
  </si>
  <si>
    <t>trade 5</t>
  </si>
  <si>
    <t>trade 6</t>
  </si>
  <si>
    <t>trade 7</t>
  </si>
  <si>
    <t>trade 8</t>
  </si>
  <si>
    <t>trade 9</t>
  </si>
  <si>
    <t>trade 10</t>
  </si>
  <si>
    <t xml:space="preserve">Variance </t>
  </si>
  <si>
    <t>volume</t>
  </si>
  <si>
    <t>Initial position</t>
  </si>
  <si>
    <t>Final position</t>
  </si>
  <si>
    <t>risk aversion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</si>
</sst>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0" fillId="3" borderId="0" xfId="0" applyNumberFormat="1" applyFill="1"/>
    <xf numFmtId="165" fontId="0" fillId="4" borderId="0" xfId="0" applyNumberFormat="1" applyFill="1"/>
    <xf numFmtId="164" fontId="0" fillId="2" borderId="0" xfId="0" applyNumberFormat="1" applyFill="1"/>
    <xf numFmtId="0" fontId="0" fillId="4" borderId="0" xfId="0" applyFill="1"/>
    <xf numFmtId="2" fontId="0" fillId="3" borderId="0" xfId="0" applyNumberFormat="1" applyFill="1"/>
    <xf numFmtId="2" fontId="0" fillId="0" borderId="0" xfId="0" applyNumberFormat="1"/>
    <xf numFmtId="2" fontId="0" fillId="2" borderId="0" xfId="0" applyNumberFormat="1" applyFill="1"/>
    <xf numFmtId="2" fontId="0" fillId="4" borderId="0" xfId="0" applyNumberFormat="1" applyFill="1"/>
    <xf numFmtId="164" fontId="0" fillId="4" borderId="0" xfId="0" applyNumberFormat="1" applyFill="1"/>
    <xf numFmtId="0" fontId="0" fillId="0" borderId="0" xfId="0" applyAlignment="1">
      <alignment horizontal="right"/>
    </xf>
    <xf numFmtId="166" fontId="0" fillId="0" borderId="0" xfId="0" applyNumberFormat="1"/>
    <xf numFmtId="0" fontId="0" fillId="2" borderId="0" xfId="0" applyFill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"/>
  <sheetViews>
    <sheetView workbookViewId="0">
      <selection activeCell="B28" sqref="B28"/>
    </sheetView>
  </sheetViews>
  <sheetFormatPr baseColWidth="10" defaultColWidth="8.83203125" defaultRowHeight="15" x14ac:dyDescent="0.2"/>
  <cols>
    <col min="1" max="2" width="16.5" customWidth="1"/>
    <col min="3" max="3" width="11.1640625" customWidth="1"/>
  </cols>
  <sheetData>
    <row r="1" spans="1:11" s="15" customFormat="1" x14ac:dyDescent="0.2">
      <c r="B1" s="15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5" t="s">
        <v>8</v>
      </c>
      <c r="K1" s="15" t="s">
        <v>9</v>
      </c>
    </row>
    <row r="2" spans="1:11" x14ac:dyDescent="0.2">
      <c r="A2" t="s">
        <v>30</v>
      </c>
      <c r="B2" s="2">
        <v>5.7789999999999999</v>
      </c>
      <c r="C2" s="2">
        <v>2.6790000000000003</v>
      </c>
      <c r="D2" s="2">
        <v>6.7459999999999996</v>
      </c>
      <c r="E2" s="2">
        <v>7.17</v>
      </c>
      <c r="F2" s="2">
        <v>5.8940000000000001</v>
      </c>
      <c r="G2" s="2">
        <v>6.2889999999999997</v>
      </c>
      <c r="H2" s="2">
        <v>6.2160000000000002</v>
      </c>
      <c r="I2" s="2">
        <v>4.4610000000000003</v>
      </c>
      <c r="J2" s="2">
        <v>5.7770000000000001</v>
      </c>
      <c r="K2" s="2">
        <v>3.3559999999999999</v>
      </c>
    </row>
    <row r="3" spans="1:11" x14ac:dyDescent="0.2"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">
      <c r="A4" t="s">
        <v>10</v>
      </c>
      <c r="B4" s="13">
        <v>2.647E-3</v>
      </c>
      <c r="C4" s="13">
        <v>-1.66E-4</v>
      </c>
      <c r="D4" s="13">
        <v>-1.4200000000000001E-4</v>
      </c>
      <c r="E4" s="13">
        <v>-4.0500000000000003E-4</v>
      </c>
      <c r="F4" s="13">
        <v>1.6000000000000003E-5</v>
      </c>
      <c r="G4" s="13">
        <v>4.5000000000000003E-5</v>
      </c>
      <c r="H4" s="13">
        <v>-2.61E-4</v>
      </c>
      <c r="I4" s="13">
        <v>-6.0000000000000002E-5</v>
      </c>
      <c r="J4" s="13">
        <v>2.14E-4</v>
      </c>
      <c r="K4" s="13">
        <v>1.0000000000000002E-6</v>
      </c>
    </row>
    <row r="5" spans="1:11" x14ac:dyDescent="0.2">
      <c r="B5" s="13">
        <v>-1.66E-4</v>
      </c>
      <c r="C5" s="13">
        <v>2.7690000000000002E-3</v>
      </c>
      <c r="D5" s="13">
        <v>-4.2200000000000001E-4</v>
      </c>
      <c r="E5" s="13">
        <v>1.15E-4</v>
      </c>
      <c r="F5" s="13">
        <v>-1.4E-5</v>
      </c>
      <c r="G5" s="13">
        <v>1.4300000000000001E-4</v>
      </c>
      <c r="H5" s="13">
        <v>-1.6400000000000003E-4</v>
      </c>
      <c r="I5" s="13">
        <v>2.7400000000000005E-4</v>
      </c>
      <c r="J5" s="13">
        <v>1.6799999999999999E-4</v>
      </c>
      <c r="K5" s="13">
        <v>-3.6400000000000007E-4</v>
      </c>
    </row>
    <row r="6" spans="1:11" x14ac:dyDescent="0.2">
      <c r="B6" s="13">
        <v>-1.4200000000000001E-4</v>
      </c>
      <c r="C6" s="13">
        <v>-4.2200000000000001E-4</v>
      </c>
      <c r="D6" s="13">
        <v>2.7039999999999998E-3</v>
      </c>
      <c r="E6" s="13">
        <v>-1.63E-4</v>
      </c>
      <c r="F6" s="13">
        <v>-1.35E-4</v>
      </c>
      <c r="G6" s="13">
        <v>1.4899999999999999E-4</v>
      </c>
      <c r="H6" s="13">
        <v>-1.74E-4</v>
      </c>
      <c r="I6" s="13">
        <v>-1.2099999999999999E-4</v>
      </c>
      <c r="J6" s="13">
        <v>4.5000000000000003E-5</v>
      </c>
      <c r="K6" s="13">
        <v>4.2700000000000002E-4</v>
      </c>
    </row>
    <row r="7" spans="1:11" x14ac:dyDescent="0.2">
      <c r="B7" s="13">
        <v>-4.0500000000000003E-4</v>
      </c>
      <c r="C7" s="13">
        <v>1.15E-4</v>
      </c>
      <c r="D7" s="13">
        <v>-1.63E-4</v>
      </c>
      <c r="E7" s="13">
        <v>2.4790000000000003E-3</v>
      </c>
      <c r="F7" s="13">
        <v>6.6000000000000005E-5</v>
      </c>
      <c r="G7" s="13">
        <v>-6.4999999999999994E-5</v>
      </c>
      <c r="H7" s="13">
        <v>8.7999999999999998E-5</v>
      </c>
      <c r="I7" s="13">
        <v>2.2700000000000004E-4</v>
      </c>
      <c r="J7" s="13">
        <v>-3.7000000000000005E-5</v>
      </c>
      <c r="K7" s="13">
        <v>-4.9899999999999999E-4</v>
      </c>
    </row>
    <row r="8" spans="1:11" x14ac:dyDescent="0.2">
      <c r="B8" s="13">
        <v>1.6000000000000003E-5</v>
      </c>
      <c r="C8" s="13">
        <v>-1.4E-5</v>
      </c>
      <c r="D8" s="13">
        <v>-1.35E-4</v>
      </c>
      <c r="E8" s="13">
        <v>6.6000000000000005E-5</v>
      </c>
      <c r="F8" s="13">
        <v>2.2919999999999998E-3</v>
      </c>
      <c r="G8" s="13">
        <v>1.5999999999999999E-4</v>
      </c>
      <c r="H8" s="13">
        <v>7.7000000000000001E-5</v>
      </c>
      <c r="I8" s="13">
        <v>2.4000000000000001E-4</v>
      </c>
      <c r="J8" s="13">
        <v>1.4100000000000001E-4</v>
      </c>
      <c r="K8" s="13">
        <v>-1.3200000000000001E-4</v>
      </c>
    </row>
    <row r="9" spans="1:11" x14ac:dyDescent="0.2">
      <c r="B9" s="13">
        <v>4.5000000000000003E-5</v>
      </c>
      <c r="C9" s="13">
        <v>1.4300000000000001E-4</v>
      </c>
      <c r="D9" s="13">
        <v>1.4899999999999999E-4</v>
      </c>
      <c r="E9" s="13">
        <v>-6.4999999999999994E-5</v>
      </c>
      <c r="F9" s="13">
        <v>1.5999999999999999E-4</v>
      </c>
      <c r="G9" s="13">
        <v>2.5969999999999995E-3</v>
      </c>
      <c r="H9" s="13">
        <v>-5.53E-4</v>
      </c>
      <c r="I9" s="13">
        <v>-1.3100000000000001E-4</v>
      </c>
      <c r="J9" s="13">
        <v>1.2200000000000001E-4</v>
      </c>
      <c r="K9" s="13">
        <v>3.9399999999999993E-4</v>
      </c>
    </row>
    <row r="10" spans="1:11" x14ac:dyDescent="0.2">
      <c r="B10" s="13">
        <v>-2.61E-4</v>
      </c>
      <c r="C10" s="13">
        <v>-1.6400000000000003E-4</v>
      </c>
      <c r="D10" s="13">
        <v>-1.74E-4</v>
      </c>
      <c r="E10" s="13">
        <v>8.7999999999999998E-5</v>
      </c>
      <c r="F10" s="13">
        <v>7.7000000000000001E-5</v>
      </c>
      <c r="G10" s="13">
        <v>-5.53E-4</v>
      </c>
      <c r="H10" s="13">
        <v>2.3140000000000001E-3</v>
      </c>
      <c r="I10" s="13">
        <v>-9.7999999999999997E-5</v>
      </c>
      <c r="J10" s="13">
        <v>-2.7000000000000006E-5</v>
      </c>
      <c r="K10" s="13">
        <v>-8.0000000000000013E-6</v>
      </c>
    </row>
    <row r="11" spans="1:11" x14ac:dyDescent="0.2">
      <c r="B11" s="13">
        <v>-6.0000000000000002E-5</v>
      </c>
      <c r="C11" s="13">
        <v>2.7400000000000005E-4</v>
      </c>
      <c r="D11" s="13">
        <v>-1.2099999999999999E-4</v>
      </c>
      <c r="E11" s="13">
        <v>2.2700000000000004E-4</v>
      </c>
      <c r="F11" s="13">
        <v>2.4000000000000001E-4</v>
      </c>
      <c r="G11" s="13">
        <v>-1.3100000000000001E-4</v>
      </c>
      <c r="H11" s="13">
        <v>-9.7999999999999997E-5</v>
      </c>
      <c r="I11" s="13">
        <v>2.317E-3</v>
      </c>
      <c r="J11" s="13">
        <v>2.7799999999999998E-4</v>
      </c>
      <c r="K11" s="13">
        <v>-4.9399999999999997E-4</v>
      </c>
    </row>
    <row r="12" spans="1:11" x14ac:dyDescent="0.2">
      <c r="B12" s="13">
        <v>2.14E-4</v>
      </c>
      <c r="C12" s="13">
        <v>1.6799999999999999E-4</v>
      </c>
      <c r="D12" s="13">
        <v>4.5000000000000003E-5</v>
      </c>
      <c r="E12" s="13">
        <v>-3.7000000000000005E-5</v>
      </c>
      <c r="F12" s="13">
        <v>1.4100000000000001E-4</v>
      </c>
      <c r="G12" s="13">
        <v>1.2200000000000001E-4</v>
      </c>
      <c r="H12" s="13">
        <v>-2.7000000000000006E-5</v>
      </c>
      <c r="I12" s="13">
        <v>2.7799999999999998E-4</v>
      </c>
      <c r="J12" s="13">
        <v>2.7360000000000006E-3</v>
      </c>
      <c r="K12" s="13">
        <v>-2.22E-4</v>
      </c>
    </row>
    <row r="13" spans="1:11" x14ac:dyDescent="0.2">
      <c r="B13" s="13">
        <v>1.0000000000000002E-6</v>
      </c>
      <c r="C13" s="13">
        <v>-3.6400000000000007E-4</v>
      </c>
      <c r="D13" s="13">
        <v>4.2700000000000002E-4</v>
      </c>
      <c r="E13" s="13">
        <v>-4.9899999999999999E-4</v>
      </c>
      <c r="F13" s="13">
        <v>-1.3200000000000001E-4</v>
      </c>
      <c r="G13" s="13">
        <v>3.9399999999999993E-4</v>
      </c>
      <c r="H13" s="13">
        <v>-8.0000000000000013E-6</v>
      </c>
      <c r="I13" s="13">
        <v>-4.9399999999999997E-4</v>
      </c>
      <c r="J13" s="13">
        <v>-2.22E-4</v>
      </c>
      <c r="K13" s="13">
        <v>2.6259999999999999E-3</v>
      </c>
    </row>
    <row r="14" spans="1:11" x14ac:dyDescent="0.2"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">
      <c r="A15" t="s">
        <v>53</v>
      </c>
      <c r="B15" s="2">
        <v>10</v>
      </c>
      <c r="C15" s="2">
        <v>0.1</v>
      </c>
      <c r="D15" s="2">
        <v>0.01</v>
      </c>
      <c r="E15" s="2">
        <v>0.1</v>
      </c>
      <c r="F15" s="2">
        <v>2</v>
      </c>
      <c r="G15" s="2">
        <v>3</v>
      </c>
      <c r="H15" s="2">
        <v>0.5</v>
      </c>
      <c r="I15" s="2">
        <v>10</v>
      </c>
      <c r="J15" s="2">
        <v>100</v>
      </c>
      <c r="K15" s="2">
        <v>2</v>
      </c>
    </row>
    <row r="16" spans="1:11" x14ac:dyDescent="0.2">
      <c r="A16" t="s">
        <v>12</v>
      </c>
      <c r="B16" s="2">
        <f>SQRT(B4)*100</f>
        <v>5.1449003877626245</v>
      </c>
      <c r="C16" s="2">
        <f>SQRT(C5)*100</f>
        <v>5.2621288467691478</v>
      </c>
      <c r="D16" s="2">
        <f>SQRT(D6)*100</f>
        <v>5.2</v>
      </c>
      <c r="E16" s="2">
        <f>SQRT(E7)*100</f>
        <v>4.9789557138018417</v>
      </c>
      <c r="F16" s="2">
        <f>SQRT(F8)*100</f>
        <v>4.7874836814343293</v>
      </c>
      <c r="G16" s="2">
        <f>SQRT(G9)*100</f>
        <v>5.096076922496362</v>
      </c>
      <c r="H16" s="2">
        <f>SQRT(H10)*100</f>
        <v>4.8104053883222777</v>
      </c>
      <c r="I16" s="2">
        <f>SQRT(I11)*100</f>
        <v>4.8135226186234963</v>
      </c>
      <c r="J16" s="2">
        <f>SQRT(J12)*100</f>
        <v>5.2306787322488084</v>
      </c>
      <c r="K16" s="2">
        <f>SQRT(K13)*100</f>
        <v>5.1244511901275827</v>
      </c>
    </row>
    <row r="17" spans="1:12" x14ac:dyDescent="0.2"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2" x14ac:dyDescent="0.2">
      <c r="A18" t="s">
        <v>56</v>
      </c>
      <c r="B18" s="2">
        <v>10</v>
      </c>
      <c r="C18" s="2"/>
      <c r="D18" s="2"/>
      <c r="E18" s="2"/>
      <c r="F18" s="2"/>
      <c r="G18" s="2"/>
      <c r="H18" s="2"/>
      <c r="I18" s="2"/>
      <c r="J18" s="2"/>
      <c r="K18" s="2"/>
    </row>
    <row r="20" spans="1:12" x14ac:dyDescent="0.2">
      <c r="A20" s="16" t="s">
        <v>18</v>
      </c>
    </row>
    <row r="21" spans="1:12" x14ac:dyDescent="0.2">
      <c r="A21" t="s">
        <v>13</v>
      </c>
      <c r="B21">
        <v>3.5000000000000001E-3</v>
      </c>
    </row>
    <row r="22" spans="1:12" x14ac:dyDescent="0.2">
      <c r="A22" t="s">
        <v>15</v>
      </c>
      <c r="B22">
        <v>0.3</v>
      </c>
    </row>
    <row r="23" spans="1:12" x14ac:dyDescent="0.2">
      <c r="A23" t="s">
        <v>16</v>
      </c>
      <c r="B23">
        <v>1.5E-3</v>
      </c>
    </row>
    <row r="24" spans="1:12" x14ac:dyDescent="0.2">
      <c r="A24" t="s">
        <v>14</v>
      </c>
      <c r="B24">
        <v>0.65</v>
      </c>
    </row>
    <row r="25" spans="1:12" x14ac:dyDescent="0.2">
      <c r="A25" t="s">
        <v>17</v>
      </c>
      <c r="B25">
        <v>0.1</v>
      </c>
    </row>
    <row r="27" spans="1:12" x14ac:dyDescent="0.2">
      <c r="A27" s="16" t="s">
        <v>54</v>
      </c>
      <c r="B27">
        <v>10</v>
      </c>
      <c r="C27">
        <v>10</v>
      </c>
      <c r="D27">
        <v>10</v>
      </c>
      <c r="E27">
        <v>10</v>
      </c>
      <c r="F27">
        <v>10</v>
      </c>
      <c r="G27">
        <v>10</v>
      </c>
      <c r="H27">
        <v>10</v>
      </c>
      <c r="I27">
        <v>10</v>
      </c>
      <c r="J27">
        <v>10</v>
      </c>
      <c r="K27">
        <v>10</v>
      </c>
      <c r="L27" s="14">
        <f>SUM(B27:K27)</f>
        <v>100</v>
      </c>
    </row>
    <row r="28" spans="1:12" x14ac:dyDescent="0.2">
      <c r="A28" s="16" t="s">
        <v>55</v>
      </c>
      <c r="B28" s="3">
        <v>10.000001366717299</v>
      </c>
      <c r="C28" s="3">
        <v>0</v>
      </c>
      <c r="D28" s="3">
        <v>13.772680425215814</v>
      </c>
      <c r="E28" s="3">
        <v>27.25134684954315</v>
      </c>
      <c r="F28" s="3">
        <v>9.9999838638621039</v>
      </c>
      <c r="G28" s="3">
        <v>15.183985748622504</v>
      </c>
      <c r="H28" s="3">
        <v>16.597826519362552</v>
      </c>
      <c r="I28" s="3">
        <v>0</v>
      </c>
      <c r="J28" s="3">
        <v>7.1941752266765562</v>
      </c>
      <c r="K28" s="3">
        <v>0</v>
      </c>
      <c r="L28" s="4">
        <f>SUM(B28:K28)</f>
        <v>100</v>
      </c>
    </row>
    <row r="29" spans="1:12" x14ac:dyDescent="0.2">
      <c r="A29" s="16" t="s">
        <v>31</v>
      </c>
      <c r="B29" s="1">
        <f t="shared" ref="B29:K29" si="0">alpha1*POWER(100/B15,beta)*POWER(ABS(B28-B27),1+beta)+(alpha2*B16/100+alpha3)*ABS(B28-B27)</f>
        <v>2.3148244664646152E-8</v>
      </c>
      <c r="C29" s="1">
        <f t="shared" si="0"/>
        <v>14.106614834775485</v>
      </c>
      <c r="D29" s="1">
        <f t="shared" si="0"/>
        <v>12.525159325479677</v>
      </c>
      <c r="E29" s="1">
        <f t="shared" si="0"/>
        <v>34.5466069864395</v>
      </c>
      <c r="F29" s="1">
        <f t="shared" si="0"/>
        <v>2.5650984497122616E-7</v>
      </c>
      <c r="G29" s="1">
        <f t="shared" si="0"/>
        <v>0.60360627251071075</v>
      </c>
      <c r="H29" s="1">
        <f t="shared" si="0"/>
        <v>2.5697259823527512</v>
      </c>
      <c r="I29" s="1">
        <f t="shared" si="0"/>
        <v>0.85774748879781304</v>
      </c>
      <c r="J29" s="1">
        <f t="shared" si="0"/>
        <v>6.744079076136901E-2</v>
      </c>
      <c r="K29" s="1">
        <f t="shared" si="0"/>
        <v>2.1566519066154264</v>
      </c>
    </row>
    <row r="30" spans="1:12" x14ac:dyDescent="0.2">
      <c r="A30" s="16"/>
    </row>
    <row r="31" spans="1:12" x14ac:dyDescent="0.2">
      <c r="A31" s="16" t="s">
        <v>32</v>
      </c>
      <c r="B31" s="1">
        <f>SUMPRODUCT(B2:K2,B28:K28)</f>
        <v>645.25749815354777</v>
      </c>
    </row>
    <row r="32" spans="1:12" x14ac:dyDescent="0.2">
      <c r="A32" s="16" t="s">
        <v>33</v>
      </c>
      <c r="B32" s="1">
        <f t="array" ref="B32">MMULT(B28:K28,MMULT(B4:K13,TRANSPOSE(B28:K28)))</f>
        <v>3.6421324801014254</v>
      </c>
    </row>
    <row r="33" spans="1:2" x14ac:dyDescent="0.2">
      <c r="A33" s="16" t="s">
        <v>34</v>
      </c>
      <c r="B33" s="11">
        <f>SUM(B29:K29)</f>
        <v>67.433553867390813</v>
      </c>
    </row>
    <row r="34" spans="1:2" x14ac:dyDescent="0.2">
      <c r="A34" s="16"/>
      <c r="B34" s="1"/>
    </row>
    <row r="35" spans="1:2" x14ac:dyDescent="0.2">
      <c r="A35" s="16" t="s">
        <v>35</v>
      </c>
      <c r="B35" s="5">
        <f>B31-lambda*B32-eta*B33</f>
        <v>602.09281796579444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4"/>
  <sheetViews>
    <sheetView tabSelected="1" zoomScaleNormal="100" workbookViewId="0">
      <selection activeCell="C24" sqref="C24"/>
    </sheetView>
  </sheetViews>
  <sheetFormatPr baseColWidth="10" defaultColWidth="8.83203125" defaultRowHeight="15" x14ac:dyDescent="0.2"/>
  <cols>
    <col min="1" max="1" width="13.33203125" customWidth="1"/>
    <col min="2" max="2" width="12.5" customWidth="1"/>
    <col min="3" max="3" width="11.33203125" customWidth="1"/>
    <col min="4" max="4" width="12.5" customWidth="1"/>
    <col min="5" max="5" width="12.33203125" customWidth="1"/>
    <col min="6" max="6" width="11.1640625" customWidth="1"/>
    <col min="7" max="7" width="10.5" customWidth="1"/>
    <col min="8" max="8" width="10" customWidth="1"/>
    <col min="9" max="9" width="10.83203125" customWidth="1"/>
    <col min="10" max="10" width="11.1640625" customWidth="1"/>
    <col min="13" max="13" width="9.5" bestFit="1" customWidth="1"/>
    <col min="14" max="14" width="13.5" customWidth="1"/>
  </cols>
  <sheetData>
    <row r="1" spans="1:13" x14ac:dyDescent="0.2">
      <c r="A1" s="16" t="s">
        <v>36</v>
      </c>
      <c r="B1" s="2">
        <f>'mean-variance-liquidity'!B16/100</f>
        <v>5.1449003877626243E-2</v>
      </c>
    </row>
    <row r="2" spans="1:13" x14ac:dyDescent="0.2">
      <c r="A2" s="16" t="s">
        <v>37</v>
      </c>
      <c r="B2">
        <f>'mean-variance-liquidity'!B15</f>
        <v>10</v>
      </c>
    </row>
    <row r="3" spans="1:13" x14ac:dyDescent="0.2">
      <c r="A3" s="16"/>
    </row>
    <row r="4" spans="1:13" x14ac:dyDescent="0.2">
      <c r="A4" s="16" t="s">
        <v>38</v>
      </c>
    </row>
    <row r="5" spans="1:13" x14ac:dyDescent="0.2">
      <c r="A5" s="16" t="s">
        <v>19</v>
      </c>
      <c r="B5">
        <v>1E-3</v>
      </c>
    </row>
    <row r="6" spans="1:13" x14ac:dyDescent="0.2">
      <c r="A6" s="16"/>
    </row>
    <row r="7" spans="1:13" x14ac:dyDescent="0.2">
      <c r="A7" s="16" t="s">
        <v>39</v>
      </c>
    </row>
    <row r="8" spans="1:13" x14ac:dyDescent="0.2">
      <c r="A8" s="16" t="s">
        <v>20</v>
      </c>
      <c r="B8">
        <f>(alpha2*B1+alpha3)</f>
        <v>1.6934701163287873E-2</v>
      </c>
    </row>
    <row r="9" spans="1:13" x14ac:dyDescent="0.2">
      <c r="A9" s="16" t="s">
        <v>21</v>
      </c>
      <c r="B9">
        <f>alpha1*POWER(100/B2,beta)</f>
        <v>1.5633925725283711E-2</v>
      </c>
    </row>
    <row r="10" spans="1:13" x14ac:dyDescent="0.2">
      <c r="A10" s="16"/>
    </row>
    <row r="11" spans="1:13" x14ac:dyDescent="0.2">
      <c r="A11" s="16" t="s">
        <v>22</v>
      </c>
      <c r="B11">
        <v>1</v>
      </c>
    </row>
    <row r="12" spans="1:13" x14ac:dyDescent="0.2">
      <c r="A12" s="16"/>
    </row>
    <row r="13" spans="1:13" x14ac:dyDescent="0.2">
      <c r="A13" s="16" t="s">
        <v>23</v>
      </c>
    </row>
    <row r="14" spans="1:13" x14ac:dyDescent="0.2">
      <c r="C14" s="12" t="s">
        <v>42</v>
      </c>
      <c r="D14" s="12" t="s">
        <v>43</v>
      </c>
      <c r="E14" s="12" t="s">
        <v>44</v>
      </c>
      <c r="F14" s="12" t="s">
        <v>45</v>
      </c>
      <c r="G14" s="12" t="s">
        <v>46</v>
      </c>
      <c r="H14" s="12" t="s">
        <v>47</v>
      </c>
      <c r="I14" s="12" t="s">
        <v>48</v>
      </c>
      <c r="J14" s="12" t="s">
        <v>49</v>
      </c>
      <c r="K14" s="12" t="s">
        <v>50</v>
      </c>
      <c r="L14" s="12" t="s">
        <v>51</v>
      </c>
    </row>
    <row r="15" spans="1:13" x14ac:dyDescent="0.2">
      <c r="A15" t="s">
        <v>24</v>
      </c>
      <c r="C15" s="7">
        <v>849.84241015001373</v>
      </c>
      <c r="D15" s="7">
        <v>104.60086279999477</v>
      </c>
      <c r="E15" s="7">
        <v>29.93624734270842</v>
      </c>
      <c r="F15" s="7">
        <v>7.4081776951493454</v>
      </c>
      <c r="G15" s="7">
        <v>3.5549452393038723</v>
      </c>
      <c r="H15" s="7">
        <v>1.5721227442371581</v>
      </c>
      <c r="I15" s="7">
        <v>0.77464941296237488</v>
      </c>
      <c r="J15" s="7">
        <v>0.94285956152714001</v>
      </c>
      <c r="K15" s="7">
        <v>0.69811723730202491</v>
      </c>
      <c r="L15" s="7">
        <v>0.66960455055810975</v>
      </c>
      <c r="M15" s="6">
        <f>SUM(C15:L15)</f>
        <v>999.9999967337568</v>
      </c>
    </row>
    <row r="16" spans="1:13" x14ac:dyDescent="0.2">
      <c r="A16" t="s">
        <v>25</v>
      </c>
      <c r="B16" s="6">
        <v>1000</v>
      </c>
      <c r="C16" s="8">
        <f>B16-C15</f>
        <v>150.15758984998627</v>
      </c>
      <c r="D16" s="8">
        <f t="shared" ref="D16:L16" si="0">C16-D15</f>
        <v>45.556727049991494</v>
      </c>
      <c r="E16" s="8">
        <f t="shared" si="0"/>
        <v>15.620479707283074</v>
      </c>
      <c r="F16" s="8">
        <f t="shared" si="0"/>
        <v>8.2123020121337298</v>
      </c>
      <c r="G16" s="8">
        <f t="shared" si="0"/>
        <v>4.6573567728298571</v>
      </c>
      <c r="H16" s="8">
        <f t="shared" si="0"/>
        <v>3.0852340285926987</v>
      </c>
      <c r="I16" s="8">
        <f t="shared" si="0"/>
        <v>2.310584615630324</v>
      </c>
      <c r="J16" s="8">
        <f t="shared" si="0"/>
        <v>1.367725054103184</v>
      </c>
      <c r="K16" s="8">
        <f t="shared" si="0"/>
        <v>0.66960781680115911</v>
      </c>
      <c r="L16" s="8">
        <f t="shared" si="0"/>
        <v>3.2662430493601846E-6</v>
      </c>
    </row>
    <row r="18" spans="1:13" x14ac:dyDescent="0.2">
      <c r="A18" t="s">
        <v>41</v>
      </c>
      <c r="C18" s="8">
        <f t="shared" ref="C18:L18" si="1">alpha*ABS(C15)+delta*POWER(ABS(C15),1+beta)</f>
        <v>1079.7028104675585</v>
      </c>
      <c r="D18" s="8">
        <f t="shared" si="1"/>
        <v>35.368441231337734</v>
      </c>
      <c r="E18" s="8">
        <f t="shared" si="1"/>
        <v>4.7707305802890856</v>
      </c>
      <c r="F18" s="8">
        <f t="shared" si="1"/>
        <v>0.55114369854088507</v>
      </c>
      <c r="G18" s="8">
        <f t="shared" si="1"/>
        <v>0.18695029695614274</v>
      </c>
      <c r="H18" s="8">
        <f t="shared" si="1"/>
        <v>5.9604950482276098E-2</v>
      </c>
      <c r="I18" s="8">
        <f t="shared" si="1"/>
        <v>2.3377139500857146E-2</v>
      </c>
      <c r="J18" s="8">
        <f t="shared" si="1"/>
        <v>3.0154536277895022E-2</v>
      </c>
      <c r="K18" s="8">
        <f t="shared" si="1"/>
        <v>2.0463124968484417E-2</v>
      </c>
      <c r="L18" s="8">
        <f t="shared" si="1"/>
        <v>1.9405742047181471E-2</v>
      </c>
    </row>
    <row r="19" spans="1:13" x14ac:dyDescent="0.2">
      <c r="A19" t="s">
        <v>40</v>
      </c>
      <c r="C19" s="8">
        <f t="shared" ref="C19:L19" si="2">gamma*C15*C16</f>
        <v>127.61028806042957</v>
      </c>
      <c r="D19" s="8">
        <f t="shared" si="2"/>
        <v>4.7652729557729705</v>
      </c>
      <c r="E19" s="8">
        <f t="shared" si="2"/>
        <v>0.46761854412898374</v>
      </c>
      <c r="F19" s="8">
        <f t="shared" si="2"/>
        <v>6.0838192592119186E-2</v>
      </c>
      <c r="G19" s="8">
        <f t="shared" si="2"/>
        <v>1.6556648287311147E-2</v>
      </c>
      <c r="H19" s="8">
        <f t="shared" si="2"/>
        <v>4.8503665876450169E-3</v>
      </c>
      <c r="I19" s="8">
        <f t="shared" si="2"/>
        <v>1.7898930160979252E-3</v>
      </c>
      <c r="J19" s="8">
        <f t="shared" si="2"/>
        <v>1.2895726448014118E-3</v>
      </c>
      <c r="K19" s="8">
        <f t="shared" si="2"/>
        <v>4.6746475914106561E-4</v>
      </c>
      <c r="L19" s="8">
        <f t="shared" si="2"/>
        <v>2.1870912090803765E-9</v>
      </c>
    </row>
    <row r="20" spans="1:13" x14ac:dyDescent="0.2">
      <c r="A20" t="s">
        <v>33</v>
      </c>
      <c r="C20" s="8">
        <f>POWER($B$1,2)*POWER(C16,2)</f>
        <v>59.682707836956581</v>
      </c>
      <c r="D20" s="8">
        <f t="shared" ref="D20:L20" si="3">POWER($B$1,2)*POWER(D16,2)</f>
        <v>5.4936245095561587</v>
      </c>
      <c r="E20" s="8">
        <f t="shared" si="3"/>
        <v>0.64586637549809522</v>
      </c>
      <c r="F20" s="8">
        <f t="shared" si="3"/>
        <v>0.17851872078399814</v>
      </c>
      <c r="G20" s="8">
        <f t="shared" si="3"/>
        <v>5.7416003173645702E-2</v>
      </c>
      <c r="H20" s="8">
        <f t="shared" si="3"/>
        <v>2.5195916872610222E-2</v>
      </c>
      <c r="I20" s="8">
        <f t="shared" si="3"/>
        <v>1.4131806951069E-2</v>
      </c>
      <c r="J20" s="8">
        <f t="shared" si="3"/>
        <v>4.951668317126263E-3</v>
      </c>
      <c r="K20" s="8">
        <f t="shared" si="3"/>
        <v>1.1868476411662553E-3</v>
      </c>
      <c r="L20" s="8">
        <f t="shared" si="3"/>
        <v>2.8239105661385869E-14</v>
      </c>
      <c r="M20" s="8"/>
    </row>
    <row r="22" spans="1:13" x14ac:dyDescent="0.2">
      <c r="A22" t="s">
        <v>31</v>
      </c>
      <c r="B22" s="10">
        <f>SUM(C19:L19)+SUM(C18:L18)</f>
        <v>1253.662053468365</v>
      </c>
    </row>
    <row r="23" spans="1:13" x14ac:dyDescent="0.2">
      <c r="A23" t="s">
        <v>52</v>
      </c>
      <c r="B23" s="10">
        <f>SUM(C20:L20)</f>
        <v>66.103599685750481</v>
      </c>
    </row>
    <row r="24" spans="1:13" x14ac:dyDescent="0.2">
      <c r="A24" t="s">
        <v>35</v>
      </c>
      <c r="B24" s="9">
        <f>SUM(C19:L19)+SUM(C18:L18) +rho*B23</f>
        <v>1319.7656531541154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5.5" customWidth="1"/>
    <col min="2" max="11" width="9.1640625" style="8"/>
  </cols>
  <sheetData>
    <row r="1" spans="1:11" x14ac:dyDescent="0.2">
      <c r="A1" t="s">
        <v>11</v>
      </c>
      <c r="B1" s="8">
        <v>10</v>
      </c>
      <c r="C1" s="8">
        <v>0.1</v>
      </c>
      <c r="D1" s="8">
        <v>0.01</v>
      </c>
      <c r="E1" s="8">
        <v>5</v>
      </c>
      <c r="F1" s="8">
        <v>2</v>
      </c>
      <c r="G1" s="8">
        <v>3</v>
      </c>
      <c r="H1" s="8">
        <v>0.5</v>
      </c>
      <c r="I1" s="8">
        <v>10</v>
      </c>
      <c r="J1" s="8">
        <v>100</v>
      </c>
      <c r="K1" s="8">
        <v>2</v>
      </c>
    </row>
    <row r="2" spans="1:11" x14ac:dyDescent="0.2">
      <c r="A2" t="s">
        <v>26</v>
      </c>
      <c r="B2" s="8">
        <v>13.931952180178005</v>
      </c>
      <c r="C2" s="8">
        <v>0</v>
      </c>
      <c r="D2" s="8">
        <v>15.286967152750552</v>
      </c>
      <c r="E2" s="8">
        <v>18.202024286165162</v>
      </c>
      <c r="F2" s="8">
        <v>9.161846652304428</v>
      </c>
      <c r="G2" s="8">
        <v>13.762779943994733</v>
      </c>
      <c r="H2" s="8">
        <v>17.804826739430229</v>
      </c>
      <c r="I2" s="8">
        <v>4.2952358345697386</v>
      </c>
      <c r="J2" s="8">
        <v>6.6271858304450442</v>
      </c>
      <c r="K2" s="8">
        <v>0.92718138016210982</v>
      </c>
    </row>
    <row r="3" spans="1:11" x14ac:dyDescent="0.2">
      <c r="A3" t="s">
        <v>27</v>
      </c>
      <c r="B3" s="8">
        <v>15.240450548906081</v>
      </c>
      <c r="C3" s="8">
        <v>7.2270336948372774E-2</v>
      </c>
      <c r="D3" s="8">
        <v>2.3621782348654068</v>
      </c>
      <c r="E3" s="8">
        <v>20.144976997566033</v>
      </c>
      <c r="F3" s="8">
        <v>9.8861499476447516</v>
      </c>
      <c r="G3" s="8">
        <v>14.770897887880144</v>
      </c>
      <c r="H3" s="8">
        <v>15.6901820690316</v>
      </c>
      <c r="I3" s="8">
        <v>6.7693112735955303</v>
      </c>
      <c r="J3" s="8">
        <v>9.2712136889974293</v>
      </c>
      <c r="K3" s="8">
        <v>5.792369014564648</v>
      </c>
    </row>
    <row r="4" spans="1:11" x14ac:dyDescent="0.2">
      <c r="A4" t="s">
        <v>28</v>
      </c>
      <c r="B4" s="8">
        <v>16.507978495763648</v>
      </c>
      <c r="C4" s="8">
        <v>0.23673017852688258</v>
      </c>
      <c r="D4" s="8">
        <v>0.33535772489998167</v>
      </c>
      <c r="E4" s="8">
        <v>20.806129243664657</v>
      </c>
      <c r="F4" s="8">
        <v>9.5751261147024422</v>
      </c>
      <c r="G4" s="8">
        <v>13.281862213717474</v>
      </c>
      <c r="H4" s="8">
        <v>9.1219545988373554</v>
      </c>
      <c r="I4" s="8">
        <v>9.5701220569840331</v>
      </c>
      <c r="J4" s="8">
        <v>12.993069215412929</v>
      </c>
      <c r="K4" s="8">
        <v>7.571670157490602</v>
      </c>
    </row>
    <row r="5" spans="1:11" x14ac:dyDescent="0.2">
      <c r="A5" t="s">
        <v>29</v>
      </c>
      <c r="B5" s="8">
        <v>17.221766637839828</v>
      </c>
      <c r="C5" s="8">
        <v>0.24308881722032508</v>
      </c>
      <c r="D5" s="8">
        <v>0.15507093555157245</v>
      </c>
      <c r="E5" s="8">
        <v>20.180202987091842</v>
      </c>
      <c r="F5" s="8">
        <v>8.6975462335259497</v>
      </c>
      <c r="G5" s="8">
        <v>12.077328547509264</v>
      </c>
      <c r="H5" s="8">
        <v>5.9624359499820265</v>
      </c>
      <c r="I5" s="8">
        <v>11.479503491196162</v>
      </c>
      <c r="J5" s="8">
        <v>16.390599399243548</v>
      </c>
      <c r="K5" s="8">
        <v>7.5924570008394712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mean-variance-liquidity</vt:lpstr>
      <vt:lpstr>execution</vt:lpstr>
      <vt:lpstr>Sheet3</vt:lpstr>
      <vt:lpstr>alpha</vt:lpstr>
      <vt:lpstr>alpha1</vt:lpstr>
      <vt:lpstr>alpha2</vt:lpstr>
      <vt:lpstr>alpha3</vt:lpstr>
      <vt:lpstr>beta</vt:lpstr>
      <vt:lpstr>delta</vt:lpstr>
      <vt:lpstr>eta</vt:lpstr>
      <vt:lpstr>gamma</vt:lpstr>
      <vt:lpstr>lambda</vt:lpstr>
      <vt:lpstr>rho</vt:lpstr>
    </vt:vector>
  </TitlesOfParts>
  <Company>Columbia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Columbia University</dc:creator>
  <cp:lastModifiedBy>Deepak Choudhary</cp:lastModifiedBy>
  <dcterms:created xsi:type="dcterms:W3CDTF">2011-04-16T15:42:59Z</dcterms:created>
  <dcterms:modified xsi:type="dcterms:W3CDTF">2023-04-27T11:06:15Z</dcterms:modified>
</cp:coreProperties>
</file>