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yStuff\Mela Sombillo csombillo1@tonikbank.com\Anti-Fraud Ops Request  31JAN24\"/>
    </mc:Choice>
  </mc:AlternateContent>
  <xr:revisionPtr revIDLastSave="0" documentId="8_{CC07F1C5-DB93-415B-9AC2-405ED4D32B0A}" xr6:coauthVersionLast="47" xr6:coauthVersionMax="47" xr10:uidLastSave="{00000000-0000-0000-0000-000000000000}"/>
  <bookViews>
    <workbookView xWindow="-120" yWindow="-120" windowWidth="28215" windowHeight="15840" firstSheet="1" activeTab="1" xr2:uid="{00000000-000D-0000-FFFF-FFFF00000000}"/>
  </bookViews>
  <sheets>
    <sheet name="Summary" sheetId="2" state="hidden" r:id="rId1"/>
    <sheet name="Masterfile" sheetId="1" r:id="rId2"/>
  </sheets>
  <definedNames>
    <definedName name="_xlnm._FilterDatabase" localSheetId="1" hidden="1">Masterfile!$A$1:$AC$1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L40" i="2"/>
  <c r="T40" i="2" s="1"/>
  <c r="L39" i="2"/>
  <c r="L16" i="2"/>
  <c r="L15" i="2"/>
  <c r="R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1" i="2"/>
  <c r="T42" i="2"/>
  <c r="T43" i="2"/>
  <c r="T44" i="2"/>
  <c r="T27" i="2"/>
  <c r="X32" i="2" l="1"/>
  <c r="Y32" i="2" s="1"/>
  <c r="X39" i="2"/>
  <c r="X34" i="2"/>
  <c r="Y34" i="2" s="1"/>
  <c r="X35" i="2"/>
  <c r="Y35" i="2" s="1"/>
  <c r="X33" i="2"/>
  <c r="X42" i="2"/>
  <c r="X41" i="2"/>
  <c r="X40" i="2"/>
  <c r="X31" i="2"/>
  <c r="Y31" i="2" s="1"/>
  <c r="X28" i="2"/>
  <c r="O45" i="2"/>
  <c r="N45" i="2"/>
  <c r="M45" i="2"/>
  <c r="L45" i="2"/>
  <c r="Q44" i="2"/>
  <c r="P44" i="2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Q9" i="2"/>
  <c r="Q20" i="2"/>
  <c r="L21" i="2"/>
  <c r="Q21" i="2" s="1"/>
  <c r="O21" i="2"/>
  <c r="N21" i="2"/>
  <c r="M21" i="2"/>
  <c r="P20" i="2"/>
  <c r="P4" i="2"/>
  <c r="Q4" i="2" s="1"/>
  <c r="P5" i="2"/>
  <c r="Q5" i="2" s="1"/>
  <c r="P6" i="2"/>
  <c r="Q6" i="2" s="1"/>
  <c r="P7" i="2"/>
  <c r="Q7" i="2" s="1"/>
  <c r="P8" i="2"/>
  <c r="Q8" i="2" s="1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R15" i="2" s="1"/>
  <c r="S15" i="2" s="1"/>
  <c r="P16" i="2"/>
  <c r="Q16" i="2" s="1"/>
  <c r="P17" i="2"/>
  <c r="Q17" i="2" s="1"/>
  <c r="P18" i="2"/>
  <c r="Q18" i="2" s="1"/>
  <c r="P19" i="2"/>
  <c r="Q19" i="2" s="1"/>
  <c r="P3" i="2"/>
  <c r="Q3" i="2" s="1"/>
  <c r="Y40" i="2" l="1"/>
  <c r="Z40" i="2" s="1"/>
  <c r="Y39" i="2"/>
  <c r="W45" i="2"/>
  <c r="X37" i="2"/>
  <c r="Y37" i="2" s="1"/>
  <c r="X29" i="2"/>
  <c r="Y29" i="2" s="1"/>
  <c r="X27" i="2"/>
  <c r="Y27" i="2" s="1"/>
  <c r="V45" i="2"/>
  <c r="X44" i="2"/>
  <c r="Y44" i="2" s="1"/>
  <c r="Y42" i="2"/>
  <c r="X38" i="2"/>
  <c r="Y38" i="2" s="1"/>
  <c r="X30" i="2"/>
  <c r="Y30" i="2" s="1"/>
  <c r="X36" i="2"/>
  <c r="Y36" i="2" s="1"/>
  <c r="X43" i="2"/>
  <c r="Y43" i="2" s="1"/>
  <c r="U45" i="2"/>
  <c r="Y41" i="2"/>
  <c r="T45" i="2"/>
  <c r="Y33" i="2"/>
  <c r="Y28" i="2"/>
  <c r="P45" i="2"/>
  <c r="Q45" i="2"/>
  <c r="P21" i="2"/>
  <c r="X45" i="2" l="1"/>
  <c r="Y45" i="2" s="1"/>
</calcChain>
</file>

<file path=xl/sharedStrings.xml><?xml version="1.0" encoding="utf-8"?>
<sst xmlns="http://schemas.openxmlformats.org/spreadsheetml/2006/main" count="89" uniqueCount="35">
  <si>
    <t>Loans Booked</t>
  </si>
  <si>
    <t>Month</t>
  </si>
  <si>
    <t>Fraud</t>
  </si>
  <si>
    <t>QL/BO</t>
  </si>
  <si>
    <t>SBL/Flex</t>
  </si>
  <si>
    <t>SIL</t>
  </si>
  <si>
    <t>Total</t>
  </si>
  <si>
    <t>Fraud Ratio</t>
  </si>
  <si>
    <t>In millions</t>
  </si>
  <si>
    <t>Source</t>
  </si>
  <si>
    <t>customerId</t>
  </si>
  <si>
    <t>loanAccountNumber</t>
  </si>
  <si>
    <t>disbursedLoanAmount</t>
  </si>
  <si>
    <t>dateOfBirth</t>
  </si>
  <si>
    <t>name</t>
  </si>
  <si>
    <t>mobileNo</t>
  </si>
  <si>
    <t>Ref1_contact</t>
  </si>
  <si>
    <t>Ref2_contact</t>
  </si>
  <si>
    <t>tinNumber</t>
  </si>
  <si>
    <t>docType</t>
  </si>
  <si>
    <t>docNumber</t>
  </si>
  <si>
    <t>email</t>
  </si>
  <si>
    <t>tsa_zip</t>
  </si>
  <si>
    <t>tsa_city</t>
  </si>
  <si>
    <t>tsa_province</t>
  </si>
  <si>
    <t>loanPaidStatus</t>
  </si>
  <si>
    <t>custLoanJourneyZipCode</t>
  </si>
  <si>
    <t>custLoanJourneyCity</t>
  </si>
  <si>
    <t>custLoanJourneyProvince</t>
  </si>
  <si>
    <t>booking_date</t>
  </si>
  <si>
    <t>natureofwork</t>
  </si>
  <si>
    <t>industryDescription</t>
  </si>
  <si>
    <t>subIndustryDescription</t>
  </si>
  <si>
    <t>installmentNumber</t>
  </si>
  <si>
    <t>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</si>
</sst>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0.000000000000000%"/>
    <numFmt numFmtId="167" formatCode="dd/mm/yyyy;@"/>
    <numFmt numFmtId="168" formatCode="m/d/yy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0" fontId="13" fillId="33" borderId="0" xfId="0" applyFont="1" applyFill="1"/>
    <xf numFmtId="1" fontId="13" fillId="33" borderId="0" xfId="0" applyNumberFormat="1" applyFont="1" applyFill="1"/>
    <xf numFmtId="0" fontId="16" fillId="0" borderId="0" xfId="0" applyFont="1"/>
    <xf numFmtId="0" fontId="13" fillId="33" borderId="10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vertical="center"/>
    </xf>
    <xf numFmtId="17" fontId="16" fillId="0" borderId="10" xfId="0" applyNumberFormat="1" applyFont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5" fontId="0" fillId="34" borderId="10" xfId="42" applyNumberFormat="1" applyFont="1" applyFill="1" applyBorder="1" applyAlignment="1">
      <alignment horizontal="center"/>
    </xf>
    <xf numFmtId="165" fontId="16" fillId="0" borderId="10" xfId="42" applyNumberFormat="1" applyFont="1" applyBorder="1" applyAlignment="1">
      <alignment horizontal="center"/>
    </xf>
    <xf numFmtId="165" fontId="16" fillId="34" borderId="10" xfId="42" applyNumberFormat="1" applyFont="1" applyFill="1" applyBorder="1" applyAlignment="1">
      <alignment horizontal="center"/>
    </xf>
    <xf numFmtId="9" fontId="0" fillId="0" borderId="0" xfId="43" applyFont="1"/>
    <xf numFmtId="10" fontId="0" fillId="34" borderId="10" xfId="43" applyNumberFormat="1" applyFont="1" applyFill="1" applyBorder="1"/>
    <xf numFmtId="165" fontId="16" fillId="35" borderId="10" xfId="42" applyNumberFormat="1" applyFont="1" applyFill="1" applyBorder="1" applyAlignment="1">
      <alignment horizontal="center"/>
    </xf>
    <xf numFmtId="10" fontId="16" fillId="34" borderId="10" xfId="43" applyNumberFormat="1" applyFont="1" applyFill="1" applyBorder="1"/>
    <xf numFmtId="10" fontId="0" fillId="0" borderId="0" xfId="0" applyNumberFormat="1"/>
    <xf numFmtId="166" fontId="0" fillId="0" borderId="0" xfId="0" applyNumberFormat="1"/>
    <xf numFmtId="164" fontId="13" fillId="33" borderId="0" xfId="42" applyFont="1" applyFill="1"/>
    <xf numFmtId="164" fontId="0" fillId="0" borderId="0" xfId="42" applyFont="1"/>
    <xf numFmtId="167" fontId="13" fillId="33" borderId="0" xfId="0" applyNumberFormat="1" applyFont="1" applyFill="1"/>
    <xf numFmtId="167" fontId="0" fillId="0" borderId="0" xfId="0" applyNumberFormat="1"/>
    <xf numFmtId="168" fontId="0" fillId="0" borderId="0" xfId="0" applyNumberFormat="1"/>
    <xf numFmtId="168" fontId="13" fillId="33" borderId="0" xfId="0" applyNumberFormat="1" applyFont="1" applyFill="1"/>
    <xf numFmtId="0" fontId="13" fillId="33" borderId="10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 Fraud</a:t>
            </a:r>
            <a:r>
              <a:rPr lang="en-PH" baseline="0"/>
              <a:t> Accounts vs Total Loans Booked (Count)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Summary!$M$2</c:f>
              <c:strCache>
                <c:ptCount val="1"/>
                <c:pt idx="0">
                  <c:v>QL/BO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Summary!$K$3:$K$20</c15:sqref>
                  </c15:fullRef>
                </c:ext>
              </c:extLst>
              <c:f>Summary!$K$3:$K$17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Summary!$M$3:$M$20</c15:sqref>
                  </c15:fullRef>
                </c:ext>
              </c:extLst>
              <c:f>Summary!$M$3:$M$17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198</c:v>
                </c:pt>
                <c:pt idx="3">
                  <c:v>1723</c:v>
                </c:pt>
                <c:pt idx="4">
                  <c:v>7773</c:v>
                </c:pt>
                <c:pt idx="5">
                  <c:v>4822</c:v>
                </c:pt>
                <c:pt idx="6">
                  <c:v>77</c:v>
                </c:pt>
                <c:pt idx="7">
                  <c:v>439</c:v>
                </c:pt>
                <c:pt idx="8">
                  <c:v>785</c:v>
                </c:pt>
                <c:pt idx="9">
                  <c:v>1439</c:v>
                </c:pt>
                <c:pt idx="10">
                  <c:v>1439</c:v>
                </c:pt>
                <c:pt idx="11">
                  <c:v>841</c:v>
                </c:pt>
                <c:pt idx="12">
                  <c:v>1717</c:v>
                </c:pt>
                <c:pt idx="13">
                  <c:v>1926</c:v>
                </c:pt>
                <c:pt idx="14">
                  <c:v>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D-47D7-B15F-0DDF80E2D4B3}"/>
            </c:ext>
          </c:extLst>
        </c:ser>
        <c:ser>
          <c:idx val="2"/>
          <c:order val="2"/>
          <c:tx>
            <c:strRef>
              <c:f>Summary!$N$2</c:f>
              <c:strCache>
                <c:ptCount val="1"/>
                <c:pt idx="0">
                  <c:v>SBL/Flex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Summary!$K$3:$K$20</c15:sqref>
                  </c15:fullRef>
                </c:ext>
              </c:extLst>
              <c:f>Summary!$K$3:$K$17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Summary!$N$3:$N$20</c15:sqref>
                  </c15:fullRef>
                </c:ext>
              </c:extLst>
              <c:f>Summary!$N$3:$N$17</c:f>
              <c:numCache>
                <c:formatCode>_-* #,##0_-;\-* #,##0_-;_-* "-"??_-;_-@_-</c:formatCode>
                <c:ptCount val="15"/>
                <c:pt idx="0">
                  <c:v>45</c:v>
                </c:pt>
                <c:pt idx="1">
                  <c:v>37</c:v>
                </c:pt>
                <c:pt idx="2">
                  <c:v>80</c:v>
                </c:pt>
                <c:pt idx="3">
                  <c:v>356</c:v>
                </c:pt>
                <c:pt idx="4">
                  <c:v>390</c:v>
                </c:pt>
                <c:pt idx="5">
                  <c:v>50</c:v>
                </c:pt>
                <c:pt idx="6">
                  <c:v>29</c:v>
                </c:pt>
                <c:pt idx="7">
                  <c:v>140</c:v>
                </c:pt>
                <c:pt idx="8">
                  <c:v>244</c:v>
                </c:pt>
                <c:pt idx="9">
                  <c:v>440</c:v>
                </c:pt>
                <c:pt idx="10">
                  <c:v>503</c:v>
                </c:pt>
                <c:pt idx="11">
                  <c:v>279</c:v>
                </c:pt>
                <c:pt idx="12">
                  <c:v>517</c:v>
                </c:pt>
                <c:pt idx="13">
                  <c:v>599</c:v>
                </c:pt>
                <c:pt idx="1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D-47D7-B15F-0DDF80E2D4B3}"/>
            </c:ext>
          </c:extLst>
        </c:ser>
        <c:ser>
          <c:idx val="3"/>
          <c:order val="3"/>
          <c:tx>
            <c:strRef>
              <c:f>Summary!$O$2</c:f>
              <c:strCache>
                <c:ptCount val="1"/>
                <c:pt idx="0">
                  <c:v>SIL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Summary!$K$3:$K$20</c15:sqref>
                  </c15:fullRef>
                </c:ext>
              </c:extLst>
              <c:f>Summary!$K$3:$K$17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Summary!$O$3:$O$20</c15:sqref>
                  </c15:fullRef>
                </c:ext>
              </c:extLst>
              <c:f>Summary!$O$3:$O$17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8</c:v>
                </c:pt>
                <c:pt idx="6">
                  <c:v>4</c:v>
                </c:pt>
                <c:pt idx="7">
                  <c:v>15</c:v>
                </c:pt>
                <c:pt idx="8">
                  <c:v>21</c:v>
                </c:pt>
                <c:pt idx="9">
                  <c:v>43</c:v>
                </c:pt>
                <c:pt idx="10">
                  <c:v>78</c:v>
                </c:pt>
                <c:pt idx="11">
                  <c:v>111</c:v>
                </c:pt>
                <c:pt idx="12">
                  <c:v>403</c:v>
                </c:pt>
                <c:pt idx="13">
                  <c:v>498</c:v>
                </c:pt>
                <c:pt idx="1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D-47D7-B15F-0DDF80E2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0747696"/>
        <c:axId val="1050748112"/>
      </c:barChart>
      <c:lineChart>
        <c:grouping val="standard"/>
        <c:varyColors val="0"/>
        <c:ser>
          <c:idx val="0"/>
          <c:order val="0"/>
          <c:tx>
            <c:strRef>
              <c:f>Summary!$L$2</c:f>
              <c:strCache>
                <c:ptCount val="1"/>
                <c:pt idx="0">
                  <c:v>Fraud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Summary!$K$3:$K$20</c15:sqref>
                  </c15:fullRef>
                </c:ext>
              </c:extLst>
              <c:f>Summary!$K$3:$K$17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Summary!$L$3:$L$20</c15:sqref>
                  </c15:fullRef>
                </c:ext>
              </c:extLst>
              <c:f>Summary!$L$3:$L$17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45</c:v>
                </c:pt>
                <c:pt idx="4">
                  <c:v>5310</c:v>
                </c:pt>
                <c:pt idx="5">
                  <c:v>3640</c:v>
                </c:pt>
                <c:pt idx="6">
                  <c:v>17</c:v>
                </c:pt>
                <c:pt idx="7">
                  <c:v>120</c:v>
                </c:pt>
                <c:pt idx="8">
                  <c:v>224</c:v>
                </c:pt>
                <c:pt idx="9">
                  <c:v>244</c:v>
                </c:pt>
                <c:pt idx="10">
                  <c:v>6</c:v>
                </c:pt>
                <c:pt idx="11">
                  <c:v>15</c:v>
                </c:pt>
                <c:pt idx="12">
                  <c:v>184</c:v>
                </c:pt>
                <c:pt idx="13">
                  <c:v>280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D-47D7-B15F-0DDF80E2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324592"/>
        <c:axId val="118332334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Summary!$Q$2</c15:sqref>
                        </c15:formulaRef>
                      </c:ext>
                    </c:extLst>
                    <c:strCache>
                      <c:ptCount val="1"/>
                      <c:pt idx="0">
                        <c:v>Fraud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Summary!$K$3:$K$20</c15:sqref>
                        </c15:fullRef>
                        <c15:formulaRef>
                          <c15:sqref>Summary!$K$3:$K$17</c15:sqref>
                        </c15:formulaRef>
                      </c:ext>
                    </c:extLst>
                    <c:numCache>
                      <c:formatCode>mmm\-yy</c:formatCode>
                      <c:ptCount val="15"/>
                      <c:pt idx="0">
                        <c:v>44378</c:v>
                      </c:pt>
                      <c:pt idx="1">
                        <c:v>44409</c:v>
                      </c:pt>
                      <c:pt idx="2">
                        <c:v>44440</c:v>
                      </c:pt>
                      <c:pt idx="3">
                        <c:v>44470</c:v>
                      </c:pt>
                      <c:pt idx="4">
                        <c:v>44501</c:v>
                      </c:pt>
                      <c:pt idx="5">
                        <c:v>44531</c:v>
                      </c:pt>
                      <c:pt idx="6">
                        <c:v>44562</c:v>
                      </c:pt>
                      <c:pt idx="7">
                        <c:v>44593</c:v>
                      </c:pt>
                      <c:pt idx="8">
                        <c:v>44621</c:v>
                      </c:pt>
                      <c:pt idx="9">
                        <c:v>44652</c:v>
                      </c:pt>
                      <c:pt idx="10">
                        <c:v>44682</c:v>
                      </c:pt>
                      <c:pt idx="11">
                        <c:v>44713</c:v>
                      </c:pt>
                      <c:pt idx="12">
                        <c:v>44743</c:v>
                      </c:pt>
                      <c:pt idx="13">
                        <c:v>44774</c:v>
                      </c:pt>
                      <c:pt idx="14">
                        <c:v>44805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Summary!$Q$3:$Q$20</c15:sqref>
                        </c15:fullRef>
                        <c15:formulaRef>
                          <c15:sqref>Summary!$Q$3:$Q$17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1.0791366906474821E-2</c:v>
                      </c:pt>
                      <c:pt idx="3">
                        <c:v>2.1645021645021644E-2</c:v>
                      </c:pt>
                      <c:pt idx="4">
                        <c:v>0.6457497263772346</c:v>
                      </c:pt>
                      <c:pt idx="5">
                        <c:v>0.74590163934426235</c:v>
                      </c:pt>
                      <c:pt idx="6">
                        <c:v>0.15454545454545454</c:v>
                      </c:pt>
                      <c:pt idx="7">
                        <c:v>0.20202020202020202</c:v>
                      </c:pt>
                      <c:pt idx="8">
                        <c:v>0.21333333333333335</c:v>
                      </c:pt>
                      <c:pt idx="9">
                        <c:v>0.12695109261186263</c:v>
                      </c:pt>
                      <c:pt idx="10">
                        <c:v>2.9702970297029703E-3</c:v>
                      </c:pt>
                      <c:pt idx="11">
                        <c:v>1.2185215272136474E-2</c:v>
                      </c:pt>
                      <c:pt idx="12">
                        <c:v>6.9776260902540771E-2</c:v>
                      </c:pt>
                      <c:pt idx="13">
                        <c:v>9.2623221964935498E-2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72D-47D7-B15F-0DDF80E2D4B3}"/>
                  </c:ext>
                </c:extLst>
              </c15:ser>
            </c15:filteredLineSeries>
          </c:ext>
        </c:extLst>
      </c:lineChart>
      <c:dateAx>
        <c:axId val="1050747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48112"/>
        <c:crosses val="autoZero"/>
        <c:auto val="1"/>
        <c:lblOffset val="100"/>
        <c:baseTimeUnit val="months"/>
      </c:dateAx>
      <c:valAx>
        <c:axId val="1050748112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47696"/>
        <c:crosses val="autoZero"/>
        <c:crossBetween val="between"/>
      </c:valAx>
      <c:valAx>
        <c:axId val="1183323344"/>
        <c:scaling>
          <c:orientation val="minMax"/>
          <c:max val="8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24592"/>
        <c:crosses val="max"/>
        <c:crossBetween val="between"/>
      </c:valAx>
      <c:dateAx>
        <c:axId val="11833245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833233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Fraud Accounts vs Total Loans Booked</a:t>
            </a:r>
            <a:r>
              <a:rPr lang="en-PH" baseline="0"/>
              <a:t> (Value in millions)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Summary!$U$26</c:f>
              <c:strCache>
                <c:ptCount val="1"/>
                <c:pt idx="0">
                  <c:v>QL/BO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Summary!$S$27:$S$44</c15:sqref>
                  </c15:fullRef>
                </c:ext>
              </c:extLst>
              <c:f>Summary!$S$27:$S$41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Summary!$U$27:$U$44</c15:sqref>
                  </c15:fullRef>
                </c:ext>
              </c:extLst>
              <c:f>Summary!$U$27:$U$41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0.32</c:v>
                </c:pt>
                <c:pt idx="2">
                  <c:v>5.0911</c:v>
                </c:pt>
                <c:pt idx="3">
                  <c:v>37.360999999999997</c:v>
                </c:pt>
                <c:pt idx="4">
                  <c:v>189.97900000000001</c:v>
                </c:pt>
                <c:pt idx="5">
                  <c:v>123.899</c:v>
                </c:pt>
                <c:pt idx="6">
                  <c:v>1.718</c:v>
                </c:pt>
                <c:pt idx="7">
                  <c:v>9.7929999999999993</c:v>
                </c:pt>
                <c:pt idx="8">
                  <c:v>16.939</c:v>
                </c:pt>
                <c:pt idx="9">
                  <c:v>28.068000000000001</c:v>
                </c:pt>
                <c:pt idx="10">
                  <c:v>29.081</c:v>
                </c:pt>
                <c:pt idx="11">
                  <c:v>17.373000000000001</c:v>
                </c:pt>
                <c:pt idx="12">
                  <c:v>31.335999999999999</c:v>
                </c:pt>
                <c:pt idx="13">
                  <c:v>33.000999999999998</c:v>
                </c:pt>
                <c:pt idx="14">
                  <c:v>35.204999999999998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632-9573-B87F1EFDED9D}"/>
            </c:ext>
          </c:extLst>
        </c:ser>
        <c:ser>
          <c:idx val="2"/>
          <c:order val="2"/>
          <c:tx>
            <c:strRef>
              <c:f>Summary!$V$26</c:f>
              <c:strCache>
                <c:ptCount val="1"/>
                <c:pt idx="0">
                  <c:v>SBL/Flex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Summary!$S$27:$S$44</c15:sqref>
                  </c15:fullRef>
                </c:ext>
              </c:extLst>
              <c:f>Summary!$S$27:$S$41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Summary!$V$27:$V$44</c15:sqref>
                  </c15:fullRef>
                </c:ext>
              </c:extLst>
              <c:f>Summary!$V$27:$V$41</c:f>
              <c:numCache>
                <c:formatCode>_-* #,##0_-;\-* #,##0_-;_-* "-"??_-;_-@_-</c:formatCode>
                <c:ptCount val="15"/>
                <c:pt idx="0">
                  <c:v>1.8979999999999999</c:v>
                </c:pt>
                <c:pt idx="1">
                  <c:v>1.526</c:v>
                </c:pt>
                <c:pt idx="2">
                  <c:v>2.2839999999999998</c:v>
                </c:pt>
                <c:pt idx="3">
                  <c:v>8.4179999999999993</c:v>
                </c:pt>
                <c:pt idx="4">
                  <c:v>9.0380000000000003</c:v>
                </c:pt>
                <c:pt idx="5">
                  <c:v>1.1739999999999999</c:v>
                </c:pt>
                <c:pt idx="6">
                  <c:v>0.68799999999999994</c:v>
                </c:pt>
                <c:pt idx="7">
                  <c:v>3.5539999999999998</c:v>
                </c:pt>
                <c:pt idx="8">
                  <c:v>6.0709999999999997</c:v>
                </c:pt>
                <c:pt idx="9">
                  <c:v>9.3580000000000005</c:v>
                </c:pt>
                <c:pt idx="10">
                  <c:v>10.707000000000001</c:v>
                </c:pt>
                <c:pt idx="11">
                  <c:v>6.218</c:v>
                </c:pt>
                <c:pt idx="12">
                  <c:v>10.712</c:v>
                </c:pt>
                <c:pt idx="13">
                  <c:v>11.984999999999999</c:v>
                </c:pt>
                <c:pt idx="14">
                  <c:v>10.638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A-4632-9573-B87F1EFDED9D}"/>
            </c:ext>
          </c:extLst>
        </c:ser>
        <c:ser>
          <c:idx val="3"/>
          <c:order val="3"/>
          <c:tx>
            <c:strRef>
              <c:f>Summary!$W$26</c:f>
              <c:strCache>
                <c:ptCount val="1"/>
                <c:pt idx="0">
                  <c:v>SIL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Summary!$S$27:$S$44</c15:sqref>
                  </c15:fullRef>
                </c:ext>
              </c:extLst>
              <c:f>Summary!$S$27:$S$41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Summary!$W$27:$W$44</c15:sqref>
                  </c15:fullRef>
                </c:ext>
              </c:extLst>
              <c:f>Summary!$W$27:$W$41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1.6431</c:v>
                </c:pt>
                <c:pt idx="5">
                  <c:v>0.19600000000000001</c:v>
                </c:pt>
                <c:pt idx="6">
                  <c:v>0.10199999999999999</c:v>
                </c:pt>
                <c:pt idx="7">
                  <c:v>0.46600000000000003</c:v>
                </c:pt>
                <c:pt idx="8">
                  <c:v>0.68359999999999999</c:v>
                </c:pt>
                <c:pt idx="9">
                  <c:v>1.2030000000000001</c:v>
                </c:pt>
                <c:pt idx="10">
                  <c:v>1.6674230000000001</c:v>
                </c:pt>
                <c:pt idx="11">
                  <c:v>2.0900029999999998</c:v>
                </c:pt>
                <c:pt idx="12">
                  <c:v>8.5555730000000008</c:v>
                </c:pt>
                <c:pt idx="13">
                  <c:v>12.57691</c:v>
                </c:pt>
                <c:pt idx="14">
                  <c:v>2.9463889999999999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A-4632-9573-B87F1EFD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4470432"/>
        <c:axId val="1234456704"/>
      </c:barChart>
      <c:lineChart>
        <c:grouping val="standard"/>
        <c:varyColors val="0"/>
        <c:ser>
          <c:idx val="0"/>
          <c:order val="0"/>
          <c:tx>
            <c:strRef>
              <c:f>Summary!$T$26</c:f>
              <c:strCache>
                <c:ptCount val="1"/>
                <c:pt idx="0">
                  <c:v>Fraud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Summary!$S$27:$S$44</c15:sqref>
                  </c15:fullRef>
                </c:ext>
              </c:extLst>
              <c:f>Summary!$S$27:$S$41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Summary!$T$27:$T$44</c15:sqref>
                  </c15:fullRef>
                </c:ext>
              </c:extLst>
              <c:f>Summary!$T$27:$T$41</c:f>
              <c:numCache>
                <c:formatCode>_-* #,##0_-;\-* #,##0_-;_-*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0.755</c:v>
                </c:pt>
                <c:pt idx="4">
                  <c:v>132.60499999999999</c:v>
                </c:pt>
                <c:pt idx="5">
                  <c:v>93.828000000000003</c:v>
                </c:pt>
                <c:pt idx="6">
                  <c:v>0.35</c:v>
                </c:pt>
                <c:pt idx="7">
                  <c:v>2.544</c:v>
                </c:pt>
                <c:pt idx="8">
                  <c:v>4.4249999999999998</c:v>
                </c:pt>
                <c:pt idx="9">
                  <c:v>4.6639999999999997</c:v>
                </c:pt>
                <c:pt idx="10">
                  <c:v>0.14000000000000001</c:v>
                </c:pt>
                <c:pt idx="11">
                  <c:v>0.25749499999999997</c:v>
                </c:pt>
                <c:pt idx="12">
                  <c:v>4.3090489999999999</c:v>
                </c:pt>
                <c:pt idx="13">
                  <c:v>8.0652480000000004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A-4632-9573-B87F1EFD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856768"/>
        <c:axId val="1226855104"/>
      </c:lineChart>
      <c:dateAx>
        <c:axId val="1234470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56704"/>
        <c:crosses val="autoZero"/>
        <c:auto val="1"/>
        <c:lblOffset val="100"/>
        <c:baseTimeUnit val="months"/>
      </c:dateAx>
      <c:valAx>
        <c:axId val="12344567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70432"/>
        <c:crosses val="autoZero"/>
        <c:crossBetween val="between"/>
      </c:valAx>
      <c:valAx>
        <c:axId val="1226855104"/>
        <c:scaling>
          <c:orientation val="minMax"/>
          <c:max val="2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56768"/>
        <c:crosses val="max"/>
        <c:crossBetween val="between"/>
      </c:valAx>
      <c:dateAx>
        <c:axId val="12268567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26855104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Summary!$Q$2</c:f>
              <c:strCache>
                <c:ptCount val="1"/>
                <c:pt idx="0">
                  <c:v>Fraud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Summary!$K$3:$K$20</c15:sqref>
                  </c15:fullRef>
                </c:ext>
              </c:extLst>
              <c:f>Summary!$K$3:$K$17</c:f>
              <c:numCache>
                <c:formatCode>mmm\-yy</c:formatCode>
                <c:ptCount val="15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  <c:pt idx="13">
                  <c:v>44774</c:v>
                </c:pt>
                <c:pt idx="14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Summary!$Q$3:$Q$20</c15:sqref>
                  </c15:fullRef>
                </c:ext>
              </c:extLst>
              <c:f>Summary!$Q$3:$Q$17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1.0791366906474821E-2</c:v>
                </c:pt>
                <c:pt idx="3">
                  <c:v>2.1645021645021644E-2</c:v>
                </c:pt>
                <c:pt idx="4">
                  <c:v>0.6457497263772346</c:v>
                </c:pt>
                <c:pt idx="5">
                  <c:v>0.74590163934426235</c:v>
                </c:pt>
                <c:pt idx="6">
                  <c:v>0.15454545454545454</c:v>
                </c:pt>
                <c:pt idx="7">
                  <c:v>0.20202020202020202</c:v>
                </c:pt>
                <c:pt idx="8">
                  <c:v>0.21333333333333335</c:v>
                </c:pt>
                <c:pt idx="9">
                  <c:v>0.12695109261186263</c:v>
                </c:pt>
                <c:pt idx="10">
                  <c:v>2.9702970297029703E-3</c:v>
                </c:pt>
                <c:pt idx="11">
                  <c:v>1.2185215272136474E-2</c:v>
                </c:pt>
                <c:pt idx="12">
                  <c:v>6.9776260902540771E-2</c:v>
                </c:pt>
                <c:pt idx="13">
                  <c:v>9.2623221964935498E-2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F-4EDC-B7EC-D8E6FE8A2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3509552"/>
        <c:axId val="1303519536"/>
      </c:lineChart>
      <c:dateAx>
        <c:axId val="1303509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9536"/>
        <c:crosses val="autoZero"/>
        <c:auto val="1"/>
        <c:lblOffset val="100"/>
        <c:baseTimeUnit val="months"/>
      </c:dateAx>
      <c:valAx>
        <c:axId val="13035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47624</xdr:rowOff>
    </xdr:from>
    <xdr:to>
      <xdr:col>7</xdr:col>
      <xdr:colOff>914399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B017C-72DF-F793-CE5D-95C07448F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147636</xdr:colOff>
      <xdr:row>22</xdr:row>
      <xdr:rowOff>47624</xdr:rowOff>
    </xdr:from>
    <xdr:to>
      <xdr:col>7</xdr:col>
      <xdr:colOff>942974</xdr:colOff>
      <xdr:row>42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3C8BC-B539-73F0-FA20-5FDB1ED64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146685</xdr:colOff>
      <xdr:row>43</xdr:row>
      <xdr:rowOff>85725</xdr:rowOff>
    </xdr:from>
    <xdr:to>
      <xdr:col>7</xdr:col>
      <xdr:colOff>942975</xdr:colOff>
      <xdr:row>66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AFCD1-C257-C7C0-2C5D-8039E025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115C-3D4C-48CD-B9E8-EFCECF51A1C5}">
  <dimension ref="K1:Z45"/>
  <sheetViews>
    <sheetView showGridLines="0" workbookViewId="0">
      <selection activeCell="S25" sqref="S25"/>
    </sheetView>
  </sheetViews>
  <sheetFormatPr defaultRowHeight="15"/>
  <cols>
    <col min="1" max="1" width="13.140625" bestFit="1" customWidth="1"/>
    <col min="2" max="2" width="19.28515625" bestFit="1" customWidth="1"/>
    <col min="3" max="3" width="2.42578125" customWidth="1"/>
    <col min="4" max="4" width="13.140625" bestFit="1" customWidth="1"/>
    <col min="5" max="5" width="19.28515625" bestFit="1" customWidth="1"/>
    <col min="6" max="6" width="5.140625" customWidth="1"/>
    <col min="7" max="7" width="13.140625" bestFit="1" customWidth="1"/>
    <col min="8" max="8" width="28.140625" bestFit="1" customWidth="1"/>
    <col min="9" max="9" width="9.85546875" customWidth="1"/>
    <col min="11" max="11" width="13.42578125" customWidth="1"/>
    <col min="12" max="12" width="17.42578125" customWidth="1"/>
    <col min="13" max="14" width="12.5703125" bestFit="1" customWidth="1"/>
    <col min="15" max="15" width="11.5703125" bestFit="1" customWidth="1"/>
    <col min="16" max="16" width="12.5703125" bestFit="1" customWidth="1"/>
    <col min="17" max="17" width="15" customWidth="1"/>
    <col min="19" max="19" width="21.140625" bestFit="1" customWidth="1"/>
    <col min="20" max="22" width="9" bestFit="1" customWidth="1"/>
    <col min="23" max="23" width="8" bestFit="1" customWidth="1"/>
    <col min="24" max="24" width="9" bestFit="1" customWidth="1"/>
    <col min="25" max="25" width="11" bestFit="1" customWidth="1"/>
    <col min="26" max="26" width="21.140625" bestFit="1" customWidth="1"/>
  </cols>
  <sheetData>
    <row r="1" spans="11:19">
      <c r="K1" s="6"/>
      <c r="L1" s="6"/>
      <c r="M1" s="24" t="s">
        <v>0</v>
      </c>
      <c r="N1" s="24"/>
      <c r="O1" s="24"/>
      <c r="P1" s="24"/>
      <c r="Q1" s="6"/>
    </row>
    <row r="2" spans="11:19"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</row>
    <row r="3" spans="11:19">
      <c r="K3" s="7">
        <v>44378</v>
      </c>
      <c r="L3" s="9">
        <v>0</v>
      </c>
      <c r="M3" s="8">
        <v>0</v>
      </c>
      <c r="N3" s="8">
        <v>45</v>
      </c>
      <c r="O3" s="8">
        <v>0</v>
      </c>
      <c r="P3" s="14">
        <f>SUM(M3:O3)</f>
        <v>45</v>
      </c>
      <c r="Q3" s="13">
        <f t="shared" ref="Q3:Q21" si="0">L3/P3</f>
        <v>0</v>
      </c>
    </row>
    <row r="4" spans="11:19">
      <c r="K4" s="7">
        <v>44409</v>
      </c>
      <c r="L4" s="9">
        <v>0</v>
      </c>
      <c r="M4" s="8">
        <v>8</v>
      </c>
      <c r="N4" s="8">
        <v>37</v>
      </c>
      <c r="O4" s="8">
        <v>0</v>
      </c>
      <c r="P4" s="14">
        <f t="shared" ref="P4:P19" si="1">SUM(M4:O4)</f>
        <v>45</v>
      </c>
      <c r="Q4" s="13">
        <f t="shared" si="0"/>
        <v>0</v>
      </c>
    </row>
    <row r="5" spans="11:19">
      <c r="K5" s="7">
        <v>44440</v>
      </c>
      <c r="L5" s="9">
        <v>3</v>
      </c>
      <c r="M5" s="8">
        <v>198</v>
      </c>
      <c r="N5" s="8">
        <v>80</v>
      </c>
      <c r="O5" s="8">
        <v>0</v>
      </c>
      <c r="P5" s="14">
        <f t="shared" si="1"/>
        <v>278</v>
      </c>
      <c r="Q5" s="13">
        <f t="shared" si="0"/>
        <v>1.0791366906474821E-2</v>
      </c>
    </row>
    <row r="6" spans="11:19">
      <c r="K6" s="7">
        <v>44470</v>
      </c>
      <c r="L6" s="9">
        <v>45</v>
      </c>
      <c r="M6" s="8">
        <v>1723</v>
      </c>
      <c r="N6" s="8">
        <v>356</v>
      </c>
      <c r="O6" s="8">
        <v>0</v>
      </c>
      <c r="P6" s="14">
        <f t="shared" si="1"/>
        <v>2079</v>
      </c>
      <c r="Q6" s="13">
        <f t="shared" si="0"/>
        <v>2.1645021645021644E-2</v>
      </c>
    </row>
    <row r="7" spans="11:19">
      <c r="K7" s="7">
        <v>44501</v>
      </c>
      <c r="L7" s="9">
        <v>5310</v>
      </c>
      <c r="M7" s="8">
        <v>7773</v>
      </c>
      <c r="N7" s="8">
        <v>390</v>
      </c>
      <c r="O7" s="8">
        <v>60</v>
      </c>
      <c r="P7" s="14">
        <f t="shared" si="1"/>
        <v>8223</v>
      </c>
      <c r="Q7" s="13">
        <f t="shared" si="0"/>
        <v>0.6457497263772346</v>
      </c>
      <c r="R7" s="16">
        <f>AVERAGE(Q7:Q8)</f>
        <v>0.69582568286074853</v>
      </c>
    </row>
    <row r="8" spans="11:19">
      <c r="K8" s="7">
        <v>44531</v>
      </c>
      <c r="L8" s="9">
        <v>3640</v>
      </c>
      <c r="M8" s="8">
        <v>4822</v>
      </c>
      <c r="N8" s="8">
        <v>50</v>
      </c>
      <c r="O8" s="8">
        <v>8</v>
      </c>
      <c r="P8" s="14">
        <f t="shared" si="1"/>
        <v>4880</v>
      </c>
      <c r="Q8" s="13">
        <f t="shared" si="0"/>
        <v>0.74590163934426235</v>
      </c>
    </row>
    <row r="9" spans="11:19">
      <c r="K9" s="7">
        <v>44562</v>
      </c>
      <c r="L9" s="9">
        <v>17</v>
      </c>
      <c r="M9" s="8">
        <v>77</v>
      </c>
      <c r="N9" s="8">
        <v>29</v>
      </c>
      <c r="O9" s="8">
        <v>4</v>
      </c>
      <c r="P9" s="14">
        <f t="shared" si="1"/>
        <v>110</v>
      </c>
      <c r="Q9" s="13">
        <f t="shared" si="0"/>
        <v>0.15454545454545454</v>
      </c>
    </row>
    <row r="10" spans="11:19">
      <c r="K10" s="7">
        <v>44593</v>
      </c>
      <c r="L10" s="9">
        <v>120</v>
      </c>
      <c r="M10" s="8">
        <v>439</v>
      </c>
      <c r="N10" s="8">
        <v>140</v>
      </c>
      <c r="O10" s="8">
        <v>15</v>
      </c>
      <c r="P10" s="14">
        <f t="shared" si="1"/>
        <v>594</v>
      </c>
      <c r="Q10" s="13">
        <f t="shared" si="0"/>
        <v>0.20202020202020202</v>
      </c>
    </row>
    <row r="11" spans="11:19">
      <c r="K11" s="7">
        <v>44621</v>
      </c>
      <c r="L11" s="9">
        <v>224</v>
      </c>
      <c r="M11" s="8">
        <v>785</v>
      </c>
      <c r="N11" s="8">
        <v>244</v>
      </c>
      <c r="O11" s="8">
        <v>21</v>
      </c>
      <c r="P11" s="14">
        <f t="shared" si="1"/>
        <v>1050</v>
      </c>
      <c r="Q11" s="13">
        <f t="shared" si="0"/>
        <v>0.21333333333333335</v>
      </c>
    </row>
    <row r="12" spans="11:19">
      <c r="K12" s="7">
        <v>44652</v>
      </c>
      <c r="L12" s="9">
        <v>244</v>
      </c>
      <c r="M12" s="8">
        <v>1439</v>
      </c>
      <c r="N12" s="8">
        <v>440</v>
      </c>
      <c r="O12" s="8">
        <v>43</v>
      </c>
      <c r="P12" s="14">
        <f t="shared" si="1"/>
        <v>1922</v>
      </c>
      <c r="Q12" s="13">
        <f t="shared" si="0"/>
        <v>0.12695109261186263</v>
      </c>
    </row>
    <row r="13" spans="11:19">
      <c r="K13" s="7">
        <v>44682</v>
      </c>
      <c r="L13" s="9">
        <v>6</v>
      </c>
      <c r="M13" s="8">
        <v>1439</v>
      </c>
      <c r="N13" s="8">
        <v>503</v>
      </c>
      <c r="O13" s="8">
        <v>78</v>
      </c>
      <c r="P13" s="14">
        <f t="shared" si="1"/>
        <v>2020</v>
      </c>
      <c r="Q13" s="13">
        <f t="shared" si="0"/>
        <v>2.9702970297029703E-3</v>
      </c>
    </row>
    <row r="14" spans="11:19">
      <c r="K14" s="7">
        <v>44713</v>
      </c>
      <c r="L14" s="9">
        <v>15</v>
      </c>
      <c r="M14" s="8">
        <v>841</v>
      </c>
      <c r="N14" s="8">
        <v>279</v>
      </c>
      <c r="O14" s="8">
        <v>111</v>
      </c>
      <c r="P14" s="14">
        <f t="shared" si="1"/>
        <v>1231</v>
      </c>
      <c r="Q14" s="13">
        <f t="shared" si="0"/>
        <v>1.2185215272136474E-2</v>
      </c>
    </row>
    <row r="15" spans="11:19">
      <c r="K15" s="7">
        <v>44743</v>
      </c>
      <c r="L15" s="9">
        <f>90+94</f>
        <v>184</v>
      </c>
      <c r="M15" s="8">
        <v>1717</v>
      </c>
      <c r="N15" s="8">
        <v>517</v>
      </c>
      <c r="O15" s="8">
        <v>403</v>
      </c>
      <c r="P15" s="14">
        <f t="shared" si="1"/>
        <v>2637</v>
      </c>
      <c r="Q15" s="13">
        <f t="shared" si="0"/>
        <v>6.9776260902540771E-2</v>
      </c>
      <c r="R15" s="16">
        <f>AVERAGE(Q15:Q16)</f>
        <v>8.1199741433738135E-2</v>
      </c>
      <c r="S15" s="17">
        <f>(R15-R7)/R7</f>
        <v>-0.88330447778256538</v>
      </c>
    </row>
    <row r="16" spans="11:19">
      <c r="K16" s="7">
        <v>44774</v>
      </c>
      <c r="L16" s="9">
        <f>7+273</f>
        <v>280</v>
      </c>
      <c r="M16" s="8">
        <v>1926</v>
      </c>
      <c r="N16" s="8">
        <v>599</v>
      </c>
      <c r="O16" s="8">
        <v>498</v>
      </c>
      <c r="P16" s="14">
        <f t="shared" si="1"/>
        <v>3023</v>
      </c>
      <c r="Q16" s="13">
        <f t="shared" si="0"/>
        <v>9.2623221964935498E-2</v>
      </c>
    </row>
    <row r="17" spans="11:25">
      <c r="K17" s="7">
        <v>44805</v>
      </c>
      <c r="L17" s="9">
        <v>0</v>
      </c>
      <c r="M17" s="8">
        <v>2099</v>
      </c>
      <c r="N17" s="8">
        <v>550</v>
      </c>
      <c r="O17" s="8">
        <v>171</v>
      </c>
      <c r="P17" s="14">
        <f t="shared" si="1"/>
        <v>2820</v>
      </c>
      <c r="Q17" s="13">
        <f t="shared" si="0"/>
        <v>0</v>
      </c>
    </row>
    <row r="18" spans="11:25">
      <c r="K18" s="7">
        <v>44835</v>
      </c>
      <c r="L18" s="9">
        <v>0</v>
      </c>
      <c r="M18" s="8">
        <v>2682</v>
      </c>
      <c r="N18" s="8">
        <v>397</v>
      </c>
      <c r="O18" s="8">
        <v>26</v>
      </c>
      <c r="P18" s="14">
        <f t="shared" si="1"/>
        <v>3105</v>
      </c>
      <c r="Q18" s="13">
        <f t="shared" si="0"/>
        <v>0</v>
      </c>
      <c r="R18" s="16">
        <f>AVERAGE(Q3:Q17)</f>
        <v>0.15323285546354412</v>
      </c>
    </row>
    <row r="19" spans="11:25">
      <c r="K19" s="7">
        <v>44866</v>
      </c>
      <c r="L19" s="9">
        <v>0</v>
      </c>
      <c r="M19" s="8">
        <v>1925</v>
      </c>
      <c r="N19" s="8">
        <v>75</v>
      </c>
      <c r="O19" s="8">
        <v>30</v>
      </c>
      <c r="P19" s="14">
        <f t="shared" si="1"/>
        <v>2030</v>
      </c>
      <c r="Q19" s="13">
        <f t="shared" si="0"/>
        <v>0</v>
      </c>
    </row>
    <row r="20" spans="11:25">
      <c r="K20" s="7">
        <v>44896</v>
      </c>
      <c r="L20" s="9"/>
      <c r="M20" s="8"/>
      <c r="N20" s="8"/>
      <c r="O20" s="8"/>
      <c r="P20" s="14">
        <f t="shared" ref="P20" si="2">SUM(M20:O20)</f>
        <v>0</v>
      </c>
      <c r="Q20" s="13" t="e">
        <f t="shared" si="0"/>
        <v>#DIV/0!</v>
      </c>
    </row>
    <row r="21" spans="11:25">
      <c r="K21" s="7" t="s">
        <v>6</v>
      </c>
      <c r="L21" s="11">
        <f>SUM(L3:L20)</f>
        <v>10088</v>
      </c>
      <c r="M21" s="10">
        <f>SUM(M3:M20)</f>
        <v>29893</v>
      </c>
      <c r="N21" s="10">
        <f>SUM(N3:N20)</f>
        <v>4731</v>
      </c>
      <c r="O21" s="10">
        <f>SUM(O3:O20)</f>
        <v>1468</v>
      </c>
      <c r="P21" s="14">
        <f t="shared" ref="P21" si="3">SUM(M21:O21)</f>
        <v>36092</v>
      </c>
      <c r="Q21" s="15">
        <f t="shared" si="0"/>
        <v>0.27950792419372716</v>
      </c>
    </row>
    <row r="24" spans="11:25">
      <c r="S24" t="s">
        <v>8</v>
      </c>
    </row>
    <row r="25" spans="11:25">
      <c r="K25" s="6"/>
      <c r="L25" s="6"/>
      <c r="M25" s="24" t="s">
        <v>0</v>
      </c>
      <c r="N25" s="24"/>
      <c r="O25" s="24"/>
      <c r="P25" s="24"/>
      <c r="Q25" s="6"/>
      <c r="S25" s="6"/>
      <c r="T25" s="6"/>
      <c r="U25" s="24" t="s">
        <v>0</v>
      </c>
      <c r="V25" s="24"/>
      <c r="W25" s="24"/>
      <c r="X25" s="24"/>
      <c r="Y25" s="6"/>
    </row>
    <row r="26" spans="11:25">
      <c r="K26" s="5" t="s">
        <v>1</v>
      </c>
      <c r="L26" s="5" t="s">
        <v>2</v>
      </c>
      <c r="M26" s="5" t="s">
        <v>3</v>
      </c>
      <c r="N26" s="5" t="s">
        <v>4</v>
      </c>
      <c r="O26" s="5" t="s">
        <v>5</v>
      </c>
      <c r="P26" s="5" t="s">
        <v>6</v>
      </c>
      <c r="Q26" s="5" t="s">
        <v>7</v>
      </c>
      <c r="S26" s="5" t="s">
        <v>1</v>
      </c>
      <c r="T26" s="5" t="s">
        <v>2</v>
      </c>
      <c r="U26" s="5" t="s">
        <v>3</v>
      </c>
      <c r="V26" s="5" t="s">
        <v>4</v>
      </c>
      <c r="W26" s="5" t="s">
        <v>5</v>
      </c>
      <c r="X26" s="5" t="s">
        <v>6</v>
      </c>
      <c r="Y26" s="5" t="s">
        <v>7</v>
      </c>
    </row>
    <row r="27" spans="11:25">
      <c r="K27" s="7">
        <v>44378</v>
      </c>
      <c r="L27" s="9"/>
      <c r="M27" s="8">
        <v>0</v>
      </c>
      <c r="N27" s="8">
        <v>1898000</v>
      </c>
      <c r="O27" s="8">
        <v>0</v>
      </c>
      <c r="P27" s="14">
        <f>SUM(M27:O27)</f>
        <v>1898000</v>
      </c>
      <c r="Q27" s="13">
        <f t="shared" ref="Q27:Q45" si="4">L27/P27</f>
        <v>0</v>
      </c>
      <c r="S27" s="7">
        <v>44378</v>
      </c>
      <c r="T27" s="9">
        <f>L27/1000000</f>
        <v>0</v>
      </c>
      <c r="U27" s="8">
        <f>M27/1000000</f>
        <v>0</v>
      </c>
      <c r="V27" s="8">
        <f>N27/1000000</f>
        <v>1.8979999999999999</v>
      </c>
      <c r="W27" s="8">
        <f>O27/1000000</f>
        <v>0</v>
      </c>
      <c r="X27" s="14">
        <f>SUM(U27:W27)</f>
        <v>1.8979999999999999</v>
      </c>
      <c r="Y27" s="13">
        <f t="shared" ref="Y27:Y45" si="5">T27/X27</f>
        <v>0</v>
      </c>
    </row>
    <row r="28" spans="11:25">
      <c r="K28" s="7">
        <v>44409</v>
      </c>
      <c r="L28" s="9"/>
      <c r="M28" s="8">
        <v>320000</v>
      </c>
      <c r="N28" s="8">
        <v>1526000</v>
      </c>
      <c r="O28" s="8">
        <v>0</v>
      </c>
      <c r="P28" s="14">
        <f t="shared" ref="P28:P45" si="6">SUM(M28:O28)</f>
        <v>1846000</v>
      </c>
      <c r="Q28" s="13">
        <f t="shared" si="4"/>
        <v>0</v>
      </c>
      <c r="S28" s="7">
        <v>44409</v>
      </c>
      <c r="T28" s="9">
        <f t="shared" ref="T28:T44" si="7">L28/1000000</f>
        <v>0</v>
      </c>
      <c r="U28" s="8">
        <f t="shared" ref="U28:U44" si="8">M28/1000000</f>
        <v>0.32</v>
      </c>
      <c r="V28" s="8">
        <f t="shared" ref="V28:V44" si="9">N28/1000000</f>
        <v>1.526</v>
      </c>
      <c r="W28" s="8">
        <f t="shared" ref="W28:W44" si="10">O28/1000000</f>
        <v>0</v>
      </c>
      <c r="X28" s="14">
        <f t="shared" ref="X28:X45" si="11">SUM(U28:W28)</f>
        <v>1.8460000000000001</v>
      </c>
      <c r="Y28" s="13">
        <f t="shared" si="5"/>
        <v>0</v>
      </c>
    </row>
    <row r="29" spans="11:25">
      <c r="K29" s="7">
        <v>44440</v>
      </c>
      <c r="L29" s="9">
        <v>40000</v>
      </c>
      <c r="M29" s="8">
        <v>5091100</v>
      </c>
      <c r="N29" s="8">
        <v>2284000</v>
      </c>
      <c r="O29" s="8">
        <v>0</v>
      </c>
      <c r="P29" s="14">
        <f t="shared" si="6"/>
        <v>7375100</v>
      </c>
      <c r="Q29" s="13">
        <f t="shared" si="4"/>
        <v>5.4236552724708821E-3</v>
      </c>
      <c r="S29" s="7">
        <v>44440</v>
      </c>
      <c r="T29" s="9">
        <f t="shared" si="7"/>
        <v>0.04</v>
      </c>
      <c r="U29" s="8">
        <f t="shared" si="8"/>
        <v>5.0911</v>
      </c>
      <c r="V29" s="8">
        <f t="shared" si="9"/>
        <v>2.2839999999999998</v>
      </c>
      <c r="W29" s="8">
        <f t="shared" si="10"/>
        <v>0</v>
      </c>
      <c r="X29" s="14">
        <f t="shared" si="11"/>
        <v>7.3750999999999998</v>
      </c>
      <c r="Y29" s="13">
        <f t="shared" si="5"/>
        <v>5.4236552724708821E-3</v>
      </c>
    </row>
    <row r="30" spans="11:25">
      <c r="K30" s="7">
        <v>44470</v>
      </c>
      <c r="L30" s="9">
        <v>755000</v>
      </c>
      <c r="M30" s="8">
        <v>37361000</v>
      </c>
      <c r="N30" s="8">
        <v>8418000</v>
      </c>
      <c r="O30" s="8">
        <v>0</v>
      </c>
      <c r="P30" s="14">
        <f t="shared" si="6"/>
        <v>45779000</v>
      </c>
      <c r="Q30" s="13">
        <f t="shared" si="4"/>
        <v>1.649227811878809E-2</v>
      </c>
      <c r="S30" s="7">
        <v>44470</v>
      </c>
      <c r="T30" s="9">
        <f t="shared" si="7"/>
        <v>0.755</v>
      </c>
      <c r="U30" s="8">
        <f t="shared" si="8"/>
        <v>37.360999999999997</v>
      </c>
      <c r="V30" s="8">
        <f t="shared" si="9"/>
        <v>8.4179999999999993</v>
      </c>
      <c r="W30" s="8">
        <f t="shared" si="10"/>
        <v>0</v>
      </c>
      <c r="X30" s="14">
        <f t="shared" si="11"/>
        <v>45.778999999999996</v>
      </c>
      <c r="Y30" s="13">
        <f t="shared" si="5"/>
        <v>1.6492278118788093E-2</v>
      </c>
    </row>
    <row r="31" spans="11:25">
      <c r="K31" s="7">
        <v>44501</v>
      </c>
      <c r="L31" s="9">
        <v>132605000</v>
      </c>
      <c r="M31" s="8">
        <v>189979000</v>
      </c>
      <c r="N31" s="8">
        <v>9038000</v>
      </c>
      <c r="O31" s="8">
        <v>1643100</v>
      </c>
      <c r="P31" s="14">
        <f t="shared" si="6"/>
        <v>200660100</v>
      </c>
      <c r="Q31" s="13">
        <f t="shared" si="4"/>
        <v>0.66084388475835509</v>
      </c>
      <c r="S31" s="7">
        <v>44501</v>
      </c>
      <c r="T31" s="9">
        <f t="shared" si="7"/>
        <v>132.60499999999999</v>
      </c>
      <c r="U31" s="8">
        <f t="shared" si="8"/>
        <v>189.97900000000001</v>
      </c>
      <c r="V31" s="8">
        <f t="shared" si="9"/>
        <v>9.0380000000000003</v>
      </c>
      <c r="W31" s="8">
        <f t="shared" si="10"/>
        <v>1.6431</v>
      </c>
      <c r="X31" s="14">
        <f t="shared" si="11"/>
        <v>200.66010000000003</v>
      </c>
      <c r="Y31" s="13">
        <f t="shared" si="5"/>
        <v>0.66084388475835487</v>
      </c>
    </row>
    <row r="32" spans="11:25">
      <c r="K32" s="7">
        <v>44531</v>
      </c>
      <c r="L32" s="9">
        <v>93828000</v>
      </c>
      <c r="M32" s="8">
        <v>123899000</v>
      </c>
      <c r="N32" s="8">
        <v>1174000</v>
      </c>
      <c r="O32" s="8">
        <v>196000</v>
      </c>
      <c r="P32" s="14">
        <f t="shared" si="6"/>
        <v>125269000</v>
      </c>
      <c r="Q32" s="13">
        <f t="shared" si="4"/>
        <v>0.74901212590505228</v>
      </c>
      <c r="S32" s="7">
        <v>44531</v>
      </c>
      <c r="T32" s="9">
        <f t="shared" si="7"/>
        <v>93.828000000000003</v>
      </c>
      <c r="U32" s="8">
        <f t="shared" si="8"/>
        <v>123.899</v>
      </c>
      <c r="V32" s="8">
        <f t="shared" si="9"/>
        <v>1.1739999999999999</v>
      </c>
      <c r="W32" s="8">
        <f t="shared" si="10"/>
        <v>0.19600000000000001</v>
      </c>
      <c r="X32" s="14">
        <f t="shared" si="11"/>
        <v>125.26900000000001</v>
      </c>
      <c r="Y32" s="13">
        <f t="shared" si="5"/>
        <v>0.74901212590505228</v>
      </c>
    </row>
    <row r="33" spans="11:26">
      <c r="K33" s="7">
        <v>44562</v>
      </c>
      <c r="L33" s="9">
        <v>350000</v>
      </c>
      <c r="M33" s="8">
        <v>1718000</v>
      </c>
      <c r="N33" s="8">
        <v>688000</v>
      </c>
      <c r="O33" s="8">
        <v>102000</v>
      </c>
      <c r="P33" s="14">
        <f t="shared" si="6"/>
        <v>2508000</v>
      </c>
      <c r="Q33" s="13">
        <f t="shared" si="4"/>
        <v>0.13955342902711323</v>
      </c>
      <c r="S33" s="7">
        <v>44562</v>
      </c>
      <c r="T33" s="9">
        <f t="shared" si="7"/>
        <v>0.35</v>
      </c>
      <c r="U33" s="8">
        <f t="shared" si="8"/>
        <v>1.718</v>
      </c>
      <c r="V33" s="8">
        <f t="shared" si="9"/>
        <v>0.68799999999999994</v>
      </c>
      <c r="W33" s="8">
        <f t="shared" si="10"/>
        <v>0.10199999999999999</v>
      </c>
      <c r="X33" s="14">
        <f t="shared" si="11"/>
        <v>2.5079999999999996</v>
      </c>
      <c r="Y33" s="13">
        <f t="shared" si="5"/>
        <v>0.13955342902711326</v>
      </c>
    </row>
    <row r="34" spans="11:26">
      <c r="K34" s="7">
        <v>44593</v>
      </c>
      <c r="L34" s="9">
        <v>2544000</v>
      </c>
      <c r="M34" s="8">
        <v>9793000</v>
      </c>
      <c r="N34" s="8">
        <v>3554000</v>
      </c>
      <c r="O34" s="8">
        <v>466000</v>
      </c>
      <c r="P34" s="14">
        <f t="shared" si="6"/>
        <v>13813000</v>
      </c>
      <c r="Q34" s="13">
        <f t="shared" si="4"/>
        <v>0.18417432853109389</v>
      </c>
      <c r="S34" s="7">
        <v>44593</v>
      </c>
      <c r="T34" s="9">
        <f t="shared" si="7"/>
        <v>2.544</v>
      </c>
      <c r="U34" s="8">
        <f t="shared" si="8"/>
        <v>9.7929999999999993</v>
      </c>
      <c r="V34" s="8">
        <f t="shared" si="9"/>
        <v>3.5539999999999998</v>
      </c>
      <c r="W34" s="8">
        <f t="shared" si="10"/>
        <v>0.46600000000000003</v>
      </c>
      <c r="X34" s="14">
        <f t="shared" si="11"/>
        <v>13.812999999999999</v>
      </c>
      <c r="Y34" s="13">
        <f t="shared" si="5"/>
        <v>0.18417432853109392</v>
      </c>
    </row>
    <row r="35" spans="11:26">
      <c r="K35" s="7">
        <v>44621</v>
      </c>
      <c r="L35" s="9">
        <v>4425000</v>
      </c>
      <c r="M35" s="8">
        <v>16939000</v>
      </c>
      <c r="N35" s="8">
        <v>6071000</v>
      </c>
      <c r="O35" s="8">
        <v>683600</v>
      </c>
      <c r="P35" s="14">
        <f t="shared" si="6"/>
        <v>23693600</v>
      </c>
      <c r="Q35" s="13">
        <f t="shared" si="4"/>
        <v>0.18675929364891786</v>
      </c>
      <c r="S35" s="7">
        <v>44621</v>
      </c>
      <c r="T35" s="9">
        <f t="shared" si="7"/>
        <v>4.4249999999999998</v>
      </c>
      <c r="U35" s="8">
        <f t="shared" si="8"/>
        <v>16.939</v>
      </c>
      <c r="V35" s="8">
        <f t="shared" si="9"/>
        <v>6.0709999999999997</v>
      </c>
      <c r="W35" s="8">
        <f t="shared" si="10"/>
        <v>0.68359999999999999</v>
      </c>
      <c r="X35" s="14">
        <f t="shared" si="11"/>
        <v>23.693599999999996</v>
      </c>
      <c r="Y35" s="13">
        <f t="shared" si="5"/>
        <v>0.18675929364891788</v>
      </c>
    </row>
    <row r="36" spans="11:26">
      <c r="K36" s="7">
        <v>44652</v>
      </c>
      <c r="L36" s="9">
        <v>4664000</v>
      </c>
      <c r="M36" s="8">
        <v>28068000</v>
      </c>
      <c r="N36" s="8">
        <v>9358000</v>
      </c>
      <c r="O36" s="8">
        <v>1203000</v>
      </c>
      <c r="P36" s="14">
        <f t="shared" si="6"/>
        <v>38629000</v>
      </c>
      <c r="Q36" s="13">
        <f t="shared" si="4"/>
        <v>0.12073830541820912</v>
      </c>
      <c r="S36" s="7">
        <v>44652</v>
      </c>
      <c r="T36" s="9">
        <f t="shared" si="7"/>
        <v>4.6639999999999997</v>
      </c>
      <c r="U36" s="8">
        <f t="shared" si="8"/>
        <v>28.068000000000001</v>
      </c>
      <c r="V36" s="8">
        <f t="shared" si="9"/>
        <v>9.3580000000000005</v>
      </c>
      <c r="W36" s="8">
        <f t="shared" si="10"/>
        <v>1.2030000000000001</v>
      </c>
      <c r="X36" s="14">
        <f t="shared" si="11"/>
        <v>38.629000000000005</v>
      </c>
      <c r="Y36" s="13">
        <f t="shared" si="5"/>
        <v>0.1207383054182091</v>
      </c>
    </row>
    <row r="37" spans="11:26">
      <c r="K37" s="7">
        <v>44682</v>
      </c>
      <c r="L37" s="9">
        <v>140000</v>
      </c>
      <c r="M37" s="8">
        <v>29081000</v>
      </c>
      <c r="N37" s="8">
        <v>10707000</v>
      </c>
      <c r="O37" s="8">
        <v>1667423</v>
      </c>
      <c r="P37" s="14">
        <f t="shared" si="6"/>
        <v>41455423</v>
      </c>
      <c r="Q37" s="13">
        <f t="shared" si="4"/>
        <v>3.3771214926452443E-3</v>
      </c>
      <c r="S37" s="7">
        <v>44682</v>
      </c>
      <c r="T37" s="9">
        <f t="shared" si="7"/>
        <v>0.14000000000000001</v>
      </c>
      <c r="U37" s="8">
        <f t="shared" si="8"/>
        <v>29.081</v>
      </c>
      <c r="V37" s="8">
        <f t="shared" si="9"/>
        <v>10.707000000000001</v>
      </c>
      <c r="W37" s="8">
        <f t="shared" si="10"/>
        <v>1.6674230000000001</v>
      </c>
      <c r="X37" s="14">
        <f t="shared" si="11"/>
        <v>41.455422999999996</v>
      </c>
      <c r="Y37" s="13">
        <f t="shared" si="5"/>
        <v>3.3771214926452452E-3</v>
      </c>
    </row>
    <row r="38" spans="11:26">
      <c r="K38" s="7">
        <v>44713</v>
      </c>
      <c r="L38" s="9">
        <v>257495</v>
      </c>
      <c r="M38" s="8">
        <v>17373000</v>
      </c>
      <c r="N38" s="8">
        <v>6218000</v>
      </c>
      <c r="O38" s="8">
        <v>2090003</v>
      </c>
      <c r="P38" s="14">
        <f t="shared" si="6"/>
        <v>25681003</v>
      </c>
      <c r="Q38" s="13">
        <f t="shared" si="4"/>
        <v>1.0026672244849627E-2</v>
      </c>
      <c r="S38" s="7">
        <v>44713</v>
      </c>
      <c r="T38" s="9">
        <f t="shared" si="7"/>
        <v>0.25749499999999997</v>
      </c>
      <c r="U38" s="8">
        <f t="shared" si="8"/>
        <v>17.373000000000001</v>
      </c>
      <c r="V38" s="8">
        <f t="shared" si="9"/>
        <v>6.218</v>
      </c>
      <c r="W38" s="8">
        <f t="shared" si="10"/>
        <v>2.0900029999999998</v>
      </c>
      <c r="X38" s="14">
        <f t="shared" si="11"/>
        <v>25.681003</v>
      </c>
      <c r="Y38" s="13">
        <f t="shared" si="5"/>
        <v>1.0026672244849625E-2</v>
      </c>
    </row>
    <row r="39" spans="11:26">
      <c r="K39" s="7">
        <v>44743</v>
      </c>
      <c r="L39" s="9">
        <f>1832541+2476508</f>
        <v>4309049</v>
      </c>
      <c r="M39" s="8">
        <v>31336000</v>
      </c>
      <c r="N39" s="8">
        <v>10712000</v>
      </c>
      <c r="O39" s="8">
        <v>8555573</v>
      </c>
      <c r="P39" s="14">
        <f t="shared" si="6"/>
        <v>50603573</v>
      </c>
      <c r="Q39" s="13">
        <f t="shared" si="4"/>
        <v>8.5153058263296943E-2</v>
      </c>
      <c r="S39" s="7">
        <v>44743</v>
      </c>
      <c r="T39" s="9">
        <f t="shared" si="7"/>
        <v>4.3090489999999999</v>
      </c>
      <c r="U39" s="8">
        <f t="shared" si="8"/>
        <v>31.335999999999999</v>
      </c>
      <c r="V39" s="8">
        <f t="shared" si="9"/>
        <v>10.712</v>
      </c>
      <c r="W39" s="8">
        <f t="shared" si="10"/>
        <v>8.5555730000000008</v>
      </c>
      <c r="X39" s="14">
        <f t="shared" si="11"/>
        <v>50.603573000000004</v>
      </c>
      <c r="Y39" s="13">
        <f t="shared" si="5"/>
        <v>8.515305826329693E-2</v>
      </c>
    </row>
    <row r="40" spans="11:26">
      <c r="K40" s="7">
        <v>44774</v>
      </c>
      <c r="L40" s="9">
        <f>157748+7907500</f>
        <v>8065248</v>
      </c>
      <c r="M40" s="8">
        <v>33001000</v>
      </c>
      <c r="N40" s="8">
        <v>11985000</v>
      </c>
      <c r="O40" s="8">
        <v>12576910</v>
      </c>
      <c r="P40" s="14">
        <f t="shared" si="6"/>
        <v>57562910</v>
      </c>
      <c r="Q40" s="13">
        <f t="shared" si="4"/>
        <v>0.14011188801955982</v>
      </c>
      <c r="S40" s="7">
        <v>44774</v>
      </c>
      <c r="T40" s="9">
        <f t="shared" si="7"/>
        <v>8.0652480000000004</v>
      </c>
      <c r="U40" s="8">
        <f t="shared" si="8"/>
        <v>33.000999999999998</v>
      </c>
      <c r="V40" s="8">
        <f t="shared" si="9"/>
        <v>11.984999999999999</v>
      </c>
      <c r="W40" s="8">
        <f t="shared" si="10"/>
        <v>12.57691</v>
      </c>
      <c r="X40" s="14">
        <f t="shared" si="11"/>
        <v>57.562909999999995</v>
      </c>
      <c r="Y40" s="13">
        <f t="shared" si="5"/>
        <v>0.14011188801955984</v>
      </c>
      <c r="Z40" s="12">
        <f>(Y40-Y32)/Y32</f>
        <v>-0.81293775738242058</v>
      </c>
    </row>
    <row r="41" spans="11:26">
      <c r="K41" s="7">
        <v>44805</v>
      </c>
      <c r="L41" s="9"/>
      <c r="M41" s="8">
        <v>35205000</v>
      </c>
      <c r="N41" s="8">
        <v>10638000</v>
      </c>
      <c r="O41" s="8">
        <v>2946389</v>
      </c>
      <c r="P41" s="14">
        <f t="shared" si="6"/>
        <v>48789389</v>
      </c>
      <c r="Q41" s="13">
        <f t="shared" si="4"/>
        <v>0</v>
      </c>
      <c r="S41" s="7">
        <v>44805</v>
      </c>
      <c r="T41" s="9">
        <f t="shared" si="7"/>
        <v>0</v>
      </c>
      <c r="U41" s="8">
        <f t="shared" si="8"/>
        <v>35.204999999999998</v>
      </c>
      <c r="V41" s="8">
        <f t="shared" si="9"/>
        <v>10.638</v>
      </c>
      <c r="W41" s="8">
        <f t="shared" si="10"/>
        <v>2.9463889999999999</v>
      </c>
      <c r="X41" s="14">
        <f t="shared" si="11"/>
        <v>48.789389</v>
      </c>
      <c r="Y41" s="13">
        <f t="shared" si="5"/>
        <v>0</v>
      </c>
    </row>
    <row r="42" spans="11:26">
      <c r="K42" s="7">
        <v>44835</v>
      </c>
      <c r="L42" s="9"/>
      <c r="M42" s="8">
        <v>46779000</v>
      </c>
      <c r="N42" s="8">
        <v>8191000</v>
      </c>
      <c r="O42" s="8">
        <v>375854</v>
      </c>
      <c r="P42" s="14">
        <f t="shared" si="6"/>
        <v>55345854</v>
      </c>
      <c r="Q42" s="13">
        <f t="shared" si="4"/>
        <v>0</v>
      </c>
      <c r="S42" s="7">
        <v>44835</v>
      </c>
      <c r="T42" s="9">
        <f t="shared" si="7"/>
        <v>0</v>
      </c>
      <c r="U42" s="8">
        <f t="shared" si="8"/>
        <v>46.779000000000003</v>
      </c>
      <c r="V42" s="8">
        <f t="shared" si="9"/>
        <v>8.1910000000000007</v>
      </c>
      <c r="W42" s="8">
        <f t="shared" si="10"/>
        <v>0.37585400000000002</v>
      </c>
      <c r="X42" s="14">
        <f t="shared" si="11"/>
        <v>55.345854000000003</v>
      </c>
      <c r="Y42" s="13">
        <f t="shared" si="5"/>
        <v>0</v>
      </c>
    </row>
    <row r="43" spans="11:26">
      <c r="K43" s="7">
        <v>44866</v>
      </c>
      <c r="L43" s="9"/>
      <c r="M43" s="8">
        <v>34719000</v>
      </c>
      <c r="N43" s="8">
        <v>4291000</v>
      </c>
      <c r="O43" s="8">
        <v>523103</v>
      </c>
      <c r="P43" s="14">
        <f t="shared" si="6"/>
        <v>39533103</v>
      </c>
      <c r="Q43" s="13">
        <f t="shared" si="4"/>
        <v>0</v>
      </c>
      <c r="S43" s="7">
        <v>44866</v>
      </c>
      <c r="T43" s="9">
        <f t="shared" si="7"/>
        <v>0</v>
      </c>
      <c r="U43" s="8">
        <f t="shared" si="8"/>
        <v>34.719000000000001</v>
      </c>
      <c r="V43" s="8">
        <f t="shared" si="9"/>
        <v>4.2910000000000004</v>
      </c>
      <c r="W43" s="8">
        <f t="shared" si="10"/>
        <v>0.52310299999999998</v>
      </c>
      <c r="X43" s="14">
        <f t="shared" si="11"/>
        <v>39.533103000000004</v>
      </c>
      <c r="Y43" s="13">
        <f t="shared" si="5"/>
        <v>0</v>
      </c>
    </row>
    <row r="44" spans="11:26">
      <c r="K44" s="7">
        <v>44896</v>
      </c>
      <c r="L44" s="9"/>
      <c r="M44" s="8"/>
      <c r="N44" s="8"/>
      <c r="O44" s="8"/>
      <c r="P44" s="14">
        <f t="shared" si="6"/>
        <v>0</v>
      </c>
      <c r="Q44" s="13" t="e">
        <f t="shared" si="4"/>
        <v>#DIV/0!</v>
      </c>
      <c r="S44" s="7">
        <v>44896</v>
      </c>
      <c r="T44" s="9">
        <f t="shared" si="7"/>
        <v>0</v>
      </c>
      <c r="U44" s="8">
        <f t="shared" si="8"/>
        <v>0</v>
      </c>
      <c r="V44" s="8">
        <f t="shared" si="9"/>
        <v>0</v>
      </c>
      <c r="W44" s="8">
        <f t="shared" si="10"/>
        <v>0</v>
      </c>
      <c r="X44" s="14">
        <f t="shared" si="11"/>
        <v>0</v>
      </c>
      <c r="Y44" s="13" t="e">
        <f t="shared" si="5"/>
        <v>#DIV/0!</v>
      </c>
    </row>
    <row r="45" spans="11:26">
      <c r="K45" s="7" t="s">
        <v>6</v>
      </c>
      <c r="L45" s="11">
        <f>SUM(L27:L44)</f>
        <v>251982792</v>
      </c>
      <c r="M45" s="10">
        <f>SUM(M27:M44)</f>
        <v>640662100</v>
      </c>
      <c r="N45" s="10">
        <f>SUM(N27:N44)</f>
        <v>106751000</v>
      </c>
      <c r="O45" s="10">
        <f>SUM(O27:O44)</f>
        <v>33028955</v>
      </c>
      <c r="P45" s="14">
        <f t="shared" si="6"/>
        <v>780442055</v>
      </c>
      <c r="Q45" s="15">
        <f t="shared" si="4"/>
        <v>0.3228718780409649</v>
      </c>
      <c r="S45" s="7" t="s">
        <v>6</v>
      </c>
      <c r="T45" s="11">
        <f>SUM(T27:T44)</f>
        <v>251.98279199999996</v>
      </c>
      <c r="U45" s="10">
        <f>SUM(U27:U44)</f>
        <v>640.66210000000012</v>
      </c>
      <c r="V45" s="10">
        <f>SUM(V27:V44)</f>
        <v>106.751</v>
      </c>
      <c r="W45" s="10">
        <f>SUM(W27:W44)</f>
        <v>33.028954999999996</v>
      </c>
      <c r="X45" s="14">
        <f t="shared" si="11"/>
        <v>780.4420550000001</v>
      </c>
      <c r="Y45" s="15">
        <f t="shared" si="5"/>
        <v>0.32287187804096479</v>
      </c>
    </row>
  </sheetData>
  <mergeCells count="3">
    <mergeCell ref="U25:X25"/>
    <mergeCell ref="M1:P1"/>
    <mergeCell ref="M25:P25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="70" zoomScaleNormal="70" workbookViewId="0">
      <pane ySplit="1" topLeftCell="A2" activePane="bottomLeft" state="frozen"/>
      <selection pane="bottomLeft" activeCell="J23" sqref="J23"/>
    </sheetView>
  </sheetViews>
  <sheetFormatPr defaultRowHeight="15"/>
  <cols>
    <col min="1" max="1" width="10.28515625" bestFit="1" customWidth="1"/>
    <col min="2" max="2" width="11.42578125" bestFit="1" customWidth="1"/>
    <col min="3" max="3" width="22" style="1" bestFit="1" customWidth="1"/>
    <col min="4" max="4" width="24.7109375" style="19" bestFit="1" customWidth="1"/>
    <col min="5" max="5" width="11.5703125" style="21" bestFit="1" customWidth="1"/>
    <col min="6" max="6" width="48.28515625" bestFit="1" customWidth="1"/>
    <col min="7" max="8" width="14.5703125" style="1" bestFit="1" customWidth="1"/>
    <col min="9" max="9" width="15.28515625" style="1" bestFit="1" customWidth="1"/>
    <col min="15" max="15" width="14.42578125" customWidth="1"/>
    <col min="16" max="16" width="12.7109375" customWidth="1"/>
    <col min="19" max="19" width="40" customWidth="1"/>
    <col min="20" max="20" width="43" bestFit="1" customWidth="1"/>
    <col min="21" max="21" width="21.28515625" style="22" bestFit="1" customWidth="1"/>
    <col min="22" max="22" width="21.28515625" style="22" customWidth="1"/>
    <col min="23" max="23" width="35" bestFit="1" customWidth="1"/>
    <col min="24" max="24" width="22.85546875" bestFit="1" customWidth="1"/>
    <col min="25" max="25" width="84" customWidth="1"/>
    <col min="27" max="27" width="47.85546875" bestFit="1" customWidth="1"/>
  </cols>
  <sheetData>
    <row r="1" spans="1:26" s="4" customFormat="1">
      <c r="A1" s="2" t="s">
        <v>10</v>
      </c>
      <c r="B1" s="2" t="s">
        <v>9</v>
      </c>
      <c r="C1" s="3" t="s">
        <v>11</v>
      </c>
      <c r="D1" s="18" t="s">
        <v>12</v>
      </c>
      <c r="E1" s="20" t="s">
        <v>13</v>
      </c>
      <c r="F1" s="2" t="s">
        <v>14</v>
      </c>
      <c r="G1" s="3" t="s">
        <v>15</v>
      </c>
      <c r="H1" s="3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3" t="s">
        <v>29</v>
      </c>
      <c r="V1" s="23"/>
      <c r="W1" s="2" t="s">
        <v>30</v>
      </c>
      <c r="X1" s="2" t="s">
        <v>31</v>
      </c>
      <c r="Y1" s="2" t="s">
        <v>32</v>
      </c>
      <c r="Z1" s="2" t="s">
        <v>33</v>
      </c>
    </row>
    <row r="2" spans="1:26">
      <c r="A2">
        <v>1939047</v>
      </c>
      <c r="B2" t="s">
        <v>34</v>
      </c>
    </row>
    <row r="3" spans="1:26">
      <c r="A3">
        <v>1950344</v>
      </c>
      <c r="B3" t="s">
        <v>34</v>
      </c>
    </row>
    <row r="4" spans="1:26">
      <c r="A4">
        <v>2121636</v>
      </c>
      <c r="B4" t="s">
        <v>34</v>
      </c>
    </row>
    <row r="5" spans="1:26">
      <c r="A5">
        <v>2139555</v>
      </c>
      <c r="B5" t="s">
        <v>34</v>
      </c>
    </row>
    <row r="6" spans="1:26">
      <c r="A6">
        <v>2175459</v>
      </c>
      <c r="B6" t="s">
        <v>34</v>
      </c>
    </row>
    <row r="7" spans="1:26">
      <c r="A7">
        <v>2174171</v>
      </c>
      <c r="B7" t="s">
        <v>34</v>
      </c>
    </row>
    <row r="8" spans="1:26">
      <c r="A8">
        <v>2206995</v>
      </c>
      <c r="B8" t="s">
        <v>34</v>
      </c>
    </row>
    <row r="9" spans="1:26">
      <c r="A9">
        <v>2214208</v>
      </c>
      <c r="B9" t="s">
        <v>34</v>
      </c>
    </row>
    <row r="10" spans="1:26">
      <c r="A10">
        <v>2219878</v>
      </c>
      <c r="B10" t="s">
        <v>34</v>
      </c>
    </row>
    <row r="11" spans="1:26">
      <c r="A11">
        <v>2218217</v>
      </c>
      <c r="B11" t="s">
        <v>34</v>
      </c>
    </row>
    <row r="12" spans="1:26">
      <c r="A12">
        <v>2240084</v>
      </c>
      <c r="B12" t="s">
        <v>34</v>
      </c>
    </row>
    <row r="13" spans="1:26">
      <c r="A13">
        <v>2240085</v>
      </c>
      <c r="B13" t="s">
        <v>34</v>
      </c>
    </row>
    <row r="14" spans="1:26">
      <c r="A14">
        <v>2246339</v>
      </c>
      <c r="B14" t="s">
        <v>34</v>
      </c>
    </row>
    <row r="15" spans="1:26">
      <c r="A15">
        <v>2248953</v>
      </c>
      <c r="B15" t="s">
        <v>34</v>
      </c>
    </row>
    <row r="16" spans="1:26">
      <c r="A16">
        <v>2267765</v>
      </c>
      <c r="B16" t="s">
        <v>34</v>
      </c>
    </row>
    <row r="17" spans="1:2">
      <c r="A17">
        <v>2273241</v>
      </c>
      <c r="B17" t="s">
        <v>34</v>
      </c>
    </row>
    <row r="18" spans="1:2">
      <c r="A18">
        <v>2277720</v>
      </c>
      <c r="B18" t="s">
        <v>34</v>
      </c>
    </row>
    <row r="19" spans="1:2">
      <c r="A19">
        <v>2288726</v>
      </c>
      <c r="B19" t="s">
        <v>34</v>
      </c>
    </row>
    <row r="20" spans="1:2">
      <c r="A20">
        <v>2291225</v>
      </c>
      <c r="B20" t="s">
        <v>34</v>
      </c>
    </row>
    <row r="21" spans="1:2">
      <c r="A21">
        <v>2291339</v>
      </c>
      <c r="B21" t="s">
        <v>34</v>
      </c>
    </row>
    <row r="22" spans="1:2">
      <c r="A22">
        <v>2294190</v>
      </c>
      <c r="B22" t="s">
        <v>34</v>
      </c>
    </row>
    <row r="23" spans="1:2">
      <c r="A23">
        <v>2294260</v>
      </c>
      <c r="B23" t="s">
        <v>34</v>
      </c>
    </row>
    <row r="24" spans="1:2">
      <c r="A24">
        <v>2299942</v>
      </c>
      <c r="B24" t="s">
        <v>34</v>
      </c>
    </row>
    <row r="25" spans="1:2">
      <c r="A25">
        <v>1515384</v>
      </c>
      <c r="B25" t="s">
        <v>34</v>
      </c>
    </row>
    <row r="26" spans="1:2">
      <c r="A26">
        <v>2308089</v>
      </c>
      <c r="B26" t="s">
        <v>34</v>
      </c>
    </row>
    <row r="27" spans="1:2">
      <c r="A27">
        <v>2312790</v>
      </c>
      <c r="B27" t="s">
        <v>34</v>
      </c>
    </row>
    <row r="28" spans="1:2">
      <c r="A28">
        <v>2312412</v>
      </c>
      <c r="B28" t="s">
        <v>34</v>
      </c>
    </row>
    <row r="29" spans="1:2">
      <c r="A29">
        <v>2318437</v>
      </c>
      <c r="B29" t="s">
        <v>34</v>
      </c>
    </row>
    <row r="30" spans="1:2">
      <c r="A30">
        <v>2320147</v>
      </c>
      <c r="B30" t="s">
        <v>34</v>
      </c>
    </row>
    <row r="31" spans="1:2">
      <c r="A31">
        <v>2321013</v>
      </c>
      <c r="B31" t="s">
        <v>34</v>
      </c>
    </row>
    <row r="32" spans="1:2">
      <c r="A32">
        <v>2321127</v>
      </c>
      <c r="B32" t="s">
        <v>34</v>
      </c>
    </row>
    <row r="33" spans="1:2">
      <c r="A33">
        <v>2325943</v>
      </c>
      <c r="B33" t="s">
        <v>34</v>
      </c>
    </row>
    <row r="34" spans="1:2">
      <c r="A34">
        <v>2326415</v>
      </c>
      <c r="B34" t="s">
        <v>34</v>
      </c>
    </row>
    <row r="35" spans="1:2">
      <c r="A35">
        <v>2335773</v>
      </c>
      <c r="B35" t="s">
        <v>34</v>
      </c>
    </row>
    <row r="36" spans="1:2">
      <c r="A36">
        <v>2336369</v>
      </c>
      <c r="B36" t="s">
        <v>34</v>
      </c>
    </row>
    <row r="37" spans="1:2">
      <c r="A37">
        <v>2340524</v>
      </c>
      <c r="B37" t="s">
        <v>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e04424-c144-46b5-89aa-0fcb0cc5d9e0">
      <Terms xmlns="http://schemas.microsoft.com/office/infopath/2007/PartnerControls"/>
    </lcf76f155ced4ddcb4097134ff3c332f>
    <TaxCatchAll xmlns="914b3703-6c1b-486d-8f9d-6eefc5b35c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63A9E4BBF0D243A19593AAD23AAC71" ma:contentTypeVersion="14" ma:contentTypeDescription="Create a new document." ma:contentTypeScope="" ma:versionID="ad667d0b37208dfd174a37b52a93369e">
  <xsd:schema xmlns:xsd="http://www.w3.org/2001/XMLSchema" xmlns:xs="http://www.w3.org/2001/XMLSchema" xmlns:p="http://schemas.microsoft.com/office/2006/metadata/properties" xmlns:ns2="4be04424-c144-46b5-89aa-0fcb0cc5d9e0" xmlns:ns3="914b3703-6c1b-486d-8f9d-6eefc5b35cf7" targetNamespace="http://schemas.microsoft.com/office/2006/metadata/properties" ma:root="true" ma:fieldsID="5887e2918a37bb1ead335bd22b4703d4" ns2:_="" ns3:_="">
    <xsd:import namespace="4be04424-c144-46b5-89aa-0fcb0cc5d9e0"/>
    <xsd:import namespace="914b3703-6c1b-486d-8f9d-6eefc5b35c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04424-c144-46b5-89aa-0fcb0cc5d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9a2a756-edbe-43bc-893e-17ee585d58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b3703-6c1b-486d-8f9d-6eefc5b35cf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409ec88-2a3e-4a67-bd22-51aee17d7dee}" ma:internalName="TaxCatchAll" ma:showField="CatchAllData" ma:web="914b3703-6c1b-486d-8f9d-6eefc5b35c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87FD2-065C-4B07-978F-9357F9329B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E3923A-A6CF-49CC-9474-5C83CBA3350A}">
  <ds:schemaRefs>
    <ds:schemaRef ds:uri="http://schemas.microsoft.com/office/2006/metadata/properties"/>
    <ds:schemaRef ds:uri="http://schemas.microsoft.com/office/infopath/2007/PartnerControls"/>
    <ds:schemaRef ds:uri="4be04424-c144-46b5-89aa-0fcb0cc5d9e0"/>
    <ds:schemaRef ds:uri="914b3703-6c1b-486d-8f9d-6eefc5b35cf7"/>
  </ds:schemaRefs>
</ds:datastoreItem>
</file>

<file path=customXml/itemProps3.xml><?xml version="1.0" encoding="utf-8"?>
<ds:datastoreItem xmlns:ds="http://schemas.openxmlformats.org/officeDocument/2006/customXml" ds:itemID="{F1AF69D4-22D3-4E4A-B193-F57485B7A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04424-c144-46b5-89aa-0fcb0cc5d9e0"/>
    <ds:schemaRef ds:uri="914b3703-6c1b-486d-8f9d-6eefc5b35c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Masterfile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 Jason San Jose</dc:creator>
  <cp:keywords/>
  <dc:description/>
  <cp:lastModifiedBy>Dwaipayan</cp:lastModifiedBy>
  <cp:revision/>
  <dcterms:created xsi:type="dcterms:W3CDTF">2022-11-29T07:40:03Z</dcterms:created>
  <dcterms:modified xsi:type="dcterms:W3CDTF">2024-01-31T06:26:45Z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0x010100CC63A9E4BBF0D243A19593AAD23AAC71</vt:lpwstr>
  </property>
  <property fmtid="{D5CDD505-2E9C-101B-9397-08002B2CF9AE}" pid="3" name="MediaServiceImageTags">
    <vt:lpwstr/>
  </property>
</Properties>
</file>