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waipayanChakroborti\OneDrive - Tonik Financial Pte Ltd\MyStuff\Data Science\Tiger\RohitBagade_Tiger\codes_and_results\MAUs and MMAUs\"/>
    </mc:Choice>
  </mc:AlternateContent>
  <xr:revisionPtr revIDLastSave="0" documentId="13_ncr:1_{7669BB22-505D-409D-B63A-9CC4494A75A3}" xr6:coauthVersionLast="47" xr6:coauthVersionMax="47" xr10:uidLastSave="{00000000-0000-0000-0000-000000000000}"/>
  <bookViews>
    <workbookView xWindow="-120" yWindow="-120" windowWidth="29040" windowHeight="15840" activeTab="1" xr2:uid="{0678EC4F-DDCA-4E01-86FA-9CAC311492C0}"/>
  </bookViews>
  <sheets>
    <sheet name="Assumptions" sheetId="1" r:id="rId1"/>
    <sheet name="No. of Customers" sheetId="2" r:id="rId2"/>
  </sheets>
  <definedNames>
    <definedName name="__FDS_HYPERLINK_TOGGLE_STATE__" hidden="1">"ON"</definedName>
    <definedName name="_xlnm._FilterDatabase" localSheetId="0" hidden="1">#REF!</definedName>
    <definedName name="_xlnm._FilterDatabase" hidden="1">#REF!</definedName>
    <definedName name="_Table2_Out" hidden="1">#REF!</definedName>
    <definedName name="_Table6_Out" hidden="1">#REF!</definedName>
    <definedName name="AA" hidden="1">#REF!</definedName>
    <definedName name="advent" hidden="1">#REF!</definedName>
    <definedName name="aje" hidden="1">"AS2DocumentBrowse"</definedName>
    <definedName name="ALA" hidden="1">#REF!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utoglass" hidden="1">#REF!</definedName>
    <definedName name="BG_Del" hidden="1">15</definedName>
    <definedName name="BG_Ins" hidden="1">4</definedName>
    <definedName name="BG_Mod" hidden="1">6</definedName>
    <definedName name="C_MonthName">#REF!</definedName>
    <definedName name="carmax" hidden="1">#REF!</definedName>
    <definedName name="Clean" hidden="1">#REF!</definedName>
    <definedName name="Clean2" hidden="1">#REF!</definedName>
    <definedName name="Country">#REF!</definedName>
    <definedName name="cox" hidden="1">#REF!</definedName>
    <definedName name="Currency">#REF!</definedName>
    <definedName name="Current_Year">#REF!</definedName>
    <definedName name="Data">#REF!</definedName>
    <definedName name="Day">#REF!</definedName>
    <definedName name="dd" hidden="1">#REF!</definedName>
    <definedName name="ddddd" hidden="1">#REF!</definedName>
    <definedName name="Department">#REF!</definedName>
    <definedName name="Discount_factor">#REF!</definedName>
    <definedName name="displaymodechoice">#REF!</definedName>
    <definedName name="Down_movement">#REF!</definedName>
    <definedName name="EIR_LOW">#REF!</definedName>
    <definedName name="EIR_UP_SELL">#REF!</definedName>
    <definedName name="EL_DPD">#REF!</definedName>
    <definedName name="EL_INST">#REF!</definedName>
    <definedName name="Entity">#REF!</definedName>
    <definedName name="EO_OCT_2023">DATE(2023,10,31)</definedName>
    <definedName name="EOBY">DATE(2022,12,31)</definedName>
    <definedName name="EOCY">DATE(2021,12,31)</definedName>
    <definedName name="EOSEP2023">DATE(2023,9,30)</definedName>
    <definedName name="Exercise_price">#REF!</definedName>
    <definedName name="Halfords" hidden="1">#REF!</definedName>
    <definedName name="HH" hidden="1">#REF!</definedName>
    <definedName name="Interest_rate">#REF!</definedName>
    <definedName name="JJ" hidden="1">#REF!</definedName>
    <definedName name="M1_CONV">#REF!</definedName>
    <definedName name="M2_CONV">#REF!</definedName>
    <definedName name="M3_CONV">#REF!</definedName>
    <definedName name="M4_CONV">#REF!</definedName>
    <definedName name="M5_CONV">#REF!</definedName>
    <definedName name="M6_CONV">#REF!</definedName>
    <definedName name="Name10a">#REF!</definedName>
    <definedName name="Name10b">#REF!</definedName>
    <definedName name="Name11a">#REF!</definedName>
    <definedName name="Name11b">#REF!</definedName>
    <definedName name="Name12a">#REF!</definedName>
    <definedName name="Name12b">#REF!</definedName>
    <definedName name="Name1a">#REF!</definedName>
    <definedName name="Name1b">#REF!</definedName>
    <definedName name="Name1c">#REF!</definedName>
    <definedName name="Name1d">#REF!</definedName>
    <definedName name="Name2a">#REF!</definedName>
    <definedName name="Name2b">#REF!</definedName>
    <definedName name="Name2c">#REF!</definedName>
    <definedName name="Name2d">#REF!</definedName>
    <definedName name="Name4a">#REF!</definedName>
    <definedName name="Name4b">#REF!</definedName>
    <definedName name="Name4c">#REF!</definedName>
    <definedName name="Name4d">#REF!</definedName>
    <definedName name="Name4e">#REF!</definedName>
    <definedName name="Name4f">#REF!</definedName>
    <definedName name="Name4g">#REF!</definedName>
    <definedName name="Name5a">#REF!</definedName>
    <definedName name="Name5b">#REF!</definedName>
    <definedName name="Name5c">#REF!</definedName>
    <definedName name="Name6a">#REF!</definedName>
    <definedName name="Name6b">#REF!</definedName>
    <definedName name="Name6c">#REF!</definedName>
    <definedName name="Name6d">#REF!</definedName>
    <definedName name="Name6e">#REF!</definedName>
    <definedName name="Name6f">#REF!</definedName>
    <definedName name="Name6g">#REF!</definedName>
    <definedName name="Name6x">#REF!</definedName>
    <definedName name="Name6y">#REF!</definedName>
    <definedName name="Name7a">#REF!</definedName>
    <definedName name="Name7b">#REF!</definedName>
    <definedName name="Name7c">#REF!</definedName>
    <definedName name="Name7d">#REF!</definedName>
    <definedName name="Name8a">#REF!</definedName>
    <definedName name="Name8b">#REF!</definedName>
    <definedName name="Name9a">#REF!</definedName>
    <definedName name="Name9b">#REF!</definedName>
    <definedName name="Name9c">#REF!</definedName>
    <definedName name="Name9d">#REF!</definedName>
    <definedName name="NSProjectionMethodIndex">#REF!</definedName>
    <definedName name="NSRequiredLevelOfEvidenceItems">#REF!</definedName>
    <definedName name="NSTargetedTestingItems">#REF!</definedName>
    <definedName name="penske" hidden="1">#REF!</definedName>
    <definedName name="PIE">#REF!</definedName>
    <definedName name="Pivot">#REF!</definedName>
    <definedName name="PL_item">#REF!</definedName>
    <definedName name="PL_line">#REF!</definedName>
    <definedName name="Providence" hidden="1">#REF!</definedName>
    <definedName name="qr2_PRED_NAME" hidden="1">#REF!</definedName>
    <definedName name="qr3_DATEND" hidden="1">#REF!</definedName>
    <definedName name="qr3_DATSTART" hidden="1">#REF!</definedName>
    <definedName name="qr3_SYSDT" hidden="1">#REF!</definedName>
    <definedName name="RAC" hidden="1">#REF!</definedName>
    <definedName name="Rate">50</definedName>
    <definedName name="Segment">#REF!</definedName>
    <definedName name="seriously" hidden="1">#REF!</definedName>
    <definedName name="SS" hidden="1">#REF!</definedName>
    <definedName name="Status">#REF!</definedName>
    <definedName name="Stock_price">#REF!</definedName>
    <definedName name="TENURE_MATRIX">#REF!</definedName>
    <definedName name="Time_to_maturity_of_option__in_years">#REF!</definedName>
    <definedName name="TTDesiredLevelOfEvidenceItems">#REF!</definedName>
    <definedName name="TwoStepMisstatementIdentified">#REF!</definedName>
    <definedName name="TwoStepTolerableEstMisstmtCalc">#REF!</definedName>
    <definedName name="Type">#REF!</definedName>
    <definedName name="Up_movement">#REF!</definedName>
    <definedName name="Up_movement_probability">#REF!</definedName>
    <definedName name="Volatility">#REF!</definedName>
    <definedName name="whatever" hidden="1">#REF!</definedName>
    <definedName name="XRefColumnsCount" hidden="1">3</definedName>
    <definedName name="XRefCopyRangeCount" hidden="1">2</definedName>
    <definedName name="XRefPaste3" hidden="1">#REF!</definedName>
    <definedName name="XRefPasteRangeCount" hidden="1">2</definedName>
    <definedName name="Year2">#REF!</definedName>
    <definedName name="апа" hidden="1">#REF!</definedName>
    <definedName name="вв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2" l="1"/>
  <c r="N24" i="2"/>
  <c r="M24" i="2"/>
  <c r="L24" i="2"/>
  <c r="K24" i="2"/>
  <c r="J24" i="2"/>
  <c r="I24" i="2"/>
  <c r="H24" i="2"/>
  <c r="G24" i="2"/>
  <c r="F24" i="2"/>
  <c r="E24" i="2"/>
  <c r="D24" i="2"/>
  <c r="O22" i="2"/>
  <c r="O23" i="2" s="1"/>
  <c r="N22" i="2"/>
  <c r="N23" i="2" s="1"/>
  <c r="M22" i="2"/>
  <c r="M23" i="2" s="1"/>
  <c r="L22" i="2"/>
  <c r="L23" i="2" s="1"/>
  <c r="K22" i="2"/>
  <c r="K23" i="2" s="1"/>
  <c r="J22" i="2"/>
  <c r="O27" i="2" s="1"/>
  <c r="I22" i="2"/>
  <c r="N27" i="2" s="1"/>
  <c r="H22" i="2"/>
  <c r="M27" i="2" s="1"/>
  <c r="G22" i="2"/>
  <c r="L27" i="2" s="1"/>
  <c r="F22" i="2"/>
  <c r="K27" i="2" s="1"/>
  <c r="E22" i="2"/>
  <c r="J27" i="2" s="1"/>
  <c r="D22" i="2"/>
  <c r="I27" i="2" s="1"/>
  <c r="C17" i="2"/>
  <c r="D16" i="2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C15" i="2"/>
  <c r="C14" i="2"/>
  <c r="D14" i="2" s="1"/>
  <c r="C13" i="2"/>
  <c r="C19" i="2" s="1"/>
  <c r="E11" i="2"/>
  <c r="F11" i="2"/>
  <c r="G11" i="2"/>
  <c r="O11" i="2"/>
  <c r="C11" i="2"/>
  <c r="C12" i="2" s="1"/>
  <c r="D11" i="2"/>
  <c r="N11" i="2"/>
  <c r="M11" i="2"/>
  <c r="L11" i="2"/>
  <c r="K11" i="2"/>
  <c r="J11" i="2"/>
  <c r="I11" i="2"/>
  <c r="H11" i="2"/>
  <c r="P129" i="1"/>
  <c r="X59" i="1"/>
  <c r="V59" i="1"/>
  <c r="U59" i="1"/>
  <c r="S59" i="1"/>
  <c r="N126" i="1"/>
  <c r="N125" i="1"/>
  <c r="M125" i="1"/>
  <c r="L125" i="1"/>
  <c r="K125" i="1"/>
  <c r="O123" i="1"/>
  <c r="N121" i="1"/>
  <c r="M121" i="1"/>
  <c r="M122" i="1" s="1"/>
  <c r="L121" i="1"/>
  <c r="L122" i="1" s="1"/>
  <c r="Y117" i="1"/>
  <c r="X117" i="1"/>
  <c r="W117" i="1"/>
  <c r="T117" i="1"/>
  <c r="Q117" i="1"/>
  <c r="N117" i="1"/>
  <c r="M117" i="1"/>
  <c r="L117" i="1"/>
  <c r="K117" i="1"/>
  <c r="J117" i="1"/>
  <c r="J110" i="1" s="1"/>
  <c r="I117" i="1"/>
  <c r="I110" i="1" s="1"/>
  <c r="H117" i="1"/>
  <c r="H110" i="1" s="1"/>
  <c r="G117" i="1"/>
  <c r="G110" i="1" s="1"/>
  <c r="F117" i="1"/>
  <c r="F110" i="1" s="1"/>
  <c r="E117" i="1"/>
  <c r="E110" i="1" s="1"/>
  <c r="D117" i="1"/>
  <c r="C117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X113" i="1"/>
  <c r="V113" i="1"/>
  <c r="U113" i="1"/>
  <c r="T113" i="1"/>
  <c r="S113" i="1"/>
  <c r="Q113" i="1"/>
  <c r="N113" i="1"/>
  <c r="M113" i="1"/>
  <c r="K113" i="1"/>
  <c r="D110" i="1"/>
  <c r="C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N105" i="1"/>
  <c r="L105" i="1"/>
  <c r="K105" i="1"/>
  <c r="J105" i="1"/>
  <c r="I105" i="1"/>
  <c r="H105" i="1"/>
  <c r="G105" i="1"/>
  <c r="F105" i="1"/>
  <c r="E105" i="1"/>
  <c r="D105" i="1"/>
  <c r="C105" i="1"/>
  <c r="J87" i="1"/>
  <c r="I87" i="1"/>
  <c r="H87" i="1"/>
  <c r="G87" i="1"/>
  <c r="F87" i="1"/>
  <c r="E87" i="1"/>
  <c r="D87" i="1"/>
  <c r="C87" i="1"/>
  <c r="W129" i="1"/>
  <c r="L66" i="1"/>
  <c r="K66" i="1"/>
  <c r="I66" i="1"/>
  <c r="G66" i="1"/>
  <c r="F66" i="1"/>
  <c r="E66" i="1"/>
  <c r="D66" i="1"/>
  <c r="C66" i="1"/>
  <c r="Z117" i="1"/>
  <c r="X47" i="1"/>
  <c r="X14" i="1" s="1"/>
  <c r="W47" i="1"/>
  <c r="W14" i="1" s="1"/>
  <c r="V117" i="1"/>
  <c r="U117" i="1"/>
  <c r="S117" i="1"/>
  <c r="R47" i="1"/>
  <c r="R14" i="1" s="1"/>
  <c r="P47" i="1"/>
  <c r="P14" i="1" s="1"/>
  <c r="O117" i="1"/>
  <c r="R66" i="1"/>
  <c r="Q66" i="1"/>
  <c r="N61" i="1"/>
  <c r="N66" i="1" s="1"/>
  <c r="J61" i="1"/>
  <c r="J66" i="1" s="1"/>
  <c r="I61" i="1"/>
  <c r="H61" i="1"/>
  <c r="H66" i="1" s="1"/>
  <c r="Z42" i="1"/>
  <c r="Z9" i="1" s="1"/>
  <c r="Y42" i="1"/>
  <c r="Y9" i="1" s="1"/>
  <c r="W113" i="1"/>
  <c r="T42" i="1"/>
  <c r="T9" i="1" s="1"/>
  <c r="R113" i="1"/>
  <c r="P113" i="1"/>
  <c r="O113" i="1"/>
  <c r="Z59" i="1"/>
  <c r="Z105" i="1" s="1"/>
  <c r="Y59" i="1"/>
  <c r="Y41" i="1" s="1"/>
  <c r="W59" i="1"/>
  <c r="W41" i="1" s="1"/>
  <c r="T59" i="1"/>
  <c r="T105" i="1" s="1"/>
  <c r="R59" i="1"/>
  <c r="R105" i="1" s="1"/>
  <c r="Q59" i="1"/>
  <c r="Q105" i="1" s="1"/>
  <c r="P59" i="1"/>
  <c r="P66" i="1" s="1"/>
  <c r="O59" i="1"/>
  <c r="O41" i="1" s="1"/>
  <c r="M59" i="1"/>
  <c r="M41" i="1" s="1"/>
  <c r="D57" i="1"/>
  <c r="C57" i="1"/>
  <c r="Z47" i="1"/>
  <c r="Z14" i="1" s="1"/>
  <c r="Y47" i="1"/>
  <c r="Y14" i="1" s="1"/>
  <c r="O47" i="1"/>
  <c r="O14" i="1" s="1"/>
  <c r="F56" i="1"/>
  <c r="E56" i="1"/>
  <c r="D56" i="1"/>
  <c r="C56" i="1"/>
  <c r="F54" i="1"/>
  <c r="E54" i="1"/>
  <c r="D54" i="1"/>
  <c r="C54" i="1"/>
  <c r="E53" i="1"/>
  <c r="F52" i="1"/>
  <c r="E52" i="1"/>
  <c r="D52" i="1"/>
  <c r="C52" i="1"/>
  <c r="R42" i="1"/>
  <c r="R9" i="1" s="1"/>
  <c r="Q42" i="1"/>
  <c r="F50" i="1"/>
  <c r="E50" i="1"/>
  <c r="D50" i="1"/>
  <c r="C50" i="1"/>
  <c r="J48" i="1"/>
  <c r="J57" i="1" s="1"/>
  <c r="I48" i="1"/>
  <c r="I57" i="1" s="1"/>
  <c r="H48" i="1"/>
  <c r="H57" i="1" s="1"/>
  <c r="G48" i="1"/>
  <c r="G57" i="1" s="1"/>
  <c r="F48" i="1"/>
  <c r="F57" i="1" s="1"/>
  <c r="E48" i="1"/>
  <c r="E57" i="1" s="1"/>
  <c r="D48" i="1"/>
  <c r="C48" i="1"/>
  <c r="T47" i="1"/>
  <c r="T14" i="1" s="1"/>
  <c r="S47" i="1"/>
  <c r="S14" i="1" s="1"/>
  <c r="Q47" i="1"/>
  <c r="Q14" i="1" s="1"/>
  <c r="N47" i="1"/>
  <c r="N14" i="1" s="1"/>
  <c r="M47" i="1"/>
  <c r="L47" i="1"/>
  <c r="K47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Z45" i="1"/>
  <c r="Y45" i="1"/>
  <c r="Y12" i="1" s="1"/>
  <c r="X45" i="1"/>
  <c r="X12" i="1" s="1"/>
  <c r="W45" i="1"/>
  <c r="V45" i="1"/>
  <c r="U45" i="1"/>
  <c r="T45" i="1"/>
  <c r="S45" i="1"/>
  <c r="R45" i="1"/>
  <c r="Q45" i="1"/>
  <c r="Q12" i="1" s="1"/>
  <c r="P45" i="1"/>
  <c r="P12" i="1" s="1"/>
  <c r="O45" i="1"/>
  <c r="O12" i="1" s="1"/>
  <c r="N45" i="1"/>
  <c r="M45" i="1"/>
  <c r="M12" i="1" s="1"/>
  <c r="L45" i="1"/>
  <c r="K45" i="1"/>
  <c r="Z44" i="1"/>
  <c r="Z11" i="1" s="1"/>
  <c r="Y44" i="1"/>
  <c r="X44" i="1"/>
  <c r="W44" i="1"/>
  <c r="V44" i="1"/>
  <c r="U44" i="1"/>
  <c r="T44" i="1"/>
  <c r="T11" i="1" s="1"/>
  <c r="S44" i="1"/>
  <c r="S11" i="1" s="1"/>
  <c r="R44" i="1"/>
  <c r="Q44" i="1"/>
  <c r="Q11" i="1" s="1"/>
  <c r="P44" i="1"/>
  <c r="P11" i="1" s="1"/>
  <c r="O44" i="1"/>
  <c r="N44" i="1"/>
  <c r="N11" i="1" s="1"/>
  <c r="M44" i="1"/>
  <c r="L44" i="1"/>
  <c r="K44" i="1"/>
  <c r="Z129" i="1"/>
  <c r="Y129" i="1"/>
  <c r="X129" i="1"/>
  <c r="V129" i="1"/>
  <c r="U129" i="1"/>
  <c r="S129" i="1"/>
  <c r="R129" i="1"/>
  <c r="Q129" i="1"/>
  <c r="M43" i="1"/>
  <c r="X42" i="1"/>
  <c r="X9" i="1" s="1"/>
  <c r="V42" i="1"/>
  <c r="U42" i="1"/>
  <c r="S42" i="1"/>
  <c r="S9" i="1" s="1"/>
  <c r="N42" i="1"/>
  <c r="N9" i="1" s="1"/>
  <c r="M42" i="1"/>
  <c r="M9" i="1" s="1"/>
  <c r="L42" i="1"/>
  <c r="L9" i="1" s="1"/>
  <c r="K42" i="1"/>
  <c r="Z41" i="1"/>
  <c r="R41" i="1"/>
  <c r="Q41" i="1"/>
  <c r="P41" i="1"/>
  <c r="N41" i="1"/>
  <c r="L41" i="1"/>
  <c r="K41" i="1"/>
  <c r="K8" i="1" s="1"/>
  <c r="J38" i="1"/>
  <c r="Z24" i="1"/>
  <c r="Y24" i="1"/>
  <c r="X24" i="1"/>
  <c r="W24" i="1"/>
  <c r="T24" i="1"/>
  <c r="P24" i="1"/>
  <c r="O24" i="1"/>
  <c r="N24" i="1"/>
  <c r="M24" i="1"/>
  <c r="Z22" i="1"/>
  <c r="S22" i="1"/>
  <c r="R22" i="1"/>
  <c r="Q22" i="1"/>
  <c r="P22" i="1"/>
  <c r="O22" i="1"/>
  <c r="N22" i="1"/>
  <c r="Z23" i="1"/>
  <c r="V23" i="1"/>
  <c r="U23" i="1"/>
  <c r="T23" i="1"/>
  <c r="S23" i="1"/>
  <c r="R23" i="1"/>
  <c r="Q23" i="1"/>
  <c r="N23" i="1"/>
  <c r="W21" i="1"/>
  <c r="V21" i="1"/>
  <c r="U21" i="1"/>
  <c r="T21" i="1"/>
  <c r="S21" i="1"/>
  <c r="R21" i="1"/>
  <c r="N20" i="1"/>
  <c r="Z19" i="1"/>
  <c r="K37" i="1"/>
  <c r="K24" i="1" s="1"/>
  <c r="Z18" i="1"/>
  <c r="X18" i="1"/>
  <c r="O18" i="1"/>
  <c r="N18" i="1"/>
  <c r="V24" i="1"/>
  <c r="U24" i="1"/>
  <c r="S24" i="1"/>
  <c r="R24" i="1"/>
  <c r="Q24" i="1"/>
  <c r="J24" i="1"/>
  <c r="Y23" i="1"/>
  <c r="X23" i="1"/>
  <c r="W23" i="1"/>
  <c r="P23" i="1"/>
  <c r="O23" i="1"/>
  <c r="M23" i="1"/>
  <c r="L23" i="1"/>
  <c r="K23" i="1"/>
  <c r="J23" i="1"/>
  <c r="Y22" i="1"/>
  <c r="X22" i="1"/>
  <c r="W22" i="1"/>
  <c r="V22" i="1"/>
  <c r="U22" i="1"/>
  <c r="T22" i="1"/>
  <c r="M22" i="1"/>
  <c r="L22" i="1"/>
  <c r="K22" i="1"/>
  <c r="J22" i="1"/>
  <c r="Z21" i="1"/>
  <c r="Y21" i="1"/>
  <c r="X21" i="1"/>
  <c r="Q21" i="1"/>
  <c r="P21" i="1"/>
  <c r="O21" i="1"/>
  <c r="N21" i="1"/>
  <c r="M21" i="1"/>
  <c r="L21" i="1"/>
  <c r="K21" i="1"/>
  <c r="J21" i="1"/>
  <c r="L20" i="1"/>
  <c r="K20" i="1"/>
  <c r="J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Y18" i="1"/>
  <c r="W18" i="1"/>
  <c r="V18" i="1"/>
  <c r="U18" i="1"/>
  <c r="T18" i="1"/>
  <c r="S18" i="1"/>
  <c r="R18" i="1"/>
  <c r="Q18" i="1"/>
  <c r="P18" i="1"/>
  <c r="M18" i="1"/>
  <c r="L18" i="1"/>
  <c r="K18" i="1"/>
  <c r="J18" i="1"/>
  <c r="M14" i="1"/>
  <c r="L14" i="1"/>
  <c r="K14" i="1"/>
  <c r="J14" i="1"/>
  <c r="I14" i="1"/>
  <c r="H14" i="1"/>
  <c r="G14" i="1"/>
  <c r="F14" i="1"/>
  <c r="E14" i="1"/>
  <c r="D14" i="1"/>
  <c r="C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Z12" i="1"/>
  <c r="W12" i="1"/>
  <c r="V12" i="1"/>
  <c r="U12" i="1"/>
  <c r="T12" i="1"/>
  <c r="S12" i="1"/>
  <c r="R12" i="1"/>
  <c r="N12" i="1"/>
  <c r="L12" i="1"/>
  <c r="K12" i="1"/>
  <c r="J12" i="1"/>
  <c r="I12" i="1"/>
  <c r="H12" i="1"/>
  <c r="G12" i="1"/>
  <c r="F12" i="1"/>
  <c r="E12" i="1"/>
  <c r="D12" i="1"/>
  <c r="C12" i="1"/>
  <c r="Y11" i="1"/>
  <c r="X11" i="1"/>
  <c r="W11" i="1"/>
  <c r="V11" i="1"/>
  <c r="U11" i="1"/>
  <c r="R11" i="1"/>
  <c r="O11" i="1"/>
  <c r="M11" i="1"/>
  <c r="L11" i="1"/>
  <c r="K11" i="1"/>
  <c r="J11" i="1"/>
  <c r="I11" i="1"/>
  <c r="H11" i="1"/>
  <c r="G11" i="1"/>
  <c r="F11" i="1"/>
  <c r="E11" i="1"/>
  <c r="D11" i="1"/>
  <c r="C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J15" i="1" s="1"/>
  <c r="I10" i="1"/>
  <c r="H10" i="1"/>
  <c r="G10" i="1"/>
  <c r="F10" i="1"/>
  <c r="E10" i="1"/>
  <c r="D10" i="1"/>
  <c r="C10" i="1"/>
  <c r="V9" i="1"/>
  <c r="U9" i="1"/>
  <c r="K9" i="1"/>
  <c r="Z8" i="1"/>
  <c r="N8" i="1"/>
  <c r="L8" i="1"/>
  <c r="J8" i="1"/>
  <c r="I8" i="1"/>
  <c r="H8" i="1"/>
  <c r="G8" i="1"/>
  <c r="F8" i="1"/>
  <c r="E8" i="1"/>
  <c r="D8" i="1"/>
  <c r="C8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F15" i="1" l="1"/>
  <c r="Z15" i="1"/>
  <c r="J25" i="1"/>
  <c r="D17" i="2"/>
  <c r="E17" i="2" s="1"/>
  <c r="F17" i="2" s="1"/>
  <c r="G17" i="2" s="1"/>
  <c r="H17" i="2" s="1"/>
  <c r="I17" i="2" s="1"/>
  <c r="J17" i="2"/>
  <c r="K17" i="2" s="1"/>
  <c r="L17" i="2" s="1"/>
  <c r="M17" i="2" s="1"/>
  <c r="N17" i="2" s="1"/>
  <c r="O17" i="2" s="1"/>
  <c r="C15" i="1"/>
  <c r="K15" i="1"/>
  <c r="D15" i="1"/>
  <c r="L48" i="1"/>
  <c r="L57" i="1" s="1"/>
  <c r="E15" i="1"/>
  <c r="N48" i="1"/>
  <c r="N57" i="1" s="1"/>
  <c r="P105" i="1"/>
  <c r="G15" i="1"/>
  <c r="H15" i="1"/>
  <c r="I15" i="1"/>
  <c r="L15" i="1"/>
  <c r="G15" i="2"/>
  <c r="G12" i="2"/>
  <c r="L15" i="2"/>
  <c r="L12" i="2"/>
  <c r="N15" i="2"/>
  <c r="N12" i="2" s="1"/>
  <c r="O15" i="2"/>
  <c r="O12" i="2" s="1"/>
  <c r="D12" i="2"/>
  <c r="D15" i="2"/>
  <c r="D13" i="2" s="1"/>
  <c r="D19" i="2" s="1"/>
  <c r="H15" i="2"/>
  <c r="H12" i="2"/>
  <c r="M15" i="2"/>
  <c r="M12" i="2" s="1"/>
  <c r="I15" i="2"/>
  <c r="I12" i="2"/>
  <c r="J15" i="2"/>
  <c r="J12" i="2"/>
  <c r="K15" i="2"/>
  <c r="K12" i="2"/>
  <c r="F15" i="2"/>
  <c r="F12" i="2"/>
  <c r="E14" i="2"/>
  <c r="E15" i="2"/>
  <c r="E12" i="2" s="1"/>
  <c r="D23" i="2"/>
  <c r="D18" i="2" s="1"/>
  <c r="E23" i="2"/>
  <c r="F23" i="2"/>
  <c r="G23" i="2"/>
  <c r="H23" i="2"/>
  <c r="I23" i="2"/>
  <c r="J23" i="2"/>
  <c r="W8" i="1"/>
  <c r="K25" i="1"/>
  <c r="O8" i="1"/>
  <c r="Q87" i="1"/>
  <c r="R48" i="1"/>
  <c r="R57" i="1" s="1"/>
  <c r="X41" i="1"/>
  <c r="X66" i="1"/>
  <c r="X105" i="1"/>
  <c r="M8" i="1"/>
  <c r="M15" i="1" s="1"/>
  <c r="M48" i="1"/>
  <c r="M57" i="1" s="1"/>
  <c r="M87" i="1"/>
  <c r="Z48" i="1"/>
  <c r="Z57" i="1" s="1"/>
  <c r="Q48" i="1"/>
  <c r="Q57" i="1" s="1"/>
  <c r="Q9" i="1"/>
  <c r="N15" i="1"/>
  <c r="S105" i="1"/>
  <c r="S66" i="1"/>
  <c r="S41" i="1"/>
  <c r="N25" i="1"/>
  <c r="Y48" i="1"/>
  <c r="Y57" i="1" s="1"/>
  <c r="Y8" i="1"/>
  <c r="Y15" i="1" s="1"/>
  <c r="Y87" i="1"/>
  <c r="U105" i="1"/>
  <c r="U66" i="1"/>
  <c r="U41" i="1"/>
  <c r="P121" i="1"/>
  <c r="P123" i="1" s="1"/>
  <c r="O127" i="1"/>
  <c r="V41" i="1"/>
  <c r="V105" i="1"/>
  <c r="V66" i="1"/>
  <c r="L37" i="1"/>
  <c r="L24" i="1" s="1"/>
  <c r="L25" i="1" s="1"/>
  <c r="Q8" i="1"/>
  <c r="W66" i="1"/>
  <c r="O42" i="1"/>
  <c r="O9" i="1" s="1"/>
  <c r="L87" i="1"/>
  <c r="Y113" i="1"/>
  <c r="T41" i="1"/>
  <c r="T87" i="1" s="1"/>
  <c r="P42" i="1"/>
  <c r="P9" i="1" s="1"/>
  <c r="K48" i="1"/>
  <c r="K57" i="1" s="1"/>
  <c r="M66" i="1"/>
  <c r="Y66" i="1"/>
  <c r="M105" i="1"/>
  <c r="Y105" i="1"/>
  <c r="Z113" i="1"/>
  <c r="R8" i="1"/>
  <c r="R15" i="1" s="1"/>
  <c r="K38" i="1"/>
  <c r="V47" i="1"/>
  <c r="V14" i="1" s="1"/>
  <c r="Z66" i="1"/>
  <c r="N87" i="1"/>
  <c r="Z87" i="1"/>
  <c r="P8" i="1"/>
  <c r="U47" i="1"/>
  <c r="U14" i="1" s="1"/>
  <c r="K87" i="1"/>
  <c r="W105" i="1"/>
  <c r="N38" i="1"/>
  <c r="O66" i="1"/>
  <c r="O105" i="1"/>
  <c r="P117" i="1"/>
  <c r="T129" i="1"/>
  <c r="R117" i="1"/>
  <c r="R87" i="1"/>
  <c r="W42" i="1"/>
  <c r="W9" i="1" s="1"/>
  <c r="T66" i="1"/>
  <c r="O87" i="1" l="1"/>
  <c r="Q15" i="1"/>
  <c r="P15" i="1"/>
  <c r="E13" i="2"/>
  <c r="F14" i="2"/>
  <c r="E18" i="2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V8" i="1"/>
  <c r="V15" i="1" s="1"/>
  <c r="V48" i="1"/>
  <c r="V57" i="1" s="1"/>
  <c r="W48" i="1"/>
  <c r="W57" i="1" s="1"/>
  <c r="Q121" i="1"/>
  <c r="Q123" i="1" s="1"/>
  <c r="P127" i="1"/>
  <c r="O48" i="1"/>
  <c r="O57" i="1" s="1"/>
  <c r="V87" i="1"/>
  <c r="O15" i="1"/>
  <c r="S48" i="1"/>
  <c r="S57" i="1" s="1"/>
  <c r="S8" i="1"/>
  <c r="S15" i="1" s="1"/>
  <c r="S87" i="1"/>
  <c r="P48" i="1"/>
  <c r="P57" i="1" s="1"/>
  <c r="P87" i="1"/>
  <c r="T8" i="1"/>
  <c r="T15" i="1" s="1"/>
  <c r="T48" i="1"/>
  <c r="T57" i="1" s="1"/>
  <c r="L38" i="1"/>
  <c r="X8" i="1"/>
  <c r="X15" i="1" s="1"/>
  <c r="X48" i="1"/>
  <c r="X57" i="1" s="1"/>
  <c r="X87" i="1"/>
  <c r="U87" i="1"/>
  <c r="W87" i="1"/>
  <c r="U8" i="1"/>
  <c r="U15" i="1" s="1"/>
  <c r="U48" i="1"/>
  <c r="U57" i="1" s="1"/>
  <c r="W15" i="1"/>
  <c r="E19" i="2" l="1"/>
  <c r="G14" i="2"/>
  <c r="F13" i="2"/>
  <c r="F19" i="2" s="1"/>
  <c r="R121" i="1"/>
  <c r="R123" i="1" s="1"/>
  <c r="Q127" i="1"/>
  <c r="H14" i="2" l="1"/>
  <c r="G13" i="2"/>
  <c r="G19" i="2" s="1"/>
  <c r="S121" i="1"/>
  <c r="S123" i="1" s="1"/>
  <c r="R127" i="1"/>
  <c r="I14" i="2" l="1"/>
  <c r="H13" i="2"/>
  <c r="H19" i="2" s="1"/>
  <c r="S127" i="1"/>
  <c r="T121" i="1"/>
  <c r="T123" i="1" s="1"/>
  <c r="J14" i="2" l="1"/>
  <c r="I13" i="2"/>
  <c r="I19" i="2" s="1"/>
  <c r="T127" i="1"/>
  <c r="U121" i="1"/>
  <c r="U123" i="1" s="1"/>
  <c r="K14" i="2" l="1"/>
  <c r="J13" i="2"/>
  <c r="J19" i="2" s="1"/>
  <c r="U127" i="1"/>
  <c r="V121" i="1"/>
  <c r="V123" i="1" s="1"/>
  <c r="L14" i="2" l="1"/>
  <c r="K13" i="2"/>
  <c r="K19" i="2" s="1"/>
  <c r="V127" i="1"/>
  <c r="W121" i="1"/>
  <c r="W123" i="1" s="1"/>
  <c r="M14" i="2" l="1"/>
  <c r="L13" i="2"/>
  <c r="L19" i="2" s="1"/>
  <c r="W127" i="1"/>
  <c r="X121" i="1"/>
  <c r="X123" i="1" s="1"/>
  <c r="M13" i="2" l="1"/>
  <c r="M19" i="2" s="1"/>
  <c r="N14" i="2"/>
  <c r="X127" i="1"/>
  <c r="Y121" i="1"/>
  <c r="Y123" i="1" s="1"/>
  <c r="N13" i="2" l="1"/>
  <c r="N19" i="2" s="1"/>
  <c r="O14" i="2"/>
  <c r="O13" i="2" s="1"/>
  <c r="O19" i="2" s="1"/>
  <c r="Y127" i="1"/>
  <c r="Z121" i="1"/>
  <c r="Z123" i="1" s="1"/>
  <c r="Z127" i="1" s="1"/>
  <c r="R20" i="1" l="1"/>
  <c r="R25" i="1" s="1"/>
  <c r="R38" i="1"/>
  <c r="Y20" i="1"/>
  <c r="Y25" i="1" s="1"/>
  <c r="Y38" i="1"/>
  <c r="T20" i="1"/>
  <c r="T25" i="1" s="1"/>
  <c r="T38" i="1"/>
  <c r="S20" i="1"/>
  <c r="S25" i="1" s="1"/>
  <c r="S38" i="1"/>
  <c r="U38" i="1"/>
  <c r="U20" i="1"/>
  <c r="U25" i="1" s="1"/>
  <c r="P20" i="1"/>
  <c r="P25" i="1" s="1"/>
  <c r="P38" i="1"/>
  <c r="X20" i="1"/>
  <c r="X25" i="1" s="1"/>
  <c r="X38" i="1"/>
  <c r="Z20" i="1"/>
  <c r="Z25" i="1" s="1"/>
  <c r="Z38" i="1"/>
  <c r="W20" i="1"/>
  <c r="W25" i="1" s="1"/>
  <c r="W38" i="1"/>
  <c r="Q20" i="1"/>
  <c r="Q25" i="1" s="1"/>
  <c r="Q38" i="1"/>
  <c r="O20" i="1"/>
  <c r="O25" i="1" s="1"/>
  <c r="O38" i="1"/>
  <c r="M20" i="1"/>
  <c r="M25" i="1" s="1"/>
  <c r="M38" i="1"/>
  <c r="V38" i="1"/>
  <c r="V20" i="1"/>
  <c r="V25" i="1" s="1"/>
</calcChain>
</file>

<file path=xl/sharedStrings.xml><?xml version="1.0" encoding="utf-8"?>
<sst xmlns="http://schemas.openxmlformats.org/spreadsheetml/2006/main" count="149" uniqueCount="59">
  <si>
    <t>Assumption</t>
  </si>
  <si>
    <t>PHP</t>
  </si>
  <si>
    <t>formula</t>
  </si>
  <si>
    <t>SGD</t>
  </si>
  <si>
    <t>INR</t>
  </si>
  <si>
    <t>USD</t>
  </si>
  <si>
    <r>
      <t xml:space="preserve">Production Volume </t>
    </r>
    <r>
      <rPr>
        <b/>
        <sz val="11"/>
        <color rgb="FFFF0000"/>
        <rFont val="Aptos Narrow"/>
        <family val="2"/>
        <scheme val="minor"/>
      </rPr>
      <t>(USD)</t>
    </r>
  </si>
  <si>
    <t>SIL</t>
  </si>
  <si>
    <t>UpSell - SIL</t>
  </si>
  <si>
    <t>Tendo</t>
  </si>
  <si>
    <t>BIG</t>
  </si>
  <si>
    <t>QL</t>
  </si>
  <si>
    <t>FLEX</t>
  </si>
  <si>
    <t>UpSell - Cash Loan</t>
  </si>
  <si>
    <t>Total</t>
  </si>
  <si>
    <r>
      <t xml:space="preserve">Gross Loan Portfolio </t>
    </r>
    <r>
      <rPr>
        <b/>
        <sz val="11"/>
        <color rgb="FFFF0000"/>
        <rFont val="Aptos Narrow"/>
        <family val="2"/>
        <scheme val="minor"/>
      </rPr>
      <t>(USD)</t>
    </r>
  </si>
  <si>
    <r>
      <t xml:space="preserve">MRR </t>
    </r>
    <r>
      <rPr>
        <b/>
        <sz val="11"/>
        <color rgb="FFFF0000"/>
        <rFont val="Aptos Narrow"/>
        <family val="2"/>
        <scheme val="minor"/>
      </rPr>
      <t>(USD)</t>
    </r>
  </si>
  <si>
    <t>MRR</t>
  </si>
  <si>
    <t>Gross Loan Portfolio (PHP)</t>
  </si>
  <si>
    <t>Production Volume (PHP)</t>
  </si>
  <si>
    <t>Average Loan amount (PHP)</t>
  </si>
  <si>
    <t>No. of New Loans Issued</t>
  </si>
  <si>
    <t>APR</t>
  </si>
  <si>
    <t xml:space="preserve">VAS </t>
  </si>
  <si>
    <t>VAS Price (% of EMI)</t>
  </si>
  <si>
    <t>Penetration Rate (SIL)</t>
  </si>
  <si>
    <t>Penetration Rate (QL)</t>
  </si>
  <si>
    <t>Contractual/Effective Term (months)</t>
  </si>
  <si>
    <t>Cost of Risk (Vintage Write-Offs)</t>
  </si>
  <si>
    <t>Up-front fee per loan (PHP)</t>
  </si>
  <si>
    <t>Approval Rate</t>
  </si>
  <si>
    <t>No. of Applications</t>
  </si>
  <si>
    <t>SIL extra data inputs</t>
  </si>
  <si>
    <t>SIL POS BEG</t>
  </si>
  <si>
    <t>SIL POS NEW</t>
  </si>
  <si>
    <t>SIL POS END</t>
  </si>
  <si>
    <t># of days</t>
  </si>
  <si>
    <t>POS Productivity (Loans)</t>
  </si>
  <si>
    <t>PRODUCTION # LOANS</t>
  </si>
  <si>
    <t>Tendo Portfolio Sale</t>
  </si>
  <si>
    <t>Tendo Portfolio Sale Volume (PHP)</t>
  </si>
  <si>
    <t>Portfolio Sold Term</t>
  </si>
  <si>
    <t>Number of Active Loan Customers</t>
  </si>
  <si>
    <t>Total # of Active Customers</t>
  </si>
  <si>
    <t>- Deposit</t>
  </si>
  <si>
    <t xml:space="preserve">- Loan </t>
  </si>
  <si>
    <t>- Loan and Deposit</t>
  </si>
  <si>
    <t>- TSA Only</t>
  </si>
  <si>
    <t># of Inactive Customers</t>
  </si>
  <si>
    <t>Total # of Customers</t>
  </si>
  <si>
    <t>TSA opened</t>
  </si>
  <si>
    <t>Active TSA opened</t>
  </si>
  <si>
    <t>Inactive TSA opened</t>
  </si>
  <si>
    <t>TSA closed</t>
  </si>
  <si>
    <t>Active TSA closed</t>
  </si>
  <si>
    <t>Inactive TSA closed</t>
  </si>
  <si>
    <t>Active TSA moved to Inactive</t>
  </si>
  <si>
    <t>TD opened</t>
  </si>
  <si>
    <t>TD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</si>
</sst>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$&quot;#,##0.00;[Red]\-&quot;$&quot;#,##0.00"/>
    <numFmt numFmtId="165" formatCode="_-* #,##0_-;\-* #,##0_-;_-* &quot;-&quot;_-;_-@_-"/>
    <numFmt numFmtId="166" formatCode="_-* #,##0.00_-;\-* #,##0.00_-;_-* &quot;-&quot;??_-;_-@_-"/>
    <numFmt numFmtId="167" formatCode="_(* #,##0_);_(* \(#,##0\);_(* &quot;-&quot;_);_(@_)"/>
    <numFmt numFmtId="168" formatCode="_(* #,##0.00_);_(* \(#,##0.00\);_(* &quot;-&quot;??_);_(@_)"/>
    <numFmt numFmtId="169" formatCode="[$-409]mmm\-yy;@"/>
    <numFmt numFmtId="170" formatCode="0.0"/>
    <numFmt numFmtId="171" formatCode="_ * #,##0_)_ ;_ * \(#,##0\)_ ;_ * &quot;-&quot;??_)_ ;_ @_ "/>
    <numFmt numFmtId="172" formatCode="_(* #,##0.0_);_(* \(#,##0.0\);_(* &quot;-&quot;_);_(@_)"/>
    <numFmt numFmtId="173" formatCode="0.0%"/>
    <numFmt numFmtId="174" formatCode="_(* #,##0_);_(* \(#,##0\);_(* &quot;-&quot;??_);_(@_)"/>
    <numFmt numFmtId="175" formatCode="_(* #,##0.00_);_(* \(#,##0.00\);_(* &quot;-&quot;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rgb="FF000000"/>
      <name val="Arial"/>
      <family val="2"/>
    </font>
    <font>
      <sz val="11"/>
      <color theme="1" tint="0.499984740745262"/>
      <name val="Calibri"/>
      <family val="2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i/>
      <sz val="11"/>
      <color theme="5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0"/>
    <xf numFmtId="168" fontId="1" fillId="0" borderId="0" applyFont="0" applyFill="0" applyBorder="0" applyAlignment="0" applyProtection="0"/>
    <xf numFmtId="0" fontId="1" fillId="0" borderId="0"/>
  </cellStyleXfs>
  <cellXfs count="2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9" fontId="3" fillId="2" borderId="2" xfId="0" applyNumberFormat="1" applyFont="1" applyFill="1" applyBorder="1"/>
    <xf numFmtId="169" fontId="4" fillId="2" borderId="2" xfId="0" applyNumberFormat="1" applyFont="1" applyFill="1" applyBorder="1"/>
    <xf numFmtId="0" fontId="0" fillId="2" borderId="3" xfId="0" applyFill="1" applyBorder="1"/>
    <xf numFmtId="2" fontId="0" fillId="3" borderId="0" xfId="0" applyNumberFormat="1" applyFill="1"/>
    <xf numFmtId="0" fontId="0" fillId="2" borderId="4" xfId="0" applyFill="1" applyBorder="1"/>
    <xf numFmtId="0" fontId="0" fillId="0" borderId="1" xfId="0" applyBorder="1"/>
    <xf numFmtId="170" fontId="5" fillId="4" borderId="2" xfId="0" applyNumberFormat="1" applyFont="1" applyFill="1" applyBorder="1"/>
    <xf numFmtId="0" fontId="5" fillId="4" borderId="2" xfId="0" applyFont="1" applyFill="1" applyBorder="1"/>
    <xf numFmtId="2" fontId="5" fillId="4" borderId="2" xfId="0" applyNumberFormat="1" applyFont="1" applyFill="1" applyBorder="1"/>
    <xf numFmtId="170" fontId="5" fillId="4" borderId="3" xfId="0" applyNumberFormat="1" applyFont="1" applyFill="1" applyBorder="1"/>
    <xf numFmtId="170" fontId="0" fillId="3" borderId="2" xfId="0" applyNumberFormat="1" applyFill="1" applyBorder="1"/>
    <xf numFmtId="170" fontId="0" fillId="3" borderId="3" xfId="0" applyNumberFormat="1" applyFill="1" applyBorder="1"/>
    <xf numFmtId="0" fontId="0" fillId="2" borderId="5" xfId="0" applyFill="1" applyBorder="1"/>
    <xf numFmtId="0" fontId="0" fillId="0" borderId="4" xfId="0" applyBorder="1"/>
    <xf numFmtId="2" fontId="5" fillId="4" borderId="0" xfId="0" applyNumberFormat="1" applyFont="1" applyFill="1"/>
    <xf numFmtId="170" fontId="5" fillId="4" borderId="0" xfId="0" applyNumberFormat="1" applyFont="1" applyFill="1"/>
    <xf numFmtId="170" fontId="5" fillId="4" borderId="5" xfId="0" applyNumberFormat="1" applyFont="1" applyFill="1" applyBorder="1"/>
    <xf numFmtId="170" fontId="0" fillId="3" borderId="0" xfId="0" applyNumberFormat="1" applyFill="1"/>
    <xf numFmtId="170" fontId="0" fillId="3" borderId="5" xfId="0" applyNumberFormat="1" applyFill="1" applyBorder="1"/>
    <xf numFmtId="0" fontId="0" fillId="0" borderId="6" xfId="0" applyBorder="1"/>
    <xf numFmtId="2" fontId="5" fillId="4" borderId="7" xfId="0" applyNumberFormat="1" applyFont="1" applyFill="1" applyBorder="1"/>
    <xf numFmtId="170" fontId="5" fillId="4" borderId="7" xfId="0" applyNumberFormat="1" applyFont="1" applyFill="1" applyBorder="1"/>
    <xf numFmtId="170" fontId="5" fillId="4" borderId="8" xfId="0" applyNumberFormat="1" applyFont="1" applyFill="1" applyBorder="1"/>
    <xf numFmtId="170" fontId="0" fillId="3" borderId="7" xfId="0" applyNumberFormat="1" applyFill="1" applyBorder="1"/>
    <xf numFmtId="170" fontId="0" fillId="3" borderId="8" xfId="0" applyNumberFormat="1" applyFill="1" applyBorder="1"/>
    <xf numFmtId="0" fontId="5" fillId="2" borderId="2" xfId="0" applyFont="1" applyFill="1" applyBorder="1"/>
    <xf numFmtId="166" fontId="5" fillId="2" borderId="2" xfId="0" applyNumberFormat="1" applyFont="1" applyFill="1" applyBorder="1"/>
    <xf numFmtId="166" fontId="5" fillId="2" borderId="3" xfId="0" applyNumberFormat="1" applyFont="1" applyFill="1" applyBorder="1"/>
    <xf numFmtId="166" fontId="0" fillId="2" borderId="2" xfId="0" applyNumberFormat="1" applyFill="1" applyBorder="1"/>
    <xf numFmtId="0" fontId="0" fillId="2" borderId="0" xfId="0" applyFill="1"/>
    <xf numFmtId="0" fontId="5" fillId="2" borderId="0" xfId="0" applyFont="1" applyFill="1"/>
    <xf numFmtId="0" fontId="5" fillId="2" borderId="5" xfId="0" applyFont="1" applyFill="1" applyBorder="1"/>
    <xf numFmtId="167" fontId="5" fillId="4" borderId="2" xfId="0" applyNumberFormat="1" applyFont="1" applyFill="1" applyBorder="1"/>
    <xf numFmtId="167" fontId="5" fillId="4" borderId="3" xfId="0" applyNumberFormat="1" applyFont="1" applyFill="1" applyBorder="1"/>
    <xf numFmtId="167" fontId="0" fillId="0" borderId="2" xfId="0" applyNumberFormat="1" applyBorder="1"/>
    <xf numFmtId="167" fontId="0" fillId="0" borderId="3" xfId="0" applyNumberFormat="1" applyBorder="1"/>
    <xf numFmtId="167" fontId="0" fillId="2" borderId="5" xfId="0" applyNumberFormat="1" applyFill="1" applyBorder="1"/>
    <xf numFmtId="167" fontId="0" fillId="0" borderId="0" xfId="0" applyNumberFormat="1"/>
    <xf numFmtId="167" fontId="5" fillId="4" borderId="0" xfId="0" applyNumberFormat="1" applyFont="1" applyFill="1"/>
    <xf numFmtId="167" fontId="5" fillId="4" borderId="5" xfId="0" applyNumberFormat="1" applyFont="1" applyFill="1" applyBorder="1"/>
    <xf numFmtId="167" fontId="0" fillId="0" borderId="5" xfId="0" applyNumberFormat="1" applyBorder="1"/>
    <xf numFmtId="0" fontId="0" fillId="0" borderId="9" xfId="0" applyBorder="1"/>
    <xf numFmtId="167" fontId="5" fillId="4" borderId="10" xfId="0" applyNumberFormat="1" applyFont="1" applyFill="1" applyBorder="1"/>
    <xf numFmtId="167" fontId="5" fillId="4" borderId="11" xfId="0" applyNumberFormat="1" applyFont="1" applyFill="1" applyBorder="1"/>
    <xf numFmtId="167" fontId="0" fillId="0" borderId="10" xfId="0" applyNumberFormat="1" applyBorder="1"/>
    <xf numFmtId="167" fontId="0" fillId="0" borderId="11" xfId="0" applyNumberFormat="1" applyBorder="1"/>
    <xf numFmtId="167" fontId="5" fillId="2" borderId="0" xfId="0" applyNumberFormat="1" applyFont="1" applyFill="1"/>
    <xf numFmtId="167" fontId="5" fillId="2" borderId="5" xfId="0" applyNumberFormat="1" applyFont="1" applyFill="1" applyBorder="1"/>
    <xf numFmtId="167" fontId="0" fillId="2" borderId="0" xfId="0" applyNumberFormat="1" applyFill="1"/>
    <xf numFmtId="0" fontId="2" fillId="0" borderId="9" xfId="0" applyFont="1" applyBorder="1"/>
    <xf numFmtId="167" fontId="3" fillId="4" borderId="10" xfId="0" applyNumberFormat="1" applyFont="1" applyFill="1" applyBorder="1"/>
    <xf numFmtId="167" fontId="3" fillId="4" borderId="11" xfId="0" applyNumberFormat="1" applyFont="1" applyFill="1" applyBorder="1"/>
    <xf numFmtId="167" fontId="2" fillId="0" borderId="10" xfId="0" applyNumberFormat="1" applyFont="1" applyBorder="1"/>
    <xf numFmtId="167" fontId="2" fillId="0" borderId="11" xfId="0" applyNumberFormat="1" applyFont="1" applyBorder="1"/>
    <xf numFmtId="171" fontId="8" fillId="4" borderId="0" xfId="3" applyNumberFormat="1" applyFont="1" applyFill="1"/>
    <xf numFmtId="167" fontId="9" fillId="0" borderId="0" xfId="0" applyNumberFormat="1" applyFont="1"/>
    <xf numFmtId="167" fontId="9" fillId="0" borderId="5" xfId="0" applyNumberFormat="1" applyFont="1" applyBorder="1"/>
    <xf numFmtId="167" fontId="9" fillId="0" borderId="10" xfId="0" applyNumberFormat="1" applyFont="1" applyBorder="1"/>
    <xf numFmtId="167" fontId="9" fillId="0" borderId="11" xfId="0" applyNumberFormat="1" applyFont="1" applyBorder="1"/>
    <xf numFmtId="0" fontId="2" fillId="2" borderId="4" xfId="0" applyFont="1" applyFill="1" applyBorder="1" applyAlignment="1">
      <alignment horizontal="center" vertical="center" textRotation="90"/>
    </xf>
    <xf numFmtId="167" fontId="10" fillId="0" borderId="0" xfId="0" applyNumberFormat="1" applyFont="1"/>
    <xf numFmtId="167" fontId="10" fillId="0" borderId="5" xfId="0" applyNumberFormat="1" applyFont="1" applyBorder="1"/>
    <xf numFmtId="166" fontId="0" fillId="2" borderId="0" xfId="0" applyNumberFormat="1" applyFill="1"/>
    <xf numFmtId="0" fontId="11" fillId="0" borderId="0" xfId="0" applyFont="1"/>
    <xf numFmtId="167" fontId="10" fillId="3" borderId="2" xfId="0" applyNumberFormat="1" applyFont="1" applyFill="1" applyBorder="1"/>
    <xf numFmtId="167" fontId="10" fillId="3" borderId="3" xfId="0" applyNumberFormat="1" applyFont="1" applyFill="1" applyBorder="1"/>
    <xf numFmtId="164" fontId="0" fillId="0" borderId="0" xfId="0" applyNumberFormat="1"/>
    <xf numFmtId="167" fontId="10" fillId="3" borderId="0" xfId="0" applyNumberFormat="1" applyFont="1" applyFill="1"/>
    <xf numFmtId="167" fontId="10" fillId="3" borderId="5" xfId="0" applyNumberFormat="1" applyFont="1" applyFill="1" applyBorder="1"/>
    <xf numFmtId="167" fontId="0" fillId="3" borderId="0" xfId="0" applyNumberFormat="1" applyFill="1"/>
    <xf numFmtId="167" fontId="0" fillId="3" borderId="5" xfId="0" applyNumberFormat="1" applyFill="1" applyBorder="1"/>
    <xf numFmtId="167" fontId="5" fillId="4" borderId="7" xfId="0" applyNumberFormat="1" applyFont="1" applyFill="1" applyBorder="1"/>
    <xf numFmtId="167" fontId="5" fillId="4" borderId="8" xfId="0" applyNumberFormat="1" applyFont="1" applyFill="1" applyBorder="1"/>
    <xf numFmtId="167" fontId="10" fillId="3" borderId="7" xfId="0" applyNumberFormat="1" applyFont="1" applyFill="1" applyBorder="1"/>
    <xf numFmtId="167" fontId="10" fillId="3" borderId="8" xfId="0" applyNumberFormat="1" applyFont="1" applyFill="1" applyBorder="1"/>
    <xf numFmtId="10" fontId="5" fillId="4" borderId="2" xfId="2" applyNumberFormat="1" applyFont="1" applyFill="1" applyBorder="1"/>
    <xf numFmtId="10" fontId="5" fillId="4" borderId="3" xfId="2" applyNumberFormat="1" applyFont="1" applyFill="1" applyBorder="1"/>
    <xf numFmtId="10" fontId="0" fillId="3" borderId="2" xfId="2" applyNumberFormat="1" applyFont="1" applyFill="1" applyBorder="1"/>
    <xf numFmtId="10" fontId="0" fillId="3" borderId="3" xfId="2" applyNumberFormat="1" applyFont="1" applyFill="1" applyBorder="1"/>
    <xf numFmtId="10" fontId="5" fillId="4" borderId="0" xfId="2" applyNumberFormat="1" applyFont="1" applyFill="1" applyBorder="1"/>
    <xf numFmtId="10" fontId="5" fillId="4" borderId="5" xfId="2" applyNumberFormat="1" applyFont="1" applyFill="1" applyBorder="1"/>
    <xf numFmtId="10" fontId="10" fillId="3" borderId="0" xfId="2" applyNumberFormat="1" applyFont="1" applyFill="1" applyBorder="1"/>
    <xf numFmtId="10" fontId="10" fillId="3" borderId="5" xfId="2" applyNumberFormat="1" applyFont="1" applyFill="1" applyBorder="1"/>
    <xf numFmtId="10" fontId="0" fillId="3" borderId="0" xfId="2" applyNumberFormat="1" applyFont="1" applyFill="1" applyBorder="1"/>
    <xf numFmtId="10" fontId="0" fillId="3" borderId="5" xfId="2" applyNumberFormat="1" applyFont="1" applyFill="1" applyBorder="1"/>
    <xf numFmtId="10" fontId="5" fillId="4" borderId="7" xfId="2" applyNumberFormat="1" applyFont="1" applyFill="1" applyBorder="1"/>
    <xf numFmtId="10" fontId="5" fillId="4" borderId="8" xfId="2" applyNumberFormat="1" applyFont="1" applyFill="1" applyBorder="1"/>
    <xf numFmtId="10" fontId="10" fillId="3" borderId="7" xfId="2" applyNumberFormat="1" applyFont="1" applyFill="1" applyBorder="1"/>
    <xf numFmtId="10" fontId="10" fillId="3" borderId="8" xfId="2" applyNumberFormat="1" applyFont="1" applyFill="1" applyBorder="1"/>
    <xf numFmtId="9" fontId="5" fillId="4" borderId="0" xfId="2" applyFont="1" applyFill="1" applyBorder="1"/>
    <xf numFmtId="9" fontId="5" fillId="4" borderId="5" xfId="2" applyFont="1" applyFill="1" applyBorder="1"/>
    <xf numFmtId="9" fontId="0" fillId="3" borderId="0" xfId="2" applyFont="1" applyFill="1" applyBorder="1"/>
    <xf numFmtId="9" fontId="0" fillId="3" borderId="5" xfId="2" applyFont="1" applyFill="1" applyBorder="1"/>
    <xf numFmtId="9" fontId="5" fillId="4" borderId="7" xfId="2" applyFont="1" applyFill="1" applyBorder="1"/>
    <xf numFmtId="9" fontId="5" fillId="4" borderId="8" xfId="2" applyFont="1" applyFill="1" applyBorder="1"/>
    <xf numFmtId="9" fontId="0" fillId="3" borderId="7" xfId="2" applyFont="1" applyFill="1" applyBorder="1"/>
    <xf numFmtId="9" fontId="0" fillId="3" borderId="8" xfId="2" applyFont="1" applyFill="1" applyBorder="1"/>
    <xf numFmtId="167" fontId="0" fillId="3" borderId="1" xfId="0" applyNumberFormat="1" applyFill="1" applyBorder="1"/>
    <xf numFmtId="167" fontId="0" fillId="3" borderId="2" xfId="0" applyNumberFormat="1" applyFill="1" applyBorder="1"/>
    <xf numFmtId="167" fontId="0" fillId="3" borderId="3" xfId="0" applyNumberFormat="1" applyFill="1" applyBorder="1"/>
    <xf numFmtId="167" fontId="0" fillId="3" borderId="4" xfId="0" applyNumberFormat="1" applyFill="1" applyBorder="1"/>
    <xf numFmtId="172" fontId="5" fillId="4" borderId="0" xfId="0" applyNumberFormat="1" applyFont="1" applyFill="1"/>
    <xf numFmtId="172" fontId="5" fillId="4" borderId="5" xfId="0" applyNumberFormat="1" applyFont="1" applyFill="1" applyBorder="1"/>
    <xf numFmtId="172" fontId="10" fillId="3" borderId="4" xfId="0" applyNumberFormat="1" applyFont="1" applyFill="1" applyBorder="1"/>
    <xf numFmtId="172" fontId="10" fillId="3" borderId="0" xfId="0" applyNumberFormat="1" applyFont="1" applyFill="1"/>
    <xf numFmtId="172" fontId="10" fillId="3" borderId="5" xfId="0" applyNumberFormat="1" applyFont="1" applyFill="1" applyBorder="1"/>
    <xf numFmtId="167" fontId="0" fillId="3" borderId="6" xfId="0" applyNumberFormat="1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172" fontId="5" fillId="4" borderId="10" xfId="0" applyNumberFormat="1" applyFont="1" applyFill="1" applyBorder="1"/>
    <xf numFmtId="172" fontId="5" fillId="4" borderId="11" xfId="0" applyNumberFormat="1" applyFont="1" applyFill="1" applyBorder="1"/>
    <xf numFmtId="172" fontId="9" fillId="0" borderId="10" xfId="0" applyNumberFormat="1" applyFont="1" applyBorder="1"/>
    <xf numFmtId="172" fontId="9" fillId="0" borderId="11" xfId="0" applyNumberFormat="1" applyFont="1" applyBorder="1"/>
    <xf numFmtId="173" fontId="5" fillId="4" borderId="2" xfId="2" applyNumberFormat="1" applyFont="1" applyFill="1" applyBorder="1"/>
    <xf numFmtId="173" fontId="5" fillId="3" borderId="3" xfId="2" applyNumberFormat="1" applyFont="1" applyFill="1" applyBorder="1"/>
    <xf numFmtId="173" fontId="0" fillId="3" borderId="2" xfId="2" applyNumberFormat="1" applyFont="1" applyFill="1" applyBorder="1"/>
    <xf numFmtId="173" fontId="0" fillId="3" borderId="3" xfId="2" applyNumberFormat="1" applyFont="1" applyFill="1" applyBorder="1"/>
    <xf numFmtId="173" fontId="5" fillId="4" borderId="0" xfId="2" applyNumberFormat="1" applyFont="1" applyFill="1" applyBorder="1"/>
    <xf numFmtId="173" fontId="5" fillId="3" borderId="5" xfId="2" applyNumberFormat="1" applyFont="1" applyFill="1" applyBorder="1"/>
    <xf numFmtId="173" fontId="0" fillId="3" borderId="0" xfId="2" applyNumberFormat="1" applyFont="1" applyFill="1" applyBorder="1"/>
    <xf numFmtId="173" fontId="0" fillId="3" borderId="5" xfId="2" applyNumberFormat="1" applyFont="1" applyFill="1" applyBorder="1"/>
    <xf numFmtId="173" fontId="5" fillId="4" borderId="7" xfId="2" applyNumberFormat="1" applyFont="1" applyFill="1" applyBorder="1"/>
    <xf numFmtId="173" fontId="5" fillId="3" borderId="8" xfId="2" applyNumberFormat="1" applyFont="1" applyFill="1" applyBorder="1"/>
    <xf numFmtId="173" fontId="0" fillId="3" borderId="7" xfId="2" applyNumberFormat="1" applyFont="1" applyFill="1" applyBorder="1"/>
    <xf numFmtId="173" fontId="0" fillId="3" borderId="8" xfId="2" applyNumberFormat="1" applyFont="1" applyFill="1" applyBorder="1"/>
    <xf numFmtId="9" fontId="5" fillId="4" borderId="2" xfId="2" applyFont="1" applyFill="1" applyBorder="1"/>
    <xf numFmtId="9" fontId="5" fillId="4" borderId="3" xfId="2" applyFont="1" applyFill="1" applyBorder="1"/>
    <xf numFmtId="9" fontId="0" fillId="0" borderId="2" xfId="2" applyFont="1" applyFill="1" applyBorder="1"/>
    <xf numFmtId="9" fontId="0" fillId="0" borderId="3" xfId="2" applyFont="1" applyFill="1" applyBorder="1"/>
    <xf numFmtId="165" fontId="5" fillId="4" borderId="2" xfId="2" applyNumberFormat="1" applyFont="1" applyFill="1" applyBorder="1"/>
    <xf numFmtId="165" fontId="5" fillId="4" borderId="2" xfId="0" applyNumberFormat="1" applyFont="1" applyFill="1" applyBorder="1"/>
    <xf numFmtId="165" fontId="5" fillId="4" borderId="3" xfId="2" applyNumberFormat="1" applyFont="1" applyFill="1" applyBorder="1"/>
    <xf numFmtId="165" fontId="0" fillId="0" borderId="2" xfId="2" applyNumberFormat="1" applyFont="1" applyFill="1" applyBorder="1"/>
    <xf numFmtId="165" fontId="0" fillId="0" borderId="3" xfId="2" applyNumberFormat="1" applyFont="1" applyFill="1" applyBorder="1"/>
    <xf numFmtId="165" fontId="5" fillId="4" borderId="0" xfId="2" applyNumberFormat="1" applyFont="1" applyFill="1" applyBorder="1"/>
    <xf numFmtId="165" fontId="5" fillId="4" borderId="5" xfId="2" applyNumberFormat="1" applyFont="1" applyFill="1" applyBorder="1"/>
    <xf numFmtId="165" fontId="0" fillId="0" borderId="0" xfId="2" applyNumberFormat="1" applyFont="1" applyFill="1" applyBorder="1"/>
    <xf numFmtId="165" fontId="0" fillId="0" borderId="5" xfId="2" applyNumberFormat="1" applyFont="1" applyFill="1" applyBorder="1"/>
    <xf numFmtId="165" fontId="5" fillId="4" borderId="0" xfId="0" applyNumberFormat="1" applyFont="1" applyFill="1"/>
    <xf numFmtId="165" fontId="5" fillId="4" borderId="7" xfId="2" applyNumberFormat="1" applyFont="1" applyFill="1" applyBorder="1"/>
    <xf numFmtId="165" fontId="5" fillId="4" borderId="7" xfId="0" applyNumberFormat="1" applyFont="1" applyFill="1" applyBorder="1"/>
    <xf numFmtId="165" fontId="5" fillId="4" borderId="8" xfId="2" applyNumberFormat="1" applyFont="1" applyFill="1" applyBorder="1"/>
    <xf numFmtId="165" fontId="0" fillId="0" borderId="7" xfId="2" applyNumberFormat="1" applyFont="1" applyFill="1" applyBorder="1"/>
    <xf numFmtId="165" fontId="0" fillId="0" borderId="8" xfId="2" applyNumberFormat="1" applyFont="1" applyFill="1" applyBorder="1"/>
    <xf numFmtId="9" fontId="5" fillId="2" borderId="0" xfId="2" applyFont="1" applyFill="1" applyBorder="1"/>
    <xf numFmtId="9" fontId="5" fillId="2" borderId="8" xfId="2" applyFont="1" applyFill="1" applyBorder="1"/>
    <xf numFmtId="165" fontId="0" fillId="2" borderId="0" xfId="2" applyNumberFormat="1" applyFont="1" applyFill="1" applyBorder="1"/>
    <xf numFmtId="9" fontId="0" fillId="2" borderId="0" xfId="2" applyFont="1" applyFill="1" applyBorder="1"/>
    <xf numFmtId="0" fontId="2" fillId="2" borderId="1" xfId="0" applyFont="1" applyFill="1" applyBorder="1" applyAlignment="1">
      <alignment horizontal="center" vertical="center" textRotation="90"/>
    </xf>
    <xf numFmtId="9" fontId="5" fillId="2" borderId="2" xfId="2" applyFont="1" applyFill="1" applyBorder="1"/>
    <xf numFmtId="9" fontId="5" fillId="2" borderId="3" xfId="2" applyFont="1" applyFill="1" applyBorder="1"/>
    <xf numFmtId="9" fontId="0" fillId="2" borderId="2" xfId="2" applyFont="1" applyFill="1" applyBorder="1"/>
    <xf numFmtId="165" fontId="0" fillId="2" borderId="5" xfId="0" applyNumberFormat="1" applyFill="1" applyBorder="1"/>
    <xf numFmtId="0" fontId="9" fillId="0" borderId="1" xfId="0" applyFont="1" applyBorder="1"/>
    <xf numFmtId="174" fontId="5" fillId="4" borderId="2" xfId="1" applyNumberFormat="1" applyFont="1" applyFill="1" applyBorder="1"/>
    <xf numFmtId="167" fontId="5" fillId="4" borderId="2" xfId="1" applyNumberFormat="1" applyFont="1" applyFill="1" applyBorder="1"/>
    <xf numFmtId="167" fontId="5" fillId="4" borderId="3" xfId="1" applyNumberFormat="1" applyFont="1" applyFill="1" applyBorder="1"/>
    <xf numFmtId="167" fontId="10" fillId="3" borderId="2" xfId="1" applyNumberFormat="1" applyFont="1" applyFill="1" applyBorder="1"/>
    <xf numFmtId="167" fontId="1" fillId="0" borderId="2" xfId="1" applyNumberFormat="1" applyFont="1" applyFill="1" applyBorder="1"/>
    <xf numFmtId="167" fontId="1" fillId="0" borderId="3" xfId="1" applyNumberFormat="1" applyFont="1" applyFill="1" applyBorder="1"/>
    <xf numFmtId="0" fontId="9" fillId="0" borderId="4" xfId="0" applyFont="1" applyBorder="1"/>
    <xf numFmtId="0" fontId="5" fillId="4" borderId="0" xfId="0" applyFont="1" applyFill="1"/>
    <xf numFmtId="167" fontId="10" fillId="3" borderId="0" xfId="1" applyNumberFormat="1" applyFont="1" applyFill="1" applyBorder="1"/>
    <xf numFmtId="167" fontId="10" fillId="3" borderId="5" xfId="1" applyNumberFormat="1" applyFont="1" applyFill="1" applyBorder="1"/>
    <xf numFmtId="0" fontId="4" fillId="0" borderId="4" xfId="0" applyFont="1" applyBorder="1"/>
    <xf numFmtId="0" fontId="5" fillId="4" borderId="5" xfId="0" applyFont="1" applyFill="1" applyBorder="1"/>
    <xf numFmtId="2" fontId="5" fillId="4" borderId="5" xfId="0" applyNumberFormat="1" applyFont="1" applyFill="1" applyBorder="1"/>
    <xf numFmtId="175" fontId="10" fillId="3" borderId="0" xfId="1" applyNumberFormat="1" applyFont="1" applyFill="1" applyBorder="1"/>
    <xf numFmtId="175" fontId="10" fillId="3" borderId="5" xfId="1" applyNumberFormat="1" applyFont="1" applyFill="1" applyBorder="1"/>
    <xf numFmtId="0" fontId="4" fillId="0" borderId="6" xfId="0" applyFont="1" applyBorder="1"/>
    <xf numFmtId="0" fontId="5" fillId="4" borderId="7" xfId="0" applyFont="1" applyFill="1" applyBorder="1"/>
    <xf numFmtId="167" fontId="0" fillId="0" borderId="7" xfId="0" applyNumberFormat="1" applyBorder="1"/>
    <xf numFmtId="167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5" fillId="2" borderId="7" xfId="0" applyFont="1" applyFill="1" applyBorder="1"/>
    <xf numFmtId="165" fontId="5" fillId="2" borderId="7" xfId="0" applyNumberFormat="1" applyFont="1" applyFill="1" applyBorder="1"/>
    <xf numFmtId="165" fontId="5" fillId="2" borderId="8" xfId="0" applyNumberFormat="1" applyFont="1" applyFill="1" applyBorder="1"/>
    <xf numFmtId="165" fontId="0" fillId="2" borderId="7" xfId="0" applyNumberFormat="1" applyFill="1" applyBorder="1"/>
    <xf numFmtId="0" fontId="0" fillId="2" borderId="8" xfId="0" applyFill="1" applyBorder="1"/>
    <xf numFmtId="165" fontId="5" fillId="2" borderId="2" xfId="0" applyNumberFormat="1" applyFont="1" applyFill="1" applyBorder="1"/>
    <xf numFmtId="165" fontId="5" fillId="2" borderId="3" xfId="0" applyNumberFormat="1" applyFont="1" applyFill="1" applyBorder="1"/>
    <xf numFmtId="165" fontId="0" fillId="2" borderId="2" xfId="0" applyNumberFormat="1" applyFill="1" applyBorder="1"/>
    <xf numFmtId="175" fontId="10" fillId="3" borderId="6" xfId="0" applyNumberFormat="1" applyFont="1" applyFill="1" applyBorder="1"/>
    <xf numFmtId="175" fontId="10" fillId="3" borderId="7" xfId="0" applyNumberFormat="1" applyFont="1" applyFill="1" applyBorder="1"/>
    <xf numFmtId="175" fontId="10" fillId="3" borderId="8" xfId="0" applyNumberFormat="1" applyFont="1" applyFill="1" applyBorder="1"/>
    <xf numFmtId="0" fontId="5" fillId="2" borderId="8" xfId="0" applyFont="1" applyFill="1" applyBorder="1"/>
    <xf numFmtId="0" fontId="5" fillId="0" borderId="0" xfId="0" applyFont="1"/>
    <xf numFmtId="169" fontId="3" fillId="2" borderId="3" xfId="0" applyNumberFormat="1" applyFont="1" applyFill="1" applyBorder="1"/>
    <xf numFmtId="166" fontId="5" fillId="2" borderId="5" xfId="0" applyNumberFormat="1" applyFont="1" applyFill="1" applyBorder="1"/>
    <xf numFmtId="0" fontId="4" fillId="0" borderId="1" xfId="0" applyFont="1" applyBorder="1" applyAlignment="1">
      <alignment vertical="center"/>
    </xf>
    <xf numFmtId="174" fontId="3" fillId="4" borderId="3" xfId="1" applyNumberFormat="1" applyFont="1" applyFill="1" applyBorder="1" applyAlignment="1">
      <alignment vertical="center"/>
    </xf>
    <xf numFmtId="174" fontId="2" fillId="0" borderId="2" xfId="1" applyNumberFormat="1" applyFont="1" applyFill="1" applyBorder="1" applyAlignment="1">
      <alignment vertical="center"/>
    </xf>
    <xf numFmtId="174" fontId="2" fillId="0" borderId="3" xfId="1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174" fontId="5" fillId="4" borderId="5" xfId="1" applyNumberFormat="1" applyFont="1" applyFill="1" applyBorder="1" applyAlignment="1">
      <alignment vertical="center"/>
    </xf>
    <xf numFmtId="174" fontId="0" fillId="0" borderId="0" xfId="1" applyNumberFormat="1" applyFont="1" applyFill="1" applyBorder="1" applyAlignment="1">
      <alignment vertical="center"/>
    </xf>
    <xf numFmtId="174" fontId="0" fillId="0" borderId="5" xfId="1" applyNumberFormat="1" applyFont="1" applyFill="1" applyBorder="1" applyAlignment="1">
      <alignment vertical="center"/>
    </xf>
    <xf numFmtId="0" fontId="2" fillId="0" borderId="4" xfId="0" applyFont="1" applyBorder="1"/>
    <xf numFmtId="174" fontId="3" fillId="4" borderId="5" xfId="1" applyNumberFormat="1" applyFont="1" applyFill="1" applyBorder="1" applyAlignment="1">
      <alignment vertical="center"/>
    </xf>
    <xf numFmtId="174" fontId="2" fillId="0" borderId="0" xfId="1" applyNumberFormat="1" applyFont="1" applyFill="1" applyBorder="1" applyAlignment="1">
      <alignment vertical="center"/>
    </xf>
    <xf numFmtId="174" fontId="2" fillId="0" borderId="5" xfId="1" applyNumberFormat="1" applyFont="1" applyFill="1" applyBorder="1" applyAlignment="1">
      <alignment vertical="center"/>
    </xf>
    <xf numFmtId="0" fontId="2" fillId="0" borderId="6" xfId="0" applyFont="1" applyBorder="1"/>
    <xf numFmtId="174" fontId="3" fillId="4" borderId="8" xfId="1" applyNumberFormat="1" applyFont="1" applyFill="1" applyBorder="1" applyAlignment="1">
      <alignment vertical="center"/>
    </xf>
    <xf numFmtId="174" fontId="2" fillId="0" borderId="7" xfId="1" applyNumberFormat="1" applyFont="1" applyFill="1" applyBorder="1" applyAlignment="1">
      <alignment vertical="center"/>
    </xf>
    <xf numFmtId="174" fontId="2" fillId="0" borderId="8" xfId="1" applyNumberFormat="1" applyFont="1" applyFill="1" applyBorder="1" applyAlignment="1">
      <alignment vertical="center"/>
    </xf>
    <xf numFmtId="174" fontId="0" fillId="2" borderId="5" xfId="1" applyNumberFormat="1" applyFont="1" applyFill="1" applyBorder="1" applyAlignment="1">
      <alignment vertical="center"/>
    </xf>
    <xf numFmtId="174" fontId="0" fillId="2" borderId="0" xfId="1" applyNumberFormat="1" applyFont="1" applyFill="1" applyAlignment="1">
      <alignment vertical="center"/>
    </xf>
    <xf numFmtId="0" fontId="4" fillId="0" borderId="12" xfId="0" applyFont="1" applyBorder="1" applyAlignment="1">
      <alignment vertical="center"/>
    </xf>
    <xf numFmtId="174" fontId="2" fillId="4" borderId="3" xfId="1" applyNumberFormat="1" applyFont="1" applyFill="1" applyBorder="1" applyAlignment="1">
      <alignment vertical="center"/>
    </xf>
    <xf numFmtId="0" fontId="9" fillId="0" borderId="13" xfId="0" applyFont="1" applyBorder="1" applyAlignment="1">
      <alignment vertical="center"/>
    </xf>
    <xf numFmtId="174" fontId="0" fillId="4" borderId="5" xfId="1" applyNumberFormat="1" applyFont="1" applyFill="1" applyBorder="1" applyAlignment="1">
      <alignment vertical="center"/>
    </xf>
    <xf numFmtId="174" fontId="2" fillId="4" borderId="5" xfId="1" applyNumberFormat="1" applyFont="1" applyFill="1" applyBorder="1" applyAlignment="1">
      <alignment vertical="center"/>
    </xf>
    <xf numFmtId="165" fontId="0" fillId="0" borderId="0" xfId="0" applyNumberFormat="1"/>
    <xf numFmtId="0" fontId="9" fillId="0" borderId="14" xfId="0" applyFont="1" applyBorder="1" applyAlignment="1">
      <alignment vertical="center"/>
    </xf>
    <xf numFmtId="174" fontId="0" fillId="4" borderId="8" xfId="1" applyNumberFormat="1" applyFont="1" applyFill="1" applyBorder="1" applyAlignment="1">
      <alignment vertical="center"/>
    </xf>
    <xf numFmtId="174" fontId="0" fillId="0" borderId="10" xfId="1" applyNumberFormat="1" applyFont="1" applyFill="1" applyBorder="1" applyAlignment="1">
      <alignment vertical="center"/>
    </xf>
    <xf numFmtId="174" fontId="0" fillId="0" borderId="11" xfId="1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12" xfId="0" applyFont="1" applyBorder="1" applyAlignment="1">
      <alignment vertical="center"/>
    </xf>
    <xf numFmtId="174" fontId="0" fillId="4" borderId="3" xfId="1" applyNumberFormat="1" applyFont="1" applyFill="1" applyBorder="1" applyAlignment="1">
      <alignment vertical="center"/>
    </xf>
    <xf numFmtId="174" fontId="0" fillId="0" borderId="2" xfId="1" applyNumberFormat="1" applyFont="1" applyFill="1" applyBorder="1" applyAlignment="1">
      <alignment vertical="center"/>
    </xf>
    <xf numFmtId="174" fontId="0" fillId="0" borderId="3" xfId="1" applyNumberFormat="1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174" fontId="0" fillId="0" borderId="7" xfId="1" applyNumberFormat="1" applyFont="1" applyFill="1" applyBorder="1" applyAlignment="1">
      <alignment vertical="center"/>
    </xf>
    <xf numFmtId="174" fontId="0" fillId="0" borderId="8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textRotation="90"/>
    </xf>
  </cellXfs>
  <cellStyles count="7">
    <cellStyle name="Comma" xfId="1" builtinId="3"/>
    <cellStyle name="Comma 2 2" xfId="5" xr:uid="{F9EC4B8B-3417-4C3C-828A-950AB9FBE8DF}"/>
    <cellStyle name="Normal" xfId="0" builtinId="0"/>
    <cellStyle name="Normal 2" xfId="3" xr:uid="{7E917364-385A-4B04-8560-CDF02E9CA46B}"/>
    <cellStyle name="Normal 2 2" xfId="4" xr:uid="{B42C3425-DE4F-4490-B043-A9430974A091}"/>
    <cellStyle name="Normal 2 2 2" xfId="6" xr:uid="{7BBA2401-09E5-45A2-A9AD-D492ADE60A2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000-B8DF-42F5-84FB-003BE3D4D833}">
  <dimension ref="A1:AF131"/>
  <sheetViews>
    <sheetView zoomScale="80" zoomScaleNormal="80" workbookViewId="0">
      <pane xSplit="2" ySplit="1" topLeftCell="C2" activePane="bottomRight" state="frozen"/>
      <selection pane="topRight" activeCell="P46" sqref="P46"/>
      <selection pane="bottomLeft" activeCell="P46" sqref="P46"/>
      <selection pane="bottomRight" activeCell="AC25" sqref="AC25"/>
    </sheetView>
  </sheetViews>
  <sheetFormatPr defaultColWidth="8.85546875" defaultRowHeight="15" x14ac:dyDescent="0.25"/>
  <cols>
    <col min="2" max="2" width="32.140625" bestFit="1" customWidth="1"/>
    <col min="3" max="9" width="12.42578125" style="190" hidden="1" customWidth="1"/>
    <col min="10" max="13" width="13.85546875" style="190" hidden="1" customWidth="1"/>
    <col min="14" max="14" width="13.85546875" style="190" customWidth="1"/>
    <col min="15" max="26" width="13.85546875" customWidth="1"/>
    <col min="27" max="27" width="11.42578125" customWidth="1"/>
    <col min="28" max="28" width="19" customWidth="1"/>
    <col min="29" max="32" width="11.42578125" bestFit="1" customWidth="1"/>
  </cols>
  <sheetData>
    <row r="1" spans="1:32" x14ac:dyDescent="0.25">
      <c r="A1" s="1"/>
      <c r="B1" s="2"/>
      <c r="C1" s="3">
        <v>44957</v>
      </c>
      <c r="D1" s="3">
        <f>EOMONTH(C1,1)</f>
        <v>44985</v>
      </c>
      <c r="E1" s="3">
        <f t="shared" ref="E1:Z1" si="0">EOMONTH(D1,1)</f>
        <v>45016</v>
      </c>
      <c r="F1" s="3">
        <f t="shared" si="0"/>
        <v>45046</v>
      </c>
      <c r="G1" s="3">
        <f t="shared" si="0"/>
        <v>45077</v>
      </c>
      <c r="H1" s="3">
        <f t="shared" si="0"/>
        <v>45107</v>
      </c>
      <c r="I1" s="3">
        <f t="shared" si="0"/>
        <v>45138</v>
      </c>
      <c r="J1" s="3">
        <f t="shared" si="0"/>
        <v>45169</v>
      </c>
      <c r="K1" s="3">
        <f t="shared" si="0"/>
        <v>45199</v>
      </c>
      <c r="L1" s="3">
        <f t="shared" si="0"/>
        <v>45230</v>
      </c>
      <c r="M1" s="3">
        <f t="shared" si="0"/>
        <v>45260</v>
      </c>
      <c r="N1" s="3">
        <f t="shared" si="0"/>
        <v>45291</v>
      </c>
      <c r="O1" s="4">
        <f t="shared" si="0"/>
        <v>45322</v>
      </c>
      <c r="P1" s="4">
        <f t="shared" si="0"/>
        <v>45351</v>
      </c>
      <c r="Q1" s="4">
        <f t="shared" si="0"/>
        <v>45382</v>
      </c>
      <c r="R1" s="4">
        <f t="shared" si="0"/>
        <v>45412</v>
      </c>
      <c r="S1" s="4">
        <f t="shared" si="0"/>
        <v>45443</v>
      </c>
      <c r="T1" s="4">
        <f t="shared" si="0"/>
        <v>45473</v>
      </c>
      <c r="U1" s="4">
        <f t="shared" si="0"/>
        <v>45504</v>
      </c>
      <c r="V1" s="4">
        <f t="shared" si="0"/>
        <v>45535</v>
      </c>
      <c r="W1" s="4">
        <f t="shared" si="0"/>
        <v>45565</v>
      </c>
      <c r="X1" s="4">
        <f t="shared" si="0"/>
        <v>45596</v>
      </c>
      <c r="Y1" s="4">
        <f t="shared" si="0"/>
        <v>45626</v>
      </c>
      <c r="Z1" s="4">
        <f t="shared" si="0"/>
        <v>45657</v>
      </c>
      <c r="AA1" s="5"/>
      <c r="AB1" s="6" t="s">
        <v>0</v>
      </c>
    </row>
    <row r="2" spans="1:32" x14ac:dyDescent="0.25">
      <c r="A2" s="7"/>
      <c r="B2" s="8" t="s">
        <v>1</v>
      </c>
      <c r="C2" s="9">
        <v>54.64</v>
      </c>
      <c r="D2" s="9">
        <v>55.33</v>
      </c>
      <c r="E2" s="9">
        <v>54.36</v>
      </c>
      <c r="F2" s="9">
        <v>55.38</v>
      </c>
      <c r="G2" s="10">
        <v>56.15</v>
      </c>
      <c r="H2" s="10">
        <v>55.2</v>
      </c>
      <c r="I2" s="10">
        <v>54.88</v>
      </c>
      <c r="J2" s="11">
        <v>56.594999999999999</v>
      </c>
      <c r="K2" s="11">
        <v>56.575000000000003</v>
      </c>
      <c r="L2" s="9">
        <v>56.73</v>
      </c>
      <c r="M2" s="9">
        <v>55.484999999999999</v>
      </c>
      <c r="N2" s="12">
        <v>55.37</v>
      </c>
      <c r="O2" s="13">
        <v>55.5</v>
      </c>
      <c r="P2" s="13">
        <v>55.5</v>
      </c>
      <c r="Q2" s="13">
        <v>55.5</v>
      </c>
      <c r="R2" s="13">
        <v>55.5</v>
      </c>
      <c r="S2" s="13">
        <v>55.5</v>
      </c>
      <c r="T2" s="13">
        <v>55.5</v>
      </c>
      <c r="U2" s="13">
        <v>55.5</v>
      </c>
      <c r="V2" s="13">
        <v>55.5</v>
      </c>
      <c r="W2" s="13">
        <v>55.5</v>
      </c>
      <c r="X2" s="13">
        <v>55.5</v>
      </c>
      <c r="Y2" s="13">
        <v>55.5</v>
      </c>
      <c r="Z2" s="14">
        <v>55.5</v>
      </c>
      <c r="AA2" s="15"/>
      <c r="AB2" t="s">
        <v>2</v>
      </c>
    </row>
    <row r="3" spans="1:32" hidden="1" x14ac:dyDescent="0.25">
      <c r="A3" s="7"/>
      <c r="B3" s="16" t="s">
        <v>3</v>
      </c>
      <c r="C3" s="17">
        <v>1.3165</v>
      </c>
      <c r="D3" s="17">
        <v>1.3489</v>
      </c>
      <c r="E3" s="17">
        <v>1.3298000000000001</v>
      </c>
      <c r="F3" s="17">
        <v>1.3376999999999999</v>
      </c>
      <c r="G3" s="17">
        <v>1.3544</v>
      </c>
      <c r="H3" s="17">
        <v>1.357</v>
      </c>
      <c r="I3" s="17">
        <v>1.357</v>
      </c>
      <c r="J3" s="17">
        <v>1.3512</v>
      </c>
      <c r="K3" s="17">
        <v>1.3617999999999999</v>
      </c>
      <c r="L3" s="18">
        <v>1.3655999999999999</v>
      </c>
      <c r="M3" s="18">
        <v>1.3346</v>
      </c>
      <c r="N3" s="19">
        <v>1.3186</v>
      </c>
      <c r="O3" s="20">
        <v>1.3</v>
      </c>
      <c r="P3" s="20">
        <v>1.3</v>
      </c>
      <c r="Q3" s="20">
        <v>1.3</v>
      </c>
      <c r="R3" s="20">
        <v>1.3</v>
      </c>
      <c r="S3" s="20">
        <v>1.3</v>
      </c>
      <c r="T3" s="20">
        <v>1.3</v>
      </c>
      <c r="U3" s="20">
        <v>1.3</v>
      </c>
      <c r="V3" s="20">
        <v>1.3</v>
      </c>
      <c r="W3" s="20">
        <v>1.3</v>
      </c>
      <c r="X3" s="20">
        <v>1.3</v>
      </c>
      <c r="Y3" s="20">
        <v>1.3</v>
      </c>
      <c r="Z3" s="21">
        <v>1.3</v>
      </c>
      <c r="AA3" s="15"/>
    </row>
    <row r="4" spans="1:32" hidden="1" x14ac:dyDescent="0.25">
      <c r="A4" s="7"/>
      <c r="B4" s="16" t="s">
        <v>4</v>
      </c>
      <c r="C4" s="17">
        <v>82.0137</v>
      </c>
      <c r="D4" s="17">
        <v>82.646299999999997</v>
      </c>
      <c r="E4" s="17">
        <v>82.234999999999999</v>
      </c>
      <c r="F4" s="17">
        <v>81.813800000000001</v>
      </c>
      <c r="G4" s="17">
        <v>82.676299999999998</v>
      </c>
      <c r="H4" s="17">
        <v>82.038799999999995</v>
      </c>
      <c r="I4" s="17">
        <v>82.038799999999995</v>
      </c>
      <c r="J4" s="17">
        <v>82.677499999999995</v>
      </c>
      <c r="K4" s="17">
        <v>83.06</v>
      </c>
      <c r="L4" s="18">
        <v>83.254999999999995</v>
      </c>
      <c r="M4" s="18">
        <v>83.383700000000005</v>
      </c>
      <c r="N4" s="19">
        <v>83.17</v>
      </c>
      <c r="O4" s="20">
        <v>83</v>
      </c>
      <c r="P4" s="20">
        <v>83</v>
      </c>
      <c r="Q4" s="20">
        <v>83</v>
      </c>
      <c r="R4" s="20">
        <v>83</v>
      </c>
      <c r="S4" s="20">
        <v>83</v>
      </c>
      <c r="T4" s="20">
        <v>83</v>
      </c>
      <c r="U4" s="20">
        <v>83</v>
      </c>
      <c r="V4" s="20">
        <v>83</v>
      </c>
      <c r="W4" s="20">
        <v>83</v>
      </c>
      <c r="X4" s="20">
        <v>83</v>
      </c>
      <c r="Y4" s="20">
        <v>83</v>
      </c>
      <c r="Z4" s="21">
        <v>83</v>
      </c>
      <c r="AA4" s="15"/>
    </row>
    <row r="5" spans="1:32" hidden="1" x14ac:dyDescent="0.25">
      <c r="A5" s="7"/>
      <c r="B5" s="22" t="s">
        <v>5</v>
      </c>
      <c r="C5" s="23">
        <v>1</v>
      </c>
      <c r="D5" s="23">
        <v>1</v>
      </c>
      <c r="E5" s="23">
        <v>1</v>
      </c>
      <c r="F5" s="23">
        <v>1</v>
      </c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4">
        <v>1</v>
      </c>
      <c r="M5" s="24">
        <v>1</v>
      </c>
      <c r="N5" s="25">
        <v>1</v>
      </c>
      <c r="O5" s="26">
        <v>1</v>
      </c>
      <c r="P5" s="26">
        <v>1</v>
      </c>
      <c r="Q5" s="26">
        <v>1</v>
      </c>
      <c r="R5" s="26">
        <v>1</v>
      </c>
      <c r="S5" s="26">
        <v>1</v>
      </c>
      <c r="T5" s="26">
        <v>1</v>
      </c>
      <c r="U5" s="26">
        <v>1</v>
      </c>
      <c r="V5" s="26">
        <v>1</v>
      </c>
      <c r="W5" s="26">
        <v>1</v>
      </c>
      <c r="X5" s="26">
        <v>1</v>
      </c>
      <c r="Y5" s="26">
        <v>1</v>
      </c>
      <c r="Z5" s="27">
        <v>1</v>
      </c>
      <c r="AA5" s="15"/>
    </row>
    <row r="6" spans="1:32" x14ac:dyDescent="0.25">
      <c r="A6" s="7"/>
      <c r="B6" s="2"/>
      <c r="C6" s="28"/>
      <c r="D6" s="28"/>
      <c r="E6" s="28"/>
      <c r="F6" s="28"/>
      <c r="G6" s="28"/>
      <c r="H6" s="28"/>
      <c r="I6" s="28"/>
      <c r="J6" s="28"/>
      <c r="K6" s="29"/>
      <c r="L6" s="29"/>
      <c r="M6" s="29"/>
      <c r="N6" s="30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15"/>
    </row>
    <row r="7" spans="1:32" x14ac:dyDescent="0.25">
      <c r="A7" s="7"/>
      <c r="B7" s="32" t="s">
        <v>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15"/>
    </row>
    <row r="8" spans="1:32" x14ac:dyDescent="0.25">
      <c r="A8" s="7"/>
      <c r="B8" s="8" t="s">
        <v>7</v>
      </c>
      <c r="C8" s="35">
        <f t="shared" ref="C8:Z14" si="1">C41/C$2</f>
        <v>171020.24158125915</v>
      </c>
      <c r="D8" s="35">
        <f t="shared" si="1"/>
        <v>122690.61991686246</v>
      </c>
      <c r="E8" s="35">
        <f t="shared" si="1"/>
        <v>146064.64311994115</v>
      </c>
      <c r="F8" s="35">
        <f t="shared" si="1"/>
        <v>165919.50162513542</v>
      </c>
      <c r="G8" s="35">
        <f t="shared" si="1"/>
        <v>168991.29118432771</v>
      </c>
      <c r="H8" s="35">
        <f t="shared" si="1"/>
        <v>175039.51086956522</v>
      </c>
      <c r="I8" s="35">
        <f t="shared" si="1"/>
        <v>277013.22886297374</v>
      </c>
      <c r="J8" s="35">
        <f t="shared" si="1"/>
        <v>496148.5996996201</v>
      </c>
      <c r="K8" s="35">
        <f t="shared" si="1"/>
        <v>682634.87406098098</v>
      </c>
      <c r="L8" s="35">
        <f t="shared" si="1"/>
        <v>782654.78582760447</v>
      </c>
      <c r="M8" s="35">
        <f t="shared" si="1"/>
        <v>892090.02433090028</v>
      </c>
      <c r="N8" s="36">
        <f t="shared" si="1"/>
        <v>1880297.0561676</v>
      </c>
      <c r="O8" s="37">
        <f t="shared" si="1"/>
        <v>1242918.9189189188</v>
      </c>
      <c r="P8" s="37">
        <f t="shared" si="1"/>
        <v>1058144.1441441441</v>
      </c>
      <c r="Q8" s="37">
        <f t="shared" si="1"/>
        <v>1582432.4324324324</v>
      </c>
      <c r="R8" s="37">
        <f t="shared" si="1"/>
        <v>2309729.7297297297</v>
      </c>
      <c r="S8" s="37">
        <f t="shared" si="1"/>
        <v>3494108.1081081079</v>
      </c>
      <c r="T8" s="37">
        <f t="shared" si="1"/>
        <v>4573081.0810810812</v>
      </c>
      <c r="U8" s="37">
        <f t="shared" si="1"/>
        <v>5954702.702702703</v>
      </c>
      <c r="V8" s="37">
        <f t="shared" si="1"/>
        <v>6421819.8198198201</v>
      </c>
      <c r="W8" s="37">
        <f t="shared" si="1"/>
        <v>6580216.2162162159</v>
      </c>
      <c r="X8" s="37">
        <f t="shared" si="1"/>
        <v>7177315.3153153155</v>
      </c>
      <c r="Y8" s="37">
        <f t="shared" si="1"/>
        <v>7311351.3513513515</v>
      </c>
      <c r="Z8" s="38">
        <f t="shared" si="1"/>
        <v>9444054.0540540535</v>
      </c>
      <c r="AA8" s="39"/>
      <c r="AF8" s="40"/>
    </row>
    <row r="9" spans="1:32" x14ac:dyDescent="0.25">
      <c r="A9" s="7"/>
      <c r="B9" s="16" t="s">
        <v>8</v>
      </c>
      <c r="C9" s="41"/>
      <c r="D9" s="41"/>
      <c r="E9" s="41"/>
      <c r="F9" s="41"/>
      <c r="G9" s="41"/>
      <c r="H9" s="41"/>
      <c r="I9" s="41"/>
      <c r="J9" s="41"/>
      <c r="K9" s="41">
        <f t="shared" si="1"/>
        <v>682.43163941670343</v>
      </c>
      <c r="L9" s="41">
        <f t="shared" si="1"/>
        <v>0</v>
      </c>
      <c r="M9" s="41">
        <f t="shared" si="1"/>
        <v>49797.912949445781</v>
      </c>
      <c r="N9" s="42">
        <f t="shared" si="1"/>
        <v>78225.026729275807</v>
      </c>
      <c r="O9" s="40">
        <f t="shared" si="1"/>
        <v>112612.61261261262</v>
      </c>
      <c r="P9" s="40">
        <f t="shared" si="1"/>
        <v>178378.37837837837</v>
      </c>
      <c r="Q9" s="40">
        <f t="shared" si="1"/>
        <v>267567.56756756757</v>
      </c>
      <c r="R9" s="40">
        <f t="shared" si="1"/>
        <v>373423.42342342343</v>
      </c>
      <c r="S9" s="40">
        <f t="shared" si="1"/>
        <v>453603.60360360361</v>
      </c>
      <c r="T9" s="40">
        <f t="shared" si="1"/>
        <v>767567.56756756757</v>
      </c>
      <c r="U9" s="40">
        <f t="shared" si="1"/>
        <v>758558.55855855858</v>
      </c>
      <c r="V9" s="40">
        <f t="shared" si="1"/>
        <v>707207.20720720722</v>
      </c>
      <c r="W9" s="40">
        <f t="shared" si="1"/>
        <v>747747.74774774769</v>
      </c>
      <c r="X9" s="40">
        <f t="shared" si="1"/>
        <v>1024324.3243243244</v>
      </c>
      <c r="Y9" s="40">
        <f t="shared" si="1"/>
        <v>1547297.2972972973</v>
      </c>
      <c r="Z9" s="43">
        <f t="shared" si="1"/>
        <v>2147297.2972972975</v>
      </c>
      <c r="AA9" s="39"/>
    </row>
    <row r="10" spans="1:32" x14ac:dyDescent="0.25">
      <c r="A10" s="7"/>
      <c r="B10" s="16" t="s">
        <v>9</v>
      </c>
      <c r="C10" s="41">
        <f t="shared" ref="C10:J14" si="2">C43/C$2</f>
        <v>1028461.9326500732</v>
      </c>
      <c r="D10" s="41">
        <f t="shared" si="2"/>
        <v>940220.49521055492</v>
      </c>
      <c r="E10" s="41">
        <f t="shared" si="2"/>
        <v>1264261.2950699043</v>
      </c>
      <c r="F10" s="41">
        <f t="shared" si="2"/>
        <v>1118997.8331527626</v>
      </c>
      <c r="G10" s="41">
        <f t="shared" si="2"/>
        <v>1404608.3777382015</v>
      </c>
      <c r="H10" s="41">
        <f t="shared" si="2"/>
        <v>1463943.359057971</v>
      </c>
      <c r="I10" s="41">
        <f t="shared" si="2"/>
        <v>1671704.7849854226</v>
      </c>
      <c r="J10" s="41">
        <f t="shared" si="2"/>
        <v>1544085.9537061579</v>
      </c>
      <c r="K10" s="41">
        <f t="shared" si="1"/>
        <v>1480333.8842244807</v>
      </c>
      <c r="L10" s="41">
        <f t="shared" si="1"/>
        <v>2026263.360655738</v>
      </c>
      <c r="M10" s="41">
        <f t="shared" si="1"/>
        <v>1723182.786518879</v>
      </c>
      <c r="N10" s="42">
        <f t="shared" si="1"/>
        <v>1699420.7953765576</v>
      </c>
      <c r="O10" s="40">
        <f t="shared" si="1"/>
        <v>2239200.8292405168</v>
      </c>
      <c r="P10" s="40">
        <f t="shared" si="1"/>
        <v>2385102.7373360558</v>
      </c>
      <c r="Q10" s="40">
        <f t="shared" si="1"/>
        <v>2549812.8983728252</v>
      </c>
      <c r="R10" s="40">
        <f t="shared" si="1"/>
        <v>2732990.2225046512</v>
      </c>
      <c r="S10" s="40">
        <f t="shared" si="1"/>
        <v>2965105.6564926272</v>
      </c>
      <c r="T10" s="40">
        <f t="shared" si="1"/>
        <v>3402748.6227977378</v>
      </c>
      <c r="U10" s="40">
        <f t="shared" si="1"/>
        <v>3740093.4945050874</v>
      </c>
      <c r="V10" s="40">
        <f t="shared" si="1"/>
        <v>4115351.9561329382</v>
      </c>
      <c r="W10" s="40">
        <f t="shared" si="1"/>
        <v>4529826.2687058365</v>
      </c>
      <c r="X10" s="40">
        <f t="shared" si="1"/>
        <v>4984803.9082054542</v>
      </c>
      <c r="Y10" s="40">
        <f t="shared" si="1"/>
        <v>5481552.5805742964</v>
      </c>
      <c r="Z10" s="43">
        <f t="shared" si="1"/>
        <v>6021314.8282932313</v>
      </c>
      <c r="AA10" s="39"/>
    </row>
    <row r="11" spans="1:32" x14ac:dyDescent="0.25">
      <c r="A11" s="7"/>
      <c r="B11" s="16" t="s">
        <v>10</v>
      </c>
      <c r="C11" s="41">
        <f t="shared" si="2"/>
        <v>0</v>
      </c>
      <c r="D11" s="41">
        <f t="shared" si="2"/>
        <v>0</v>
      </c>
      <c r="E11" s="41">
        <f t="shared" si="2"/>
        <v>36037.527593818988</v>
      </c>
      <c r="F11" s="41">
        <f t="shared" si="2"/>
        <v>0</v>
      </c>
      <c r="G11" s="41">
        <f t="shared" si="2"/>
        <v>75102.404274265369</v>
      </c>
      <c r="H11" s="41">
        <f t="shared" si="2"/>
        <v>0</v>
      </c>
      <c r="I11" s="41">
        <f t="shared" si="2"/>
        <v>20043.731778425656</v>
      </c>
      <c r="J11" s="41">
        <f t="shared" si="2"/>
        <v>22440.14488912448</v>
      </c>
      <c r="K11" s="41">
        <f t="shared" si="1"/>
        <v>0</v>
      </c>
      <c r="L11" s="41">
        <f t="shared" si="1"/>
        <v>0</v>
      </c>
      <c r="M11" s="41">
        <f t="shared" si="1"/>
        <v>0</v>
      </c>
      <c r="N11" s="42">
        <f t="shared" si="1"/>
        <v>0</v>
      </c>
      <c r="O11" s="40">
        <f t="shared" si="1"/>
        <v>0</v>
      </c>
      <c r="P11" s="40">
        <f t="shared" si="1"/>
        <v>0</v>
      </c>
      <c r="Q11" s="40">
        <f t="shared" si="1"/>
        <v>27027.027027027027</v>
      </c>
      <c r="R11" s="40">
        <f t="shared" si="1"/>
        <v>54054.054054054053</v>
      </c>
      <c r="S11" s="40">
        <f t="shared" si="1"/>
        <v>54054.054054054053</v>
      </c>
      <c r="T11" s="40">
        <f t="shared" si="1"/>
        <v>54054.054054054053</v>
      </c>
      <c r="U11" s="40">
        <f t="shared" si="1"/>
        <v>54054.054054054053</v>
      </c>
      <c r="V11" s="40">
        <f t="shared" si="1"/>
        <v>54054.054054054053</v>
      </c>
      <c r="W11" s="40">
        <f t="shared" si="1"/>
        <v>54054.054054054053</v>
      </c>
      <c r="X11" s="40">
        <f t="shared" si="1"/>
        <v>54054.054054054053</v>
      </c>
      <c r="Y11" s="40">
        <f t="shared" si="1"/>
        <v>54054.054054054053</v>
      </c>
      <c r="Z11" s="43">
        <f t="shared" si="1"/>
        <v>27027.027027027027</v>
      </c>
      <c r="AA11" s="39"/>
    </row>
    <row r="12" spans="1:32" x14ac:dyDescent="0.25">
      <c r="A12" s="7"/>
      <c r="B12" s="16" t="s">
        <v>11</v>
      </c>
      <c r="C12" s="41">
        <f t="shared" si="2"/>
        <v>525384.33382137632</v>
      </c>
      <c r="D12" s="41">
        <f t="shared" si="2"/>
        <v>526585.9389119827</v>
      </c>
      <c r="E12" s="41">
        <f t="shared" si="2"/>
        <v>648215.59970566595</v>
      </c>
      <c r="F12" s="41">
        <f t="shared" si="2"/>
        <v>731058.14373420004</v>
      </c>
      <c r="G12" s="41">
        <f t="shared" si="2"/>
        <v>827515.58325912734</v>
      </c>
      <c r="H12" s="41">
        <f t="shared" si="2"/>
        <v>620416.66666666663</v>
      </c>
      <c r="I12" s="41">
        <f t="shared" si="2"/>
        <v>940743.44023323606</v>
      </c>
      <c r="J12" s="41">
        <f t="shared" si="2"/>
        <v>825726.65429808293</v>
      </c>
      <c r="K12" s="41">
        <f t="shared" si="1"/>
        <v>652284.57799381344</v>
      </c>
      <c r="L12" s="41">
        <f t="shared" si="1"/>
        <v>326758.32892649394</v>
      </c>
      <c r="M12" s="41">
        <f t="shared" si="1"/>
        <v>91015.589799044785</v>
      </c>
      <c r="N12" s="42">
        <f t="shared" si="1"/>
        <v>76395.159833845042</v>
      </c>
      <c r="O12" s="40">
        <f t="shared" si="1"/>
        <v>61261.261261261265</v>
      </c>
      <c r="P12" s="40">
        <f t="shared" si="1"/>
        <v>68918.91891891892</v>
      </c>
      <c r="Q12" s="40">
        <f t="shared" si="1"/>
        <v>76576.576576576583</v>
      </c>
      <c r="R12" s="40">
        <f t="shared" si="1"/>
        <v>84234.234234234231</v>
      </c>
      <c r="S12" s="40">
        <f t="shared" si="1"/>
        <v>153153.15315315317</v>
      </c>
      <c r="T12" s="40">
        <f t="shared" si="1"/>
        <v>242747.74774774775</v>
      </c>
      <c r="U12" s="40">
        <f t="shared" si="1"/>
        <v>242747.74774774775</v>
      </c>
      <c r="V12" s="40">
        <f t="shared" si="1"/>
        <v>242747.74774774775</v>
      </c>
      <c r="W12" s="40">
        <f t="shared" si="1"/>
        <v>242747.74774774775</v>
      </c>
      <c r="X12" s="40">
        <f t="shared" si="1"/>
        <v>242747.74774774775</v>
      </c>
      <c r="Y12" s="40">
        <f t="shared" si="1"/>
        <v>242747.74774774775</v>
      </c>
      <c r="Z12" s="43">
        <f t="shared" si="1"/>
        <v>242747.74774774775</v>
      </c>
      <c r="AA12" s="39"/>
    </row>
    <row r="13" spans="1:32" x14ac:dyDescent="0.25">
      <c r="A13" s="7"/>
      <c r="B13" s="16" t="s">
        <v>12</v>
      </c>
      <c r="C13" s="41">
        <f t="shared" si="2"/>
        <v>436694.73572474375</v>
      </c>
      <c r="D13" s="41">
        <f t="shared" si="2"/>
        <v>538911.98174588836</v>
      </c>
      <c r="E13" s="41">
        <f t="shared" si="2"/>
        <v>618340.69168506272</v>
      </c>
      <c r="F13" s="41">
        <f t="shared" si="2"/>
        <v>642072.9505236547</v>
      </c>
      <c r="G13" s="41">
        <f t="shared" si="2"/>
        <v>617845.05788067682</v>
      </c>
      <c r="H13" s="41">
        <f t="shared" si="2"/>
        <v>373532.60869565216</v>
      </c>
      <c r="I13" s="41">
        <f t="shared" si="2"/>
        <v>492638.48396501457</v>
      </c>
      <c r="J13" s="41">
        <f t="shared" si="2"/>
        <v>427316.90078628855</v>
      </c>
      <c r="K13" s="41">
        <f t="shared" si="1"/>
        <v>202916.48254529384</v>
      </c>
      <c r="L13" s="41">
        <f t="shared" si="1"/>
        <v>114754.09836065574</v>
      </c>
      <c r="M13" s="41">
        <f t="shared" si="1"/>
        <v>109669.27998558168</v>
      </c>
      <c r="N13" s="42">
        <f t="shared" si="1"/>
        <v>110872.31352718078</v>
      </c>
      <c r="O13" s="40">
        <f t="shared" si="1"/>
        <v>54054.054054054053</v>
      </c>
      <c r="P13" s="40">
        <f t="shared" si="1"/>
        <v>54054.054054054053</v>
      </c>
      <c r="Q13" s="40">
        <f t="shared" si="1"/>
        <v>54054.054054054053</v>
      </c>
      <c r="R13" s="40">
        <f t="shared" si="1"/>
        <v>58558.558558558558</v>
      </c>
      <c r="S13" s="40">
        <f t="shared" si="1"/>
        <v>58558.558558558558</v>
      </c>
      <c r="T13" s="40">
        <f t="shared" si="1"/>
        <v>58558.558558558558</v>
      </c>
      <c r="U13" s="40">
        <f t="shared" si="1"/>
        <v>58558.558558558558</v>
      </c>
      <c r="V13" s="40">
        <f t="shared" si="1"/>
        <v>58558.558558558558</v>
      </c>
      <c r="W13" s="40">
        <f t="shared" si="1"/>
        <v>58558.558558558558</v>
      </c>
      <c r="X13" s="40">
        <f t="shared" si="1"/>
        <v>58558.558558558558</v>
      </c>
      <c r="Y13" s="40">
        <f t="shared" si="1"/>
        <v>58558.558558558558</v>
      </c>
      <c r="Z13" s="43">
        <f t="shared" si="1"/>
        <v>58558.558558558558</v>
      </c>
      <c r="AA13" s="15"/>
    </row>
    <row r="14" spans="1:32" x14ac:dyDescent="0.25">
      <c r="A14" s="7"/>
      <c r="B14" s="16" t="s">
        <v>13</v>
      </c>
      <c r="C14" s="41">
        <f t="shared" si="2"/>
        <v>169686.42020497803</v>
      </c>
      <c r="D14" s="41">
        <f t="shared" si="2"/>
        <v>74217.969455991333</v>
      </c>
      <c r="E14" s="41">
        <f t="shared" si="2"/>
        <v>147685.74025018376</v>
      </c>
      <c r="F14" s="41">
        <f t="shared" si="2"/>
        <v>415822.56554713007</v>
      </c>
      <c r="G14" s="41">
        <f t="shared" si="2"/>
        <v>578572.29759572819</v>
      </c>
      <c r="H14" s="41">
        <f t="shared" si="2"/>
        <v>286527.89402173896</v>
      </c>
      <c r="I14" s="41">
        <f t="shared" si="2"/>
        <v>355237.63392857171</v>
      </c>
      <c r="J14" s="41">
        <f t="shared" si="2"/>
        <v>258523.42097358382</v>
      </c>
      <c r="K14" s="41">
        <f t="shared" si="1"/>
        <v>406131.84993371624</v>
      </c>
      <c r="L14" s="41">
        <f t="shared" si="1"/>
        <v>379108.46994535567</v>
      </c>
      <c r="M14" s="41">
        <f t="shared" si="1"/>
        <v>306021.77092908008</v>
      </c>
      <c r="N14" s="42">
        <f t="shared" si="1"/>
        <v>348504.60917464376</v>
      </c>
      <c r="O14" s="40">
        <f t="shared" si="1"/>
        <v>307756.75675675675</v>
      </c>
      <c r="P14" s="40">
        <f t="shared" si="1"/>
        <v>309720.72072072071</v>
      </c>
      <c r="Q14" s="40">
        <f t="shared" si="1"/>
        <v>266684.68468468467</v>
      </c>
      <c r="R14" s="40">
        <f t="shared" si="1"/>
        <v>225576.57657657657</v>
      </c>
      <c r="S14" s="40">
        <f t="shared" si="1"/>
        <v>164774.77477477476</v>
      </c>
      <c r="T14" s="40">
        <f t="shared" si="1"/>
        <v>110657.65765765766</v>
      </c>
      <c r="U14" s="40">
        <f t="shared" si="1"/>
        <v>70702.702702702707</v>
      </c>
      <c r="V14" s="40">
        <f t="shared" si="1"/>
        <v>54981.981981981982</v>
      </c>
      <c r="W14" s="40">
        <f t="shared" si="1"/>
        <v>51918.91891891892</v>
      </c>
      <c r="X14" s="40">
        <f t="shared" si="1"/>
        <v>55612.612612612611</v>
      </c>
      <c r="Y14" s="40">
        <f t="shared" si="1"/>
        <v>72729.729729729734</v>
      </c>
      <c r="Z14" s="43">
        <f t="shared" si="1"/>
        <v>105234.23423423423</v>
      </c>
      <c r="AA14" s="15"/>
    </row>
    <row r="15" spans="1:32" x14ac:dyDescent="0.25">
      <c r="A15" s="7"/>
      <c r="B15" s="44" t="s">
        <v>14</v>
      </c>
      <c r="C15" s="45">
        <f t="shared" ref="C15:Z15" si="3">SUM(C8:C14)</f>
        <v>2331247.6639824305</v>
      </c>
      <c r="D15" s="45">
        <f t="shared" si="3"/>
        <v>2202627.00524128</v>
      </c>
      <c r="E15" s="45">
        <f t="shared" si="3"/>
        <v>2860605.4974245769</v>
      </c>
      <c r="F15" s="45">
        <f t="shared" si="3"/>
        <v>3073870.9945828831</v>
      </c>
      <c r="G15" s="45">
        <f t="shared" si="3"/>
        <v>3672635.0119323269</v>
      </c>
      <c r="H15" s="45">
        <f t="shared" si="3"/>
        <v>2919460.0393115939</v>
      </c>
      <c r="I15" s="45">
        <f t="shared" si="3"/>
        <v>3757381.3037536447</v>
      </c>
      <c r="J15" s="45">
        <f t="shared" si="3"/>
        <v>3574241.6743528573</v>
      </c>
      <c r="K15" s="45">
        <f t="shared" si="3"/>
        <v>3424984.1003977023</v>
      </c>
      <c r="L15" s="45">
        <f t="shared" si="3"/>
        <v>3629539.0437158481</v>
      </c>
      <c r="M15" s="45">
        <f t="shared" si="3"/>
        <v>3171777.3645129311</v>
      </c>
      <c r="N15" s="46">
        <f t="shared" si="3"/>
        <v>4193714.9608091027</v>
      </c>
      <c r="O15" s="47">
        <f t="shared" si="3"/>
        <v>4017804.4328441201</v>
      </c>
      <c r="P15" s="47">
        <f t="shared" si="3"/>
        <v>4054318.9535522722</v>
      </c>
      <c r="Q15" s="47">
        <f t="shared" si="3"/>
        <v>4824155.2407151675</v>
      </c>
      <c r="R15" s="47">
        <f t="shared" si="3"/>
        <v>5838566.7990812277</v>
      </c>
      <c r="S15" s="47">
        <f t="shared" si="3"/>
        <v>7343357.9087448791</v>
      </c>
      <c r="T15" s="47">
        <f t="shared" si="3"/>
        <v>9209415.2894644029</v>
      </c>
      <c r="U15" s="47">
        <f t="shared" si="3"/>
        <v>10879417.818829412</v>
      </c>
      <c r="V15" s="47">
        <f t="shared" si="3"/>
        <v>11654721.325502308</v>
      </c>
      <c r="W15" s="47">
        <f t="shared" si="3"/>
        <v>12265069.511949079</v>
      </c>
      <c r="X15" s="47">
        <f t="shared" si="3"/>
        <v>13597416.520818068</v>
      </c>
      <c r="Y15" s="47">
        <f t="shared" si="3"/>
        <v>14768291.319313036</v>
      </c>
      <c r="Z15" s="48">
        <f t="shared" si="3"/>
        <v>18046233.747212145</v>
      </c>
      <c r="AA15" s="15"/>
      <c r="AB15" s="40"/>
      <c r="AC15" s="40"/>
      <c r="AD15" s="40"/>
      <c r="AE15" s="40"/>
    </row>
    <row r="16" spans="1:32" x14ac:dyDescent="0.25">
      <c r="A16" s="7"/>
      <c r="B16" s="32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15"/>
    </row>
    <row r="17" spans="1:28" x14ac:dyDescent="0.25">
      <c r="A17" s="7"/>
      <c r="B17" s="32" t="s">
        <v>15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5"/>
      <c r="AB17" s="40"/>
    </row>
    <row r="18" spans="1:28" x14ac:dyDescent="0.25">
      <c r="A18" s="7"/>
      <c r="B18" s="8" t="s">
        <v>7</v>
      </c>
      <c r="C18" s="35"/>
      <c r="D18" s="35"/>
      <c r="E18" s="35"/>
      <c r="F18" s="35"/>
      <c r="G18" s="35"/>
      <c r="H18" s="35"/>
      <c r="I18" s="35"/>
      <c r="J18" s="35">
        <f t="shared" ref="J18:Z21" si="4">J31/J$2</f>
        <v>1420451.9236681699</v>
      </c>
      <c r="K18" s="35">
        <f t="shared" si="4"/>
        <v>1919864.0519664162</v>
      </c>
      <c r="L18" s="35">
        <f t="shared" si="4"/>
        <v>2461156.3849814916</v>
      </c>
      <c r="M18" s="35">
        <f t="shared" si="4"/>
        <v>3087561.4875625586</v>
      </c>
      <c r="N18" s="36">
        <f t="shared" si="4"/>
        <v>4552377.3670043061</v>
      </c>
      <c r="O18" s="37">
        <f t="shared" si="4"/>
        <v>5266925.9043473136</v>
      </c>
      <c r="P18" s="37">
        <f t="shared" si="4"/>
        <v>5651330.118016961</v>
      </c>
      <c r="Q18" s="37">
        <f t="shared" si="4"/>
        <v>6421208.5834872639</v>
      </c>
      <c r="R18" s="37">
        <f t="shared" si="4"/>
        <v>7774711.3410028657</v>
      </c>
      <c r="S18" s="37">
        <f t="shared" si="4"/>
        <v>10101319.488452727</v>
      </c>
      <c r="T18" s="37">
        <f t="shared" si="4"/>
        <v>13136754.831090732</v>
      </c>
      <c r="U18" s="37">
        <f t="shared" si="4"/>
        <v>17148178.264539547</v>
      </c>
      <c r="V18" s="37">
        <f t="shared" si="4"/>
        <v>21145701.964801058</v>
      </c>
      <c r="W18" s="37">
        <f t="shared" si="4"/>
        <v>24704725.398756258</v>
      </c>
      <c r="X18" s="37">
        <f t="shared" si="4"/>
        <v>28340277.327846594</v>
      </c>
      <c r="Y18" s="37">
        <f t="shared" si="4"/>
        <v>31293833.172612611</v>
      </c>
      <c r="Z18" s="38">
        <f t="shared" si="4"/>
        <v>35613116.510990992</v>
      </c>
      <c r="AA18" s="15"/>
    </row>
    <row r="19" spans="1:28" x14ac:dyDescent="0.25">
      <c r="A19" s="7"/>
      <c r="B19" s="16" t="s">
        <v>8</v>
      </c>
      <c r="C19" s="41"/>
      <c r="D19" s="41"/>
      <c r="E19" s="41"/>
      <c r="F19" s="41"/>
      <c r="G19" s="41"/>
      <c r="H19" s="41"/>
      <c r="I19" s="41"/>
      <c r="J19" s="41">
        <f t="shared" si="4"/>
        <v>0</v>
      </c>
      <c r="K19" s="41">
        <f t="shared" si="4"/>
        <v>682.4315598762704</v>
      </c>
      <c r="L19" s="41">
        <f t="shared" si="4"/>
        <v>665.52380574651863</v>
      </c>
      <c r="M19" s="41">
        <f t="shared" si="4"/>
        <v>50462.393538794269</v>
      </c>
      <c r="N19" s="42">
        <f t="shared" si="4"/>
        <v>127917.1039371501</v>
      </c>
      <c r="O19" s="40">
        <f t="shared" si="4"/>
        <v>236518.7626126126</v>
      </c>
      <c r="P19" s="40">
        <f t="shared" si="4"/>
        <v>407445.44963963958</v>
      </c>
      <c r="Q19" s="40">
        <f t="shared" si="4"/>
        <v>661320.17620720726</v>
      </c>
      <c r="R19" s="40">
        <f t="shared" si="4"/>
        <v>1011852.8933243243</v>
      </c>
      <c r="S19" s="40">
        <f t="shared" si="4"/>
        <v>1427866.7223333332</v>
      </c>
      <c r="T19" s="40">
        <f t="shared" si="4"/>
        <v>2138821.918490991</v>
      </c>
      <c r="U19" s="40">
        <f t="shared" si="4"/>
        <v>2807065.1523063066</v>
      </c>
      <c r="V19" s="40">
        <f t="shared" si="4"/>
        <v>3387024.866301802</v>
      </c>
      <c r="W19" s="40">
        <f t="shared" si="4"/>
        <v>3967910.2907477478</v>
      </c>
      <c r="X19" s="40">
        <f t="shared" si="4"/>
        <v>4780459.9023408415</v>
      </c>
      <c r="Y19" s="40">
        <f t="shared" si="4"/>
        <v>6059549.4157357356</v>
      </c>
      <c r="Z19" s="43">
        <f t="shared" si="4"/>
        <v>7855408.6443243241</v>
      </c>
      <c r="AA19" s="15"/>
    </row>
    <row r="20" spans="1:28" x14ac:dyDescent="0.25">
      <c r="A20" s="7"/>
      <c r="B20" s="16" t="s">
        <v>9</v>
      </c>
      <c r="C20" s="41"/>
      <c r="D20" s="41"/>
      <c r="E20" s="41"/>
      <c r="F20" s="41"/>
      <c r="G20" s="41"/>
      <c r="H20" s="41"/>
      <c r="I20" s="41"/>
      <c r="J20" s="41">
        <f t="shared" si="4"/>
        <v>5669179.4328827634</v>
      </c>
      <c r="K20" s="41">
        <f t="shared" si="4"/>
        <v>5947851.8654882889</v>
      </c>
      <c r="L20" s="41">
        <f t="shared" si="4"/>
        <v>6584597.867759563</v>
      </c>
      <c r="M20" s="41">
        <f t="shared" si="4"/>
        <v>6981939.4441029774</v>
      </c>
      <c r="N20" s="42">
        <f t="shared" si="4"/>
        <v>7113436.9636987541</v>
      </c>
      <c r="O20" s="40">
        <f t="shared" si="4"/>
        <v>7791082.4415089898</v>
      </c>
      <c r="P20" s="40">
        <f t="shared" si="4"/>
        <v>8456125.7639810834</v>
      </c>
      <c r="Q20" s="40">
        <f t="shared" si="4"/>
        <v>9139571.2286161501</v>
      </c>
      <c r="R20" s="40">
        <f t="shared" si="4"/>
        <v>9835234.0209999867</v>
      </c>
      <c r="S20" s="40">
        <f t="shared" si="4"/>
        <v>10679070.170206005</v>
      </c>
      <c r="T20" s="40">
        <f t="shared" si="4"/>
        <v>11868338.822174178</v>
      </c>
      <c r="U20" s="40">
        <f t="shared" si="4"/>
        <v>13284534.171202067</v>
      </c>
      <c r="V20" s="40">
        <f t="shared" si="4"/>
        <v>14871840.310733322</v>
      </c>
      <c r="W20" s="40">
        <f t="shared" si="4"/>
        <v>16635529.462659357</v>
      </c>
      <c r="X20" s="40">
        <f t="shared" si="4"/>
        <v>18569004.842950333</v>
      </c>
      <c r="Y20" s="40">
        <f t="shared" si="4"/>
        <v>20703850.110515144</v>
      </c>
      <c r="Z20" s="43">
        <f t="shared" si="4"/>
        <v>23036584.8545563</v>
      </c>
      <c r="AA20" s="15"/>
    </row>
    <row r="21" spans="1:28" x14ac:dyDescent="0.25">
      <c r="A21" s="7"/>
      <c r="B21" s="16" t="s">
        <v>10</v>
      </c>
      <c r="C21" s="41"/>
      <c r="D21" s="41"/>
      <c r="E21" s="41"/>
      <c r="F21" s="41"/>
      <c r="G21" s="41"/>
      <c r="H21" s="41"/>
      <c r="I21" s="41"/>
      <c r="J21" s="41">
        <f t="shared" si="4"/>
        <v>145190.35250463823</v>
      </c>
      <c r="K21" s="41">
        <f t="shared" si="4"/>
        <v>143207.8831639415</v>
      </c>
      <c r="L21" s="41">
        <f t="shared" si="4"/>
        <v>140795.40842587696</v>
      </c>
      <c r="M21" s="41">
        <f t="shared" si="4"/>
        <v>142546.23555916012</v>
      </c>
      <c r="N21" s="42">
        <f t="shared" si="4"/>
        <v>139370.85551742822</v>
      </c>
      <c r="O21" s="40">
        <f t="shared" si="4"/>
        <v>137117.66522522521</v>
      </c>
      <c r="P21" s="40">
        <f t="shared" si="4"/>
        <v>135170.07225225226</v>
      </c>
      <c r="Q21" s="40">
        <f t="shared" si="4"/>
        <v>160228.42360360359</v>
      </c>
      <c r="R21" s="40">
        <f t="shared" si="4"/>
        <v>211989.28702702702</v>
      </c>
      <c r="S21" s="40">
        <f t="shared" si="4"/>
        <v>263117.15009009012</v>
      </c>
      <c r="T21" s="40">
        <f t="shared" si="4"/>
        <v>313601.59369369369</v>
      </c>
      <c r="U21" s="40">
        <f t="shared" si="4"/>
        <v>363432.02666666667</v>
      </c>
      <c r="V21" s="40">
        <f t="shared" si="4"/>
        <v>412597.6827027027</v>
      </c>
      <c r="W21" s="40">
        <f t="shared" si="4"/>
        <v>461087.61729729734</v>
      </c>
      <c r="X21" s="40">
        <f t="shared" si="4"/>
        <v>508890.70540540543</v>
      </c>
      <c r="Y21" s="40">
        <f t="shared" si="4"/>
        <v>555995.63783783792</v>
      </c>
      <c r="Z21" s="43">
        <f t="shared" si="4"/>
        <v>575363.89153153158</v>
      </c>
      <c r="AA21" s="15"/>
    </row>
    <row r="22" spans="1:28" x14ac:dyDescent="0.25">
      <c r="A22" s="7"/>
      <c r="B22" s="16" t="s">
        <v>11</v>
      </c>
      <c r="C22" s="41"/>
      <c r="D22" s="41"/>
      <c r="E22" s="41"/>
      <c r="F22" s="41"/>
      <c r="G22" s="41"/>
      <c r="H22" s="41"/>
      <c r="I22" s="41"/>
      <c r="J22" s="41">
        <f t="shared" ref="J22:Z22" si="5">J36/J$2</f>
        <v>4893747.231380865</v>
      </c>
      <c r="K22" s="41">
        <f t="shared" si="5"/>
        <v>4909640.0061865654</v>
      </c>
      <c r="L22" s="41">
        <f t="shared" si="5"/>
        <v>4540327.6774193356</v>
      </c>
      <c r="M22" s="41">
        <f t="shared" si="5"/>
        <v>4122391.3242001603</v>
      </c>
      <c r="N22" s="42">
        <f t="shared" si="5"/>
        <v>3552518.6194885373</v>
      </c>
      <c r="O22" s="40">
        <f t="shared" si="5"/>
        <v>3002323.1244349694</v>
      </c>
      <c r="P22" s="40">
        <f t="shared" si="5"/>
        <v>2396535.3544800011</v>
      </c>
      <c r="Q22" s="40">
        <f t="shared" si="5"/>
        <v>1811674.5097987903</v>
      </c>
      <c r="R22" s="40">
        <f t="shared" si="5"/>
        <v>1324665.7138364322</v>
      </c>
      <c r="S22" s="40">
        <f t="shared" si="5"/>
        <v>1144636.7121157108</v>
      </c>
      <c r="T22" s="40">
        <f t="shared" si="5"/>
        <v>1145982.6504220173</v>
      </c>
      <c r="U22" s="40">
        <f t="shared" si="5"/>
        <v>1145721.9567583858</v>
      </c>
      <c r="V22" s="40">
        <f t="shared" si="5"/>
        <v>1177232.8931247843</v>
      </c>
      <c r="W22" s="40">
        <f t="shared" si="5"/>
        <v>1197132.5739956873</v>
      </c>
      <c r="X22" s="40">
        <f t="shared" si="5"/>
        <v>1237276.9504199571</v>
      </c>
      <c r="Y22" s="40">
        <f t="shared" si="5"/>
        <v>1274680.6816816817</v>
      </c>
      <c r="Z22" s="43">
        <f t="shared" si="5"/>
        <v>1319267.5665465465</v>
      </c>
      <c r="AA22" s="15"/>
    </row>
    <row r="23" spans="1:28" x14ac:dyDescent="0.25">
      <c r="A23" s="7"/>
      <c r="B23" s="16" t="s">
        <v>12</v>
      </c>
      <c r="C23" s="41"/>
      <c r="D23" s="41"/>
      <c r="E23" s="41"/>
      <c r="F23" s="41"/>
      <c r="G23" s="41"/>
      <c r="H23" s="41"/>
      <c r="I23" s="41"/>
      <c r="J23" s="41">
        <f t="shared" ref="J23:Z23" si="6">J35/J$2</f>
        <v>3667312.5189504353</v>
      </c>
      <c r="K23" s="41">
        <f t="shared" si="6"/>
        <v>3603666.0100751203</v>
      </c>
      <c r="L23" s="41">
        <f t="shared" si="6"/>
        <v>3424221.1988365743</v>
      </c>
      <c r="M23" s="41">
        <f t="shared" si="6"/>
        <v>3325417.0432116422</v>
      </c>
      <c r="N23" s="42">
        <f t="shared" si="6"/>
        <v>3121118.5825718995</v>
      </c>
      <c r="O23" s="40">
        <f t="shared" si="6"/>
        <v>2786656.6905679107</v>
      </c>
      <c r="P23" s="40">
        <f t="shared" si="6"/>
        <v>2428295.6780085885</v>
      </c>
      <c r="Q23" s="40">
        <f t="shared" si="6"/>
        <v>2115001.3377803625</v>
      </c>
      <c r="R23" s="40">
        <f t="shared" si="6"/>
        <v>1802616.381531863</v>
      </c>
      <c r="S23" s="40">
        <f t="shared" si="6"/>
        <v>1538284.0750588614</v>
      </c>
      <c r="T23" s="40">
        <f t="shared" si="6"/>
        <v>1283906.8415407683</v>
      </c>
      <c r="U23" s="40">
        <f t="shared" si="6"/>
        <v>1013199.1693681497</v>
      </c>
      <c r="V23" s="40">
        <f t="shared" si="6"/>
        <v>748513.4750661751</v>
      </c>
      <c r="W23" s="40">
        <f t="shared" si="6"/>
        <v>674130.76272537059</v>
      </c>
      <c r="X23" s="40">
        <f t="shared" si="6"/>
        <v>605039.62297962757</v>
      </c>
      <c r="Y23" s="40">
        <f t="shared" si="6"/>
        <v>538664.18537936267</v>
      </c>
      <c r="Z23" s="43">
        <f t="shared" si="6"/>
        <v>471688.79263263271</v>
      </c>
      <c r="AA23" s="15"/>
    </row>
    <row r="24" spans="1:28" x14ac:dyDescent="0.25">
      <c r="A24" s="7"/>
      <c r="B24" s="16" t="s">
        <v>13</v>
      </c>
      <c r="C24" s="41"/>
      <c r="D24" s="41"/>
      <c r="E24" s="41"/>
      <c r="F24" s="41"/>
      <c r="G24" s="41"/>
      <c r="H24" s="41"/>
      <c r="I24" s="41"/>
      <c r="J24" s="41">
        <f t="shared" ref="J24:Z24" si="7">J37/J$2</f>
        <v>2272061.5133845834</v>
      </c>
      <c r="K24" s="41">
        <f t="shared" si="7"/>
        <v>2556334.0497481222</v>
      </c>
      <c r="L24" s="41">
        <f t="shared" si="7"/>
        <v>2803964.0185880489</v>
      </c>
      <c r="M24" s="41">
        <f t="shared" si="7"/>
        <v>3060456.0964860851</v>
      </c>
      <c r="N24" s="42">
        <f t="shared" si="7"/>
        <v>3188062.2271181224</v>
      </c>
      <c r="O24" s="40">
        <f t="shared" si="7"/>
        <v>3300149.1651446922</v>
      </c>
      <c r="P24" s="40">
        <f t="shared" si="7"/>
        <v>3391143.3528924407</v>
      </c>
      <c r="Q24" s="40">
        <f t="shared" si="7"/>
        <v>3405878.4526131609</v>
      </c>
      <c r="R24" s="40">
        <f t="shared" si="7"/>
        <v>3369079.2856582059</v>
      </c>
      <c r="S24" s="40">
        <f t="shared" si="7"/>
        <v>3267787.5560304001</v>
      </c>
      <c r="T24" s="40">
        <f t="shared" si="7"/>
        <v>3120311.7739387178</v>
      </c>
      <c r="U24" s="40">
        <f t="shared" si="7"/>
        <v>2909443.2358049927</v>
      </c>
      <c r="V24" s="40">
        <f t="shared" si="7"/>
        <v>2659603.5537073044</v>
      </c>
      <c r="W24" s="40">
        <f t="shared" si="7"/>
        <v>2384588.2386967023</v>
      </c>
      <c r="X24" s="40">
        <f t="shared" si="7"/>
        <v>2107620.0488218372</v>
      </c>
      <c r="Y24" s="40">
        <f t="shared" si="7"/>
        <v>1851535.4738198193</v>
      </c>
      <c r="Z24" s="43">
        <f t="shared" si="7"/>
        <v>1627768.5304504505</v>
      </c>
      <c r="AA24" s="15"/>
    </row>
    <row r="25" spans="1:28" x14ac:dyDescent="0.25">
      <c r="A25" s="7"/>
      <c r="B25" s="52" t="s">
        <v>14</v>
      </c>
      <c r="C25" s="53"/>
      <c r="D25" s="53"/>
      <c r="E25" s="53"/>
      <c r="F25" s="53"/>
      <c r="G25" s="53"/>
      <c r="H25" s="53"/>
      <c r="I25" s="53"/>
      <c r="J25" s="53">
        <f t="shared" ref="J25:Z25" si="8">SUM(J18:J24)</f>
        <v>18067942.972771458</v>
      </c>
      <c r="K25" s="53">
        <f t="shared" si="8"/>
        <v>19081246.298188329</v>
      </c>
      <c r="L25" s="53">
        <f t="shared" si="8"/>
        <v>19955728.079816636</v>
      </c>
      <c r="M25" s="53">
        <f t="shared" si="8"/>
        <v>20770774.024661377</v>
      </c>
      <c r="N25" s="54">
        <f t="shared" si="8"/>
        <v>21794801.719336201</v>
      </c>
      <c r="O25" s="55">
        <f t="shared" si="8"/>
        <v>22520773.753841713</v>
      </c>
      <c r="P25" s="55">
        <f t="shared" si="8"/>
        <v>22866045.789270967</v>
      </c>
      <c r="Q25" s="55">
        <f t="shared" si="8"/>
        <v>23714882.712106537</v>
      </c>
      <c r="R25" s="55">
        <f t="shared" si="8"/>
        <v>25330148.923380706</v>
      </c>
      <c r="S25" s="55">
        <f t="shared" si="8"/>
        <v>28422081.874287128</v>
      </c>
      <c r="T25" s="55">
        <f t="shared" si="8"/>
        <v>33007718.431351099</v>
      </c>
      <c r="U25" s="55">
        <f t="shared" si="8"/>
        <v>38671573.97664611</v>
      </c>
      <c r="V25" s="55">
        <f t="shared" si="8"/>
        <v>44402514.746437147</v>
      </c>
      <c r="W25" s="55">
        <f t="shared" si="8"/>
        <v>50025104.34487842</v>
      </c>
      <c r="X25" s="55">
        <f t="shared" si="8"/>
        <v>56148569.400764592</v>
      </c>
      <c r="Y25" s="55">
        <f t="shared" si="8"/>
        <v>62278108.677582197</v>
      </c>
      <c r="Z25" s="56">
        <f t="shared" si="8"/>
        <v>70499198.791032791</v>
      </c>
      <c r="AA25" s="15"/>
    </row>
    <row r="26" spans="1:28" x14ac:dyDescent="0.25">
      <c r="A26" s="7"/>
      <c r="B26" s="32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50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15"/>
    </row>
    <row r="27" spans="1:28" x14ac:dyDescent="0.25">
      <c r="A27" s="7"/>
      <c r="B27" s="32" t="s">
        <v>16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50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15"/>
    </row>
    <row r="28" spans="1:28" x14ac:dyDescent="0.25">
      <c r="A28" s="7"/>
      <c r="B28" s="44" t="s">
        <v>17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6"/>
      <c r="O28" s="47">
        <v>1589074.7729016244</v>
      </c>
      <c r="P28" s="47">
        <v>1466259.8837066477</v>
      </c>
      <c r="Q28" s="47">
        <v>1498986.7024356676</v>
      </c>
      <c r="R28" s="47">
        <v>1522663.0736495398</v>
      </c>
      <c r="S28" s="47">
        <v>1607052.239942047</v>
      </c>
      <c r="T28" s="47">
        <v>1725026.276225039</v>
      </c>
      <c r="U28" s="47">
        <v>1925125.1109608803</v>
      </c>
      <c r="V28" s="47">
        <v>2159729.4951208038</v>
      </c>
      <c r="W28" s="47">
        <v>2373361.2104423791</v>
      </c>
      <c r="X28" s="47">
        <v>2607029.1599129927</v>
      </c>
      <c r="Y28" s="47">
        <v>2845867.6620569574</v>
      </c>
      <c r="Z28" s="48">
        <v>3103037.6245812378</v>
      </c>
      <c r="AA28" s="15"/>
    </row>
    <row r="29" spans="1:28" x14ac:dyDescent="0.25">
      <c r="A29" s="7"/>
      <c r="B29" s="32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50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15"/>
    </row>
    <row r="30" spans="1:28" x14ac:dyDescent="0.25">
      <c r="A30" s="7"/>
      <c r="B30" s="32" t="s">
        <v>18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15"/>
    </row>
    <row r="31" spans="1:28" x14ac:dyDescent="0.25">
      <c r="A31" s="7"/>
      <c r="B31" s="8" t="s">
        <v>7</v>
      </c>
      <c r="C31" s="35"/>
      <c r="D31" s="35"/>
      <c r="E31" s="35"/>
      <c r="F31" s="35"/>
      <c r="G31" s="35"/>
      <c r="H31" s="35"/>
      <c r="I31" s="35"/>
      <c r="J31" s="35">
        <v>80390476.620000079</v>
      </c>
      <c r="K31" s="35">
        <v>108616308.73999999</v>
      </c>
      <c r="L31" s="35">
        <v>139621401.72</v>
      </c>
      <c r="M31" s="35">
        <v>171313349.13740855</v>
      </c>
      <c r="N31" s="36">
        <v>252065134.81102839</v>
      </c>
      <c r="O31" s="37">
        <v>292314387.69127589</v>
      </c>
      <c r="P31" s="37">
        <v>313648821.54994136</v>
      </c>
      <c r="Q31" s="37">
        <v>356377076.38354313</v>
      </c>
      <c r="R31" s="37">
        <v>431496479.42565906</v>
      </c>
      <c r="S31" s="37">
        <v>560623231.60912633</v>
      </c>
      <c r="T31" s="37">
        <v>729089893.12553561</v>
      </c>
      <c r="U31" s="37">
        <v>951723893.68194485</v>
      </c>
      <c r="V31" s="37">
        <v>1173586459.0464587</v>
      </c>
      <c r="W31" s="37">
        <v>1371112259.6309724</v>
      </c>
      <c r="X31" s="37">
        <v>1572885391.6954861</v>
      </c>
      <c r="Y31" s="37">
        <v>1736807741.0799999</v>
      </c>
      <c r="Z31" s="38">
        <v>1976527966.3600001</v>
      </c>
      <c r="AA31" s="15"/>
    </row>
    <row r="32" spans="1:28" x14ac:dyDescent="0.25">
      <c r="A32" s="7"/>
      <c r="B32" s="16" t="s">
        <v>8</v>
      </c>
      <c r="C32" s="41"/>
      <c r="D32" s="41"/>
      <c r="E32" s="41"/>
      <c r="F32" s="41"/>
      <c r="G32" s="41"/>
      <c r="H32" s="41"/>
      <c r="I32" s="41"/>
      <c r="J32" s="41">
        <v>0</v>
      </c>
      <c r="K32" s="41">
        <v>38608.565499999997</v>
      </c>
      <c r="L32" s="41">
        <v>37755.165500000003</v>
      </c>
      <c r="M32" s="41">
        <v>2799905.9054999999</v>
      </c>
      <c r="N32" s="42">
        <v>7082770.0450000009</v>
      </c>
      <c r="O32" s="40">
        <v>13126791.324999999</v>
      </c>
      <c r="P32" s="40">
        <v>22613222.454999998</v>
      </c>
      <c r="Q32" s="40">
        <v>36703269.7795</v>
      </c>
      <c r="R32" s="40">
        <v>56157835.579499997</v>
      </c>
      <c r="S32" s="40">
        <v>79246603.089499995</v>
      </c>
      <c r="T32" s="40">
        <v>118704616.47624999</v>
      </c>
      <c r="U32" s="40">
        <v>155792115.95300001</v>
      </c>
      <c r="V32" s="40">
        <v>187979880.07975</v>
      </c>
      <c r="W32" s="40">
        <v>220219021.1365</v>
      </c>
      <c r="X32" s="40">
        <v>265315524.57991669</v>
      </c>
      <c r="Y32" s="40">
        <v>336304992.57333332</v>
      </c>
      <c r="Z32" s="43">
        <v>435975179.75999999</v>
      </c>
      <c r="AA32" s="15"/>
    </row>
    <row r="33" spans="1:28" x14ac:dyDescent="0.25">
      <c r="A33" s="7"/>
      <c r="B33" s="16" t="s">
        <v>9</v>
      </c>
      <c r="C33" s="57"/>
      <c r="D33" s="57"/>
      <c r="E33" s="57"/>
      <c r="F33" s="57"/>
      <c r="G33" s="57"/>
      <c r="H33" s="57"/>
      <c r="I33" s="57"/>
      <c r="J33" s="57">
        <v>320847210.00400001</v>
      </c>
      <c r="K33" s="41">
        <v>336499719.28999996</v>
      </c>
      <c r="L33" s="41">
        <v>373544237.03799999</v>
      </c>
      <c r="M33" s="41">
        <v>387392910.0560537</v>
      </c>
      <c r="N33" s="42">
        <v>393871004.68000001</v>
      </c>
      <c r="O33" s="58">
        <v>432405075.50374895</v>
      </c>
      <c r="P33" s="58">
        <v>469314979.90095013</v>
      </c>
      <c r="Q33" s="58">
        <v>507246203.18819636</v>
      </c>
      <c r="R33" s="58">
        <v>545855488.16549921</v>
      </c>
      <c r="S33" s="58">
        <v>592688394.44643331</v>
      </c>
      <c r="T33" s="58">
        <v>658692804.63066685</v>
      </c>
      <c r="U33" s="58">
        <v>737291646.50171471</v>
      </c>
      <c r="V33" s="58">
        <v>825387137.24569941</v>
      </c>
      <c r="W33" s="58">
        <v>923271885.1775943</v>
      </c>
      <c r="X33" s="58">
        <v>1030579768.7837434</v>
      </c>
      <c r="Y33" s="58">
        <v>1149063681.1335905</v>
      </c>
      <c r="Z33" s="59">
        <v>1278530459.4278746</v>
      </c>
      <c r="AA33" s="15"/>
    </row>
    <row r="34" spans="1:28" x14ac:dyDescent="0.25">
      <c r="A34" s="7"/>
      <c r="B34" s="16" t="s">
        <v>10</v>
      </c>
      <c r="C34" s="41"/>
      <c r="D34" s="41"/>
      <c r="E34" s="41"/>
      <c r="F34" s="41"/>
      <c r="G34" s="41"/>
      <c r="H34" s="41"/>
      <c r="I34" s="41"/>
      <c r="J34" s="41">
        <v>8217048</v>
      </c>
      <c r="K34" s="41">
        <v>8101985.98999999</v>
      </c>
      <c r="L34" s="41">
        <v>7987323.5199999996</v>
      </c>
      <c r="M34" s="41">
        <v>7909177.8799999999</v>
      </c>
      <c r="N34" s="42">
        <v>7716964.2699999996</v>
      </c>
      <c r="O34" s="40">
        <v>7610030.4199999999</v>
      </c>
      <c r="P34" s="40">
        <v>7501939.0099999998</v>
      </c>
      <c r="Q34" s="40">
        <v>8892677.5099999998</v>
      </c>
      <c r="R34" s="40">
        <v>11765405.43</v>
      </c>
      <c r="S34" s="40">
        <v>14603001.83</v>
      </c>
      <c r="T34" s="40">
        <v>17404888.449999999</v>
      </c>
      <c r="U34" s="40">
        <v>20170477.48</v>
      </c>
      <c r="V34" s="40">
        <v>22899171.390000001</v>
      </c>
      <c r="W34" s="40">
        <v>25590362.760000002</v>
      </c>
      <c r="X34" s="40">
        <v>28243434.150000002</v>
      </c>
      <c r="Y34" s="40">
        <v>30857757.900000002</v>
      </c>
      <c r="Z34" s="43">
        <v>31932695.98</v>
      </c>
      <c r="AA34" s="15"/>
    </row>
    <row r="35" spans="1:28" x14ac:dyDescent="0.25">
      <c r="A35" s="7"/>
      <c r="B35" s="16" t="s">
        <v>12</v>
      </c>
      <c r="C35" s="41"/>
      <c r="D35" s="41"/>
      <c r="E35" s="41"/>
      <c r="F35" s="41"/>
      <c r="G35" s="41"/>
      <c r="H35" s="41"/>
      <c r="I35" s="41"/>
      <c r="J35" s="41">
        <v>207551552.00999987</v>
      </c>
      <c r="K35" s="41">
        <v>203877404.51999995</v>
      </c>
      <c r="L35" s="41">
        <v>194256068.60999885</v>
      </c>
      <c r="M35" s="41">
        <v>184510764.64259797</v>
      </c>
      <c r="N35" s="42">
        <v>172816335.91700608</v>
      </c>
      <c r="O35" s="40">
        <v>154659446.32651904</v>
      </c>
      <c r="P35" s="40">
        <v>134770410.12947667</v>
      </c>
      <c r="Q35" s="40">
        <v>117382574.24681012</v>
      </c>
      <c r="R35" s="40">
        <v>100045209.1750184</v>
      </c>
      <c r="S35" s="40">
        <v>85374766.165766805</v>
      </c>
      <c r="T35" s="40">
        <v>71256829.705512643</v>
      </c>
      <c r="U35" s="40">
        <v>56232553.89993231</v>
      </c>
      <c r="V35" s="40">
        <v>41542497.866172716</v>
      </c>
      <c r="W35" s="40">
        <v>37414257.331258066</v>
      </c>
      <c r="X35" s="40">
        <v>33579699.075369328</v>
      </c>
      <c r="Y35" s="40">
        <v>29895862.288554627</v>
      </c>
      <c r="Z35" s="43">
        <v>26178727.991111115</v>
      </c>
      <c r="AA35" s="15"/>
    </row>
    <row r="36" spans="1:28" x14ac:dyDescent="0.25">
      <c r="A36" s="7"/>
      <c r="B36" s="16" t="s">
        <v>11</v>
      </c>
      <c r="C36" s="41"/>
      <c r="D36" s="41"/>
      <c r="E36" s="41"/>
      <c r="F36" s="41"/>
      <c r="G36" s="41"/>
      <c r="H36" s="41"/>
      <c r="I36" s="41"/>
      <c r="J36" s="41">
        <v>276961624.56000006</v>
      </c>
      <c r="K36" s="41">
        <v>277762883.35000497</v>
      </c>
      <c r="L36" s="41">
        <v>257572789.13999891</v>
      </c>
      <c r="M36" s="41">
        <v>228730882.62324589</v>
      </c>
      <c r="N36" s="42">
        <v>196702955.96108031</v>
      </c>
      <c r="O36" s="40">
        <v>166628933.4061408</v>
      </c>
      <c r="P36" s="40">
        <v>133007712.17364006</v>
      </c>
      <c r="Q36" s="40">
        <v>100547935.29383287</v>
      </c>
      <c r="R36" s="40">
        <v>73518947.117921993</v>
      </c>
      <c r="S36" s="40">
        <v>63527337.522421956</v>
      </c>
      <c r="T36" s="40">
        <v>63602037.098421961</v>
      </c>
      <c r="U36" s="40">
        <v>63587568.600090414</v>
      </c>
      <c r="V36" s="40">
        <v>65336425.568425536</v>
      </c>
      <c r="W36" s="40">
        <v>66440857.856760651</v>
      </c>
      <c r="X36" s="40">
        <v>68668870.748307616</v>
      </c>
      <c r="Y36" s="40">
        <v>70744777.833333328</v>
      </c>
      <c r="Z36" s="43">
        <v>73219349.943333328</v>
      </c>
      <c r="AA36" s="15"/>
    </row>
    <row r="37" spans="1:28" x14ac:dyDescent="0.25">
      <c r="A37" s="7"/>
      <c r="B37" s="16" t="s">
        <v>13</v>
      </c>
      <c r="C37" s="41"/>
      <c r="D37" s="41"/>
      <c r="E37" s="41"/>
      <c r="F37" s="41"/>
      <c r="G37" s="41"/>
      <c r="H37" s="41"/>
      <c r="I37" s="41"/>
      <c r="J37" s="41">
        <v>128587321.3500005</v>
      </c>
      <c r="K37" s="41">
        <f>144663207.43-K32</f>
        <v>144624598.86450002</v>
      </c>
      <c r="L37" s="41">
        <f>159106633.94-L32</f>
        <v>159068878.77450001</v>
      </c>
      <c r="M37" s="41">
        <v>169809406.51353043</v>
      </c>
      <c r="N37" s="42">
        <v>176523005.51553044</v>
      </c>
      <c r="O37" s="40">
        <v>183158278.66553041</v>
      </c>
      <c r="P37" s="40">
        <v>188208456.08553046</v>
      </c>
      <c r="Q37" s="40">
        <v>189026254.12003043</v>
      </c>
      <c r="R37" s="40">
        <v>186983900.35403043</v>
      </c>
      <c r="S37" s="40">
        <v>181362209.35968721</v>
      </c>
      <c r="T37" s="40">
        <v>173177303.45359883</v>
      </c>
      <c r="U37" s="40">
        <v>161474099.5871771</v>
      </c>
      <c r="V37" s="40">
        <v>147607997.23075539</v>
      </c>
      <c r="W37" s="40">
        <v>132344647.24766698</v>
      </c>
      <c r="X37" s="40">
        <v>116972912.70961195</v>
      </c>
      <c r="Y37" s="40">
        <v>102760218.79699998</v>
      </c>
      <c r="Z37" s="43">
        <v>90341153.439999998</v>
      </c>
      <c r="AA37" s="15"/>
    </row>
    <row r="38" spans="1:28" x14ac:dyDescent="0.25">
      <c r="A38" s="7"/>
      <c r="B38" s="44" t="s">
        <v>14</v>
      </c>
      <c r="C38" s="45"/>
      <c r="D38" s="45"/>
      <c r="E38" s="45"/>
      <c r="F38" s="45"/>
      <c r="G38" s="45"/>
      <c r="H38" s="45"/>
      <c r="I38" s="45"/>
      <c r="J38" s="45">
        <f t="shared" ref="J38:Z38" si="9">SUM(J31:J37)</f>
        <v>1022555232.5440005</v>
      </c>
      <c r="K38" s="45">
        <f t="shared" si="9"/>
        <v>1079521509.3200049</v>
      </c>
      <c r="L38" s="45">
        <f t="shared" si="9"/>
        <v>1132088453.9679976</v>
      </c>
      <c r="M38" s="45">
        <f t="shared" si="9"/>
        <v>1152466396.7583368</v>
      </c>
      <c r="N38" s="46">
        <f t="shared" si="9"/>
        <v>1206778171.199645</v>
      </c>
      <c r="O38" s="60">
        <f t="shared" si="9"/>
        <v>1249902943.3382149</v>
      </c>
      <c r="P38" s="60">
        <f t="shared" si="9"/>
        <v>1269065541.3045387</v>
      </c>
      <c r="Q38" s="60">
        <f t="shared" si="9"/>
        <v>1316175990.5219128</v>
      </c>
      <c r="R38" s="60">
        <f t="shared" si="9"/>
        <v>1405823265.2476292</v>
      </c>
      <c r="S38" s="60">
        <f t="shared" si="9"/>
        <v>1577425544.0229354</v>
      </c>
      <c r="T38" s="60">
        <f t="shared" si="9"/>
        <v>1831928372.939986</v>
      </c>
      <c r="U38" s="60">
        <f t="shared" si="9"/>
        <v>2146272355.7038596</v>
      </c>
      <c r="V38" s="60">
        <f t="shared" si="9"/>
        <v>2464339568.4272618</v>
      </c>
      <c r="W38" s="60">
        <f t="shared" si="9"/>
        <v>2776393291.1407523</v>
      </c>
      <c r="X38" s="60">
        <f t="shared" si="9"/>
        <v>3116245601.742435</v>
      </c>
      <c r="Y38" s="60">
        <f t="shared" si="9"/>
        <v>3456435031.6058116</v>
      </c>
      <c r="Z38" s="61">
        <f t="shared" si="9"/>
        <v>3912705532.902319</v>
      </c>
      <c r="AA38" s="15"/>
    </row>
    <row r="39" spans="1:28" x14ac:dyDescent="0.25">
      <c r="A39" s="7"/>
      <c r="B39" s="32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50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15"/>
    </row>
    <row r="40" spans="1:28" ht="14.45" customHeight="1" x14ac:dyDescent="0.25">
      <c r="A40" s="62"/>
      <c r="B40" s="32" t="s">
        <v>19</v>
      </c>
      <c r="C40" s="33"/>
      <c r="D40" s="33"/>
      <c r="E40" s="33"/>
      <c r="F40" s="33"/>
      <c r="G40" s="33"/>
      <c r="H40" s="33"/>
      <c r="I40" s="33"/>
      <c r="J40" s="49"/>
      <c r="K40" s="49"/>
      <c r="L40" s="49"/>
      <c r="M40" s="49"/>
      <c r="N40" s="50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15"/>
    </row>
    <row r="41" spans="1:28" x14ac:dyDescent="0.25">
      <c r="A41" s="62"/>
      <c r="B41" s="8" t="s">
        <v>7</v>
      </c>
      <c r="C41" s="35">
        <v>9344546</v>
      </c>
      <c r="D41" s="35">
        <v>6788472</v>
      </c>
      <c r="E41" s="35">
        <v>7940074</v>
      </c>
      <c r="F41" s="35">
        <v>9188622</v>
      </c>
      <c r="G41" s="35">
        <v>9488861</v>
      </c>
      <c r="H41" s="35">
        <v>9662181</v>
      </c>
      <c r="I41" s="35">
        <v>15202486</v>
      </c>
      <c r="J41" s="35">
        <v>28079530</v>
      </c>
      <c r="K41" s="35">
        <f t="shared" ref="K41:Z43" si="10">K59*K50</f>
        <v>38620068</v>
      </c>
      <c r="L41" s="35">
        <f t="shared" si="10"/>
        <v>44400006</v>
      </c>
      <c r="M41" s="35">
        <f t="shared" si="10"/>
        <v>49497615</v>
      </c>
      <c r="N41" s="36">
        <f t="shared" si="10"/>
        <v>104112048</v>
      </c>
      <c r="O41" s="37">
        <f t="shared" si="10"/>
        <v>68982000</v>
      </c>
      <c r="P41" s="37">
        <f t="shared" si="10"/>
        <v>58727000</v>
      </c>
      <c r="Q41" s="37">
        <f t="shared" si="10"/>
        <v>87825000</v>
      </c>
      <c r="R41" s="37">
        <f t="shared" si="10"/>
        <v>128190000</v>
      </c>
      <c r="S41" s="37">
        <f t="shared" si="10"/>
        <v>193923000</v>
      </c>
      <c r="T41" s="37">
        <f t="shared" si="10"/>
        <v>253806000.00000003</v>
      </c>
      <c r="U41" s="37">
        <f t="shared" si="10"/>
        <v>330486000</v>
      </c>
      <c r="V41" s="37">
        <f t="shared" si="10"/>
        <v>356411000</v>
      </c>
      <c r="W41" s="37">
        <f t="shared" si="10"/>
        <v>365202000</v>
      </c>
      <c r="X41" s="37">
        <f t="shared" si="10"/>
        <v>398341000</v>
      </c>
      <c r="Y41" s="37">
        <f t="shared" si="10"/>
        <v>405780000</v>
      </c>
      <c r="Z41" s="38">
        <f t="shared" si="10"/>
        <v>524144999.99999994</v>
      </c>
      <c r="AA41" s="15"/>
      <c r="AB41" s="40"/>
    </row>
    <row r="42" spans="1:28" x14ac:dyDescent="0.25">
      <c r="A42" s="62"/>
      <c r="B42" s="16" t="s">
        <v>8</v>
      </c>
      <c r="C42" s="41"/>
      <c r="D42" s="41"/>
      <c r="E42" s="41"/>
      <c r="F42" s="41"/>
      <c r="G42" s="41"/>
      <c r="H42" s="41"/>
      <c r="I42" s="41"/>
      <c r="J42" s="41"/>
      <c r="K42" s="41">
        <f t="shared" si="10"/>
        <v>38608.57</v>
      </c>
      <c r="L42" s="41">
        <f t="shared" si="10"/>
        <v>0</v>
      </c>
      <c r="M42" s="41">
        <f t="shared" si="10"/>
        <v>2763037.1999999993</v>
      </c>
      <c r="N42" s="42">
        <f t="shared" si="10"/>
        <v>4331319.7300000014</v>
      </c>
      <c r="O42" s="40">
        <f t="shared" si="10"/>
        <v>6250000</v>
      </c>
      <c r="P42" s="40">
        <f t="shared" si="10"/>
        <v>9900000</v>
      </c>
      <c r="Q42" s="40">
        <f t="shared" si="10"/>
        <v>14850000</v>
      </c>
      <c r="R42" s="40">
        <f t="shared" si="10"/>
        <v>20725000</v>
      </c>
      <c r="S42" s="40">
        <f t="shared" si="10"/>
        <v>25175000</v>
      </c>
      <c r="T42" s="40">
        <f t="shared" si="10"/>
        <v>42600000</v>
      </c>
      <c r="U42" s="40">
        <f t="shared" si="10"/>
        <v>42100000</v>
      </c>
      <c r="V42" s="40">
        <f t="shared" si="10"/>
        <v>39250000</v>
      </c>
      <c r="W42" s="40">
        <f t="shared" si="10"/>
        <v>41500000</v>
      </c>
      <c r="X42" s="40">
        <f t="shared" si="10"/>
        <v>56850000</v>
      </c>
      <c r="Y42" s="40">
        <f t="shared" si="10"/>
        <v>85875000</v>
      </c>
      <c r="Z42" s="43">
        <f t="shared" si="10"/>
        <v>119175000</v>
      </c>
      <c r="AA42" s="15"/>
      <c r="AB42" s="40"/>
    </row>
    <row r="43" spans="1:28" x14ac:dyDescent="0.25">
      <c r="A43" s="62"/>
      <c r="B43" s="16" t="s">
        <v>9</v>
      </c>
      <c r="C43" s="57">
        <v>56195160</v>
      </c>
      <c r="D43" s="57">
        <v>52022400</v>
      </c>
      <c r="E43" s="57">
        <v>68725244</v>
      </c>
      <c r="F43" s="57">
        <v>61970100</v>
      </c>
      <c r="G43" s="57">
        <v>78868760.410000011</v>
      </c>
      <c r="H43" s="57">
        <v>80809673.420000002</v>
      </c>
      <c r="I43" s="57">
        <v>91743158.599999994</v>
      </c>
      <c r="J43" s="57">
        <v>87387544.549999997</v>
      </c>
      <c r="K43" s="41">
        <v>83749889.5</v>
      </c>
      <c r="L43" s="41">
        <v>114949920.45000002</v>
      </c>
      <c r="M43" s="41">
        <f t="shared" si="10"/>
        <v>95610796.909999996</v>
      </c>
      <c r="N43" s="42">
        <v>94096929.439999998</v>
      </c>
      <c r="O43" s="63">
        <v>124275646.02284868</v>
      </c>
      <c r="P43" s="63">
        <v>132373201.92215109</v>
      </c>
      <c r="Q43" s="63">
        <v>141514615.8596918</v>
      </c>
      <c r="R43" s="63">
        <v>151680957.34900814</v>
      </c>
      <c r="S43" s="63">
        <v>164563363.93534082</v>
      </c>
      <c r="T43" s="63">
        <v>188852548.56527445</v>
      </c>
      <c r="U43" s="63">
        <v>207575188.94503236</v>
      </c>
      <c r="V43" s="63">
        <v>228402033.56537807</v>
      </c>
      <c r="W43" s="63">
        <v>251405357.91317394</v>
      </c>
      <c r="X43" s="63">
        <v>276656616.90540272</v>
      </c>
      <c r="Y43" s="63">
        <v>304226168.22187346</v>
      </c>
      <c r="Z43" s="64">
        <v>334182972.97027433</v>
      </c>
      <c r="AA43" s="15"/>
      <c r="AB43" s="40"/>
    </row>
    <row r="44" spans="1:28" x14ac:dyDescent="0.25">
      <c r="A44" s="62"/>
      <c r="B44" s="16" t="s">
        <v>10</v>
      </c>
      <c r="C44" s="41">
        <v>0</v>
      </c>
      <c r="D44" s="41">
        <v>0</v>
      </c>
      <c r="E44" s="41">
        <v>1959000</v>
      </c>
      <c r="F44" s="41">
        <v>0</v>
      </c>
      <c r="G44" s="41">
        <v>4217000</v>
      </c>
      <c r="H44" s="41">
        <v>0</v>
      </c>
      <c r="I44" s="41">
        <v>1100000</v>
      </c>
      <c r="J44" s="41">
        <v>1270000</v>
      </c>
      <c r="K44" s="41">
        <f t="shared" ref="K44:Z47" si="11">K62*K53</f>
        <v>0</v>
      </c>
      <c r="L44" s="41">
        <f t="shared" si="11"/>
        <v>0</v>
      </c>
      <c r="M44" s="41">
        <f t="shared" si="11"/>
        <v>0</v>
      </c>
      <c r="N44" s="42">
        <f t="shared" si="11"/>
        <v>0</v>
      </c>
      <c r="O44" s="40">
        <f t="shared" si="11"/>
        <v>0</v>
      </c>
      <c r="P44" s="40">
        <f t="shared" si="11"/>
        <v>0</v>
      </c>
      <c r="Q44" s="40">
        <f t="shared" si="11"/>
        <v>1500000</v>
      </c>
      <c r="R44" s="40">
        <f t="shared" si="11"/>
        <v>3000000</v>
      </c>
      <c r="S44" s="40">
        <f t="shared" si="11"/>
        <v>3000000</v>
      </c>
      <c r="T44" s="40">
        <f t="shared" si="11"/>
        <v>3000000</v>
      </c>
      <c r="U44" s="40">
        <f t="shared" si="11"/>
        <v>3000000</v>
      </c>
      <c r="V44" s="40">
        <f t="shared" si="11"/>
        <v>3000000</v>
      </c>
      <c r="W44" s="40">
        <f t="shared" si="11"/>
        <v>3000000</v>
      </c>
      <c r="X44" s="40">
        <f t="shared" si="11"/>
        <v>3000000</v>
      </c>
      <c r="Y44" s="40">
        <f t="shared" si="11"/>
        <v>3000000</v>
      </c>
      <c r="Z44" s="43">
        <f t="shared" si="11"/>
        <v>1500000</v>
      </c>
      <c r="AA44" s="15"/>
      <c r="AB44" s="40"/>
    </row>
    <row r="45" spans="1:28" x14ac:dyDescent="0.25">
      <c r="A45" s="62"/>
      <c r="B45" s="16" t="s">
        <v>11</v>
      </c>
      <c r="C45" s="41">
        <v>28707000</v>
      </c>
      <c r="D45" s="41">
        <v>29136000</v>
      </c>
      <c r="E45" s="41">
        <v>35237000</v>
      </c>
      <c r="F45" s="41">
        <v>40486000</v>
      </c>
      <c r="G45" s="41">
        <v>46465000</v>
      </c>
      <c r="H45" s="41">
        <v>34247000</v>
      </c>
      <c r="I45" s="41">
        <v>51628000</v>
      </c>
      <c r="J45" s="41">
        <v>46732000</v>
      </c>
      <c r="K45" s="41">
        <f t="shared" si="11"/>
        <v>36903000</v>
      </c>
      <c r="L45" s="41">
        <f t="shared" si="11"/>
        <v>18537000</v>
      </c>
      <c r="M45" s="41">
        <f t="shared" si="11"/>
        <v>5050000</v>
      </c>
      <c r="N45" s="42">
        <f t="shared" si="11"/>
        <v>4230000</v>
      </c>
      <c r="O45" s="40">
        <f t="shared" si="11"/>
        <v>3400000</v>
      </c>
      <c r="P45" s="40">
        <f t="shared" si="11"/>
        <v>3825000</v>
      </c>
      <c r="Q45" s="40">
        <f t="shared" si="11"/>
        <v>4250000</v>
      </c>
      <c r="R45" s="40">
        <f t="shared" si="11"/>
        <v>4675000</v>
      </c>
      <c r="S45" s="40">
        <f t="shared" si="11"/>
        <v>8500000</v>
      </c>
      <c r="T45" s="40">
        <f t="shared" si="11"/>
        <v>13472500</v>
      </c>
      <c r="U45" s="40">
        <f t="shared" si="11"/>
        <v>13472500</v>
      </c>
      <c r="V45" s="40">
        <f t="shared" si="11"/>
        <v>13472500</v>
      </c>
      <c r="W45" s="40">
        <f t="shared" si="11"/>
        <v>13472500</v>
      </c>
      <c r="X45" s="40">
        <f t="shared" si="11"/>
        <v>13472500</v>
      </c>
      <c r="Y45" s="40">
        <f t="shared" si="11"/>
        <v>13472500</v>
      </c>
      <c r="Z45" s="43">
        <f t="shared" si="11"/>
        <v>13472500</v>
      </c>
      <c r="AA45" s="15"/>
      <c r="AB45" s="40"/>
    </row>
    <row r="46" spans="1:28" x14ac:dyDescent="0.25">
      <c r="A46" s="62"/>
      <c r="B46" s="16" t="s">
        <v>12</v>
      </c>
      <c r="C46" s="41">
        <v>23861000.359999999</v>
      </c>
      <c r="D46" s="41">
        <v>29817999.950000003</v>
      </c>
      <c r="E46" s="41">
        <v>33613000.000000007</v>
      </c>
      <c r="F46" s="41">
        <v>35558000</v>
      </c>
      <c r="G46" s="41">
        <v>34692000</v>
      </c>
      <c r="H46" s="41">
        <v>20619000</v>
      </c>
      <c r="I46" s="41">
        <v>27036000</v>
      </c>
      <c r="J46" s="41">
        <v>24184000</v>
      </c>
      <c r="K46" s="41">
        <f t="shared" si="11"/>
        <v>11480000</v>
      </c>
      <c r="L46" s="41">
        <f t="shared" si="11"/>
        <v>6510000</v>
      </c>
      <c r="M46" s="41">
        <f t="shared" si="11"/>
        <v>6085000</v>
      </c>
      <c r="N46" s="42">
        <f t="shared" si="11"/>
        <v>6139000</v>
      </c>
      <c r="O46" s="40">
        <f t="shared" si="11"/>
        <v>3000000</v>
      </c>
      <c r="P46" s="40">
        <f t="shared" si="11"/>
        <v>3000000</v>
      </c>
      <c r="Q46" s="40">
        <f t="shared" si="11"/>
        <v>3000000</v>
      </c>
      <c r="R46" s="40">
        <f t="shared" si="11"/>
        <v>3250000</v>
      </c>
      <c r="S46" s="40">
        <f t="shared" si="11"/>
        <v>3250000</v>
      </c>
      <c r="T46" s="40">
        <f t="shared" si="11"/>
        <v>3250000</v>
      </c>
      <c r="U46" s="40">
        <f t="shared" si="11"/>
        <v>3250000</v>
      </c>
      <c r="V46" s="40">
        <f t="shared" si="11"/>
        <v>3250000</v>
      </c>
      <c r="W46" s="40">
        <f t="shared" si="11"/>
        <v>3250000</v>
      </c>
      <c r="X46" s="40">
        <f t="shared" si="11"/>
        <v>3250000</v>
      </c>
      <c r="Y46" s="40">
        <f t="shared" si="11"/>
        <v>3250000</v>
      </c>
      <c r="Z46" s="43">
        <f t="shared" si="11"/>
        <v>3250000</v>
      </c>
      <c r="AA46" s="15"/>
      <c r="AB46" s="40"/>
    </row>
    <row r="47" spans="1:28" x14ac:dyDescent="0.25">
      <c r="A47" s="62"/>
      <c r="B47" s="16" t="s">
        <v>13</v>
      </c>
      <c r="C47" s="41">
        <v>9271666</v>
      </c>
      <c r="D47" s="41">
        <v>4106480.25</v>
      </c>
      <c r="E47" s="41">
        <v>8028196.8399999896</v>
      </c>
      <c r="F47" s="41">
        <v>23028253.680000063</v>
      </c>
      <c r="G47" s="41">
        <v>32486834.510000136</v>
      </c>
      <c r="H47" s="41">
        <v>15816339.749999993</v>
      </c>
      <c r="I47" s="41">
        <v>19495441.350000016</v>
      </c>
      <c r="J47" s="41">
        <v>14631133.009999976</v>
      </c>
      <c r="K47" s="41">
        <f t="shared" si="11"/>
        <v>22976909.409999996</v>
      </c>
      <c r="L47" s="41">
        <f t="shared" si="11"/>
        <v>21506823.500000026</v>
      </c>
      <c r="M47" s="41">
        <f t="shared" si="11"/>
        <v>16979617.960000008</v>
      </c>
      <c r="N47" s="42">
        <f t="shared" si="11"/>
        <v>19296700.210000023</v>
      </c>
      <c r="O47" s="40">
        <f t="shared" si="11"/>
        <v>17080500</v>
      </c>
      <c r="P47" s="40">
        <f t="shared" si="11"/>
        <v>17189500</v>
      </c>
      <c r="Q47" s="40">
        <f t="shared" si="11"/>
        <v>14801000</v>
      </c>
      <c r="R47" s="40">
        <f t="shared" si="11"/>
        <v>12519500</v>
      </c>
      <c r="S47" s="40">
        <f t="shared" si="11"/>
        <v>9145000</v>
      </c>
      <c r="T47" s="40">
        <f t="shared" si="11"/>
        <v>6141500</v>
      </c>
      <c r="U47" s="40">
        <f t="shared" si="11"/>
        <v>3924000</v>
      </c>
      <c r="V47" s="40">
        <f t="shared" si="11"/>
        <v>3051500</v>
      </c>
      <c r="W47" s="40">
        <f t="shared" si="11"/>
        <v>2881500</v>
      </c>
      <c r="X47" s="40">
        <f t="shared" si="11"/>
        <v>3086500</v>
      </c>
      <c r="Y47" s="40">
        <f t="shared" si="11"/>
        <v>4036500</v>
      </c>
      <c r="Z47" s="43">
        <f t="shared" si="11"/>
        <v>5840500</v>
      </c>
      <c r="AA47" s="15"/>
      <c r="AB47" s="40"/>
    </row>
    <row r="48" spans="1:28" x14ac:dyDescent="0.25">
      <c r="A48" s="62"/>
      <c r="B48" s="44" t="s">
        <v>14</v>
      </c>
      <c r="C48" s="45">
        <f t="shared" ref="C48:Z48" si="12">SUM(C41:C47)</f>
        <v>127379372.36</v>
      </c>
      <c r="D48" s="45">
        <f t="shared" si="12"/>
        <v>121871352.2</v>
      </c>
      <c r="E48" s="45">
        <f t="shared" si="12"/>
        <v>155502514.84</v>
      </c>
      <c r="F48" s="45">
        <f t="shared" si="12"/>
        <v>170230975.68000007</v>
      </c>
      <c r="G48" s="45">
        <f t="shared" si="12"/>
        <v>206218455.92000017</v>
      </c>
      <c r="H48" s="45">
        <f t="shared" si="12"/>
        <v>161154194.17000002</v>
      </c>
      <c r="I48" s="45">
        <f t="shared" si="12"/>
        <v>206205085.95000002</v>
      </c>
      <c r="J48" s="45">
        <f t="shared" si="12"/>
        <v>202284207.56</v>
      </c>
      <c r="K48" s="45">
        <f t="shared" si="12"/>
        <v>193768475.47999999</v>
      </c>
      <c r="L48" s="45">
        <f t="shared" si="12"/>
        <v>205903749.95000005</v>
      </c>
      <c r="M48" s="45">
        <f t="shared" si="12"/>
        <v>175986067.07000002</v>
      </c>
      <c r="N48" s="46">
        <f t="shared" si="12"/>
        <v>232205997.38000005</v>
      </c>
      <c r="O48" s="60">
        <f t="shared" si="12"/>
        <v>222988146.02284867</v>
      </c>
      <c r="P48" s="60">
        <f t="shared" si="12"/>
        <v>225014701.92215109</v>
      </c>
      <c r="Q48" s="60">
        <f t="shared" si="12"/>
        <v>267740615.8596918</v>
      </c>
      <c r="R48" s="60">
        <f t="shared" si="12"/>
        <v>324040457.34900814</v>
      </c>
      <c r="S48" s="60">
        <f t="shared" si="12"/>
        <v>407556363.93534082</v>
      </c>
      <c r="T48" s="60">
        <f t="shared" si="12"/>
        <v>511122548.56527448</v>
      </c>
      <c r="U48" s="60">
        <f t="shared" si="12"/>
        <v>603807688.94503236</v>
      </c>
      <c r="V48" s="60">
        <f t="shared" si="12"/>
        <v>646837033.56537807</v>
      </c>
      <c r="W48" s="60">
        <f t="shared" si="12"/>
        <v>680711357.91317391</v>
      </c>
      <c r="X48" s="60">
        <f t="shared" si="12"/>
        <v>754656616.90540266</v>
      </c>
      <c r="Y48" s="60">
        <f t="shared" si="12"/>
        <v>819640168.22187352</v>
      </c>
      <c r="Z48" s="61">
        <f t="shared" si="12"/>
        <v>1001565972.9702743</v>
      </c>
      <c r="AA48" s="15"/>
    </row>
    <row r="49" spans="1:28" x14ac:dyDescent="0.25">
      <c r="A49" s="62"/>
      <c r="B49" s="32" t="s">
        <v>20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4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65"/>
      <c r="AA49" s="15"/>
      <c r="AB49" s="66"/>
    </row>
    <row r="50" spans="1:28" x14ac:dyDescent="0.25">
      <c r="A50" s="62"/>
      <c r="B50" s="8" t="s">
        <v>7</v>
      </c>
      <c r="C50" s="35">
        <f>IFERROR(C41/C59,0)</f>
        <v>13142.821378340366</v>
      </c>
      <c r="D50" s="35">
        <f>IFERROR(D41/D59,0)</f>
        <v>12760.285714285714</v>
      </c>
      <c r="E50" s="35">
        <f>IFERROR(E41/E59,0)</f>
        <v>12543.560821484993</v>
      </c>
      <c r="F50" s="35">
        <f>IFERROR(F41/F59,0)</f>
        <v>12639.094910591471</v>
      </c>
      <c r="G50" s="35">
        <v>12118.596424010217</v>
      </c>
      <c r="H50" s="35">
        <v>11943.363411619282</v>
      </c>
      <c r="I50" s="35">
        <v>12220.647909967845</v>
      </c>
      <c r="J50" s="35">
        <v>13030</v>
      </c>
      <c r="K50" s="35">
        <v>12637.456806282722</v>
      </c>
      <c r="L50" s="35">
        <v>10925.198326771653</v>
      </c>
      <c r="M50" s="35">
        <v>10876.206328279499</v>
      </c>
      <c r="N50" s="36">
        <v>10900.643702230132</v>
      </c>
      <c r="O50" s="67">
        <v>11140.054099882918</v>
      </c>
      <c r="P50" s="67">
        <v>11126.75255778704</v>
      </c>
      <c r="Q50" s="67">
        <v>11110.056925996205</v>
      </c>
      <c r="R50" s="67">
        <v>10956.410256410256</v>
      </c>
      <c r="S50" s="67">
        <v>10860.383064516129</v>
      </c>
      <c r="T50" s="67">
        <v>10791.071428571429</v>
      </c>
      <c r="U50" s="67">
        <v>10746.813215400623</v>
      </c>
      <c r="V50" s="67">
        <v>10734.947742537875</v>
      </c>
      <c r="W50" s="67">
        <v>10734.920634920634</v>
      </c>
      <c r="X50" s="67">
        <v>10734.928719648584</v>
      </c>
      <c r="Y50" s="67">
        <v>10734.920634920634</v>
      </c>
      <c r="Z50" s="68">
        <v>10735.176651305683</v>
      </c>
      <c r="AA50" s="15"/>
      <c r="AB50" s="69"/>
    </row>
    <row r="51" spans="1:28" x14ac:dyDescent="0.25">
      <c r="A51" s="62"/>
      <c r="B51" s="16" t="s">
        <v>8</v>
      </c>
      <c r="C51" s="41"/>
      <c r="D51" s="41"/>
      <c r="E51" s="41"/>
      <c r="F51" s="41"/>
      <c r="G51" s="41"/>
      <c r="H51" s="41"/>
      <c r="I51" s="41"/>
      <c r="J51" s="41"/>
      <c r="K51" s="41">
        <v>38608.57</v>
      </c>
      <c r="L51" s="41"/>
      <c r="M51" s="41">
        <v>22835.018181818177</v>
      </c>
      <c r="N51" s="42">
        <v>19422.95843049328</v>
      </c>
      <c r="O51" s="70">
        <v>25000</v>
      </c>
      <c r="P51" s="70">
        <v>25000</v>
      </c>
      <c r="Q51" s="70">
        <v>25000</v>
      </c>
      <c r="R51" s="70">
        <v>25000</v>
      </c>
      <c r="S51" s="70">
        <v>25000</v>
      </c>
      <c r="T51" s="70">
        <v>25000</v>
      </c>
      <c r="U51" s="70">
        <v>25000</v>
      </c>
      <c r="V51" s="70">
        <v>25000</v>
      </c>
      <c r="W51" s="70">
        <v>25000</v>
      </c>
      <c r="X51" s="70">
        <v>25000</v>
      </c>
      <c r="Y51" s="70">
        <v>25000</v>
      </c>
      <c r="Z51" s="71">
        <v>25000</v>
      </c>
      <c r="AA51" s="15"/>
    </row>
    <row r="52" spans="1:28" x14ac:dyDescent="0.25">
      <c r="A52" s="62"/>
      <c r="B52" s="16" t="s">
        <v>9</v>
      </c>
      <c r="C52" s="41">
        <f>IFERROR(C43/C61,0)</f>
        <v>5317.9861834011544</v>
      </c>
      <c r="D52" s="41">
        <f>IFERROR(D43/D61,0)</f>
        <v>5415.6152404747036</v>
      </c>
      <c r="E52" s="41">
        <f>IFERROR(E43/E61,0)</f>
        <v>5533.8790562847253</v>
      </c>
      <c r="F52" s="41">
        <f>IFERROR(F43/F61,0)</f>
        <v>5023.9237940818812</v>
      </c>
      <c r="G52" s="41">
        <v>6401.8183578855287</v>
      </c>
      <c r="H52" s="41">
        <v>6671.1239205848906</v>
      </c>
      <c r="I52" s="41">
        <v>6834.8372105070639</v>
      </c>
      <c r="J52" s="41">
        <v>6059.1341027738372</v>
      </c>
      <c r="K52" s="41">
        <v>5183.1841502661218</v>
      </c>
      <c r="L52" s="41">
        <v>6015.1711381475679</v>
      </c>
      <c r="M52" s="41">
        <v>4997.1670365337377</v>
      </c>
      <c r="N52" s="42">
        <v>5249.7728989064935</v>
      </c>
      <c r="O52" s="70">
        <v>5719.895361718749</v>
      </c>
      <c r="P52" s="70">
        <v>5777.0943153359367</v>
      </c>
      <c r="Q52" s="70">
        <v>5834.8652584892961</v>
      </c>
      <c r="R52" s="70">
        <v>5893.2139110741882</v>
      </c>
      <c r="S52" s="70">
        <v>6011.0781892956729</v>
      </c>
      <c r="T52" s="70">
        <v>6191.4105349745432</v>
      </c>
      <c r="U52" s="70">
        <v>6377.1528510237795</v>
      </c>
      <c r="V52" s="70">
        <v>6568.4674365544934</v>
      </c>
      <c r="W52" s="70">
        <v>6765.5214596511287</v>
      </c>
      <c r="X52" s="70">
        <v>6968.4871034406624</v>
      </c>
      <c r="Y52" s="70">
        <v>7177.541716543883</v>
      </c>
      <c r="Z52" s="71">
        <v>7392.8679680401983</v>
      </c>
      <c r="AA52" s="15"/>
    </row>
    <row r="53" spans="1:28" x14ac:dyDescent="0.25">
      <c r="A53" s="62"/>
      <c r="B53" s="16" t="s">
        <v>10</v>
      </c>
      <c r="C53" s="41"/>
      <c r="D53" s="41"/>
      <c r="E53" s="41">
        <f>IFERROR(E44/E62,0)</f>
        <v>1959000</v>
      </c>
      <c r="F53" s="41"/>
      <c r="G53" s="41">
        <v>2108500</v>
      </c>
      <c r="H53" s="41"/>
      <c r="I53" s="41">
        <v>1100000</v>
      </c>
      <c r="J53" s="41">
        <v>1270000</v>
      </c>
      <c r="K53" s="41"/>
      <c r="L53" s="41"/>
      <c r="M53" s="41"/>
      <c r="N53" s="42"/>
      <c r="O53" s="72">
        <v>1500000</v>
      </c>
      <c r="P53" s="72">
        <v>1500000</v>
      </c>
      <c r="Q53" s="72">
        <v>1500000</v>
      </c>
      <c r="R53" s="72">
        <v>1500000</v>
      </c>
      <c r="S53" s="72">
        <v>1500000</v>
      </c>
      <c r="T53" s="72">
        <v>1500000</v>
      </c>
      <c r="U53" s="72">
        <v>1500000</v>
      </c>
      <c r="V53" s="72">
        <v>1500000</v>
      </c>
      <c r="W53" s="72">
        <v>1500000</v>
      </c>
      <c r="X53" s="72">
        <v>1500000</v>
      </c>
      <c r="Y53" s="72">
        <v>1500000</v>
      </c>
      <c r="Z53" s="73">
        <v>1500000</v>
      </c>
      <c r="AA53" s="15"/>
    </row>
    <row r="54" spans="1:28" x14ac:dyDescent="0.25">
      <c r="A54" s="62"/>
      <c r="B54" s="16" t="s">
        <v>11</v>
      </c>
      <c r="C54" s="41">
        <f t="shared" ref="C54:D56" si="13">IFERROR(C45/C63,0)</f>
        <v>20742.052023121389</v>
      </c>
      <c r="D54" s="41">
        <f t="shared" si="13"/>
        <v>19806.93405846363</v>
      </c>
      <c r="E54" s="41">
        <f>IFERROR(E45/E63,0)</f>
        <v>19729.56326987682</v>
      </c>
      <c r="F54" s="41">
        <f>IFERROR(F45/F63,0)</f>
        <v>20375.440362355308</v>
      </c>
      <c r="G54" s="41">
        <v>19638.630600169061</v>
      </c>
      <c r="H54" s="41">
        <v>18129.698253043938</v>
      </c>
      <c r="I54" s="41">
        <v>19660.319878141661</v>
      </c>
      <c r="J54" s="41">
        <v>19877</v>
      </c>
      <c r="K54" s="41">
        <v>20967.613636363636</v>
      </c>
      <c r="L54" s="41">
        <v>14380.915438324282</v>
      </c>
      <c r="M54" s="41">
        <v>11799.065420560748</v>
      </c>
      <c r="N54" s="42">
        <v>12155.172413793103</v>
      </c>
      <c r="O54" s="72">
        <v>8500</v>
      </c>
      <c r="P54" s="72">
        <v>8500</v>
      </c>
      <c r="Q54" s="72">
        <v>8500</v>
      </c>
      <c r="R54" s="72">
        <v>8500</v>
      </c>
      <c r="S54" s="72">
        <v>8500</v>
      </c>
      <c r="T54" s="72">
        <v>8500</v>
      </c>
      <c r="U54" s="72">
        <v>8500</v>
      </c>
      <c r="V54" s="72">
        <v>8500</v>
      </c>
      <c r="W54" s="72">
        <v>8500</v>
      </c>
      <c r="X54" s="72">
        <v>8500</v>
      </c>
      <c r="Y54" s="72">
        <v>8500</v>
      </c>
      <c r="Z54" s="73">
        <v>8500</v>
      </c>
      <c r="AA54" s="15"/>
    </row>
    <row r="55" spans="1:28" x14ac:dyDescent="0.25">
      <c r="A55" s="62"/>
      <c r="B55" s="16" t="s">
        <v>12</v>
      </c>
      <c r="C55" s="41">
        <v>69162.319884057972</v>
      </c>
      <c r="D55" s="41">
        <v>70995.237976190489</v>
      </c>
      <c r="E55" s="41">
        <v>67768.145161290333</v>
      </c>
      <c r="F55" s="41">
        <v>68777.562862669249</v>
      </c>
      <c r="G55" s="41">
        <v>70369.168356997965</v>
      </c>
      <c r="H55" s="41">
        <v>67162.866449511406</v>
      </c>
      <c r="I55" s="41">
        <v>72096</v>
      </c>
      <c r="J55" s="41">
        <v>69097.142857142855</v>
      </c>
      <c r="K55" s="41">
        <v>80845.070422535209</v>
      </c>
      <c r="L55" s="41">
        <v>87972.972972972973</v>
      </c>
      <c r="M55" s="41">
        <v>95078.125</v>
      </c>
      <c r="N55" s="42">
        <v>102316.66666666667</v>
      </c>
      <c r="O55" s="72">
        <v>50000</v>
      </c>
      <c r="P55" s="72">
        <v>50000</v>
      </c>
      <c r="Q55" s="72">
        <v>50000</v>
      </c>
      <c r="R55" s="72">
        <v>50000</v>
      </c>
      <c r="S55" s="72">
        <v>50000</v>
      </c>
      <c r="T55" s="72">
        <v>50000</v>
      </c>
      <c r="U55" s="72">
        <v>50000</v>
      </c>
      <c r="V55" s="72">
        <v>50000</v>
      </c>
      <c r="W55" s="72">
        <v>50000</v>
      </c>
      <c r="X55" s="72">
        <v>50000</v>
      </c>
      <c r="Y55" s="72">
        <v>50000</v>
      </c>
      <c r="Z55" s="73">
        <v>50000</v>
      </c>
      <c r="AA55" s="15"/>
    </row>
    <row r="56" spans="1:28" x14ac:dyDescent="0.25">
      <c r="A56" s="62"/>
      <c r="B56" s="22" t="s">
        <v>13</v>
      </c>
      <c r="C56" s="74">
        <f t="shared" si="13"/>
        <v>46826.595959595958</v>
      </c>
      <c r="D56" s="74">
        <f t="shared" si="13"/>
        <v>45627.558333333334</v>
      </c>
      <c r="E56" s="74">
        <f>IFERROR(E47/E65,0)</f>
        <v>45614.75477272721</v>
      </c>
      <c r="F56" s="74">
        <f>IFERROR(F47/F65,0)</f>
        <v>43043.464822430025</v>
      </c>
      <c r="G56" s="74">
        <v>40206.478353960563</v>
      </c>
      <c r="H56" s="74">
        <v>39839.646725440791</v>
      </c>
      <c r="I56" s="74">
        <v>36304.360055865953</v>
      </c>
      <c r="J56" s="74">
        <v>33635</v>
      </c>
      <c r="K56" s="74">
        <v>38681.665673400668</v>
      </c>
      <c r="L56" s="74">
        <v>39246.028284671578</v>
      </c>
      <c r="M56" s="74">
        <v>33891.453013972074</v>
      </c>
      <c r="N56" s="75">
        <v>35668.577097966772</v>
      </c>
      <c r="O56" s="76">
        <v>29965.78947368421</v>
      </c>
      <c r="P56" s="76">
        <v>30157.017543859649</v>
      </c>
      <c r="Q56" s="76">
        <v>29367.063492063491</v>
      </c>
      <c r="R56" s="76">
        <v>30836.206896551725</v>
      </c>
      <c r="S56" s="76">
        <v>35173.076923076922</v>
      </c>
      <c r="T56" s="76">
        <v>37448.170731707316</v>
      </c>
      <c r="U56" s="76">
        <v>36000</v>
      </c>
      <c r="V56" s="76">
        <v>30212.871287128713</v>
      </c>
      <c r="W56" s="76">
        <v>27183.962264150945</v>
      </c>
      <c r="X56" s="76">
        <v>26607.758620689656</v>
      </c>
      <c r="Y56" s="76">
        <v>24463.636363636364</v>
      </c>
      <c r="Z56" s="77">
        <v>23084.980237154152</v>
      </c>
      <c r="AA56" s="15"/>
    </row>
    <row r="57" spans="1:28" x14ac:dyDescent="0.25">
      <c r="A57" s="62"/>
      <c r="B57" s="44" t="s">
        <v>14</v>
      </c>
      <c r="C57" s="45">
        <f t="shared" ref="C57:Z57" si="14">C48/SUM(C59:C65)</f>
        <v>9646.2985505490342</v>
      </c>
      <c r="D57" s="45">
        <f t="shared" si="14"/>
        <v>10056.221816981599</v>
      </c>
      <c r="E57" s="45">
        <f t="shared" si="14"/>
        <v>10025.305579266327</v>
      </c>
      <c r="F57" s="45">
        <f t="shared" si="14"/>
        <v>10572.695837525624</v>
      </c>
      <c r="G57" s="45">
        <f t="shared" si="14"/>
        <v>10880.517908510536</v>
      </c>
      <c r="H57" s="45">
        <f t="shared" si="14"/>
        <v>10386.757090903979</v>
      </c>
      <c r="I57" s="45">
        <f t="shared" si="14"/>
        <v>11326.294255052862</v>
      </c>
      <c r="J57" s="45">
        <f t="shared" si="14"/>
        <v>10260.708841552074</v>
      </c>
      <c r="K57" s="45">
        <f t="shared" si="14"/>
        <v>8924.898690986136</v>
      </c>
      <c r="L57" s="45">
        <f t="shared" si="14"/>
        <v>8208.241975284036</v>
      </c>
      <c r="M57" s="45">
        <f t="shared" si="14"/>
        <v>7096.7847032018717</v>
      </c>
      <c r="N57" s="46">
        <f t="shared" si="14"/>
        <v>8105.7701462631358</v>
      </c>
      <c r="O57" s="47">
        <f t="shared" si="14"/>
        <v>7636.8002931345018</v>
      </c>
      <c r="P57" s="47">
        <f t="shared" si="14"/>
        <v>7584.5631885428429</v>
      </c>
      <c r="Q57" s="47">
        <f t="shared" si="14"/>
        <v>7917.2725502119893</v>
      </c>
      <c r="R57" s="47">
        <f t="shared" si="14"/>
        <v>8247.3523369307477</v>
      </c>
      <c r="S57" s="47">
        <f t="shared" si="14"/>
        <v>8568.1061635847382</v>
      </c>
      <c r="T57" s="47">
        <f t="shared" si="14"/>
        <v>8882.5461758170241</v>
      </c>
      <c r="U57" s="47">
        <f t="shared" si="14"/>
        <v>9046.2387958982599</v>
      </c>
      <c r="V57" s="47">
        <f t="shared" si="14"/>
        <v>9072.4935176268937</v>
      </c>
      <c r="W57" s="47">
        <f t="shared" si="14"/>
        <v>9125.0874355853884</v>
      </c>
      <c r="X57" s="47">
        <f t="shared" si="14"/>
        <v>9334.0218347075661</v>
      </c>
      <c r="Y57" s="47">
        <f t="shared" si="14"/>
        <v>9593.4087699112624</v>
      </c>
      <c r="Z57" s="48">
        <f t="shared" si="14"/>
        <v>9946.0939894874118</v>
      </c>
      <c r="AA57" s="15"/>
    </row>
    <row r="58" spans="1:28" x14ac:dyDescent="0.25">
      <c r="A58" s="62"/>
      <c r="B58" s="32" t="s">
        <v>21</v>
      </c>
      <c r="C58" s="33"/>
      <c r="D58" s="33"/>
      <c r="E58" s="33"/>
      <c r="F58" s="33"/>
      <c r="G58" s="33"/>
      <c r="H58" s="33"/>
      <c r="I58" s="33"/>
      <c r="J58" s="33"/>
      <c r="K58" s="49"/>
      <c r="L58" s="49"/>
      <c r="M58" s="49"/>
      <c r="N58" s="50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15"/>
    </row>
    <row r="59" spans="1:28" x14ac:dyDescent="0.25">
      <c r="A59" s="62"/>
      <c r="B59" s="8" t="s">
        <v>7</v>
      </c>
      <c r="C59" s="35">
        <v>711</v>
      </c>
      <c r="D59" s="35">
        <v>532</v>
      </c>
      <c r="E59" s="35">
        <v>633</v>
      </c>
      <c r="F59" s="35">
        <v>727</v>
      </c>
      <c r="G59" s="35">
        <v>783</v>
      </c>
      <c r="H59" s="35">
        <v>809</v>
      </c>
      <c r="I59" s="35">
        <v>1244</v>
      </c>
      <c r="J59" s="35">
        <v>2155</v>
      </c>
      <c r="K59" s="35">
        <v>3056</v>
      </c>
      <c r="L59" s="35">
        <v>4064</v>
      </c>
      <c r="M59" s="35">
        <f t="shared" ref="M59:Z59" si="15">M126</f>
        <v>4551</v>
      </c>
      <c r="N59" s="36">
        <v>9551</v>
      </c>
      <c r="O59" s="37">
        <f t="shared" si="15"/>
        <v>6192.25</v>
      </c>
      <c r="P59" s="37">
        <f t="shared" si="15"/>
        <v>5278</v>
      </c>
      <c r="Q59" s="37">
        <f t="shared" si="15"/>
        <v>7905</v>
      </c>
      <c r="R59" s="37">
        <f t="shared" si="15"/>
        <v>11700</v>
      </c>
      <c r="S59" s="37">
        <f t="shared" si="15"/>
        <v>17856</v>
      </c>
      <c r="T59" s="37">
        <f t="shared" si="15"/>
        <v>23520</v>
      </c>
      <c r="U59" s="37">
        <f t="shared" si="15"/>
        <v>30752</v>
      </c>
      <c r="V59" s="37">
        <f t="shared" si="15"/>
        <v>33201</v>
      </c>
      <c r="W59" s="37">
        <f t="shared" si="15"/>
        <v>34020</v>
      </c>
      <c r="X59" s="37">
        <f t="shared" si="15"/>
        <v>37107</v>
      </c>
      <c r="Y59" s="37">
        <f t="shared" si="15"/>
        <v>37800</v>
      </c>
      <c r="Z59" s="38">
        <f t="shared" si="15"/>
        <v>48825</v>
      </c>
      <c r="AA59" s="15"/>
    </row>
    <row r="60" spans="1:28" x14ac:dyDescent="0.25">
      <c r="A60" s="62"/>
      <c r="B60" s="16" t="s">
        <v>8</v>
      </c>
      <c r="C60" s="41"/>
      <c r="D60" s="41"/>
      <c r="E60" s="41"/>
      <c r="F60" s="41"/>
      <c r="G60" s="41"/>
      <c r="H60" s="41"/>
      <c r="I60" s="41"/>
      <c r="J60" s="41"/>
      <c r="K60" s="41">
        <v>1</v>
      </c>
      <c r="L60" s="41"/>
      <c r="M60" s="41">
        <v>121</v>
      </c>
      <c r="N60" s="42">
        <v>223</v>
      </c>
      <c r="O60" s="70">
        <v>250</v>
      </c>
      <c r="P60" s="70">
        <v>396</v>
      </c>
      <c r="Q60" s="70">
        <v>594</v>
      </c>
      <c r="R60" s="70">
        <v>829</v>
      </c>
      <c r="S60" s="70">
        <v>1007</v>
      </c>
      <c r="T60" s="70">
        <v>1704</v>
      </c>
      <c r="U60" s="70">
        <v>1684</v>
      </c>
      <c r="V60" s="70">
        <v>1570</v>
      </c>
      <c r="W60" s="70">
        <v>1660</v>
      </c>
      <c r="X60" s="70">
        <v>2274</v>
      </c>
      <c r="Y60" s="70">
        <v>3435</v>
      </c>
      <c r="Z60" s="71">
        <v>4767</v>
      </c>
      <c r="AA60" s="15"/>
    </row>
    <row r="61" spans="1:28" x14ac:dyDescent="0.25">
      <c r="A61" s="62"/>
      <c r="B61" s="16" t="s">
        <v>9</v>
      </c>
      <c r="C61" s="41">
        <v>10567</v>
      </c>
      <c r="D61" s="41">
        <v>9606</v>
      </c>
      <c r="E61" s="41">
        <v>12419</v>
      </c>
      <c r="F61" s="41">
        <v>12335</v>
      </c>
      <c r="G61" s="41">
        <v>14501</v>
      </c>
      <c r="H61" s="41">
        <f>H43/H52</f>
        <v>12113.352170036593</v>
      </c>
      <c r="I61" s="41">
        <f>I43/I52</f>
        <v>13422.87398724947</v>
      </c>
      <c r="J61" s="41">
        <f>J43/J52</f>
        <v>14422.44767449436</v>
      </c>
      <c r="K61" s="41">
        <v>16158</v>
      </c>
      <c r="L61" s="41">
        <v>19110</v>
      </c>
      <c r="M61" s="41">
        <v>19133</v>
      </c>
      <c r="N61" s="42">
        <f>N43/N52</f>
        <v>17924</v>
      </c>
      <c r="O61" s="70">
        <v>21726.909001619493</v>
      </c>
      <c r="P61" s="70">
        <v>22913.456955471847</v>
      </c>
      <c r="Q61" s="70">
        <v>24253.279140216397</v>
      </c>
      <c r="R61" s="70">
        <v>25738.240565810451</v>
      </c>
      <c r="S61" s="70">
        <v>27376.679982035461</v>
      </c>
      <c r="T61" s="70">
        <v>30502.346355239861</v>
      </c>
      <c r="U61" s="70">
        <v>32549.821808286833</v>
      </c>
      <c r="V61" s="70">
        <v>34772.499943333351</v>
      </c>
      <c r="W61" s="70">
        <v>37159.790182106364</v>
      </c>
      <c r="X61" s="70">
        <v>39701.101946332747</v>
      </c>
      <c r="Y61" s="70">
        <v>42385.844657739435</v>
      </c>
      <c r="Z61" s="71">
        <v>45203.427738053339</v>
      </c>
      <c r="AA61" s="15"/>
    </row>
    <row r="62" spans="1:28" x14ac:dyDescent="0.25">
      <c r="A62" s="62"/>
      <c r="B62" s="16" t="s">
        <v>10</v>
      </c>
      <c r="C62" s="41">
        <v>0</v>
      </c>
      <c r="D62" s="41">
        <v>0</v>
      </c>
      <c r="E62" s="41">
        <v>1</v>
      </c>
      <c r="F62" s="41">
        <v>0</v>
      </c>
      <c r="G62" s="41">
        <v>2</v>
      </c>
      <c r="H62" s="41">
        <v>0</v>
      </c>
      <c r="I62" s="41">
        <v>1</v>
      </c>
      <c r="J62" s="41">
        <v>1</v>
      </c>
      <c r="K62" s="41">
        <v>0</v>
      </c>
      <c r="L62" s="41">
        <v>0</v>
      </c>
      <c r="M62" s="41">
        <v>0</v>
      </c>
      <c r="N62" s="42">
        <v>0</v>
      </c>
      <c r="O62" s="72">
        <v>0</v>
      </c>
      <c r="P62" s="72">
        <v>0</v>
      </c>
      <c r="Q62" s="72">
        <v>1</v>
      </c>
      <c r="R62" s="72">
        <v>2</v>
      </c>
      <c r="S62" s="72">
        <v>2</v>
      </c>
      <c r="T62" s="72">
        <v>2</v>
      </c>
      <c r="U62" s="72">
        <v>2</v>
      </c>
      <c r="V62" s="72">
        <v>2</v>
      </c>
      <c r="W62" s="72">
        <v>2</v>
      </c>
      <c r="X62" s="72">
        <v>2</v>
      </c>
      <c r="Y62" s="72">
        <v>2</v>
      </c>
      <c r="Z62" s="73">
        <v>1</v>
      </c>
      <c r="AA62" s="15"/>
    </row>
    <row r="63" spans="1:28" x14ac:dyDescent="0.25">
      <c r="A63" s="62"/>
      <c r="B63" s="16" t="s">
        <v>11</v>
      </c>
      <c r="C63" s="41">
        <v>1384</v>
      </c>
      <c r="D63" s="41">
        <v>1471</v>
      </c>
      <c r="E63" s="41">
        <v>1786</v>
      </c>
      <c r="F63" s="41">
        <v>1987</v>
      </c>
      <c r="G63" s="41">
        <v>2366</v>
      </c>
      <c r="H63" s="41">
        <v>1889</v>
      </c>
      <c r="I63" s="41">
        <v>2626</v>
      </c>
      <c r="J63" s="41">
        <v>2351</v>
      </c>
      <c r="K63" s="41">
        <v>1760</v>
      </c>
      <c r="L63" s="41">
        <v>1289</v>
      </c>
      <c r="M63" s="41">
        <v>428</v>
      </c>
      <c r="N63" s="42">
        <v>348</v>
      </c>
      <c r="O63" s="72">
        <v>400</v>
      </c>
      <c r="P63" s="72">
        <v>450</v>
      </c>
      <c r="Q63" s="72">
        <v>500</v>
      </c>
      <c r="R63" s="72">
        <v>550</v>
      </c>
      <c r="S63" s="72">
        <v>1000</v>
      </c>
      <c r="T63" s="72">
        <v>1585</v>
      </c>
      <c r="U63" s="72">
        <v>1585</v>
      </c>
      <c r="V63" s="72">
        <v>1585</v>
      </c>
      <c r="W63" s="72">
        <v>1585</v>
      </c>
      <c r="X63" s="72">
        <v>1585</v>
      </c>
      <c r="Y63" s="72">
        <v>1585</v>
      </c>
      <c r="Z63" s="73">
        <v>1585</v>
      </c>
      <c r="AA63" s="15"/>
    </row>
    <row r="64" spans="1:28" x14ac:dyDescent="0.25">
      <c r="A64" s="62"/>
      <c r="B64" s="16" t="s">
        <v>12</v>
      </c>
      <c r="C64" s="41">
        <v>345</v>
      </c>
      <c r="D64" s="41">
        <v>420</v>
      </c>
      <c r="E64" s="41">
        <v>496</v>
      </c>
      <c r="F64" s="41">
        <v>517</v>
      </c>
      <c r="G64" s="41">
        <v>493</v>
      </c>
      <c r="H64" s="41">
        <v>307</v>
      </c>
      <c r="I64" s="41">
        <v>375</v>
      </c>
      <c r="J64" s="41">
        <v>350</v>
      </c>
      <c r="K64" s="41">
        <v>142</v>
      </c>
      <c r="L64" s="41">
        <v>74</v>
      </c>
      <c r="M64" s="41">
        <v>64</v>
      </c>
      <c r="N64" s="42">
        <v>60</v>
      </c>
      <c r="O64" s="72">
        <v>60</v>
      </c>
      <c r="P64" s="72">
        <v>60</v>
      </c>
      <c r="Q64" s="72">
        <v>60</v>
      </c>
      <c r="R64" s="72">
        <v>65</v>
      </c>
      <c r="S64" s="72">
        <v>65</v>
      </c>
      <c r="T64" s="72">
        <v>65</v>
      </c>
      <c r="U64" s="72">
        <v>65</v>
      </c>
      <c r="V64" s="72">
        <v>65</v>
      </c>
      <c r="W64" s="72">
        <v>65</v>
      </c>
      <c r="X64" s="72">
        <v>65</v>
      </c>
      <c r="Y64" s="72">
        <v>65</v>
      </c>
      <c r="Z64" s="73">
        <v>65</v>
      </c>
      <c r="AA64" s="15"/>
    </row>
    <row r="65" spans="1:28" x14ac:dyDescent="0.25">
      <c r="A65" s="62"/>
      <c r="B65" s="16" t="s">
        <v>13</v>
      </c>
      <c r="C65" s="41">
        <v>198</v>
      </c>
      <c r="D65" s="41">
        <v>90</v>
      </c>
      <c r="E65" s="41">
        <v>176</v>
      </c>
      <c r="F65" s="41">
        <v>535</v>
      </c>
      <c r="G65" s="41">
        <v>808</v>
      </c>
      <c r="H65" s="41">
        <v>397</v>
      </c>
      <c r="I65" s="41">
        <v>537</v>
      </c>
      <c r="J65" s="41">
        <v>435</v>
      </c>
      <c r="K65" s="41">
        <v>594</v>
      </c>
      <c r="L65" s="41">
        <v>548</v>
      </c>
      <c r="M65" s="41">
        <v>501</v>
      </c>
      <c r="N65" s="42">
        <v>541</v>
      </c>
      <c r="O65" s="70">
        <v>570</v>
      </c>
      <c r="P65" s="70">
        <v>570</v>
      </c>
      <c r="Q65" s="70">
        <v>504</v>
      </c>
      <c r="R65" s="70">
        <v>406</v>
      </c>
      <c r="S65" s="70">
        <v>260</v>
      </c>
      <c r="T65" s="70">
        <v>164</v>
      </c>
      <c r="U65" s="70">
        <v>109</v>
      </c>
      <c r="V65" s="70">
        <v>101</v>
      </c>
      <c r="W65" s="70">
        <v>106</v>
      </c>
      <c r="X65" s="70">
        <v>116</v>
      </c>
      <c r="Y65" s="70">
        <v>165</v>
      </c>
      <c r="Z65" s="71">
        <v>253</v>
      </c>
      <c r="AA65" s="15"/>
    </row>
    <row r="66" spans="1:28" x14ac:dyDescent="0.25">
      <c r="A66" s="62"/>
      <c r="B66" s="44" t="s">
        <v>14</v>
      </c>
      <c r="C66" s="45">
        <f t="shared" ref="C66:Z66" si="16">SUM(C59:C65)</f>
        <v>13205</v>
      </c>
      <c r="D66" s="45">
        <f t="shared" si="16"/>
        <v>12119</v>
      </c>
      <c r="E66" s="45">
        <f t="shared" si="16"/>
        <v>15511</v>
      </c>
      <c r="F66" s="45">
        <f t="shared" si="16"/>
        <v>16101</v>
      </c>
      <c r="G66" s="45">
        <f t="shared" si="16"/>
        <v>18953</v>
      </c>
      <c r="H66" s="45">
        <f t="shared" si="16"/>
        <v>15515.352170036593</v>
      </c>
      <c r="I66" s="45">
        <f t="shared" si="16"/>
        <v>18205.87398724947</v>
      </c>
      <c r="J66" s="45">
        <f t="shared" si="16"/>
        <v>19714.44767449436</v>
      </c>
      <c r="K66" s="45">
        <f t="shared" si="16"/>
        <v>21711</v>
      </c>
      <c r="L66" s="45">
        <f t="shared" si="16"/>
        <v>25085</v>
      </c>
      <c r="M66" s="45">
        <f t="shared" si="16"/>
        <v>24798</v>
      </c>
      <c r="N66" s="46">
        <f t="shared" si="16"/>
        <v>28647</v>
      </c>
      <c r="O66" s="47">
        <f t="shared" si="16"/>
        <v>29199.159001619493</v>
      </c>
      <c r="P66" s="47">
        <f t="shared" si="16"/>
        <v>29667.456955471847</v>
      </c>
      <c r="Q66" s="47">
        <f t="shared" si="16"/>
        <v>33817.2791402164</v>
      </c>
      <c r="R66" s="47">
        <f t="shared" si="16"/>
        <v>39290.240565810454</v>
      </c>
      <c r="S66" s="47">
        <f t="shared" si="16"/>
        <v>47566.679982035464</v>
      </c>
      <c r="T66" s="47">
        <f t="shared" si="16"/>
        <v>57542.346355239861</v>
      </c>
      <c r="U66" s="47">
        <f t="shared" si="16"/>
        <v>66746.821808286826</v>
      </c>
      <c r="V66" s="47">
        <f t="shared" si="16"/>
        <v>71296.499943333358</v>
      </c>
      <c r="W66" s="47">
        <f t="shared" si="16"/>
        <v>74597.790182106372</v>
      </c>
      <c r="X66" s="47">
        <f t="shared" si="16"/>
        <v>80850.101946332754</v>
      </c>
      <c r="Y66" s="47">
        <f t="shared" si="16"/>
        <v>85437.844657739435</v>
      </c>
      <c r="Z66" s="48">
        <f t="shared" si="16"/>
        <v>100699.42773805335</v>
      </c>
      <c r="AA66" s="15"/>
    </row>
    <row r="67" spans="1:28" x14ac:dyDescent="0.25">
      <c r="A67" s="62"/>
      <c r="B67" s="32" t="s">
        <v>22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4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15"/>
      <c r="AB67" s="66"/>
    </row>
    <row r="68" spans="1:28" x14ac:dyDescent="0.25">
      <c r="A68" s="62"/>
      <c r="B68" s="8" t="s">
        <v>7</v>
      </c>
      <c r="C68" s="78">
        <v>0.54</v>
      </c>
      <c r="D68" s="78">
        <v>0.54</v>
      </c>
      <c r="E68" s="78">
        <v>0.54</v>
      </c>
      <c r="F68" s="78">
        <v>0.54</v>
      </c>
      <c r="G68" s="78">
        <v>0.54</v>
      </c>
      <c r="H68" s="78">
        <v>0.54</v>
      </c>
      <c r="I68" s="78">
        <v>0.54</v>
      </c>
      <c r="J68" s="78">
        <v>0.54</v>
      </c>
      <c r="K68" s="78">
        <v>0.54</v>
      </c>
      <c r="L68" s="78">
        <v>0.54</v>
      </c>
      <c r="M68" s="78">
        <v>0.54</v>
      </c>
      <c r="N68" s="79">
        <v>0.54</v>
      </c>
      <c r="O68" s="80">
        <v>0.54</v>
      </c>
      <c r="P68" s="80">
        <v>0.54</v>
      </c>
      <c r="Q68" s="80">
        <v>0.54</v>
      </c>
      <c r="R68" s="80">
        <v>0.54</v>
      </c>
      <c r="S68" s="80">
        <v>0.54</v>
      </c>
      <c r="T68" s="80">
        <v>0.54</v>
      </c>
      <c r="U68" s="80">
        <v>0.54</v>
      </c>
      <c r="V68" s="80">
        <v>0.54</v>
      </c>
      <c r="W68" s="80">
        <v>0.54</v>
      </c>
      <c r="X68" s="80">
        <v>0.54</v>
      </c>
      <c r="Y68" s="80">
        <v>0.54</v>
      </c>
      <c r="Z68" s="81">
        <v>0.54</v>
      </c>
      <c r="AA68" s="15"/>
    </row>
    <row r="69" spans="1:28" x14ac:dyDescent="0.25">
      <c r="A69" s="62"/>
      <c r="B69" s="16" t="s">
        <v>8</v>
      </c>
      <c r="C69" s="82"/>
      <c r="D69" s="82"/>
      <c r="E69" s="82"/>
      <c r="F69" s="82"/>
      <c r="G69" s="82"/>
      <c r="H69" s="82"/>
      <c r="I69" s="82"/>
      <c r="J69" s="82"/>
      <c r="K69" s="82">
        <v>0.4648360706418474</v>
      </c>
      <c r="L69" s="82">
        <v>0.49990000000000001</v>
      </c>
      <c r="M69" s="82">
        <v>0.49990000000000001</v>
      </c>
      <c r="N69" s="83">
        <v>0.49990000000000001</v>
      </c>
      <c r="O69" s="84">
        <v>0.49</v>
      </c>
      <c r="P69" s="84">
        <v>0.49</v>
      </c>
      <c r="Q69" s="84">
        <v>0.49</v>
      </c>
      <c r="R69" s="84">
        <v>0.49</v>
      </c>
      <c r="S69" s="84">
        <v>0.49</v>
      </c>
      <c r="T69" s="84">
        <v>0.49</v>
      </c>
      <c r="U69" s="84">
        <v>0.49</v>
      </c>
      <c r="V69" s="84">
        <v>0.49</v>
      </c>
      <c r="W69" s="84">
        <v>0.49</v>
      </c>
      <c r="X69" s="84">
        <v>0.49</v>
      </c>
      <c r="Y69" s="84">
        <v>0.49</v>
      </c>
      <c r="Z69" s="85">
        <v>0.49</v>
      </c>
      <c r="AA69" s="15"/>
    </row>
    <row r="70" spans="1:28" x14ac:dyDescent="0.25">
      <c r="A70" s="62"/>
      <c r="B70" s="16" t="s">
        <v>9</v>
      </c>
      <c r="C70" s="82">
        <v>0.54600000000000004</v>
      </c>
      <c r="D70" s="82">
        <v>0.53089953493549435</v>
      </c>
      <c r="E70" s="82">
        <v>0.5583105520943441</v>
      </c>
      <c r="F70" s="82">
        <v>0.5295497472304489</v>
      </c>
      <c r="G70" s="82">
        <v>0.52458936750240048</v>
      </c>
      <c r="H70" s="82">
        <v>0.52458936750240048</v>
      </c>
      <c r="I70" s="82">
        <v>0.56021327396971876</v>
      </c>
      <c r="J70" s="82">
        <v>0.58379782511808165</v>
      </c>
      <c r="K70" s="82">
        <v>0.55475644870535579</v>
      </c>
      <c r="L70" s="82">
        <v>0.57784884091991506</v>
      </c>
      <c r="M70" s="82">
        <v>0.59171240614839982</v>
      </c>
      <c r="N70" s="83">
        <v>0.58351212228564686</v>
      </c>
      <c r="O70" s="84">
        <v>0.56020313350095585</v>
      </c>
      <c r="P70" s="84">
        <v>0.56020313350094986</v>
      </c>
      <c r="Q70" s="84">
        <v>0.56020313350095519</v>
      </c>
      <c r="R70" s="84">
        <v>0.56792580353875077</v>
      </c>
      <c r="S70" s="84">
        <v>0.56792580353874322</v>
      </c>
      <c r="T70" s="84">
        <v>0.56845155760190469</v>
      </c>
      <c r="U70" s="84">
        <v>0.56845155760190491</v>
      </c>
      <c r="V70" s="84">
        <v>0.56845155760190524</v>
      </c>
      <c r="W70" s="84">
        <v>0.56888116594949267</v>
      </c>
      <c r="X70" s="84">
        <v>0.56888116594948746</v>
      </c>
      <c r="Y70" s="84">
        <v>0.56888116594949456</v>
      </c>
      <c r="Z70" s="85">
        <v>0.56888116594948823</v>
      </c>
      <c r="AA70" s="15"/>
    </row>
    <row r="71" spans="1:28" x14ac:dyDescent="0.25">
      <c r="A71" s="62"/>
      <c r="B71" s="16" t="s">
        <v>10</v>
      </c>
      <c r="C71" s="82">
        <v>0.12989999999999999</v>
      </c>
      <c r="D71" s="82">
        <v>0.12989999999999999</v>
      </c>
      <c r="E71" s="82">
        <v>0.12989999999999999</v>
      </c>
      <c r="F71" s="82">
        <v>0.12989999999999999</v>
      </c>
      <c r="G71" s="82">
        <v>0.12989999999999999</v>
      </c>
      <c r="H71" s="82">
        <v>0.12989999999999999</v>
      </c>
      <c r="I71" s="82">
        <v>0.12989999999999999</v>
      </c>
      <c r="J71" s="82">
        <v>0.12989999999999999</v>
      </c>
      <c r="K71" s="82">
        <v>0.12989999999999999</v>
      </c>
      <c r="L71" s="82">
        <v>0.19989999999999999</v>
      </c>
      <c r="M71" s="82">
        <v>0.19989999999999999</v>
      </c>
      <c r="N71" s="83">
        <v>0.19989999999999999</v>
      </c>
      <c r="O71" s="86">
        <v>0.19989999999999999</v>
      </c>
      <c r="P71" s="86">
        <v>0.19989999999999999</v>
      </c>
      <c r="Q71" s="86">
        <v>0.19989999999999999</v>
      </c>
      <c r="R71" s="86">
        <v>0.19989999999999999</v>
      </c>
      <c r="S71" s="86">
        <v>0.19989999999999999</v>
      </c>
      <c r="T71" s="86">
        <v>0.19989999999999999</v>
      </c>
      <c r="U71" s="86">
        <v>0.19989999999999999</v>
      </c>
      <c r="V71" s="86">
        <v>0.19989999999999999</v>
      </c>
      <c r="W71" s="86">
        <v>0.19989999999999999</v>
      </c>
      <c r="X71" s="86">
        <v>0.19989999999999999</v>
      </c>
      <c r="Y71" s="86">
        <v>0.19989999999999999</v>
      </c>
      <c r="Z71" s="87">
        <v>0.19989999999999999</v>
      </c>
      <c r="AA71" s="15"/>
    </row>
    <row r="72" spans="1:28" x14ac:dyDescent="0.25">
      <c r="A72" s="62"/>
      <c r="B72" s="16" t="s">
        <v>11</v>
      </c>
      <c r="C72" s="82">
        <v>0.84</v>
      </c>
      <c r="D72" s="82">
        <v>0.84</v>
      </c>
      <c r="E72" s="82">
        <v>0.84</v>
      </c>
      <c r="F72" s="82">
        <v>0.84</v>
      </c>
      <c r="G72" s="82">
        <v>0.84</v>
      </c>
      <c r="H72" s="82">
        <v>0.84</v>
      </c>
      <c r="I72" s="82">
        <v>0.84</v>
      </c>
      <c r="J72" s="82">
        <v>0.84</v>
      </c>
      <c r="K72" s="82">
        <v>0.84</v>
      </c>
      <c r="L72" s="82">
        <v>0.84</v>
      </c>
      <c r="M72" s="82">
        <v>0.84</v>
      </c>
      <c r="N72" s="83">
        <v>0.84</v>
      </c>
      <c r="O72" s="86">
        <v>0.84</v>
      </c>
      <c r="P72" s="86">
        <v>0.84</v>
      </c>
      <c r="Q72" s="86">
        <v>0.84</v>
      </c>
      <c r="R72" s="86">
        <v>0.84</v>
      </c>
      <c r="S72" s="86">
        <v>0.84</v>
      </c>
      <c r="T72" s="86">
        <v>0.84</v>
      </c>
      <c r="U72" s="86">
        <v>0.84</v>
      </c>
      <c r="V72" s="86">
        <v>0.84</v>
      </c>
      <c r="W72" s="86">
        <v>0.84</v>
      </c>
      <c r="X72" s="86">
        <v>0.84</v>
      </c>
      <c r="Y72" s="86">
        <v>0.84</v>
      </c>
      <c r="Z72" s="87">
        <v>0.84</v>
      </c>
      <c r="AA72" s="15"/>
    </row>
    <row r="73" spans="1:28" x14ac:dyDescent="0.25">
      <c r="A73" s="62"/>
      <c r="B73" s="16" t="s">
        <v>12</v>
      </c>
      <c r="C73" s="82">
        <v>0.2999</v>
      </c>
      <c r="D73" s="82">
        <v>0.2999</v>
      </c>
      <c r="E73" s="82">
        <v>0.2999</v>
      </c>
      <c r="F73" s="82">
        <v>0.2999</v>
      </c>
      <c r="G73" s="82">
        <v>0.32933811541565783</v>
      </c>
      <c r="H73" s="82">
        <v>0.35880000000000001</v>
      </c>
      <c r="I73" s="82">
        <v>0.35880000000000001</v>
      </c>
      <c r="J73" s="82">
        <v>0.35880000000000001</v>
      </c>
      <c r="K73" s="82">
        <v>0.35880000000000001</v>
      </c>
      <c r="L73" s="82">
        <v>0.35880000000000001</v>
      </c>
      <c r="M73" s="82">
        <v>0.35880000000000001</v>
      </c>
      <c r="N73" s="83">
        <v>0.35880000000000001</v>
      </c>
      <c r="O73" s="86">
        <v>0.35880000000000001</v>
      </c>
      <c r="P73" s="86">
        <v>0.35880000000000001</v>
      </c>
      <c r="Q73" s="86">
        <v>0.35880000000000001</v>
      </c>
      <c r="R73" s="86">
        <v>0.35880000000000001</v>
      </c>
      <c r="S73" s="86">
        <v>0.35880000000000001</v>
      </c>
      <c r="T73" s="86">
        <v>0.35880000000000001</v>
      </c>
      <c r="U73" s="86">
        <v>0.35880000000000001</v>
      </c>
      <c r="V73" s="86">
        <v>0.35880000000000001</v>
      </c>
      <c r="W73" s="86">
        <v>0.35880000000000001</v>
      </c>
      <c r="X73" s="86">
        <v>0.35880000000000001</v>
      </c>
      <c r="Y73" s="86">
        <v>0.35880000000000001</v>
      </c>
      <c r="Z73" s="87">
        <v>0.35880000000000001</v>
      </c>
      <c r="AA73" s="15"/>
    </row>
    <row r="74" spans="1:28" x14ac:dyDescent="0.25">
      <c r="A74" s="62"/>
      <c r="B74" s="22" t="s">
        <v>13</v>
      </c>
      <c r="C74" s="88">
        <v>0.2999</v>
      </c>
      <c r="D74" s="88">
        <v>0.2999</v>
      </c>
      <c r="E74" s="88">
        <v>0.2999</v>
      </c>
      <c r="F74" s="88">
        <v>0.2999</v>
      </c>
      <c r="G74" s="88">
        <v>0.32019262457507319</v>
      </c>
      <c r="H74" s="88">
        <v>0.35880000000000001</v>
      </c>
      <c r="I74" s="88">
        <v>0.38438933195123587</v>
      </c>
      <c r="J74" s="88">
        <v>0.433352632834346</v>
      </c>
      <c r="K74" s="88">
        <v>0.4648360706418474</v>
      </c>
      <c r="L74" s="88">
        <v>0.49990000000000001</v>
      </c>
      <c r="M74" s="88">
        <v>0.49990000000000001</v>
      </c>
      <c r="N74" s="89">
        <v>0.49990000000000001</v>
      </c>
      <c r="O74" s="90">
        <v>0.56911521910951079</v>
      </c>
      <c r="P74" s="90">
        <v>0.56690581459611977</v>
      </c>
      <c r="Q74" s="90">
        <v>0.57621883656509698</v>
      </c>
      <c r="R74" s="90">
        <v>0.55928012300810737</v>
      </c>
      <c r="S74" s="90">
        <v>0.51753143794423184</v>
      </c>
      <c r="T74" s="90">
        <v>0.4994972726532606</v>
      </c>
      <c r="U74" s="90">
        <v>0.51071292048929662</v>
      </c>
      <c r="V74" s="90">
        <v>0.56626577093232833</v>
      </c>
      <c r="W74" s="90">
        <v>0.60477095262883918</v>
      </c>
      <c r="X74" s="90">
        <v>0.61308844970030785</v>
      </c>
      <c r="Y74" s="90">
        <v>0.64748049052396883</v>
      </c>
      <c r="Z74" s="91">
        <v>0.67296892389350227</v>
      </c>
      <c r="AA74" s="15"/>
    </row>
    <row r="75" spans="1:28" x14ac:dyDescent="0.25">
      <c r="A75" s="62"/>
      <c r="B75" s="32" t="s">
        <v>23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4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15"/>
    </row>
    <row r="76" spans="1:28" x14ac:dyDescent="0.25">
      <c r="A76" s="62"/>
      <c r="B76" s="8" t="s">
        <v>24</v>
      </c>
      <c r="C76" s="78"/>
      <c r="D76" s="78"/>
      <c r="E76" s="78"/>
      <c r="F76" s="78"/>
      <c r="G76" s="78"/>
      <c r="H76" s="78"/>
      <c r="I76" s="78"/>
      <c r="J76" s="78"/>
      <c r="K76" s="78"/>
      <c r="L76" s="78">
        <v>9.11E-2</v>
      </c>
      <c r="M76" s="78">
        <v>9.11E-2</v>
      </c>
      <c r="N76" s="79">
        <v>9.11E-2</v>
      </c>
      <c r="O76" s="80">
        <v>9.11E-2</v>
      </c>
      <c r="P76" s="80">
        <v>9.11E-2</v>
      </c>
      <c r="Q76" s="80">
        <v>9.11E-2</v>
      </c>
      <c r="R76" s="80">
        <v>9.11E-2</v>
      </c>
      <c r="S76" s="80">
        <v>9.11E-2</v>
      </c>
      <c r="T76" s="80">
        <v>9.11E-2</v>
      </c>
      <c r="U76" s="80">
        <v>9.11E-2</v>
      </c>
      <c r="V76" s="80">
        <v>9.11E-2</v>
      </c>
      <c r="W76" s="80">
        <v>9.11E-2</v>
      </c>
      <c r="X76" s="80">
        <v>9.11E-2</v>
      </c>
      <c r="Y76" s="80">
        <v>9.11E-2</v>
      </c>
      <c r="Z76" s="81">
        <v>9.11E-2</v>
      </c>
      <c r="AA76" s="15"/>
    </row>
    <row r="77" spans="1:28" x14ac:dyDescent="0.25">
      <c r="A77" s="62"/>
      <c r="B77" s="16" t="s">
        <v>25</v>
      </c>
      <c r="C77" s="82"/>
      <c r="D77" s="82"/>
      <c r="E77" s="82"/>
      <c r="F77" s="82"/>
      <c r="G77" s="82"/>
      <c r="H77" s="82"/>
      <c r="I77" s="82"/>
      <c r="J77" s="82"/>
      <c r="K77" s="82"/>
      <c r="L77" s="92">
        <v>0.35482283464566927</v>
      </c>
      <c r="M77" s="92">
        <v>0.48802460997582947</v>
      </c>
      <c r="N77" s="93">
        <v>0.71123442571458484</v>
      </c>
      <c r="O77" s="94">
        <v>0.5</v>
      </c>
      <c r="P77" s="94">
        <v>0.5</v>
      </c>
      <c r="Q77" s="94">
        <v>0.5</v>
      </c>
      <c r="R77" s="94">
        <v>0.5</v>
      </c>
      <c r="S77" s="94">
        <v>0.5</v>
      </c>
      <c r="T77" s="94">
        <v>0.5</v>
      </c>
      <c r="U77" s="94">
        <v>0.5</v>
      </c>
      <c r="V77" s="94">
        <v>0.5</v>
      </c>
      <c r="W77" s="94">
        <v>0.5</v>
      </c>
      <c r="X77" s="94">
        <v>0.5</v>
      </c>
      <c r="Y77" s="94">
        <v>0.5</v>
      </c>
      <c r="Z77" s="95">
        <v>0.5</v>
      </c>
      <c r="AA77" s="15"/>
    </row>
    <row r="78" spans="1:28" x14ac:dyDescent="0.25">
      <c r="A78" s="62"/>
      <c r="B78" s="22" t="s">
        <v>26</v>
      </c>
      <c r="C78" s="88"/>
      <c r="D78" s="88"/>
      <c r="E78" s="88"/>
      <c r="F78" s="88"/>
      <c r="G78" s="88"/>
      <c r="H78" s="88"/>
      <c r="I78" s="88"/>
      <c r="J78" s="88"/>
      <c r="K78" s="88"/>
      <c r="L78" s="96">
        <v>0.45771916214119474</v>
      </c>
      <c r="M78" s="96">
        <v>0.57476635514018692</v>
      </c>
      <c r="N78" s="97">
        <v>0.62068965517241381</v>
      </c>
      <c r="O78" s="98">
        <v>0.5</v>
      </c>
      <c r="P78" s="98">
        <v>0.5</v>
      </c>
      <c r="Q78" s="98">
        <v>0.5</v>
      </c>
      <c r="R78" s="98">
        <v>0.5</v>
      </c>
      <c r="S78" s="98">
        <v>0.5</v>
      </c>
      <c r="T78" s="98">
        <v>0.5</v>
      </c>
      <c r="U78" s="98">
        <v>0.5</v>
      </c>
      <c r="V78" s="98">
        <v>0.5</v>
      </c>
      <c r="W78" s="98">
        <v>0.5</v>
      </c>
      <c r="X78" s="98">
        <v>0.5</v>
      </c>
      <c r="Y78" s="98">
        <v>0.5</v>
      </c>
      <c r="Z78" s="99">
        <v>0.5</v>
      </c>
      <c r="AA78" s="15"/>
    </row>
    <row r="79" spans="1:28" x14ac:dyDescent="0.25">
      <c r="A79" s="62"/>
      <c r="B79" s="32" t="s">
        <v>27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4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15"/>
      <c r="AB79" s="66"/>
    </row>
    <row r="80" spans="1:28" x14ac:dyDescent="0.25">
      <c r="A80" s="62"/>
      <c r="B80" s="8" t="s">
        <v>7</v>
      </c>
      <c r="C80" s="35">
        <v>10.8</v>
      </c>
      <c r="D80" s="35">
        <v>10.1</v>
      </c>
      <c r="E80" s="35">
        <v>10.199999999999999</v>
      </c>
      <c r="F80" s="35">
        <v>9.8000000000000007</v>
      </c>
      <c r="G80" s="35">
        <v>9.3000000000000007</v>
      </c>
      <c r="H80" s="35">
        <v>9</v>
      </c>
      <c r="I80" s="35">
        <v>9</v>
      </c>
      <c r="J80" s="35">
        <v>10</v>
      </c>
      <c r="K80" s="35">
        <v>9</v>
      </c>
      <c r="L80" s="35">
        <v>9</v>
      </c>
      <c r="M80" s="35">
        <v>9</v>
      </c>
      <c r="N80" s="36">
        <v>9</v>
      </c>
      <c r="O80" s="100">
        <v>8</v>
      </c>
      <c r="P80" s="101">
        <v>8</v>
      </c>
      <c r="Q80" s="101">
        <v>8</v>
      </c>
      <c r="R80" s="101">
        <v>8</v>
      </c>
      <c r="S80" s="101">
        <v>8</v>
      </c>
      <c r="T80" s="101">
        <v>8</v>
      </c>
      <c r="U80" s="101">
        <v>8</v>
      </c>
      <c r="V80" s="101">
        <v>8</v>
      </c>
      <c r="W80" s="101">
        <v>8</v>
      </c>
      <c r="X80" s="101">
        <v>8</v>
      </c>
      <c r="Y80" s="101">
        <v>8</v>
      </c>
      <c r="Z80" s="102">
        <v>8</v>
      </c>
      <c r="AA80" s="15"/>
    </row>
    <row r="81" spans="1:28" x14ac:dyDescent="0.25">
      <c r="A81" s="62"/>
      <c r="B81" s="16" t="s">
        <v>8</v>
      </c>
      <c r="C81" s="41"/>
      <c r="D81" s="41"/>
      <c r="E81" s="41"/>
      <c r="F81" s="41"/>
      <c r="G81" s="41"/>
      <c r="H81" s="41"/>
      <c r="I81" s="41"/>
      <c r="J81" s="41"/>
      <c r="K81" s="41">
        <v>24</v>
      </c>
      <c r="L81" s="41"/>
      <c r="M81" s="41">
        <v>21</v>
      </c>
      <c r="N81" s="42">
        <v>19</v>
      </c>
      <c r="O81" s="103">
        <v>17</v>
      </c>
      <c r="P81" s="72">
        <v>17</v>
      </c>
      <c r="Q81" s="72">
        <v>17</v>
      </c>
      <c r="R81" s="72">
        <v>17</v>
      </c>
      <c r="S81" s="72">
        <v>17</v>
      </c>
      <c r="T81" s="72">
        <v>17</v>
      </c>
      <c r="U81" s="72">
        <v>17</v>
      </c>
      <c r="V81" s="72">
        <v>17</v>
      </c>
      <c r="W81" s="72">
        <v>17</v>
      </c>
      <c r="X81" s="72">
        <v>17</v>
      </c>
      <c r="Y81" s="72">
        <v>17</v>
      </c>
      <c r="Z81" s="73">
        <v>17</v>
      </c>
      <c r="AA81" s="15"/>
    </row>
    <row r="82" spans="1:28" x14ac:dyDescent="0.25">
      <c r="A82" s="62"/>
      <c r="B82" s="16" t="s">
        <v>9</v>
      </c>
      <c r="C82" s="104">
        <v>5.55</v>
      </c>
      <c r="D82" s="104">
        <v>5.99</v>
      </c>
      <c r="E82" s="104">
        <v>6.41</v>
      </c>
      <c r="F82" s="104">
        <v>6.65</v>
      </c>
      <c r="G82" s="104">
        <v>6.78</v>
      </c>
      <c r="H82" s="104">
        <v>6.72</v>
      </c>
      <c r="I82" s="104">
        <v>6.88736425519145</v>
      </c>
      <c r="J82" s="104">
        <v>6.84</v>
      </c>
      <c r="K82" s="104">
        <v>6.5993976326380706</v>
      </c>
      <c r="L82" s="104">
        <v>7.6347720347639436</v>
      </c>
      <c r="M82" s="104">
        <v>6.6536078446122016</v>
      </c>
      <c r="N82" s="105">
        <v>6.6607672500051782</v>
      </c>
      <c r="O82" s="106">
        <v>6.6607672500051782</v>
      </c>
      <c r="P82" s="107">
        <v>6.6607672500051782</v>
      </c>
      <c r="Q82" s="107">
        <v>6.6607672500051782</v>
      </c>
      <c r="R82" s="107">
        <v>8.3164999999999996</v>
      </c>
      <c r="S82" s="107">
        <v>8.3164999999999996</v>
      </c>
      <c r="T82" s="107">
        <v>8.4967336683417081</v>
      </c>
      <c r="U82" s="107">
        <v>8.4967336683417081</v>
      </c>
      <c r="V82" s="107">
        <v>8.4967336683417081</v>
      </c>
      <c r="W82" s="107">
        <v>8.6579999999999995</v>
      </c>
      <c r="X82" s="107">
        <v>8.6579999999999995</v>
      </c>
      <c r="Y82" s="107">
        <v>8.6579999999999995</v>
      </c>
      <c r="Z82" s="108">
        <v>8.6579999999999995</v>
      </c>
      <c r="AA82" s="15"/>
    </row>
    <row r="83" spans="1:28" x14ac:dyDescent="0.25">
      <c r="A83" s="62"/>
      <c r="B83" s="16" t="s">
        <v>10</v>
      </c>
      <c r="C83" s="41"/>
      <c r="D83" s="41"/>
      <c r="E83" s="41">
        <v>48</v>
      </c>
      <c r="F83" s="41"/>
      <c r="G83" s="41">
        <v>57</v>
      </c>
      <c r="H83" s="41"/>
      <c r="I83" s="41">
        <v>60</v>
      </c>
      <c r="J83" s="41">
        <v>60</v>
      </c>
      <c r="K83" s="41"/>
      <c r="L83" s="41"/>
      <c r="M83" s="41"/>
      <c r="N83" s="42"/>
      <c r="O83" s="103">
        <v>54</v>
      </c>
      <c r="P83" s="72">
        <v>54</v>
      </c>
      <c r="Q83" s="72">
        <v>54</v>
      </c>
      <c r="R83" s="72">
        <v>54</v>
      </c>
      <c r="S83" s="72">
        <v>54</v>
      </c>
      <c r="T83" s="72">
        <v>54</v>
      </c>
      <c r="U83" s="72">
        <v>54</v>
      </c>
      <c r="V83" s="72">
        <v>54</v>
      </c>
      <c r="W83" s="72">
        <v>54</v>
      </c>
      <c r="X83" s="72">
        <v>54</v>
      </c>
      <c r="Y83" s="72">
        <v>54</v>
      </c>
      <c r="Z83" s="73">
        <v>54</v>
      </c>
      <c r="AA83" s="15"/>
    </row>
    <row r="84" spans="1:28" x14ac:dyDescent="0.25">
      <c r="A84" s="62"/>
      <c r="B84" s="16" t="s">
        <v>11</v>
      </c>
      <c r="C84" s="41">
        <v>14.1</v>
      </c>
      <c r="D84" s="41">
        <v>13.6</v>
      </c>
      <c r="E84" s="41">
        <v>13.9</v>
      </c>
      <c r="F84" s="41">
        <v>14</v>
      </c>
      <c r="G84" s="41">
        <v>13.8</v>
      </c>
      <c r="H84" s="41">
        <v>13</v>
      </c>
      <c r="I84" s="41">
        <v>14</v>
      </c>
      <c r="J84" s="41">
        <v>13</v>
      </c>
      <c r="K84" s="41">
        <v>10</v>
      </c>
      <c r="L84" s="41">
        <v>10</v>
      </c>
      <c r="M84" s="41">
        <v>10</v>
      </c>
      <c r="N84" s="42">
        <v>9</v>
      </c>
      <c r="O84" s="103">
        <v>9</v>
      </c>
      <c r="P84" s="72">
        <v>9</v>
      </c>
      <c r="Q84" s="72">
        <v>9</v>
      </c>
      <c r="R84" s="72">
        <v>9</v>
      </c>
      <c r="S84" s="72">
        <v>9</v>
      </c>
      <c r="T84" s="72">
        <v>9</v>
      </c>
      <c r="U84" s="72">
        <v>9</v>
      </c>
      <c r="V84" s="72">
        <v>9</v>
      </c>
      <c r="W84" s="72">
        <v>9</v>
      </c>
      <c r="X84" s="72">
        <v>9</v>
      </c>
      <c r="Y84" s="72">
        <v>9</v>
      </c>
      <c r="Z84" s="73">
        <v>9</v>
      </c>
      <c r="AA84" s="15"/>
    </row>
    <row r="85" spans="1:28" x14ac:dyDescent="0.25">
      <c r="A85" s="62"/>
      <c r="B85" s="16" t="s">
        <v>12</v>
      </c>
      <c r="C85" s="41">
        <v>18.899999999999999</v>
      </c>
      <c r="D85" s="41">
        <v>19.8</v>
      </c>
      <c r="E85" s="41">
        <v>20.2</v>
      </c>
      <c r="F85" s="41">
        <v>19.7</v>
      </c>
      <c r="G85" s="41">
        <v>19.5</v>
      </c>
      <c r="H85" s="41">
        <v>20</v>
      </c>
      <c r="I85" s="41">
        <v>20</v>
      </c>
      <c r="J85" s="41">
        <v>19</v>
      </c>
      <c r="K85" s="41">
        <v>15</v>
      </c>
      <c r="L85" s="41">
        <v>16</v>
      </c>
      <c r="M85" s="41">
        <v>16</v>
      </c>
      <c r="N85" s="42">
        <v>17</v>
      </c>
      <c r="O85" s="103">
        <v>15</v>
      </c>
      <c r="P85" s="72">
        <v>15</v>
      </c>
      <c r="Q85" s="72">
        <v>15</v>
      </c>
      <c r="R85" s="72">
        <v>15</v>
      </c>
      <c r="S85" s="72">
        <v>15</v>
      </c>
      <c r="T85" s="72">
        <v>15</v>
      </c>
      <c r="U85" s="72">
        <v>15</v>
      </c>
      <c r="V85" s="72">
        <v>15</v>
      </c>
      <c r="W85" s="72">
        <v>15</v>
      </c>
      <c r="X85" s="72">
        <v>15</v>
      </c>
      <c r="Y85" s="72">
        <v>15</v>
      </c>
      <c r="Z85" s="73">
        <v>15</v>
      </c>
      <c r="AA85" s="15"/>
    </row>
    <row r="86" spans="1:28" x14ac:dyDescent="0.25">
      <c r="A86" s="62"/>
      <c r="B86" s="16" t="s">
        <v>13</v>
      </c>
      <c r="C86" s="41">
        <v>20.2</v>
      </c>
      <c r="D86" s="41">
        <v>20.3</v>
      </c>
      <c r="E86" s="41">
        <v>21</v>
      </c>
      <c r="F86" s="41">
        <v>22.6</v>
      </c>
      <c r="G86" s="41">
        <v>22.8</v>
      </c>
      <c r="H86" s="41">
        <v>22</v>
      </c>
      <c r="I86" s="41">
        <v>22</v>
      </c>
      <c r="J86" s="41">
        <v>22</v>
      </c>
      <c r="K86" s="41">
        <v>22</v>
      </c>
      <c r="L86" s="41">
        <v>22</v>
      </c>
      <c r="M86" s="41">
        <v>21</v>
      </c>
      <c r="N86" s="42">
        <v>21</v>
      </c>
      <c r="O86" s="109">
        <v>17</v>
      </c>
      <c r="P86" s="110">
        <v>17</v>
      </c>
      <c r="Q86" s="110">
        <v>17</v>
      </c>
      <c r="R86" s="110">
        <v>17</v>
      </c>
      <c r="S86" s="110">
        <v>17</v>
      </c>
      <c r="T86" s="110">
        <v>17</v>
      </c>
      <c r="U86" s="110">
        <v>17</v>
      </c>
      <c r="V86" s="110">
        <v>17</v>
      </c>
      <c r="W86" s="110">
        <v>17</v>
      </c>
      <c r="X86" s="110">
        <v>17</v>
      </c>
      <c r="Y86" s="110">
        <v>17</v>
      </c>
      <c r="Z86" s="111">
        <v>17</v>
      </c>
      <c r="AA86" s="15"/>
    </row>
    <row r="87" spans="1:28" x14ac:dyDescent="0.25">
      <c r="A87" s="62"/>
      <c r="B87" s="44" t="s">
        <v>14</v>
      </c>
      <c r="C87" s="112">
        <f t="shared" ref="C87:Z87" si="17">SUMPRODUCT(C80:C86,C41:C47)/SUM(C41:C47)</f>
        <v>11.429114995868551</v>
      </c>
      <c r="D87" s="112">
        <f t="shared" si="17"/>
        <v>11.899312390537339</v>
      </c>
      <c r="E87" s="112">
        <f t="shared" si="17"/>
        <v>12.558758965984579</v>
      </c>
      <c r="F87" s="112">
        <f t="shared" si="17"/>
        <v>13.451634079055761</v>
      </c>
      <c r="G87" s="112">
        <f t="shared" si="17"/>
        <v>14.168258687967585</v>
      </c>
      <c r="H87" s="112">
        <f t="shared" si="17"/>
        <v>11.390030016507634</v>
      </c>
      <c r="I87" s="112">
        <f t="shared" si="17"/>
        <v>12.255287609699232</v>
      </c>
      <c r="J87" s="112">
        <f t="shared" si="17"/>
        <v>11.585793370680467</v>
      </c>
      <c r="K87" s="112">
        <f t="shared" si="17"/>
        <v>10.052863565007804</v>
      </c>
      <c r="L87" s="112">
        <f t="shared" si="17"/>
        <v>9.9070396218881509</v>
      </c>
      <c r="M87" s="112">
        <f t="shared" si="17"/>
        <v>9.342165940080065</v>
      </c>
      <c r="N87" s="113">
        <f t="shared" si="17"/>
        <v>9.4473225582973086</v>
      </c>
      <c r="O87" s="114">
        <f t="shared" si="17"/>
        <v>8.3046820471455725</v>
      </c>
      <c r="P87" s="114">
        <f t="shared" si="17"/>
        <v>8.405982240199501</v>
      </c>
      <c r="Q87" s="114">
        <f t="shared" si="17"/>
        <v>8.6408739715743543</v>
      </c>
      <c r="R87" s="114">
        <f t="shared" si="17"/>
        <v>9.5820016031171971</v>
      </c>
      <c r="S87" s="114">
        <f t="shared" si="17"/>
        <v>9.3009594539656213</v>
      </c>
      <c r="T87" s="114">
        <f t="shared" si="17"/>
        <v>9.3826535753670779</v>
      </c>
      <c r="U87" s="114">
        <f t="shared" si="17"/>
        <v>9.145311823156236</v>
      </c>
      <c r="V87" s="114">
        <f t="shared" si="17"/>
        <v>9.0333220661554474</v>
      </c>
      <c r="W87" s="114">
        <f t="shared" si="17"/>
        <v>9.0857476034668121</v>
      </c>
      <c r="X87" s="114">
        <f t="shared" si="17"/>
        <v>9.1868855766437036</v>
      </c>
      <c r="Y87" s="114">
        <f t="shared" si="17"/>
        <v>9.4440566294569326</v>
      </c>
      <c r="Z87" s="115">
        <f t="shared" si="17"/>
        <v>9.4479868878866977</v>
      </c>
      <c r="AA87" s="15"/>
    </row>
    <row r="88" spans="1:28" x14ac:dyDescent="0.25">
      <c r="A88" s="62"/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4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15"/>
      <c r="AB88" s="66"/>
    </row>
    <row r="89" spans="1:28" x14ac:dyDescent="0.25">
      <c r="A89" s="62"/>
      <c r="B89" s="8" t="s">
        <v>7</v>
      </c>
      <c r="C89" s="116">
        <v>0.22358972485828874</v>
      </c>
      <c r="D89" s="116">
        <v>0.24062047530242736</v>
      </c>
      <c r="E89" s="116">
        <v>0.24045012989739808</v>
      </c>
      <c r="F89" s="116">
        <v>0.25644204103504198</v>
      </c>
      <c r="G89" s="116">
        <v>0.20261950850193819</v>
      </c>
      <c r="H89" s="116">
        <v>0.16914763679671241</v>
      </c>
      <c r="I89" s="116">
        <v>0.15460163160100449</v>
      </c>
      <c r="J89" s="116">
        <v>0.1652806030684239</v>
      </c>
      <c r="K89" s="116">
        <v>0.14990537450262081</v>
      </c>
      <c r="L89" s="116">
        <v>0.15034490117666616</v>
      </c>
      <c r="M89" s="116">
        <v>0.14907097590292712</v>
      </c>
      <c r="N89" s="117">
        <v>0.16</v>
      </c>
      <c r="O89" s="118">
        <v>0.16</v>
      </c>
      <c r="P89" s="118">
        <v>0.15</v>
      </c>
      <c r="Q89" s="118">
        <v>0.14000000000000001</v>
      </c>
      <c r="R89" s="118">
        <v>0.14000000000000001</v>
      </c>
      <c r="S89" s="118">
        <v>0.13</v>
      </c>
      <c r="T89" s="118">
        <v>0.13</v>
      </c>
      <c r="U89" s="118">
        <v>0.12</v>
      </c>
      <c r="V89" s="118">
        <v>0.12</v>
      </c>
      <c r="W89" s="118">
        <v>0.11</v>
      </c>
      <c r="X89" s="118">
        <v>0.11</v>
      </c>
      <c r="Y89" s="118">
        <v>0.1</v>
      </c>
      <c r="Z89" s="119">
        <v>0.1</v>
      </c>
      <c r="AA89" s="15"/>
    </row>
    <row r="90" spans="1:28" x14ac:dyDescent="0.25">
      <c r="A90" s="62"/>
      <c r="B90" s="16" t="s">
        <v>8</v>
      </c>
      <c r="C90" s="120"/>
      <c r="D90" s="120"/>
      <c r="E90" s="120"/>
      <c r="F90" s="120"/>
      <c r="G90" s="120"/>
      <c r="H90" s="120"/>
      <c r="I90" s="120"/>
      <c r="J90" s="120"/>
      <c r="K90" s="120">
        <v>0.15</v>
      </c>
      <c r="L90" s="120"/>
      <c r="M90" s="120">
        <v>0.15</v>
      </c>
      <c r="N90" s="121">
        <v>0.15</v>
      </c>
      <c r="O90" s="122">
        <v>0.24</v>
      </c>
      <c r="P90" s="122">
        <v>0.22</v>
      </c>
      <c r="Q90" s="122">
        <v>0.22</v>
      </c>
      <c r="R90" s="122">
        <v>0.2</v>
      </c>
      <c r="S90" s="122">
        <v>0.18</v>
      </c>
      <c r="T90" s="122">
        <v>0.16</v>
      </c>
      <c r="U90" s="122">
        <v>0.15</v>
      </c>
      <c r="V90" s="122">
        <v>0.15</v>
      </c>
      <c r="W90" s="122">
        <v>0.15</v>
      </c>
      <c r="X90" s="122">
        <v>0.14000000000000001</v>
      </c>
      <c r="Y90" s="122">
        <v>0.14000000000000001</v>
      </c>
      <c r="Z90" s="123">
        <v>0.14000000000000001</v>
      </c>
      <c r="AA90" s="15"/>
    </row>
    <row r="91" spans="1:28" x14ac:dyDescent="0.25">
      <c r="A91" s="62"/>
      <c r="B91" s="16" t="s">
        <v>9</v>
      </c>
      <c r="C91" s="120">
        <v>8.6713856542584122E-2</v>
      </c>
      <c r="D91" s="120">
        <v>8.4379329636308217E-2</v>
      </c>
      <c r="E91" s="120">
        <v>9.1642292216133639E-2</v>
      </c>
      <c r="F91" s="120">
        <v>7.5209940854021676E-2</v>
      </c>
      <c r="G91" s="120">
        <v>7.7370330691351963E-2</v>
      </c>
      <c r="H91" s="120">
        <v>5.9259500985905003E-2</v>
      </c>
      <c r="I91" s="120">
        <v>8.0041086123655777E-2</v>
      </c>
      <c r="J91" s="120">
        <v>7.6873257354415234E-2</v>
      </c>
      <c r="K91" s="120">
        <v>4.7226214505639449E-2</v>
      </c>
      <c r="L91" s="120">
        <v>4.6527522188897434E-2</v>
      </c>
      <c r="M91" s="120">
        <v>4.133910730443658E-2</v>
      </c>
      <c r="N91" s="121">
        <v>7.0000000000000007E-2</v>
      </c>
      <c r="O91" s="122">
        <v>0.08</v>
      </c>
      <c r="P91" s="122">
        <v>0.08</v>
      </c>
      <c r="Q91" s="122">
        <v>0.08</v>
      </c>
      <c r="R91" s="122">
        <v>0.08</v>
      </c>
      <c r="S91" s="122">
        <v>0.08</v>
      </c>
      <c r="T91" s="122">
        <v>0.08</v>
      </c>
      <c r="U91" s="122">
        <v>0.08</v>
      </c>
      <c r="V91" s="122">
        <v>0.08</v>
      </c>
      <c r="W91" s="122">
        <v>0.08</v>
      </c>
      <c r="X91" s="122">
        <v>0.08</v>
      </c>
      <c r="Y91" s="122">
        <v>0.08</v>
      </c>
      <c r="Z91" s="123">
        <v>0.08</v>
      </c>
      <c r="AA91" s="15"/>
    </row>
    <row r="92" spans="1:28" x14ac:dyDescent="0.25">
      <c r="A92" s="62"/>
      <c r="B92" s="16" t="s">
        <v>10</v>
      </c>
      <c r="C92" s="120">
        <v>0</v>
      </c>
      <c r="D92" s="120">
        <v>0</v>
      </c>
      <c r="E92" s="120">
        <v>0</v>
      </c>
      <c r="F92" s="120">
        <v>0</v>
      </c>
      <c r="G92" s="120">
        <v>0</v>
      </c>
      <c r="H92" s="120">
        <v>0</v>
      </c>
      <c r="I92" s="120">
        <v>0</v>
      </c>
      <c r="J92" s="120">
        <v>0</v>
      </c>
      <c r="K92" s="120">
        <v>0</v>
      </c>
      <c r="L92" s="120">
        <v>0</v>
      </c>
      <c r="M92" s="120">
        <v>0</v>
      </c>
      <c r="N92" s="121">
        <v>0.03</v>
      </c>
      <c r="O92" s="122">
        <v>0.03</v>
      </c>
      <c r="P92" s="122">
        <v>0.03</v>
      </c>
      <c r="Q92" s="122">
        <v>0.03</v>
      </c>
      <c r="R92" s="122">
        <v>0.03</v>
      </c>
      <c r="S92" s="122">
        <v>0.03</v>
      </c>
      <c r="T92" s="122">
        <v>0.03</v>
      </c>
      <c r="U92" s="122">
        <v>0.03</v>
      </c>
      <c r="V92" s="122">
        <v>0.03</v>
      </c>
      <c r="W92" s="122">
        <v>0.03</v>
      </c>
      <c r="X92" s="122">
        <v>0.03</v>
      </c>
      <c r="Y92" s="122">
        <v>0.03</v>
      </c>
      <c r="Z92" s="123">
        <v>0.03</v>
      </c>
      <c r="AA92" s="15"/>
    </row>
    <row r="93" spans="1:28" x14ac:dyDescent="0.25">
      <c r="A93" s="62"/>
      <c r="B93" s="16" t="s">
        <v>11</v>
      </c>
      <c r="C93" s="120">
        <v>0.35725672860970836</v>
      </c>
      <c r="D93" s="120">
        <v>0.37648571198273106</v>
      </c>
      <c r="E93" s="120">
        <v>0.41611590635122231</v>
      </c>
      <c r="F93" s="120">
        <v>0.40782879652252202</v>
      </c>
      <c r="G93" s="120">
        <v>0.45809604959334294</v>
      </c>
      <c r="H93" s="120">
        <v>0.36255363201143492</v>
      </c>
      <c r="I93" s="120">
        <v>0.44301718835051174</v>
      </c>
      <c r="J93" s="120">
        <v>0.42557897287486579</v>
      </c>
      <c r="K93" s="120">
        <v>0.38979468171343906</v>
      </c>
      <c r="L93" s="120">
        <v>0.44478524469291292</v>
      </c>
      <c r="M93" s="120">
        <v>0.38027507354006551</v>
      </c>
      <c r="N93" s="121">
        <v>0.34</v>
      </c>
      <c r="O93" s="122">
        <v>0.26</v>
      </c>
      <c r="P93" s="122">
        <v>0.26</v>
      </c>
      <c r="Q93" s="122">
        <v>0.26</v>
      </c>
      <c r="R93" s="122">
        <v>0.15</v>
      </c>
      <c r="S93" s="122">
        <v>0.15</v>
      </c>
      <c r="T93" s="122">
        <v>0.13</v>
      </c>
      <c r="U93" s="122">
        <v>0.13</v>
      </c>
      <c r="V93" s="122">
        <v>0.12</v>
      </c>
      <c r="W93" s="122">
        <v>0.12</v>
      </c>
      <c r="X93" s="122">
        <v>0.11</v>
      </c>
      <c r="Y93" s="122">
        <v>0.11</v>
      </c>
      <c r="Z93" s="123">
        <v>0.1</v>
      </c>
      <c r="AA93" s="15"/>
    </row>
    <row r="94" spans="1:28" x14ac:dyDescent="0.25">
      <c r="A94" s="62"/>
      <c r="B94" s="16" t="s">
        <v>12</v>
      </c>
      <c r="C94" s="120">
        <v>0.28127330782656423</v>
      </c>
      <c r="D94" s="120">
        <v>0.35633766827808144</v>
      </c>
      <c r="E94" s="120">
        <v>0.29634439080391872</v>
      </c>
      <c r="F94" s="120">
        <v>0.34588763244522686</v>
      </c>
      <c r="G94" s="120">
        <v>0.29414143596198916</v>
      </c>
      <c r="H94" s="120">
        <v>0.46756931444743283</v>
      </c>
      <c r="I94" s="120">
        <v>0.3758245526647141</v>
      </c>
      <c r="J94" s="120">
        <v>0.35883868879386144</v>
      </c>
      <c r="K94" s="120">
        <v>0.34343617370763047</v>
      </c>
      <c r="L94" s="120">
        <v>0.31118069784731733</v>
      </c>
      <c r="M94" s="120">
        <v>0.30607628188215485</v>
      </c>
      <c r="N94" s="121">
        <v>0.28000000000000003</v>
      </c>
      <c r="O94" s="122">
        <v>0.15</v>
      </c>
      <c r="P94" s="122">
        <v>0.15</v>
      </c>
      <c r="Q94" s="122">
        <v>0.14000000000000001</v>
      </c>
      <c r="R94" s="122">
        <v>0.15</v>
      </c>
      <c r="S94" s="122">
        <v>0.15</v>
      </c>
      <c r="T94" s="122">
        <v>0.14000000000000001</v>
      </c>
      <c r="U94" s="122">
        <v>0.14000000000000001</v>
      </c>
      <c r="V94" s="122">
        <v>0.13</v>
      </c>
      <c r="W94" s="122">
        <v>0.13</v>
      </c>
      <c r="X94" s="122">
        <v>0.12</v>
      </c>
      <c r="Y94" s="122">
        <v>0.11</v>
      </c>
      <c r="Z94" s="123">
        <v>0.1</v>
      </c>
      <c r="AA94" s="15"/>
    </row>
    <row r="95" spans="1:28" x14ac:dyDescent="0.25">
      <c r="A95" s="62"/>
      <c r="B95" s="22" t="s">
        <v>13</v>
      </c>
      <c r="C95" s="124">
        <v>0.22</v>
      </c>
      <c r="D95" s="124">
        <v>0.22</v>
      </c>
      <c r="E95" s="124">
        <v>0.22</v>
      </c>
      <c r="F95" s="124">
        <v>0.22</v>
      </c>
      <c r="G95" s="124">
        <v>0.22</v>
      </c>
      <c r="H95" s="124">
        <v>0.22</v>
      </c>
      <c r="I95" s="124">
        <v>0.22</v>
      </c>
      <c r="J95" s="124">
        <v>0.22</v>
      </c>
      <c r="K95" s="124">
        <v>0.22</v>
      </c>
      <c r="L95" s="124">
        <v>0.35496507853234438</v>
      </c>
      <c r="M95" s="124">
        <v>0.3410217065726931</v>
      </c>
      <c r="N95" s="125">
        <v>0.2</v>
      </c>
      <c r="O95" s="126">
        <v>0.24</v>
      </c>
      <c r="P95" s="126">
        <v>0.22</v>
      </c>
      <c r="Q95" s="126">
        <v>0.22</v>
      </c>
      <c r="R95" s="126">
        <v>0.2</v>
      </c>
      <c r="S95" s="126">
        <v>0.18</v>
      </c>
      <c r="T95" s="126">
        <v>0.16</v>
      </c>
      <c r="U95" s="126">
        <v>0.15</v>
      </c>
      <c r="V95" s="126">
        <v>0.15</v>
      </c>
      <c r="W95" s="126">
        <v>0.15</v>
      </c>
      <c r="X95" s="126">
        <v>0.14000000000000001</v>
      </c>
      <c r="Y95" s="126">
        <v>0.14000000000000001</v>
      </c>
      <c r="Z95" s="127">
        <v>0.14000000000000001</v>
      </c>
      <c r="AA95" s="15"/>
    </row>
    <row r="96" spans="1:28" x14ac:dyDescent="0.25">
      <c r="A96" s="62"/>
      <c r="B96" s="32" t="s">
        <v>29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4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15"/>
    </row>
    <row r="97" spans="1:27" x14ac:dyDescent="0.25">
      <c r="A97" s="62"/>
      <c r="B97" s="8" t="s">
        <v>7</v>
      </c>
      <c r="C97" s="35">
        <v>0</v>
      </c>
      <c r="D97" s="35">
        <v>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6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2">
        <v>0</v>
      </c>
      <c r="AA97" s="15"/>
    </row>
    <row r="98" spans="1:27" x14ac:dyDescent="0.25">
      <c r="A98" s="62"/>
      <c r="B98" s="16" t="s">
        <v>8</v>
      </c>
      <c r="C98" s="41"/>
      <c r="D98" s="41"/>
      <c r="E98" s="41"/>
      <c r="F98" s="41"/>
      <c r="G98" s="41"/>
      <c r="H98" s="41"/>
      <c r="I98" s="41"/>
      <c r="J98" s="41"/>
      <c r="K98" s="41">
        <v>0</v>
      </c>
      <c r="L98" s="41">
        <v>0</v>
      </c>
      <c r="M98" s="41">
        <v>0</v>
      </c>
      <c r="N98" s="4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3">
        <v>0</v>
      </c>
      <c r="AA98" s="15"/>
    </row>
    <row r="99" spans="1:27" x14ac:dyDescent="0.25">
      <c r="A99" s="62"/>
      <c r="B99" s="16" t="s">
        <v>9</v>
      </c>
      <c r="C99" s="41">
        <v>0</v>
      </c>
      <c r="D99" s="41">
        <v>0</v>
      </c>
      <c r="E99" s="41">
        <v>0</v>
      </c>
      <c r="F99" s="41">
        <v>0</v>
      </c>
      <c r="G99" s="41">
        <v>0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  <c r="N99" s="4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3">
        <v>0</v>
      </c>
      <c r="AA99" s="15"/>
    </row>
    <row r="100" spans="1:27" x14ac:dyDescent="0.25">
      <c r="A100" s="62"/>
      <c r="B100" s="16" t="s">
        <v>10</v>
      </c>
      <c r="C100" s="41">
        <v>5000</v>
      </c>
      <c r="D100" s="41">
        <v>5000</v>
      </c>
      <c r="E100" s="41">
        <v>5000</v>
      </c>
      <c r="F100" s="41">
        <v>5000</v>
      </c>
      <c r="G100" s="41">
        <v>5000</v>
      </c>
      <c r="H100" s="41">
        <v>5000</v>
      </c>
      <c r="I100" s="41">
        <v>5000</v>
      </c>
      <c r="J100" s="41">
        <v>5000</v>
      </c>
      <c r="K100" s="41">
        <v>5000</v>
      </c>
      <c r="L100" s="41">
        <v>5000</v>
      </c>
      <c r="M100" s="41">
        <v>5000</v>
      </c>
      <c r="N100" s="42">
        <v>5000</v>
      </c>
      <c r="O100" s="72">
        <v>5000</v>
      </c>
      <c r="P100" s="72">
        <v>5000</v>
      </c>
      <c r="Q100" s="72">
        <v>5000</v>
      </c>
      <c r="R100" s="72">
        <v>5000</v>
      </c>
      <c r="S100" s="72">
        <v>5000</v>
      </c>
      <c r="T100" s="72">
        <v>5000</v>
      </c>
      <c r="U100" s="72">
        <v>5000</v>
      </c>
      <c r="V100" s="72">
        <v>5000</v>
      </c>
      <c r="W100" s="72">
        <v>5000</v>
      </c>
      <c r="X100" s="72">
        <v>5000</v>
      </c>
      <c r="Y100" s="72">
        <v>5000</v>
      </c>
      <c r="Z100" s="73">
        <v>5000</v>
      </c>
      <c r="AA100" s="15"/>
    </row>
    <row r="101" spans="1:27" x14ac:dyDescent="0.25">
      <c r="A101" s="62"/>
      <c r="B101" s="16" t="s">
        <v>11</v>
      </c>
      <c r="C101" s="41">
        <v>500</v>
      </c>
      <c r="D101" s="41">
        <v>500</v>
      </c>
      <c r="E101" s="41">
        <v>500</v>
      </c>
      <c r="F101" s="41">
        <v>500</v>
      </c>
      <c r="G101" s="41">
        <v>500</v>
      </c>
      <c r="H101" s="41">
        <v>500</v>
      </c>
      <c r="I101" s="41">
        <v>500</v>
      </c>
      <c r="J101" s="41">
        <v>500</v>
      </c>
      <c r="K101" s="41">
        <v>500</v>
      </c>
      <c r="L101" s="41">
        <v>500</v>
      </c>
      <c r="M101" s="41">
        <v>500</v>
      </c>
      <c r="N101" s="42">
        <v>500</v>
      </c>
      <c r="O101" s="72">
        <v>500</v>
      </c>
      <c r="P101" s="72">
        <v>500</v>
      </c>
      <c r="Q101" s="72">
        <v>500</v>
      </c>
      <c r="R101" s="72">
        <v>500</v>
      </c>
      <c r="S101" s="72">
        <v>500</v>
      </c>
      <c r="T101" s="72">
        <v>500</v>
      </c>
      <c r="U101" s="72">
        <v>500</v>
      </c>
      <c r="V101" s="72">
        <v>500</v>
      </c>
      <c r="W101" s="72">
        <v>500</v>
      </c>
      <c r="X101" s="72">
        <v>500</v>
      </c>
      <c r="Y101" s="72">
        <v>500</v>
      </c>
      <c r="Z101" s="73">
        <v>500</v>
      </c>
      <c r="AA101" s="15"/>
    </row>
    <row r="102" spans="1:27" x14ac:dyDescent="0.25">
      <c r="A102" s="62"/>
      <c r="B102" s="16" t="s">
        <v>12</v>
      </c>
      <c r="C102" s="41">
        <v>1000</v>
      </c>
      <c r="D102" s="41">
        <v>1000</v>
      </c>
      <c r="E102" s="41">
        <v>1000</v>
      </c>
      <c r="F102" s="41">
        <v>1000</v>
      </c>
      <c r="G102" s="41">
        <v>1000</v>
      </c>
      <c r="H102" s="41">
        <v>1000</v>
      </c>
      <c r="I102" s="41">
        <v>1000</v>
      </c>
      <c r="J102" s="41">
        <v>1000</v>
      </c>
      <c r="K102" s="41">
        <v>1000</v>
      </c>
      <c r="L102" s="41">
        <v>1000</v>
      </c>
      <c r="M102" s="41">
        <v>1000</v>
      </c>
      <c r="N102" s="42">
        <v>1000</v>
      </c>
      <c r="O102" s="72">
        <v>1000</v>
      </c>
      <c r="P102" s="72">
        <v>1000</v>
      </c>
      <c r="Q102" s="72">
        <v>1000</v>
      </c>
      <c r="R102" s="72">
        <v>1000</v>
      </c>
      <c r="S102" s="72">
        <v>1000</v>
      </c>
      <c r="T102" s="72">
        <v>1000</v>
      </c>
      <c r="U102" s="72">
        <v>1000</v>
      </c>
      <c r="V102" s="72">
        <v>1000</v>
      </c>
      <c r="W102" s="72">
        <v>1000</v>
      </c>
      <c r="X102" s="72">
        <v>1000</v>
      </c>
      <c r="Y102" s="72">
        <v>1000</v>
      </c>
      <c r="Z102" s="73">
        <v>1000</v>
      </c>
      <c r="AA102" s="15"/>
    </row>
    <row r="103" spans="1:27" x14ac:dyDescent="0.25">
      <c r="A103" s="62"/>
      <c r="B103" s="22" t="s">
        <v>13</v>
      </c>
      <c r="C103" s="74">
        <v>1000</v>
      </c>
      <c r="D103" s="74">
        <v>1000</v>
      </c>
      <c r="E103" s="74">
        <v>971.60085227272725</v>
      </c>
      <c r="F103" s="74">
        <v>343.92523364485982</v>
      </c>
      <c r="G103" s="74"/>
      <c r="H103" s="74"/>
      <c r="I103" s="74"/>
      <c r="J103" s="74">
        <v>243.8118811881188</v>
      </c>
      <c r="K103" s="74">
        <v>0</v>
      </c>
      <c r="L103" s="74">
        <v>0</v>
      </c>
      <c r="M103" s="74">
        <v>0</v>
      </c>
      <c r="N103" s="75">
        <v>0</v>
      </c>
      <c r="O103" s="110">
        <v>0</v>
      </c>
      <c r="P103" s="110">
        <v>0</v>
      </c>
      <c r="Q103" s="110">
        <v>0</v>
      </c>
      <c r="R103" s="110">
        <v>0</v>
      </c>
      <c r="S103" s="110">
        <v>0</v>
      </c>
      <c r="T103" s="110">
        <v>0</v>
      </c>
      <c r="U103" s="110">
        <v>0</v>
      </c>
      <c r="V103" s="110">
        <v>0</v>
      </c>
      <c r="W103" s="110">
        <v>0</v>
      </c>
      <c r="X103" s="110">
        <v>0</v>
      </c>
      <c r="Y103" s="110">
        <v>0</v>
      </c>
      <c r="Z103" s="111">
        <v>0</v>
      </c>
      <c r="AA103" s="15"/>
    </row>
    <row r="104" spans="1:27" x14ac:dyDescent="0.25">
      <c r="A104" s="62"/>
      <c r="B104" s="32" t="s">
        <v>30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15"/>
    </row>
    <row r="105" spans="1:27" x14ac:dyDescent="0.25">
      <c r="A105" s="62"/>
      <c r="B105" s="8" t="s">
        <v>7</v>
      </c>
      <c r="C105" s="128">
        <f t="shared" ref="C105:J105" si="18">IFERROR(C59/C112,0)</f>
        <v>0.53378378378378377</v>
      </c>
      <c r="D105" s="128">
        <f t="shared" si="18"/>
        <v>0.54230377166156984</v>
      </c>
      <c r="E105" s="128">
        <f t="shared" si="18"/>
        <v>0.54148845166809234</v>
      </c>
      <c r="F105" s="128">
        <f t="shared" si="18"/>
        <v>0.53891771682727951</v>
      </c>
      <c r="G105" s="128">
        <f t="shared" si="18"/>
        <v>0.55729537366548043</v>
      </c>
      <c r="H105" s="128">
        <f t="shared" si="18"/>
        <v>0.52227243382827626</v>
      </c>
      <c r="I105" s="128">
        <f t="shared" si="18"/>
        <v>0.53528399311531838</v>
      </c>
      <c r="J105" s="128">
        <f t="shared" si="18"/>
        <v>0.55002552322613574</v>
      </c>
      <c r="K105" s="128">
        <f>IFERROR(K59/K112,0)</f>
        <v>0.54590925330475171</v>
      </c>
      <c r="L105" s="128">
        <f t="shared" ref="L105:N105" si="19">IFERROR(L59/L112,0)</f>
        <v>0.62900479801888254</v>
      </c>
      <c r="M105" s="128">
        <f t="shared" si="19"/>
        <v>0.57827191867852601</v>
      </c>
      <c r="N105" s="129">
        <f t="shared" si="19"/>
        <v>0.5897863406199827</v>
      </c>
      <c r="O105" s="130">
        <f>O59/O112</f>
        <v>0.55002220607235142</v>
      </c>
      <c r="P105" s="130">
        <f t="shared" ref="P105:Z105" si="20">P59/P112</f>
        <v>0.55000000000000004</v>
      </c>
      <c r="Q105" s="130">
        <f t="shared" si="20"/>
        <v>0.55000000000000004</v>
      </c>
      <c r="R105" s="130">
        <f t="shared" si="20"/>
        <v>0.53476454293628817</v>
      </c>
      <c r="S105" s="130">
        <f t="shared" si="20"/>
        <v>0.52566371681415935</v>
      </c>
      <c r="T105" s="130">
        <f t="shared" si="20"/>
        <v>0.51910112359550564</v>
      </c>
      <c r="U105" s="130">
        <f t="shared" si="20"/>
        <v>0.51493288590604025</v>
      </c>
      <c r="V105" s="130">
        <f t="shared" si="20"/>
        <v>0.51375617792421757</v>
      </c>
      <c r="W105" s="130">
        <f t="shared" si="20"/>
        <v>0.51375617792421746</v>
      </c>
      <c r="X105" s="130">
        <f t="shared" si="20"/>
        <v>0.51375617792421746</v>
      </c>
      <c r="Y105" s="130">
        <f t="shared" si="20"/>
        <v>0.51375617792421746</v>
      </c>
      <c r="Z105" s="131">
        <f t="shared" si="20"/>
        <v>0.51374634911592287</v>
      </c>
      <c r="AA105" s="15"/>
    </row>
    <row r="106" spans="1:27" x14ac:dyDescent="0.25">
      <c r="A106" s="62"/>
      <c r="B106" s="16" t="s">
        <v>8</v>
      </c>
      <c r="C106" s="92"/>
      <c r="D106" s="92"/>
      <c r="E106" s="92"/>
      <c r="F106" s="92"/>
      <c r="G106" s="92"/>
      <c r="H106" s="92"/>
      <c r="I106" s="92"/>
      <c r="J106" s="92"/>
      <c r="K106" s="92">
        <v>1</v>
      </c>
      <c r="L106" s="92"/>
      <c r="M106" s="92">
        <v>1</v>
      </c>
      <c r="N106" s="93">
        <v>1</v>
      </c>
      <c r="O106" s="94">
        <v>0.8</v>
      </c>
      <c r="P106" s="94">
        <v>0.8</v>
      </c>
      <c r="Q106" s="94">
        <v>0.8</v>
      </c>
      <c r="R106" s="94">
        <v>0.8</v>
      </c>
      <c r="S106" s="94">
        <v>0.8</v>
      </c>
      <c r="T106" s="94">
        <v>0.8</v>
      </c>
      <c r="U106" s="94">
        <v>0.8</v>
      </c>
      <c r="V106" s="94">
        <v>0.8</v>
      </c>
      <c r="W106" s="94">
        <v>0.8</v>
      </c>
      <c r="X106" s="94">
        <v>0.8</v>
      </c>
      <c r="Y106" s="94">
        <v>0.8</v>
      </c>
      <c r="Z106" s="95">
        <v>0.8</v>
      </c>
      <c r="AA106" s="15"/>
    </row>
    <row r="107" spans="1:27" x14ac:dyDescent="0.25">
      <c r="A107" s="62"/>
      <c r="B107" s="16" t="s">
        <v>10</v>
      </c>
      <c r="C107" s="92">
        <f t="shared" ref="C107:N110" si="21">IFERROR(C62/C114,0)</f>
        <v>0</v>
      </c>
      <c r="D107" s="92">
        <f t="shared" si="21"/>
        <v>0</v>
      </c>
      <c r="E107" s="92">
        <f t="shared" si="21"/>
        <v>4.5454545454545456E-2</v>
      </c>
      <c r="F107" s="92">
        <f t="shared" si="21"/>
        <v>0</v>
      </c>
      <c r="G107" s="92">
        <f t="shared" si="21"/>
        <v>9.0909090909090912E-2</v>
      </c>
      <c r="H107" s="92">
        <f t="shared" si="21"/>
        <v>0</v>
      </c>
      <c r="I107" s="92">
        <f t="shared" si="21"/>
        <v>8.3333333333333329E-2</v>
      </c>
      <c r="J107" s="92">
        <f t="shared" si="21"/>
        <v>4.7619047619047616E-2</v>
      </c>
      <c r="K107" s="92">
        <f t="shared" si="21"/>
        <v>0</v>
      </c>
      <c r="L107" s="92">
        <f t="shared" si="21"/>
        <v>0</v>
      </c>
      <c r="M107" s="92">
        <f t="shared" si="21"/>
        <v>0</v>
      </c>
      <c r="N107" s="93">
        <f t="shared" si="21"/>
        <v>0</v>
      </c>
      <c r="O107" s="94">
        <v>0.1</v>
      </c>
      <c r="P107" s="94">
        <v>0.1</v>
      </c>
      <c r="Q107" s="94">
        <v>0.1</v>
      </c>
      <c r="R107" s="94">
        <v>0.1</v>
      </c>
      <c r="S107" s="94">
        <v>0.1</v>
      </c>
      <c r="T107" s="94">
        <v>0.1</v>
      </c>
      <c r="U107" s="94">
        <v>0.1</v>
      </c>
      <c r="V107" s="94">
        <v>0.1</v>
      </c>
      <c r="W107" s="94">
        <v>0.1</v>
      </c>
      <c r="X107" s="94">
        <v>0.1</v>
      </c>
      <c r="Y107" s="94">
        <v>0.1</v>
      </c>
      <c r="Z107" s="95">
        <v>0.1</v>
      </c>
      <c r="AA107" s="15"/>
    </row>
    <row r="108" spans="1:27" x14ac:dyDescent="0.25">
      <c r="A108" s="62"/>
      <c r="B108" s="16" t="s">
        <v>11</v>
      </c>
      <c r="C108" s="92">
        <f t="shared" si="21"/>
        <v>0.11099526826529794</v>
      </c>
      <c r="D108" s="92">
        <f t="shared" si="21"/>
        <v>0.10235891726393431</v>
      </c>
      <c r="E108" s="92">
        <f t="shared" si="21"/>
        <v>9.9631819703224364E-2</v>
      </c>
      <c r="F108" s="92">
        <f t="shared" si="21"/>
        <v>0.10773735292522908</v>
      </c>
      <c r="G108" s="92">
        <f t="shared" si="21"/>
        <v>0.11679336558396683</v>
      </c>
      <c r="H108" s="92">
        <f t="shared" si="21"/>
        <v>0.10767213862289102</v>
      </c>
      <c r="I108" s="92">
        <f t="shared" si="21"/>
        <v>9.6732603970972858E-2</v>
      </c>
      <c r="J108" s="92">
        <f t="shared" si="21"/>
        <v>8.3080076330482713E-2</v>
      </c>
      <c r="K108" s="92">
        <f t="shared" si="21"/>
        <v>8.0767289247854618E-2</v>
      </c>
      <c r="L108" s="92">
        <f t="shared" si="21"/>
        <v>6.2315687696398357E-2</v>
      </c>
      <c r="M108" s="92">
        <f t="shared" si="21"/>
        <v>2.7745364968235448E-2</v>
      </c>
      <c r="N108" s="93">
        <f t="shared" si="21"/>
        <v>2.5618374558303889E-2</v>
      </c>
      <c r="O108" s="94">
        <v>0.03</v>
      </c>
      <c r="P108" s="94">
        <v>0.03</v>
      </c>
      <c r="Q108" s="94">
        <v>0.03</v>
      </c>
      <c r="R108" s="94">
        <v>0.04</v>
      </c>
      <c r="S108" s="94">
        <v>0.04</v>
      </c>
      <c r="T108" s="94">
        <v>0.04</v>
      </c>
      <c r="U108" s="94">
        <v>0.05</v>
      </c>
      <c r="V108" s="94">
        <v>0.05</v>
      </c>
      <c r="W108" s="94">
        <v>0.05</v>
      </c>
      <c r="X108" s="94">
        <v>0.06</v>
      </c>
      <c r="Y108" s="94">
        <v>0.06</v>
      </c>
      <c r="Z108" s="95">
        <v>0.06</v>
      </c>
      <c r="AA108" s="15"/>
    </row>
    <row r="109" spans="1:27" x14ac:dyDescent="0.25">
      <c r="A109" s="62"/>
      <c r="B109" s="16" t="s">
        <v>12</v>
      </c>
      <c r="C109" s="92">
        <f t="shared" si="21"/>
        <v>7.7146690518783548E-2</v>
      </c>
      <c r="D109" s="92">
        <f t="shared" si="21"/>
        <v>9.010941857970392E-2</v>
      </c>
      <c r="E109" s="92">
        <f t="shared" si="21"/>
        <v>8.2024144203737395E-2</v>
      </c>
      <c r="F109" s="92">
        <f t="shared" si="21"/>
        <v>8.5060875287923665E-2</v>
      </c>
      <c r="G109" s="92">
        <f t="shared" si="21"/>
        <v>8.4259101008374637E-2</v>
      </c>
      <c r="H109" s="92">
        <f t="shared" si="21"/>
        <v>5.978578383641675E-2</v>
      </c>
      <c r="I109" s="92">
        <f t="shared" si="21"/>
        <v>9.3005952380952384E-2</v>
      </c>
      <c r="J109" s="92">
        <f t="shared" si="21"/>
        <v>8.5096036955993187E-2</v>
      </c>
      <c r="K109" s="92">
        <f t="shared" si="21"/>
        <v>4.1327124563445866E-2</v>
      </c>
      <c r="L109" s="92">
        <f t="shared" si="21"/>
        <v>2.9766693483507644E-2</v>
      </c>
      <c r="M109" s="92">
        <f t="shared" si="21"/>
        <v>3.4151547491995733E-2</v>
      </c>
      <c r="N109" s="93">
        <f t="shared" si="21"/>
        <v>3.4863451481696686E-2</v>
      </c>
      <c r="O109" s="94">
        <v>0.03</v>
      </c>
      <c r="P109" s="94">
        <v>0.03</v>
      </c>
      <c r="Q109" s="94">
        <v>0.03</v>
      </c>
      <c r="R109" s="94">
        <v>0.04</v>
      </c>
      <c r="S109" s="94">
        <v>0.04</v>
      </c>
      <c r="T109" s="94">
        <v>0.04</v>
      </c>
      <c r="U109" s="94">
        <v>0.05</v>
      </c>
      <c r="V109" s="94">
        <v>0.05</v>
      </c>
      <c r="W109" s="94">
        <v>0.05</v>
      </c>
      <c r="X109" s="94">
        <v>0.06</v>
      </c>
      <c r="Y109" s="94">
        <v>0.06</v>
      </c>
      <c r="Z109" s="95">
        <v>0.06</v>
      </c>
      <c r="AA109" s="15"/>
    </row>
    <row r="110" spans="1:27" x14ac:dyDescent="0.25">
      <c r="A110" s="62"/>
      <c r="B110" s="22" t="s">
        <v>13</v>
      </c>
      <c r="C110" s="96">
        <f t="shared" si="21"/>
        <v>1</v>
      </c>
      <c r="D110" s="96">
        <f t="shared" si="21"/>
        <v>1</v>
      </c>
      <c r="E110" s="96">
        <f t="shared" si="21"/>
        <v>1</v>
      </c>
      <c r="F110" s="96">
        <f t="shared" si="21"/>
        <v>1</v>
      </c>
      <c r="G110" s="96">
        <f t="shared" si="21"/>
        <v>1</v>
      </c>
      <c r="H110" s="96">
        <f t="shared" si="21"/>
        <v>1</v>
      </c>
      <c r="I110" s="96">
        <f t="shared" si="21"/>
        <v>1</v>
      </c>
      <c r="J110" s="96">
        <f t="shared" si="21"/>
        <v>1</v>
      </c>
      <c r="K110" s="96">
        <v>1</v>
      </c>
      <c r="L110" s="96">
        <v>1</v>
      </c>
      <c r="M110" s="96">
        <v>1</v>
      </c>
      <c r="N110" s="97">
        <v>1</v>
      </c>
      <c r="O110" s="98">
        <v>0.8</v>
      </c>
      <c r="P110" s="98">
        <v>0.8</v>
      </c>
      <c r="Q110" s="98">
        <v>0.8</v>
      </c>
      <c r="R110" s="98">
        <v>0.8</v>
      </c>
      <c r="S110" s="98">
        <v>0.8</v>
      </c>
      <c r="T110" s="98">
        <v>0.8</v>
      </c>
      <c r="U110" s="98">
        <v>0.8</v>
      </c>
      <c r="V110" s="98">
        <v>0.8</v>
      </c>
      <c r="W110" s="98">
        <v>0.8</v>
      </c>
      <c r="X110" s="98">
        <v>0.8</v>
      </c>
      <c r="Y110" s="98">
        <v>0.8</v>
      </c>
      <c r="Z110" s="99">
        <v>0.8</v>
      </c>
      <c r="AA110" s="15"/>
    </row>
    <row r="111" spans="1:27" x14ac:dyDescent="0.25">
      <c r="A111" s="62"/>
      <c r="B111" s="32" t="s">
        <v>31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15"/>
    </row>
    <row r="112" spans="1:27" x14ac:dyDescent="0.25">
      <c r="A112" s="62"/>
      <c r="B112" s="8" t="s">
        <v>7</v>
      </c>
      <c r="C112" s="132">
        <v>1332</v>
      </c>
      <c r="D112" s="132">
        <v>981</v>
      </c>
      <c r="E112" s="132">
        <v>1169</v>
      </c>
      <c r="F112" s="132">
        <v>1349</v>
      </c>
      <c r="G112" s="132">
        <v>1405</v>
      </c>
      <c r="H112" s="133">
        <v>1549</v>
      </c>
      <c r="I112" s="133">
        <v>2324</v>
      </c>
      <c r="J112" s="133">
        <v>3918</v>
      </c>
      <c r="K112" s="132">
        <v>5598</v>
      </c>
      <c r="L112" s="132">
        <v>6461</v>
      </c>
      <c r="M112" s="132">
        <v>7870</v>
      </c>
      <c r="N112" s="134">
        <v>16194</v>
      </c>
      <c r="O112" s="135">
        <v>11258.181818181818</v>
      </c>
      <c r="P112" s="135">
        <v>9596.363636363636</v>
      </c>
      <c r="Q112" s="135">
        <v>14372.727272727272</v>
      </c>
      <c r="R112" s="135">
        <v>21878.787878787876</v>
      </c>
      <c r="S112" s="135">
        <v>33968.484848484848</v>
      </c>
      <c r="T112" s="135">
        <v>45309.090909090912</v>
      </c>
      <c r="U112" s="135">
        <v>59720.404040404042</v>
      </c>
      <c r="V112" s="135">
        <v>64624.040404040396</v>
      </c>
      <c r="W112" s="135">
        <v>66218.181818181823</v>
      </c>
      <c r="X112" s="135">
        <v>72226.868686868693</v>
      </c>
      <c r="Y112" s="135">
        <v>73575.757575757569</v>
      </c>
      <c r="Z112" s="136">
        <v>95037.171717171703</v>
      </c>
      <c r="AA112" s="15"/>
    </row>
    <row r="113" spans="1:27" x14ac:dyDescent="0.25">
      <c r="A113" s="62"/>
      <c r="B113" s="16" t="s">
        <v>8</v>
      </c>
      <c r="C113" s="137"/>
      <c r="D113" s="137"/>
      <c r="E113" s="137"/>
      <c r="F113" s="137"/>
      <c r="G113" s="137"/>
      <c r="H113" s="137"/>
      <c r="I113" s="137"/>
      <c r="J113" s="137"/>
      <c r="K113" s="137">
        <f>K60/K106</f>
        <v>1</v>
      </c>
      <c r="L113" s="137"/>
      <c r="M113" s="137">
        <f>M60/M106</f>
        <v>121</v>
      </c>
      <c r="N113" s="138">
        <f>N60/N106</f>
        <v>223</v>
      </c>
      <c r="O113" s="139">
        <f t="shared" ref="O113:Z113" si="22">O60/O106</f>
        <v>312.5</v>
      </c>
      <c r="P113" s="139">
        <f t="shared" si="22"/>
        <v>495</v>
      </c>
      <c r="Q113" s="139">
        <f t="shared" si="22"/>
        <v>742.5</v>
      </c>
      <c r="R113" s="139">
        <f t="shared" si="22"/>
        <v>1036.25</v>
      </c>
      <c r="S113" s="139">
        <f t="shared" si="22"/>
        <v>1258.75</v>
      </c>
      <c r="T113" s="139">
        <f t="shared" si="22"/>
        <v>2130</v>
      </c>
      <c r="U113" s="139">
        <f t="shared" si="22"/>
        <v>2105</v>
      </c>
      <c r="V113" s="139">
        <f t="shared" si="22"/>
        <v>1962.5</v>
      </c>
      <c r="W113" s="139">
        <f t="shared" si="22"/>
        <v>2075</v>
      </c>
      <c r="X113" s="139">
        <f t="shared" si="22"/>
        <v>2842.5</v>
      </c>
      <c r="Y113" s="139">
        <f t="shared" si="22"/>
        <v>4293.75</v>
      </c>
      <c r="Z113" s="140">
        <f t="shared" si="22"/>
        <v>5958.75</v>
      </c>
      <c r="AA113" s="15"/>
    </row>
    <row r="114" spans="1:27" x14ac:dyDescent="0.25">
      <c r="A114" s="62"/>
      <c r="B114" s="16" t="s">
        <v>10</v>
      </c>
      <c r="C114" s="141">
        <v>6</v>
      </c>
      <c r="D114" s="141">
        <v>15</v>
      </c>
      <c r="E114" s="141">
        <v>22</v>
      </c>
      <c r="F114" s="141">
        <v>26</v>
      </c>
      <c r="G114" s="137">
        <v>22</v>
      </c>
      <c r="H114" s="141">
        <v>12</v>
      </c>
      <c r="I114" s="141">
        <v>12</v>
      </c>
      <c r="J114" s="137">
        <v>21</v>
      </c>
      <c r="K114" s="141">
        <v>10</v>
      </c>
      <c r="L114" s="137">
        <v>7</v>
      </c>
      <c r="M114" s="137">
        <v>10</v>
      </c>
      <c r="N114" s="138">
        <v>197</v>
      </c>
      <c r="O114" s="139">
        <f t="shared" ref="O114:Z116" si="23">O62/O107</f>
        <v>0</v>
      </c>
      <c r="P114" s="139">
        <f t="shared" si="23"/>
        <v>0</v>
      </c>
      <c r="Q114" s="139">
        <f t="shared" si="23"/>
        <v>10</v>
      </c>
      <c r="R114" s="139">
        <f t="shared" si="23"/>
        <v>20</v>
      </c>
      <c r="S114" s="139">
        <f t="shared" si="23"/>
        <v>20</v>
      </c>
      <c r="T114" s="139">
        <f t="shared" si="23"/>
        <v>20</v>
      </c>
      <c r="U114" s="139">
        <f t="shared" si="23"/>
        <v>20</v>
      </c>
      <c r="V114" s="139">
        <f t="shared" si="23"/>
        <v>20</v>
      </c>
      <c r="W114" s="139">
        <f t="shared" si="23"/>
        <v>20</v>
      </c>
      <c r="X114" s="139">
        <f t="shared" si="23"/>
        <v>20</v>
      </c>
      <c r="Y114" s="139">
        <f t="shared" si="23"/>
        <v>20</v>
      </c>
      <c r="Z114" s="140">
        <f t="shared" si="23"/>
        <v>10</v>
      </c>
      <c r="AA114" s="15"/>
    </row>
    <row r="115" spans="1:27" x14ac:dyDescent="0.25">
      <c r="A115" s="62"/>
      <c r="B115" s="16" t="s">
        <v>11</v>
      </c>
      <c r="C115" s="137">
        <v>12469</v>
      </c>
      <c r="D115" s="137">
        <v>14371</v>
      </c>
      <c r="E115" s="141">
        <v>17926</v>
      </c>
      <c r="F115" s="141">
        <v>18443</v>
      </c>
      <c r="G115" s="141">
        <v>20258</v>
      </c>
      <c r="H115" s="141">
        <v>17544</v>
      </c>
      <c r="I115" s="141">
        <v>27147</v>
      </c>
      <c r="J115" s="141">
        <v>28298</v>
      </c>
      <c r="K115" s="141">
        <v>21791</v>
      </c>
      <c r="L115" s="137">
        <v>20685</v>
      </c>
      <c r="M115" s="137">
        <v>15426</v>
      </c>
      <c r="N115" s="138">
        <v>13584</v>
      </c>
      <c r="O115" s="139">
        <f t="shared" si="23"/>
        <v>13333.333333333334</v>
      </c>
      <c r="P115" s="139">
        <f t="shared" si="23"/>
        <v>15000</v>
      </c>
      <c r="Q115" s="139">
        <f t="shared" si="23"/>
        <v>16666.666666666668</v>
      </c>
      <c r="R115" s="139">
        <f t="shared" si="23"/>
        <v>13750</v>
      </c>
      <c r="S115" s="139">
        <f t="shared" si="23"/>
        <v>25000</v>
      </c>
      <c r="T115" s="139">
        <f t="shared" si="23"/>
        <v>39625</v>
      </c>
      <c r="U115" s="139">
        <f t="shared" si="23"/>
        <v>31700</v>
      </c>
      <c r="V115" s="139">
        <f t="shared" si="23"/>
        <v>31700</v>
      </c>
      <c r="W115" s="139">
        <f t="shared" si="23"/>
        <v>31700</v>
      </c>
      <c r="X115" s="139">
        <f t="shared" si="23"/>
        <v>26416.666666666668</v>
      </c>
      <c r="Y115" s="139">
        <f t="shared" si="23"/>
        <v>26416.666666666668</v>
      </c>
      <c r="Z115" s="140">
        <f t="shared" si="23"/>
        <v>26416.666666666668</v>
      </c>
      <c r="AA115" s="15"/>
    </row>
    <row r="116" spans="1:27" x14ac:dyDescent="0.25">
      <c r="A116" s="62"/>
      <c r="B116" s="16" t="s">
        <v>12</v>
      </c>
      <c r="C116" s="137">
        <v>4472</v>
      </c>
      <c r="D116" s="137">
        <v>4661</v>
      </c>
      <c r="E116" s="141">
        <v>6047</v>
      </c>
      <c r="F116" s="141">
        <v>6078</v>
      </c>
      <c r="G116" s="141">
        <v>5851</v>
      </c>
      <c r="H116" s="141">
        <v>5135</v>
      </c>
      <c r="I116" s="141">
        <v>4032</v>
      </c>
      <c r="J116" s="141">
        <v>4113</v>
      </c>
      <c r="K116" s="141">
        <v>3436</v>
      </c>
      <c r="L116" s="137">
        <v>2486</v>
      </c>
      <c r="M116" s="137">
        <v>1874</v>
      </c>
      <c r="N116" s="138">
        <v>1721</v>
      </c>
      <c r="O116" s="139">
        <f t="shared" si="23"/>
        <v>2000</v>
      </c>
      <c r="P116" s="139">
        <f t="shared" si="23"/>
        <v>2000</v>
      </c>
      <c r="Q116" s="139">
        <f t="shared" si="23"/>
        <v>2000</v>
      </c>
      <c r="R116" s="139">
        <f t="shared" si="23"/>
        <v>1625</v>
      </c>
      <c r="S116" s="139">
        <f t="shared" si="23"/>
        <v>1625</v>
      </c>
      <c r="T116" s="139">
        <f t="shared" si="23"/>
        <v>1625</v>
      </c>
      <c r="U116" s="139">
        <f t="shared" si="23"/>
        <v>1300</v>
      </c>
      <c r="V116" s="139">
        <f t="shared" si="23"/>
        <v>1300</v>
      </c>
      <c r="W116" s="139">
        <f t="shared" si="23"/>
        <v>1300</v>
      </c>
      <c r="X116" s="139">
        <f t="shared" si="23"/>
        <v>1083.3333333333335</v>
      </c>
      <c r="Y116" s="139">
        <f t="shared" si="23"/>
        <v>1083.3333333333335</v>
      </c>
      <c r="Z116" s="140">
        <f t="shared" si="23"/>
        <v>1083.3333333333335</v>
      </c>
      <c r="AA116" s="15"/>
    </row>
    <row r="117" spans="1:27" x14ac:dyDescent="0.25">
      <c r="A117" s="62"/>
      <c r="B117" s="22" t="s">
        <v>13</v>
      </c>
      <c r="C117" s="142">
        <f t="shared" ref="C117:J117" si="24">C65</f>
        <v>198</v>
      </c>
      <c r="D117" s="142">
        <f t="shared" si="24"/>
        <v>90</v>
      </c>
      <c r="E117" s="142">
        <f t="shared" si="24"/>
        <v>176</v>
      </c>
      <c r="F117" s="142">
        <f t="shared" si="24"/>
        <v>535</v>
      </c>
      <c r="G117" s="142">
        <f t="shared" si="24"/>
        <v>808</v>
      </c>
      <c r="H117" s="142">
        <f t="shared" si="24"/>
        <v>397</v>
      </c>
      <c r="I117" s="142">
        <f t="shared" si="24"/>
        <v>537</v>
      </c>
      <c r="J117" s="142">
        <f t="shared" si="24"/>
        <v>435</v>
      </c>
      <c r="K117" s="143">
        <f t="shared" ref="K117:Z117" si="25">K65/K110</f>
        <v>594</v>
      </c>
      <c r="L117" s="142">
        <f t="shared" si="25"/>
        <v>548</v>
      </c>
      <c r="M117" s="142">
        <f t="shared" si="25"/>
        <v>501</v>
      </c>
      <c r="N117" s="144">
        <f t="shared" si="25"/>
        <v>541</v>
      </c>
      <c r="O117" s="145">
        <f t="shared" si="25"/>
        <v>712.5</v>
      </c>
      <c r="P117" s="145">
        <f t="shared" si="25"/>
        <v>712.5</v>
      </c>
      <c r="Q117" s="145">
        <f t="shared" si="25"/>
        <v>630</v>
      </c>
      <c r="R117" s="145">
        <f t="shared" si="25"/>
        <v>507.5</v>
      </c>
      <c r="S117" s="145">
        <f t="shared" si="25"/>
        <v>325</v>
      </c>
      <c r="T117" s="145">
        <f t="shared" si="25"/>
        <v>205</v>
      </c>
      <c r="U117" s="145">
        <f t="shared" si="25"/>
        <v>136.25</v>
      </c>
      <c r="V117" s="145">
        <f t="shared" si="25"/>
        <v>126.25</v>
      </c>
      <c r="W117" s="145">
        <f t="shared" si="25"/>
        <v>132.5</v>
      </c>
      <c r="X117" s="145">
        <f t="shared" si="25"/>
        <v>145</v>
      </c>
      <c r="Y117" s="145">
        <f t="shared" si="25"/>
        <v>206.25</v>
      </c>
      <c r="Z117" s="146">
        <f t="shared" si="25"/>
        <v>316.25</v>
      </c>
      <c r="AA117" s="15"/>
    </row>
    <row r="118" spans="1:27" x14ac:dyDescent="0.25">
      <c r="A118" s="62"/>
      <c r="B118" s="32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8"/>
      <c r="O118" s="149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"/>
    </row>
    <row r="119" spans="1:27" x14ac:dyDescent="0.25">
      <c r="A119" s="151"/>
      <c r="B119" s="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3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5"/>
    </row>
    <row r="120" spans="1:27" ht="14.45" customHeight="1" x14ac:dyDescent="0.25">
      <c r="A120" s="229" t="s">
        <v>7</v>
      </c>
      <c r="B120" s="32" t="s">
        <v>32</v>
      </c>
      <c r="C120" s="49"/>
      <c r="D120" s="49"/>
      <c r="E120" s="49"/>
      <c r="F120" s="49"/>
      <c r="G120" s="49"/>
      <c r="H120" s="49"/>
      <c r="I120" s="49"/>
      <c r="J120" s="49"/>
      <c r="K120" s="33"/>
      <c r="L120" s="33"/>
      <c r="M120" s="33"/>
      <c r="N120" s="3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155"/>
    </row>
    <row r="121" spans="1:27" x14ac:dyDescent="0.25">
      <c r="A121" s="229"/>
      <c r="B121" s="156" t="s">
        <v>33</v>
      </c>
      <c r="C121" s="157"/>
      <c r="D121" s="157"/>
      <c r="E121" s="157"/>
      <c r="F121" s="157"/>
      <c r="G121" s="157"/>
      <c r="H121" s="157"/>
      <c r="I121" s="157"/>
      <c r="J121" s="158"/>
      <c r="K121" s="158"/>
      <c r="L121" s="158">
        <f>K123</f>
        <v>229</v>
      </c>
      <c r="M121" s="158">
        <f>L123</f>
        <v>235</v>
      </c>
      <c r="N121" s="159">
        <f>M123</f>
        <v>238</v>
      </c>
      <c r="O121" s="160">
        <v>215</v>
      </c>
      <c r="P121" s="161">
        <f>O123</f>
        <v>235</v>
      </c>
      <c r="Q121" s="161">
        <f t="shared" ref="Q121:Z121" si="26">P123</f>
        <v>260</v>
      </c>
      <c r="R121" s="161">
        <f t="shared" si="26"/>
        <v>300</v>
      </c>
      <c r="S121" s="161">
        <f t="shared" si="26"/>
        <v>390</v>
      </c>
      <c r="T121" s="161">
        <f t="shared" si="26"/>
        <v>480</v>
      </c>
      <c r="U121" s="161">
        <f t="shared" si="26"/>
        <v>560</v>
      </c>
      <c r="V121" s="161">
        <f t="shared" si="26"/>
        <v>620</v>
      </c>
      <c r="W121" s="161">
        <f t="shared" si="26"/>
        <v>630</v>
      </c>
      <c r="X121" s="161">
        <f t="shared" si="26"/>
        <v>630</v>
      </c>
      <c r="Y121" s="161">
        <f t="shared" si="26"/>
        <v>630</v>
      </c>
      <c r="Z121" s="162">
        <f t="shared" si="26"/>
        <v>630</v>
      </c>
      <c r="AA121" s="155"/>
    </row>
    <row r="122" spans="1:27" x14ac:dyDescent="0.25">
      <c r="A122" s="229"/>
      <c r="B122" s="163" t="s">
        <v>34</v>
      </c>
      <c r="C122" s="164"/>
      <c r="D122" s="164"/>
      <c r="E122" s="164"/>
      <c r="F122" s="164"/>
      <c r="G122" s="164"/>
      <c r="H122" s="164"/>
      <c r="I122" s="164"/>
      <c r="J122" s="41"/>
      <c r="K122" s="41"/>
      <c r="L122" s="41">
        <f>L123-L121</f>
        <v>6</v>
      </c>
      <c r="M122" s="41">
        <f>M123-M121</f>
        <v>3</v>
      </c>
      <c r="N122" s="42">
        <v>0</v>
      </c>
      <c r="O122" s="165">
        <v>20</v>
      </c>
      <c r="P122" s="165">
        <v>25</v>
      </c>
      <c r="Q122" s="165">
        <v>40</v>
      </c>
      <c r="R122" s="165">
        <v>90</v>
      </c>
      <c r="S122" s="165">
        <v>90</v>
      </c>
      <c r="T122" s="165">
        <v>80</v>
      </c>
      <c r="U122" s="165">
        <v>60</v>
      </c>
      <c r="V122" s="165">
        <v>10</v>
      </c>
      <c r="W122" s="165">
        <v>0</v>
      </c>
      <c r="X122" s="165">
        <v>0</v>
      </c>
      <c r="Y122" s="165">
        <v>0</v>
      </c>
      <c r="Z122" s="166">
        <v>0</v>
      </c>
      <c r="AA122" s="15"/>
    </row>
    <row r="123" spans="1:27" x14ac:dyDescent="0.25">
      <c r="A123" s="229"/>
      <c r="B123" s="167" t="s">
        <v>35</v>
      </c>
      <c r="C123" s="164"/>
      <c r="D123" s="164"/>
      <c r="E123" s="164"/>
      <c r="F123" s="164"/>
      <c r="G123" s="164"/>
      <c r="H123" s="164"/>
      <c r="I123" s="164"/>
      <c r="J123" s="41"/>
      <c r="K123" s="41">
        <v>229</v>
      </c>
      <c r="L123" s="41">
        <v>235</v>
      </c>
      <c r="M123" s="41">
        <v>238</v>
      </c>
      <c r="N123" s="42">
        <v>215</v>
      </c>
      <c r="O123" s="40">
        <f>O121+O122</f>
        <v>235</v>
      </c>
      <c r="P123" s="40">
        <f t="shared" ref="P123:Z123" si="27">P121+P122</f>
        <v>260</v>
      </c>
      <c r="Q123" s="40">
        <f t="shared" si="27"/>
        <v>300</v>
      </c>
      <c r="R123" s="40">
        <f t="shared" si="27"/>
        <v>390</v>
      </c>
      <c r="S123" s="40">
        <f t="shared" si="27"/>
        <v>480</v>
      </c>
      <c r="T123" s="40">
        <f t="shared" si="27"/>
        <v>560</v>
      </c>
      <c r="U123" s="40">
        <f t="shared" si="27"/>
        <v>620</v>
      </c>
      <c r="V123" s="40">
        <f t="shared" si="27"/>
        <v>630</v>
      </c>
      <c r="W123" s="40">
        <f t="shared" si="27"/>
        <v>630</v>
      </c>
      <c r="X123" s="40">
        <f t="shared" si="27"/>
        <v>630</v>
      </c>
      <c r="Y123" s="40">
        <f t="shared" si="27"/>
        <v>630</v>
      </c>
      <c r="Z123" s="43">
        <f t="shared" si="27"/>
        <v>630</v>
      </c>
      <c r="AA123" s="15"/>
    </row>
    <row r="124" spans="1:27" x14ac:dyDescent="0.25">
      <c r="A124" s="229"/>
      <c r="B124" s="16" t="s">
        <v>36</v>
      </c>
      <c r="C124" s="164"/>
      <c r="D124" s="164"/>
      <c r="E124" s="164"/>
      <c r="F124" s="164"/>
      <c r="G124" s="164"/>
      <c r="H124" s="164"/>
      <c r="I124" s="164"/>
      <c r="J124" s="164"/>
      <c r="K124" s="164">
        <v>30</v>
      </c>
      <c r="L124" s="164">
        <v>31</v>
      </c>
      <c r="M124" s="164">
        <v>30</v>
      </c>
      <c r="N124" s="168">
        <v>31</v>
      </c>
      <c r="O124" s="165">
        <v>31</v>
      </c>
      <c r="P124" s="165">
        <v>29</v>
      </c>
      <c r="Q124" s="165">
        <v>31</v>
      </c>
      <c r="R124" s="165">
        <v>30</v>
      </c>
      <c r="S124" s="165">
        <v>31</v>
      </c>
      <c r="T124" s="165">
        <v>30</v>
      </c>
      <c r="U124" s="165">
        <v>31</v>
      </c>
      <c r="V124" s="165">
        <v>31</v>
      </c>
      <c r="W124" s="165">
        <v>30</v>
      </c>
      <c r="X124" s="165">
        <v>31</v>
      </c>
      <c r="Y124" s="165">
        <v>30</v>
      </c>
      <c r="Z124" s="166">
        <v>31</v>
      </c>
      <c r="AA124" s="15"/>
    </row>
    <row r="125" spans="1:27" x14ac:dyDescent="0.25">
      <c r="A125" s="229"/>
      <c r="B125" s="163" t="s">
        <v>37</v>
      </c>
      <c r="C125" s="164"/>
      <c r="D125" s="164"/>
      <c r="E125" s="164"/>
      <c r="F125" s="164"/>
      <c r="G125" s="164"/>
      <c r="H125" s="164"/>
      <c r="I125" s="164"/>
      <c r="J125" s="164"/>
      <c r="K125" s="17">
        <f>K126/K123/K124</f>
        <v>0.44483260553129544</v>
      </c>
      <c r="L125" s="17">
        <f t="shared" ref="L125:N125" si="28">L126/L123/L124</f>
        <v>0.55785861358956756</v>
      </c>
      <c r="M125" s="17">
        <f t="shared" si="28"/>
        <v>0.63739495798319334</v>
      </c>
      <c r="N125" s="169">
        <f t="shared" si="28"/>
        <v>1.4330082520630159</v>
      </c>
      <c r="O125" s="170">
        <v>0.85</v>
      </c>
      <c r="P125" s="170">
        <v>0.7</v>
      </c>
      <c r="Q125" s="170">
        <v>0.85</v>
      </c>
      <c r="R125" s="170">
        <v>1</v>
      </c>
      <c r="S125" s="170">
        <v>1.2</v>
      </c>
      <c r="T125" s="170">
        <v>1.4</v>
      </c>
      <c r="U125" s="170">
        <v>1.6</v>
      </c>
      <c r="V125" s="170">
        <v>1.7</v>
      </c>
      <c r="W125" s="170">
        <v>1.8</v>
      </c>
      <c r="X125" s="170">
        <v>1.9</v>
      </c>
      <c r="Y125" s="170">
        <v>2</v>
      </c>
      <c r="Z125" s="171">
        <v>2.5</v>
      </c>
      <c r="AA125" s="15"/>
    </row>
    <row r="126" spans="1:27" x14ac:dyDescent="0.25">
      <c r="A126" s="229"/>
      <c r="B126" s="172" t="s">
        <v>38</v>
      </c>
      <c r="C126" s="173"/>
      <c r="D126" s="173"/>
      <c r="E126" s="173"/>
      <c r="F126" s="173"/>
      <c r="G126" s="173"/>
      <c r="H126" s="173"/>
      <c r="I126" s="173"/>
      <c r="J126" s="173"/>
      <c r="K126" s="74">
        <v>3056</v>
      </c>
      <c r="L126" s="74">
        <v>4064</v>
      </c>
      <c r="M126" s="74">
        <v>4551</v>
      </c>
      <c r="N126" s="75">
        <f>N59</f>
        <v>9551</v>
      </c>
      <c r="O126" s="174">
        <v>6192.25</v>
      </c>
      <c r="P126" s="174">
        <v>5278</v>
      </c>
      <c r="Q126" s="174">
        <v>7905</v>
      </c>
      <c r="R126" s="174">
        <v>11700</v>
      </c>
      <c r="S126" s="174">
        <v>17856</v>
      </c>
      <c r="T126" s="174">
        <v>23520</v>
      </c>
      <c r="U126" s="174">
        <v>30752</v>
      </c>
      <c r="V126" s="174">
        <v>33201</v>
      </c>
      <c r="W126" s="174">
        <v>34020</v>
      </c>
      <c r="X126" s="174">
        <v>37107</v>
      </c>
      <c r="Y126" s="174">
        <v>37800</v>
      </c>
      <c r="Z126" s="175">
        <v>48825</v>
      </c>
      <c r="AA126" s="15"/>
    </row>
    <row r="127" spans="1:27" x14ac:dyDescent="0.25">
      <c r="A127" s="176"/>
      <c r="B127" s="177"/>
      <c r="C127" s="178"/>
      <c r="D127" s="178"/>
      <c r="E127" s="178"/>
      <c r="F127" s="178"/>
      <c r="G127" s="178"/>
      <c r="H127" s="178"/>
      <c r="I127" s="178"/>
      <c r="J127" s="178"/>
      <c r="K127" s="179"/>
      <c r="L127" s="179"/>
      <c r="M127" s="179"/>
      <c r="N127" s="180"/>
      <c r="O127" s="181">
        <f>O123*O124*O125-O126</f>
        <v>0</v>
      </c>
      <c r="P127" s="181">
        <f t="shared" ref="P127:Z127" si="29">P123*P124*P125-P126</f>
        <v>0</v>
      </c>
      <c r="Q127" s="181">
        <f t="shared" si="29"/>
        <v>0</v>
      </c>
      <c r="R127" s="181">
        <f t="shared" si="29"/>
        <v>0</v>
      </c>
      <c r="S127" s="181">
        <f t="shared" si="29"/>
        <v>0</v>
      </c>
      <c r="T127" s="181">
        <f t="shared" si="29"/>
        <v>0</v>
      </c>
      <c r="U127" s="181">
        <f t="shared" si="29"/>
        <v>0</v>
      </c>
      <c r="V127" s="181">
        <f t="shared" si="29"/>
        <v>0</v>
      </c>
      <c r="W127" s="181">
        <f t="shared" si="29"/>
        <v>0</v>
      </c>
      <c r="X127" s="181">
        <f t="shared" si="29"/>
        <v>0</v>
      </c>
      <c r="Y127" s="181">
        <f t="shared" si="29"/>
        <v>0</v>
      </c>
      <c r="Z127" s="181">
        <f t="shared" si="29"/>
        <v>0</v>
      </c>
      <c r="AA127" s="182"/>
    </row>
    <row r="128" spans="1:27" x14ac:dyDescent="0.25">
      <c r="A128" s="1"/>
      <c r="B128" s="2" t="s">
        <v>39</v>
      </c>
      <c r="C128" s="28"/>
      <c r="D128" s="28"/>
      <c r="E128" s="28"/>
      <c r="F128" s="28"/>
      <c r="G128" s="28"/>
      <c r="H128" s="28"/>
      <c r="I128" s="28"/>
      <c r="J128" s="28"/>
      <c r="K128" s="183"/>
      <c r="L128" s="183"/>
      <c r="M128" s="183"/>
      <c r="N128" s="184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5"/>
    </row>
    <row r="129" spans="1:27" x14ac:dyDescent="0.25">
      <c r="A129" s="7"/>
      <c r="B129" s="8" t="s">
        <v>40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100">
        <v>100000000</v>
      </c>
      <c r="P129" s="101">
        <f>ROUND(O43*P130/O82,-6)</f>
        <v>107000000</v>
      </c>
      <c r="Q129" s="101">
        <f t="shared" ref="Q129:Z129" si="30">ROUND(P43*Q130/P82,-6)</f>
        <v>114000000</v>
      </c>
      <c r="R129" s="101">
        <f t="shared" si="30"/>
        <v>122000000</v>
      </c>
      <c r="S129" s="101">
        <f t="shared" si="30"/>
        <v>104000000</v>
      </c>
      <c r="T129" s="101">
        <f t="shared" si="30"/>
        <v>135000000</v>
      </c>
      <c r="U129" s="101">
        <f t="shared" si="30"/>
        <v>152000000</v>
      </c>
      <c r="V129" s="101">
        <f t="shared" si="30"/>
        <v>167000000</v>
      </c>
      <c r="W129" s="101">
        <f t="shared" si="30"/>
        <v>184000000</v>
      </c>
      <c r="X129" s="101">
        <f t="shared" si="30"/>
        <v>199000000</v>
      </c>
      <c r="Y129" s="101">
        <f t="shared" si="30"/>
        <v>219000000</v>
      </c>
      <c r="Z129" s="102">
        <f t="shared" si="30"/>
        <v>240000000</v>
      </c>
      <c r="AA129" s="15"/>
    </row>
    <row r="130" spans="1:27" x14ac:dyDescent="0.25">
      <c r="A130" s="7"/>
      <c r="B130" s="22" t="s">
        <v>41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186">
        <v>4.6000000000000005</v>
      </c>
      <c r="P130" s="187">
        <v>5.7195979899497491</v>
      </c>
      <c r="Q130" s="187">
        <v>5.7195979899497491</v>
      </c>
      <c r="R130" s="187">
        <v>5.7195979899497491</v>
      </c>
      <c r="S130" s="187">
        <v>5.7195979899497491</v>
      </c>
      <c r="T130" s="187">
        <v>6.8409999999999993</v>
      </c>
      <c r="U130" s="187">
        <v>6.8409999999999993</v>
      </c>
      <c r="V130" s="187">
        <v>6.8409999999999993</v>
      </c>
      <c r="W130" s="187">
        <v>6.8409999999999993</v>
      </c>
      <c r="X130" s="187">
        <v>6.8409999999999993</v>
      </c>
      <c r="Y130" s="187">
        <v>6.8409999999999993</v>
      </c>
      <c r="Z130" s="188">
        <v>6.8409999999999993</v>
      </c>
      <c r="AA130" s="15"/>
    </row>
    <row r="131" spans="1:27" x14ac:dyDescent="0.25">
      <c r="A131" s="176"/>
      <c r="B131" s="177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89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82"/>
    </row>
  </sheetData>
  <mergeCells count="1">
    <mergeCell ref="A120:A1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ABD2-0398-4093-AD81-5FE11427D944}">
  <dimension ref="A1:Q31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9" sqref="H39"/>
    </sheetView>
  </sheetViews>
  <sheetFormatPr defaultColWidth="8.85546875" defaultRowHeight="15" outlineLevelRow="1" x14ac:dyDescent="0.25"/>
  <cols>
    <col min="1" max="1" width="4.42578125" bestFit="1" customWidth="1"/>
    <col min="2" max="2" width="34.5703125" bestFit="1" customWidth="1"/>
    <col min="3" max="15" width="12.42578125" bestFit="1" customWidth="1"/>
  </cols>
  <sheetData>
    <row r="1" spans="1:16" x14ac:dyDescent="0.25">
      <c r="A1" s="1"/>
      <c r="B1" s="2"/>
      <c r="C1" s="191">
        <v>45291</v>
      </c>
      <c r="D1" s="4">
        <v>45322</v>
      </c>
      <c r="E1" s="4">
        <v>45351</v>
      </c>
      <c r="F1" s="4">
        <v>45382</v>
      </c>
      <c r="G1" s="4">
        <v>45412</v>
      </c>
      <c r="H1" s="4">
        <v>45443</v>
      </c>
      <c r="I1" s="4">
        <v>45473</v>
      </c>
      <c r="J1" s="4">
        <v>45504</v>
      </c>
      <c r="K1" s="4">
        <v>45535</v>
      </c>
      <c r="L1" s="4">
        <v>45565</v>
      </c>
      <c r="M1" s="4">
        <v>45596</v>
      </c>
      <c r="N1" s="4">
        <v>45626</v>
      </c>
      <c r="O1" s="4">
        <v>45657</v>
      </c>
      <c r="P1" s="2"/>
    </row>
    <row r="2" spans="1:16" x14ac:dyDescent="0.25">
      <c r="A2" s="32"/>
      <c r="B2" s="32"/>
      <c r="C2" s="192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32"/>
    </row>
    <row r="3" spans="1:16" x14ac:dyDescent="0.25">
      <c r="A3" s="7"/>
      <c r="B3" s="32" t="s">
        <v>42</v>
      </c>
      <c r="C3" s="34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7"/>
      <c r="B4" s="8" t="s">
        <v>7</v>
      </c>
      <c r="C4" s="36">
        <v>26130</v>
      </c>
      <c r="D4" s="37">
        <v>30872.25</v>
      </c>
      <c r="E4" s="37">
        <v>34704.25</v>
      </c>
      <c r="F4" s="37">
        <v>40653.139175519987</v>
      </c>
      <c r="G4" s="37">
        <v>50399.137497138021</v>
      </c>
      <c r="H4" s="37">
        <v>67398.715485803797</v>
      </c>
      <c r="I4" s="37">
        <v>86095.666310283807</v>
      </c>
      <c r="J4" s="37">
        <v>112423.90798866577</v>
      </c>
      <c r="K4" s="37">
        <v>141074.63</v>
      </c>
      <c r="L4" s="37">
        <v>160673.60000000001</v>
      </c>
      <c r="M4" s="37">
        <v>191042.3</v>
      </c>
      <c r="N4" s="37">
        <v>218561.72</v>
      </c>
      <c r="O4" s="38">
        <v>252935.12</v>
      </c>
      <c r="P4" s="51"/>
    </row>
    <row r="5" spans="1:16" x14ac:dyDescent="0.25">
      <c r="A5" s="7"/>
      <c r="B5" s="16" t="s">
        <v>8</v>
      </c>
      <c r="C5" s="42">
        <v>343</v>
      </c>
      <c r="D5" s="40">
        <v>593</v>
      </c>
      <c r="E5" s="40">
        <v>989</v>
      </c>
      <c r="F5" s="40">
        <v>1582.85</v>
      </c>
      <c r="G5" s="40">
        <v>2411.85</v>
      </c>
      <c r="H5" s="40">
        <v>3402.7</v>
      </c>
      <c r="I5" s="40">
        <v>5073.25</v>
      </c>
      <c r="J5" s="40">
        <v>6697.25</v>
      </c>
      <c r="K5" s="40">
        <v>8180.13</v>
      </c>
      <c r="L5" s="40">
        <v>9709.4500000000007</v>
      </c>
      <c r="M5" s="40">
        <v>11817.65</v>
      </c>
      <c r="N5" s="40">
        <v>15071.39</v>
      </c>
      <c r="O5" s="43">
        <v>19565.75</v>
      </c>
      <c r="P5" s="51"/>
    </row>
    <row r="6" spans="1:16" x14ac:dyDescent="0.25">
      <c r="A6" s="7"/>
      <c r="B6" s="16" t="s">
        <v>9</v>
      </c>
      <c r="C6" s="42">
        <v>22501</v>
      </c>
      <c r="D6" s="40">
        <v>24762.403549801093</v>
      </c>
      <c r="E6" s="40">
        <v>26610.011161444279</v>
      </c>
      <c r="F6" s="40">
        <v>28475.940142592219</v>
      </c>
      <c r="G6" s="40">
        <v>30339.999814039635</v>
      </c>
      <c r="H6" s="40">
        <v>32297.14580814822</v>
      </c>
      <c r="I6" s="40">
        <v>34848.445934445008</v>
      </c>
      <c r="J6" s="40">
        <v>37870.63478819454</v>
      </c>
      <c r="K6" s="40">
        <v>41160.79395593956</v>
      </c>
      <c r="L6" s="40">
        <v>44701.122915461645</v>
      </c>
      <c r="M6" s="40">
        <v>48443.243106419824</v>
      </c>
      <c r="N6" s="40">
        <v>52439.491362410277</v>
      </c>
      <c r="O6" s="43">
        <v>56648.475518124833</v>
      </c>
      <c r="P6" s="51"/>
    </row>
    <row r="7" spans="1:16" x14ac:dyDescent="0.25">
      <c r="A7" s="7"/>
      <c r="B7" s="16" t="s">
        <v>10</v>
      </c>
      <c r="C7" s="42">
        <v>5</v>
      </c>
      <c r="D7" s="40">
        <v>5</v>
      </c>
      <c r="E7" s="40">
        <v>5</v>
      </c>
      <c r="F7" s="40">
        <v>6</v>
      </c>
      <c r="G7" s="40">
        <v>8</v>
      </c>
      <c r="H7" s="40">
        <v>10</v>
      </c>
      <c r="I7" s="40">
        <v>12</v>
      </c>
      <c r="J7" s="40">
        <v>14</v>
      </c>
      <c r="K7" s="40">
        <v>16</v>
      </c>
      <c r="L7" s="40">
        <v>18</v>
      </c>
      <c r="M7" s="40">
        <v>20</v>
      </c>
      <c r="N7" s="40">
        <v>22</v>
      </c>
      <c r="O7" s="43">
        <v>23</v>
      </c>
      <c r="P7" s="51"/>
    </row>
    <row r="8" spans="1:16" x14ac:dyDescent="0.25">
      <c r="A8" s="7"/>
      <c r="B8" s="16" t="s">
        <v>11</v>
      </c>
      <c r="C8" s="42">
        <v>12446</v>
      </c>
      <c r="D8" s="40">
        <v>11575</v>
      </c>
      <c r="E8" s="40">
        <v>11027</v>
      </c>
      <c r="F8" s="40">
        <v>9887.9613601843485</v>
      </c>
      <c r="G8" s="40">
        <v>8957.6331797751827</v>
      </c>
      <c r="H8" s="40">
        <v>9033.8754483000339</v>
      </c>
      <c r="I8" s="40">
        <v>9677.5554483000342</v>
      </c>
      <c r="J8" s="40">
        <v>9423.5940881156876</v>
      </c>
      <c r="K8" s="40">
        <v>9587.9222685248533</v>
      </c>
      <c r="L8" s="40">
        <v>9968</v>
      </c>
      <c r="M8" s="40">
        <v>10343</v>
      </c>
      <c r="N8" s="40">
        <v>11407</v>
      </c>
      <c r="O8" s="43">
        <v>12404</v>
      </c>
      <c r="P8" s="51"/>
    </row>
    <row r="9" spans="1:16" x14ac:dyDescent="0.25">
      <c r="A9" s="7"/>
      <c r="B9" s="16" t="s">
        <v>12</v>
      </c>
      <c r="C9" s="42">
        <v>3367</v>
      </c>
      <c r="D9" s="40">
        <v>3178</v>
      </c>
      <c r="E9" s="40">
        <v>3086</v>
      </c>
      <c r="F9" s="40">
        <v>2966.2320633335166</v>
      </c>
      <c r="G9" s="40">
        <v>2863.2046916928152</v>
      </c>
      <c r="H9" s="40">
        <v>2765.6158096523573</v>
      </c>
      <c r="I9" s="40">
        <v>2682.8158096523571</v>
      </c>
      <c r="J9" s="40">
        <v>2608.8158096523571</v>
      </c>
      <c r="K9" s="40">
        <v>2377.8158096523571</v>
      </c>
      <c r="L9" s="40">
        <v>1989.415809652357</v>
      </c>
      <c r="M9" s="40">
        <v>1544.665809652357</v>
      </c>
      <c r="N9" s="40">
        <v>1450.9158096523572</v>
      </c>
      <c r="O9" s="43">
        <v>836.58374631884067</v>
      </c>
      <c r="P9" s="32"/>
    </row>
    <row r="10" spans="1:16" x14ac:dyDescent="0.25">
      <c r="A10" s="7"/>
      <c r="B10" s="16" t="s">
        <v>13</v>
      </c>
      <c r="C10" s="42">
        <v>5221</v>
      </c>
      <c r="D10" s="174">
        <v>5569.875</v>
      </c>
      <c r="E10" s="174">
        <v>5918.75</v>
      </c>
      <c r="F10" s="174">
        <v>6070.9449999999997</v>
      </c>
      <c r="G10" s="174">
        <v>6061.299136964275</v>
      </c>
      <c r="H10" s="174">
        <v>5929.3222619713561</v>
      </c>
      <c r="I10" s="174">
        <v>5763.9972619713562</v>
      </c>
      <c r="J10" s="174">
        <v>5515.0722619713561</v>
      </c>
      <c r="K10" s="174">
        <v>5269.5472619713564</v>
      </c>
      <c r="L10" s="174">
        <v>5043.5422619713554</v>
      </c>
      <c r="M10" s="174">
        <v>4857.2172619713565</v>
      </c>
      <c r="N10" s="174">
        <v>4754.2922619713554</v>
      </c>
      <c r="O10" s="175">
        <v>4759.9272619713556</v>
      </c>
      <c r="P10" s="32"/>
    </row>
    <row r="11" spans="1:16" x14ac:dyDescent="0.25">
      <c r="A11" s="7"/>
      <c r="B11" s="44" t="s">
        <v>14</v>
      </c>
      <c r="C11" s="46">
        <f t="shared" ref="C11:O11" si="0">SUM(C4:C10)</f>
        <v>70013</v>
      </c>
      <c r="D11" s="47">
        <f t="shared" si="0"/>
        <v>76555.528549801093</v>
      </c>
      <c r="E11" s="47">
        <f t="shared" si="0"/>
        <v>82340.011161444272</v>
      </c>
      <c r="F11" s="47">
        <f t="shared" si="0"/>
        <v>89643.067741630075</v>
      </c>
      <c r="G11" s="47">
        <f t="shared" si="0"/>
        <v>101041.12431960991</v>
      </c>
      <c r="H11" s="47">
        <f t="shared" si="0"/>
        <v>120837.37481387577</v>
      </c>
      <c r="I11" s="47">
        <f t="shared" si="0"/>
        <v>144153.73076465254</v>
      </c>
      <c r="J11" s="47">
        <f t="shared" si="0"/>
        <v>174553.27493659972</v>
      </c>
      <c r="K11" s="47">
        <f t="shared" si="0"/>
        <v>207666.83929608815</v>
      </c>
      <c r="L11" s="47">
        <f t="shared" si="0"/>
        <v>232103.13098708537</v>
      </c>
      <c r="M11" s="47">
        <f t="shared" si="0"/>
        <v>268068.07617804356</v>
      </c>
      <c r="N11" s="47">
        <f t="shared" si="0"/>
        <v>303706.80943403393</v>
      </c>
      <c r="O11" s="48">
        <f t="shared" si="0"/>
        <v>347172.85652641498</v>
      </c>
      <c r="P11" s="32"/>
    </row>
    <row r="12" spans="1:16" x14ac:dyDescent="0.25">
      <c r="A12" s="7"/>
      <c r="B12" s="32"/>
      <c r="C12" s="50">
        <f>C11-SUM(C15:C16)</f>
        <v>0</v>
      </c>
      <c r="D12" s="51">
        <f t="shared" ref="D12:O12" si="1">D11-SUM(D15:D16)</f>
        <v>0</v>
      </c>
      <c r="E12" s="51">
        <f t="shared" si="1"/>
        <v>0</v>
      </c>
      <c r="F12" s="51">
        <f t="shared" si="1"/>
        <v>0</v>
      </c>
      <c r="G12" s="51">
        <f t="shared" si="1"/>
        <v>0</v>
      </c>
      <c r="H12" s="51">
        <f t="shared" si="1"/>
        <v>0</v>
      </c>
      <c r="I12" s="51">
        <f t="shared" si="1"/>
        <v>0</v>
      </c>
      <c r="J12" s="51">
        <f t="shared" si="1"/>
        <v>0</v>
      </c>
      <c r="K12" s="51">
        <f t="shared" si="1"/>
        <v>0</v>
      </c>
      <c r="L12" s="51">
        <f t="shared" si="1"/>
        <v>0</v>
      </c>
      <c r="M12" s="51">
        <f t="shared" si="1"/>
        <v>0</v>
      </c>
      <c r="N12" s="51">
        <f t="shared" si="1"/>
        <v>0</v>
      </c>
      <c r="O12" s="51">
        <f t="shared" si="1"/>
        <v>0</v>
      </c>
      <c r="P12" s="32"/>
    </row>
    <row r="13" spans="1:16" x14ac:dyDescent="0.25">
      <c r="A13" s="32"/>
      <c r="B13" s="193" t="s">
        <v>43</v>
      </c>
      <c r="C13" s="194">
        <f t="shared" ref="C13:O13" si="2">SUM(C14:C17)</f>
        <v>218198</v>
      </c>
      <c r="D13" s="195">
        <f t="shared" si="2"/>
        <v>227340.52854980109</v>
      </c>
      <c r="E13" s="195">
        <f t="shared" si="2"/>
        <v>235725.01116144427</v>
      </c>
      <c r="F13" s="195">
        <f t="shared" si="2"/>
        <v>245628.06774163008</v>
      </c>
      <c r="G13" s="195">
        <f t="shared" si="2"/>
        <v>258726.12431960989</v>
      </c>
      <c r="H13" s="195">
        <f t="shared" si="2"/>
        <v>280222.37481387577</v>
      </c>
      <c r="I13" s="195">
        <f t="shared" si="2"/>
        <v>305238.73076465254</v>
      </c>
      <c r="J13" s="195">
        <f t="shared" si="2"/>
        <v>337338.27493659972</v>
      </c>
      <c r="K13" s="195">
        <f t="shared" si="2"/>
        <v>372151.83929608815</v>
      </c>
      <c r="L13" s="195">
        <f t="shared" si="2"/>
        <v>398288.1309870854</v>
      </c>
      <c r="M13" s="195">
        <f t="shared" si="2"/>
        <v>435953.07617804356</v>
      </c>
      <c r="N13" s="195">
        <f t="shared" si="2"/>
        <v>473291.80943403393</v>
      </c>
      <c r="O13" s="196">
        <f t="shared" si="2"/>
        <v>518457.85652641498</v>
      </c>
      <c r="P13" s="32"/>
    </row>
    <row r="14" spans="1:16" x14ac:dyDescent="0.25">
      <c r="A14" s="32"/>
      <c r="B14" s="197" t="s">
        <v>44</v>
      </c>
      <c r="C14" s="198">
        <f>93025-C16</f>
        <v>68992</v>
      </c>
      <c r="D14" s="199">
        <f t="shared" ref="D14:O14" si="3">C14+D29+D30</f>
        <v>69092</v>
      </c>
      <c r="E14" s="199">
        <f t="shared" si="3"/>
        <v>69192</v>
      </c>
      <c r="F14" s="199">
        <f t="shared" si="3"/>
        <v>69292</v>
      </c>
      <c r="G14" s="199">
        <f t="shared" si="3"/>
        <v>69392</v>
      </c>
      <c r="H14" s="199">
        <f t="shared" si="3"/>
        <v>69492</v>
      </c>
      <c r="I14" s="199">
        <f t="shared" si="3"/>
        <v>69592</v>
      </c>
      <c r="J14" s="199">
        <f t="shared" si="3"/>
        <v>69692</v>
      </c>
      <c r="K14" s="199">
        <f t="shared" si="3"/>
        <v>69792</v>
      </c>
      <c r="L14" s="199">
        <f t="shared" si="3"/>
        <v>69892</v>
      </c>
      <c r="M14" s="199">
        <f t="shared" si="3"/>
        <v>69992</v>
      </c>
      <c r="N14" s="199">
        <f t="shared" si="3"/>
        <v>70092</v>
      </c>
      <c r="O14" s="200">
        <f t="shared" si="3"/>
        <v>70192</v>
      </c>
      <c r="P14" s="32"/>
    </row>
    <row r="15" spans="1:16" x14ac:dyDescent="0.25">
      <c r="A15" s="32"/>
      <c r="B15" s="197" t="s">
        <v>45</v>
      </c>
      <c r="C15" s="198">
        <f>70013-C16</f>
        <v>45980</v>
      </c>
      <c r="D15" s="199">
        <f t="shared" ref="D15:O15" si="4">D11-D16</f>
        <v>52522.528549801093</v>
      </c>
      <c r="E15" s="199">
        <f t="shared" si="4"/>
        <v>58307.011161444272</v>
      </c>
      <c r="F15" s="199">
        <f t="shared" si="4"/>
        <v>65610.067741630075</v>
      </c>
      <c r="G15" s="199">
        <f t="shared" si="4"/>
        <v>77008.124319609909</v>
      </c>
      <c r="H15" s="199">
        <f t="shared" si="4"/>
        <v>96804.374813875766</v>
      </c>
      <c r="I15" s="199">
        <f t="shared" si="4"/>
        <v>120120.73076465254</v>
      </c>
      <c r="J15" s="199">
        <f t="shared" si="4"/>
        <v>150520.27493659972</v>
      </c>
      <c r="K15" s="199">
        <f t="shared" si="4"/>
        <v>183633.83929608815</v>
      </c>
      <c r="L15" s="199">
        <f t="shared" si="4"/>
        <v>208070.13098708537</v>
      </c>
      <c r="M15" s="199">
        <f t="shared" si="4"/>
        <v>244035.07617804356</v>
      </c>
      <c r="N15" s="199">
        <f t="shared" si="4"/>
        <v>279673.80943403393</v>
      </c>
      <c r="O15" s="200">
        <f t="shared" si="4"/>
        <v>323139.85652641498</v>
      </c>
      <c r="P15" s="32"/>
    </row>
    <row r="16" spans="1:16" x14ac:dyDescent="0.25">
      <c r="A16" s="32"/>
      <c r="B16" s="197" t="s">
        <v>46</v>
      </c>
      <c r="C16" s="198">
        <v>24033</v>
      </c>
      <c r="D16" s="199">
        <f>C16</f>
        <v>24033</v>
      </c>
      <c r="E16" s="199">
        <f t="shared" ref="E16:O16" si="5">D16</f>
        <v>24033</v>
      </c>
      <c r="F16" s="199">
        <f t="shared" si="5"/>
        <v>24033</v>
      </c>
      <c r="G16" s="199">
        <f t="shared" si="5"/>
        <v>24033</v>
      </c>
      <c r="H16" s="199">
        <f t="shared" si="5"/>
        <v>24033</v>
      </c>
      <c r="I16" s="199">
        <f t="shared" si="5"/>
        <v>24033</v>
      </c>
      <c r="J16" s="199">
        <f t="shared" si="5"/>
        <v>24033</v>
      </c>
      <c r="K16" s="199">
        <f t="shared" si="5"/>
        <v>24033</v>
      </c>
      <c r="L16" s="199">
        <f t="shared" si="5"/>
        <v>24033</v>
      </c>
      <c r="M16" s="199">
        <f t="shared" si="5"/>
        <v>24033</v>
      </c>
      <c r="N16" s="199">
        <f t="shared" si="5"/>
        <v>24033</v>
      </c>
      <c r="O16" s="200">
        <f t="shared" si="5"/>
        <v>24033</v>
      </c>
      <c r="P16" s="32"/>
    </row>
    <row r="17" spans="1:17" x14ac:dyDescent="0.25">
      <c r="A17" s="32"/>
      <c r="B17" s="197" t="s">
        <v>47</v>
      </c>
      <c r="C17" s="198">
        <f>79193</f>
        <v>79193</v>
      </c>
      <c r="D17" s="199">
        <f t="shared" ref="D17:O17" si="6">C17+D22+D25-D27</f>
        <v>81693</v>
      </c>
      <c r="E17" s="199">
        <f t="shared" si="6"/>
        <v>84193</v>
      </c>
      <c r="F17" s="199">
        <f t="shared" si="6"/>
        <v>86693</v>
      </c>
      <c r="G17" s="199">
        <f t="shared" si="6"/>
        <v>88293</v>
      </c>
      <c r="H17" s="199">
        <f t="shared" si="6"/>
        <v>89893</v>
      </c>
      <c r="I17" s="199">
        <f t="shared" si="6"/>
        <v>91493</v>
      </c>
      <c r="J17" s="199">
        <f t="shared" si="6"/>
        <v>93093</v>
      </c>
      <c r="K17" s="199">
        <f t="shared" si="6"/>
        <v>94693</v>
      </c>
      <c r="L17" s="199">
        <f t="shared" si="6"/>
        <v>96293</v>
      </c>
      <c r="M17" s="199">
        <f t="shared" si="6"/>
        <v>97893</v>
      </c>
      <c r="N17" s="199">
        <f t="shared" si="6"/>
        <v>99493</v>
      </c>
      <c r="O17" s="200">
        <f t="shared" si="6"/>
        <v>101093</v>
      </c>
      <c r="P17" s="32"/>
    </row>
    <row r="18" spans="1:17" x14ac:dyDescent="0.25">
      <c r="A18" s="32"/>
      <c r="B18" s="201" t="s">
        <v>48</v>
      </c>
      <c r="C18" s="202">
        <v>327271</v>
      </c>
      <c r="D18" s="203">
        <f t="shared" ref="D18:O18" si="7">C18+D23+D26+D27</f>
        <v>328271</v>
      </c>
      <c r="E18" s="203">
        <f t="shared" si="7"/>
        <v>329271</v>
      </c>
      <c r="F18" s="203">
        <f t="shared" si="7"/>
        <v>330271</v>
      </c>
      <c r="G18" s="203">
        <f t="shared" si="7"/>
        <v>332171</v>
      </c>
      <c r="H18" s="203">
        <f t="shared" si="7"/>
        <v>334071</v>
      </c>
      <c r="I18" s="203">
        <f t="shared" si="7"/>
        <v>335971</v>
      </c>
      <c r="J18" s="203">
        <f t="shared" si="7"/>
        <v>337871</v>
      </c>
      <c r="K18" s="203">
        <f t="shared" si="7"/>
        <v>339771</v>
      </c>
      <c r="L18" s="203">
        <f t="shared" si="7"/>
        <v>341671</v>
      </c>
      <c r="M18" s="203">
        <f t="shared" si="7"/>
        <v>343571</v>
      </c>
      <c r="N18" s="203">
        <f t="shared" si="7"/>
        <v>345471</v>
      </c>
      <c r="O18" s="204">
        <f t="shared" si="7"/>
        <v>347371</v>
      </c>
      <c r="P18" s="32"/>
    </row>
    <row r="19" spans="1:17" x14ac:dyDescent="0.25">
      <c r="A19" s="32"/>
      <c r="B19" s="205" t="s">
        <v>49</v>
      </c>
      <c r="C19" s="206">
        <f t="shared" ref="C19:O19" si="8">SUM(C13,C18)</f>
        <v>545469</v>
      </c>
      <c r="D19" s="207">
        <f t="shared" si="8"/>
        <v>555611.52854980109</v>
      </c>
      <c r="E19" s="207">
        <f t="shared" si="8"/>
        <v>564996.01116144424</v>
      </c>
      <c r="F19" s="207">
        <f t="shared" si="8"/>
        <v>575899.06774163013</v>
      </c>
      <c r="G19" s="207">
        <f t="shared" si="8"/>
        <v>590897.12431960995</v>
      </c>
      <c r="H19" s="207">
        <f t="shared" si="8"/>
        <v>614293.37481387577</v>
      </c>
      <c r="I19" s="207">
        <f t="shared" si="8"/>
        <v>641209.7307646526</v>
      </c>
      <c r="J19" s="207">
        <f t="shared" si="8"/>
        <v>675209.27493659966</v>
      </c>
      <c r="K19" s="207">
        <f t="shared" si="8"/>
        <v>711922.83929608809</v>
      </c>
      <c r="L19" s="207">
        <f t="shared" si="8"/>
        <v>739959.1309870854</v>
      </c>
      <c r="M19" s="207">
        <f t="shared" si="8"/>
        <v>779524.07617804362</v>
      </c>
      <c r="N19" s="207">
        <f t="shared" si="8"/>
        <v>818762.80943403393</v>
      </c>
      <c r="O19" s="208">
        <f t="shared" si="8"/>
        <v>865828.85652641498</v>
      </c>
      <c r="P19" s="32"/>
    </row>
    <row r="20" spans="1:17" x14ac:dyDescent="0.25">
      <c r="A20" s="32"/>
      <c r="B20" s="32"/>
      <c r="C20" s="209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32"/>
    </row>
    <row r="21" spans="1:17" outlineLevel="1" x14ac:dyDescent="0.25">
      <c r="A21" s="32"/>
      <c r="B21" s="211" t="s">
        <v>50</v>
      </c>
      <c r="C21" s="212"/>
      <c r="D21" s="195">
        <v>30000</v>
      </c>
      <c r="E21" s="195">
        <v>30000</v>
      </c>
      <c r="F21" s="195">
        <v>30000</v>
      </c>
      <c r="G21" s="195">
        <v>30000</v>
      </c>
      <c r="H21" s="195">
        <v>30000</v>
      </c>
      <c r="I21" s="195">
        <v>30000</v>
      </c>
      <c r="J21" s="195">
        <v>30000</v>
      </c>
      <c r="K21" s="195">
        <v>30000</v>
      </c>
      <c r="L21" s="195">
        <v>30000</v>
      </c>
      <c r="M21" s="195">
        <v>30000</v>
      </c>
      <c r="N21" s="195">
        <v>30000</v>
      </c>
      <c r="O21" s="196">
        <v>30000</v>
      </c>
      <c r="P21" s="32"/>
    </row>
    <row r="22" spans="1:17" outlineLevel="1" x14ac:dyDescent="0.25">
      <c r="A22" s="32"/>
      <c r="B22" s="213" t="s">
        <v>51</v>
      </c>
      <c r="C22" s="214"/>
      <c r="D22" s="199">
        <f t="shared" ref="D22:O22" si="9">D$21*0.1</f>
        <v>3000</v>
      </c>
      <c r="E22" s="199">
        <f t="shared" si="9"/>
        <v>3000</v>
      </c>
      <c r="F22" s="199">
        <f t="shared" si="9"/>
        <v>3000</v>
      </c>
      <c r="G22" s="199">
        <f t="shared" si="9"/>
        <v>3000</v>
      </c>
      <c r="H22" s="199">
        <f t="shared" si="9"/>
        <v>3000</v>
      </c>
      <c r="I22" s="199">
        <f t="shared" si="9"/>
        <v>3000</v>
      </c>
      <c r="J22" s="199">
        <f t="shared" si="9"/>
        <v>3000</v>
      </c>
      <c r="K22" s="199">
        <f t="shared" si="9"/>
        <v>3000</v>
      </c>
      <c r="L22" s="199">
        <f t="shared" si="9"/>
        <v>3000</v>
      </c>
      <c r="M22" s="199">
        <f t="shared" si="9"/>
        <v>3000</v>
      </c>
      <c r="N22" s="199">
        <f t="shared" si="9"/>
        <v>3000</v>
      </c>
      <c r="O22" s="200">
        <f t="shared" si="9"/>
        <v>3000</v>
      </c>
      <c r="P22" s="32"/>
    </row>
    <row r="23" spans="1:17" outlineLevel="1" x14ac:dyDescent="0.25">
      <c r="A23" s="32"/>
      <c r="B23" s="213" t="s">
        <v>52</v>
      </c>
      <c r="C23" s="214"/>
      <c r="D23" s="199">
        <f t="shared" ref="D23:O23" si="10">D21-D22</f>
        <v>27000</v>
      </c>
      <c r="E23" s="199">
        <f t="shared" si="10"/>
        <v>27000</v>
      </c>
      <c r="F23" s="199">
        <f t="shared" si="10"/>
        <v>27000</v>
      </c>
      <c r="G23" s="199">
        <f t="shared" si="10"/>
        <v>27000</v>
      </c>
      <c r="H23" s="199">
        <f t="shared" si="10"/>
        <v>27000</v>
      </c>
      <c r="I23" s="199">
        <f t="shared" si="10"/>
        <v>27000</v>
      </c>
      <c r="J23" s="199">
        <f t="shared" si="10"/>
        <v>27000</v>
      </c>
      <c r="K23" s="199">
        <f t="shared" si="10"/>
        <v>27000</v>
      </c>
      <c r="L23" s="199">
        <f t="shared" si="10"/>
        <v>27000</v>
      </c>
      <c r="M23" s="199">
        <f t="shared" si="10"/>
        <v>27000</v>
      </c>
      <c r="N23" s="199">
        <f t="shared" si="10"/>
        <v>27000</v>
      </c>
      <c r="O23" s="200">
        <f t="shared" si="10"/>
        <v>27000</v>
      </c>
      <c r="P23" s="32"/>
    </row>
    <row r="24" spans="1:17" outlineLevel="1" x14ac:dyDescent="0.25">
      <c r="A24" s="32"/>
      <c r="B24" s="211" t="s">
        <v>53</v>
      </c>
      <c r="C24" s="215"/>
      <c r="D24" s="195">
        <f t="shared" ref="D24:O24" si="11">SUM(D25:D26)</f>
        <v>-26500</v>
      </c>
      <c r="E24" s="195">
        <f t="shared" si="11"/>
        <v>-26500</v>
      </c>
      <c r="F24" s="195">
        <f t="shared" si="11"/>
        <v>-26500</v>
      </c>
      <c r="G24" s="195">
        <f t="shared" si="11"/>
        <v>-26500</v>
      </c>
      <c r="H24" s="195">
        <f t="shared" si="11"/>
        <v>-26500</v>
      </c>
      <c r="I24" s="195">
        <f t="shared" si="11"/>
        <v>-26500</v>
      </c>
      <c r="J24" s="195">
        <f t="shared" si="11"/>
        <v>-26500</v>
      </c>
      <c r="K24" s="195">
        <f t="shared" si="11"/>
        <v>-26500</v>
      </c>
      <c r="L24" s="195">
        <f t="shared" si="11"/>
        <v>-26500</v>
      </c>
      <c r="M24" s="195">
        <f t="shared" si="11"/>
        <v>-26500</v>
      </c>
      <c r="N24" s="195">
        <f t="shared" si="11"/>
        <v>-26500</v>
      </c>
      <c r="O24" s="196">
        <f t="shared" si="11"/>
        <v>-26500</v>
      </c>
      <c r="P24" s="32"/>
    </row>
    <row r="25" spans="1:17" outlineLevel="1" x14ac:dyDescent="0.25">
      <c r="A25" s="32"/>
      <c r="B25" s="213" t="s">
        <v>54</v>
      </c>
      <c r="C25" s="214"/>
      <c r="D25" s="199">
        <v>-500</v>
      </c>
      <c r="E25" s="199">
        <v>-500</v>
      </c>
      <c r="F25" s="199">
        <v>-500</v>
      </c>
      <c r="G25" s="199">
        <v>-500</v>
      </c>
      <c r="H25" s="199">
        <v>-500</v>
      </c>
      <c r="I25" s="199">
        <v>-500</v>
      </c>
      <c r="J25" s="199">
        <v>-500</v>
      </c>
      <c r="K25" s="199">
        <v>-500</v>
      </c>
      <c r="L25" s="199">
        <v>-500</v>
      </c>
      <c r="M25" s="199">
        <v>-500</v>
      </c>
      <c r="N25" s="199">
        <v>-500</v>
      </c>
      <c r="O25" s="200">
        <v>-500</v>
      </c>
      <c r="P25" s="32"/>
      <c r="Q25" s="216"/>
    </row>
    <row r="26" spans="1:17" outlineLevel="1" x14ac:dyDescent="0.25">
      <c r="A26" s="32"/>
      <c r="B26" s="213" t="s">
        <v>55</v>
      </c>
      <c r="C26" s="214"/>
      <c r="D26" s="199">
        <v>-26000</v>
      </c>
      <c r="E26" s="199">
        <v>-26000</v>
      </c>
      <c r="F26" s="199">
        <v>-26000</v>
      </c>
      <c r="G26" s="199">
        <v>-26000</v>
      </c>
      <c r="H26" s="199">
        <v>-26000</v>
      </c>
      <c r="I26" s="199">
        <v>-26000</v>
      </c>
      <c r="J26" s="199">
        <v>-26000</v>
      </c>
      <c r="K26" s="199">
        <v>-26000</v>
      </c>
      <c r="L26" s="199">
        <v>-26000</v>
      </c>
      <c r="M26" s="199">
        <v>-26000</v>
      </c>
      <c r="N26" s="199">
        <v>-26000</v>
      </c>
      <c r="O26" s="200">
        <v>-26000</v>
      </c>
      <c r="P26" s="32"/>
    </row>
    <row r="27" spans="1:17" outlineLevel="1" x14ac:dyDescent="0.25">
      <c r="A27" s="32"/>
      <c r="B27" s="217" t="s">
        <v>56</v>
      </c>
      <c r="C27" s="218"/>
      <c r="D27" s="219"/>
      <c r="E27" s="219"/>
      <c r="F27" s="219"/>
      <c r="G27" s="219">
        <v>900</v>
      </c>
      <c r="H27" s="219">
        <v>900</v>
      </c>
      <c r="I27" s="219">
        <f t="shared" ref="I27:O27" si="12">D22*0.3</f>
        <v>900</v>
      </c>
      <c r="J27" s="219">
        <f t="shared" si="12"/>
        <v>900</v>
      </c>
      <c r="K27" s="219">
        <f t="shared" si="12"/>
        <v>900</v>
      </c>
      <c r="L27" s="219">
        <f t="shared" si="12"/>
        <v>900</v>
      </c>
      <c r="M27" s="219">
        <f t="shared" si="12"/>
        <v>900</v>
      </c>
      <c r="N27" s="219">
        <f t="shared" si="12"/>
        <v>900</v>
      </c>
      <c r="O27" s="220">
        <f t="shared" si="12"/>
        <v>900</v>
      </c>
      <c r="P27" s="32"/>
    </row>
    <row r="28" spans="1:17" outlineLevel="1" x14ac:dyDescent="0.25">
      <c r="A28" s="32"/>
      <c r="B28" s="221"/>
      <c r="C28" s="209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2"/>
    </row>
    <row r="29" spans="1:17" outlineLevel="1" x14ac:dyDescent="0.25">
      <c r="A29" s="32"/>
      <c r="B29" s="222" t="s">
        <v>57</v>
      </c>
      <c r="C29" s="223"/>
      <c r="D29" s="224">
        <v>8600</v>
      </c>
      <c r="E29" s="224">
        <v>8600</v>
      </c>
      <c r="F29" s="224">
        <v>8600</v>
      </c>
      <c r="G29" s="224">
        <v>8600</v>
      </c>
      <c r="H29" s="224">
        <v>8600</v>
      </c>
      <c r="I29" s="224">
        <v>8600</v>
      </c>
      <c r="J29" s="224">
        <v>8600</v>
      </c>
      <c r="K29" s="224">
        <v>8600</v>
      </c>
      <c r="L29" s="224">
        <v>8600</v>
      </c>
      <c r="M29" s="224">
        <v>8600</v>
      </c>
      <c r="N29" s="224">
        <v>8600</v>
      </c>
      <c r="O29" s="225">
        <v>8600</v>
      </c>
      <c r="P29" s="32"/>
    </row>
    <row r="30" spans="1:17" outlineLevel="1" x14ac:dyDescent="0.25">
      <c r="A30" s="32"/>
      <c r="B30" s="226" t="s">
        <v>58</v>
      </c>
      <c r="C30" s="218"/>
      <c r="D30" s="227">
        <v>-8500</v>
      </c>
      <c r="E30" s="227">
        <v>-8500</v>
      </c>
      <c r="F30" s="227">
        <v>-8500</v>
      </c>
      <c r="G30" s="227">
        <v>-8500</v>
      </c>
      <c r="H30" s="227">
        <v>-8500</v>
      </c>
      <c r="I30" s="227">
        <v>-8500</v>
      </c>
      <c r="J30" s="227">
        <v>-8500</v>
      </c>
      <c r="K30" s="227">
        <v>-8500</v>
      </c>
      <c r="L30" s="227">
        <v>-8500</v>
      </c>
      <c r="M30" s="227">
        <v>-8500</v>
      </c>
      <c r="N30" s="227">
        <v>-8500</v>
      </c>
      <c r="O30" s="228">
        <v>-8500</v>
      </c>
      <c r="P30" s="32"/>
    </row>
    <row r="31" spans="1:17" outlineLevel="1" x14ac:dyDescent="0.25">
      <c r="A31" s="32"/>
      <c r="B31" s="32"/>
      <c r="C31" s="15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B65AF11A3C7409C1E40FE87E89200" ma:contentTypeVersion="5" ma:contentTypeDescription="Create a new document." ma:contentTypeScope="" ma:versionID="d48fcb5785f06d2463c5c58e83ebc38f">
  <xsd:schema xmlns:xsd="http://www.w3.org/2001/XMLSchema" xmlns:xs="http://www.w3.org/2001/XMLSchema" xmlns:p="http://schemas.microsoft.com/office/2006/metadata/properties" xmlns:ns2="e75d23b2-6451-4e58-aa64-6d287f971711" xmlns:ns3="b8dfbffc-594c-4556-af18-95688fe8c0ba" targetNamespace="http://schemas.microsoft.com/office/2006/metadata/properties" ma:root="true" ma:fieldsID="31d9aaf880b7828d0c83ed078ce71ec4" ns2:_="" ns3:_="">
    <xsd:import namespace="e75d23b2-6451-4e58-aa64-6d287f971711"/>
    <xsd:import namespace="b8dfbffc-594c-4556-af18-95688fe8c0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d23b2-6451-4e58-aa64-6d287f9717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fbffc-594c-4556-af18-95688fe8c0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D879FC-F543-4CF4-B64E-FA59BEA11E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2D3346-1518-4D2C-801E-1CBE21383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d23b2-6451-4e58-aa64-6d287f971711"/>
    <ds:schemaRef ds:uri="b8dfbffc-594c-4556-af18-95688fe8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No. of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Anastassiya</dc:creator>
  <cp:lastModifiedBy>Dwaipayan</cp:lastModifiedBy>
  <dcterms:created xsi:type="dcterms:W3CDTF">2024-01-18T03:53:17Z</dcterms:created>
  <dcterms:modified xsi:type="dcterms:W3CDTF">2024-05-14T02:45:30Z</dcterms:modified>
</cp:coreProperties>
</file>