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orkspace\METools\method-eval-tools\etc\"/>
    </mc:Choice>
  </mc:AlternateContent>
  <xr:revisionPtr revIDLastSave="0" documentId="13_ncr:1_{A5DDC948-57D1-491D-BE74-8983CB9B635C}" xr6:coauthVersionLast="47" xr6:coauthVersionMax="47" xr10:uidLastSave="{00000000-0000-0000-0000-000000000000}"/>
  <bookViews>
    <workbookView xWindow="13875" yWindow="795" windowWidth="22275" windowHeight="19110" firstSheet="2" activeTab="4" xr2:uid="{00000000-000D-0000-FFFF-FFFF00000000}"/>
  </bookViews>
  <sheets>
    <sheet name="Comp 1" sheetId="1" r:id="rId1"/>
    <sheet name="Comp 2" sheetId="4" r:id="rId2"/>
    <sheet name="5x5" sheetId="9" r:id="rId3"/>
    <sheet name="20x2x2" sheetId="10" r:id="rId4"/>
    <sheet name="anova" sheetId="13" r:id="rId5"/>
    <sheet name="Level1" sheetId="12" r:id="rId6"/>
    <sheet name="Layout" sheetId="8" r:id="rId7"/>
    <sheet name="Raw" sheetId="14" r:id="rId8"/>
  </sheets>
  <definedNames>
    <definedName name="__ai3_dataset_1753400505_range_1070343600" localSheetId="3" hidden="1">'20x2x2'!$A$1:$D$81</definedName>
    <definedName name="__ai3_dataset_1753400505_range_127184347" localSheetId="3" hidden="1">'20x2x2'!$B$1</definedName>
    <definedName name="__ai3_dataset_1753400505_range_1651985268" localSheetId="3" hidden="1">'20x2x2'!$C$1</definedName>
    <definedName name="__ai3_dataset_1753400505_range_2022587302" localSheetId="3" hidden="1">'20x2x2'!$D$1</definedName>
    <definedName name="__ai3_dataset_1753400505_range_891189524" localSheetId="3" hidden="1">'20x2x2'!$A$1</definedName>
    <definedName name="__ai3_dataset_2008140669_range_1191307630" localSheetId="0" hidden="1">'Comp 1'!$G$2</definedName>
    <definedName name="__ai3_dataset_2008140669_range_1792243684" localSheetId="0" hidden="1">'Comp 1'!$G$2:$H$42</definedName>
    <definedName name="__ai3_dataset_2008140669_range_409789942" localSheetId="0" hidden="1">'Comp 1'!$H$2</definedName>
    <definedName name="__ai3_dataset_221696496_range_1005096418" localSheetId="1" hidden="1">'Comp 2'!$A$1:$C$41</definedName>
    <definedName name="__ai3_dataset_221696496_range_1636738237" localSheetId="1" hidden="1">'Comp 2'!$A$1</definedName>
    <definedName name="__ai3_dataset_221696496_range_1756685903" localSheetId="1" hidden="1">'Comp 2'!$C$1</definedName>
    <definedName name="__ai3_dataset_221696496_range_2006976158" localSheetId="1" hidden="1">'Comp 2'!$B$1</definedName>
    <definedName name="__ai3_mode" localSheetId="5" hidden="1">"Portrait"</definedName>
    <definedName name="__ai3_report_dataset_1213717723" localSheetId="5" hidden="1">'20x2x2'!$A$1:$C$81</definedName>
    <definedName name="__ai3_report_range_1516649634" localSheetId="5" hidden="1">Level1!$A$1</definedName>
    <definedName name="__ai3_section_effects" localSheetId="5" hidden="1">Level1!$26:$29</definedName>
    <definedName name="__ai3_section_precision_" localSheetId="5" hidden="1">Level1!$10:$29</definedName>
    <definedName name="__ai3_signoff" localSheetId="5" hidden="1">Level1!$31:$31</definedName>
    <definedName name="_xlnm.Print_Area" localSheetId="5">Level1!$A$1:$J$29</definedName>
    <definedName name="_xlnm.Print_Titles" localSheetId="5">Level1!$1:$9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3" l="1"/>
  <c r="Q35" i="13"/>
  <c r="Q34" i="13"/>
  <c r="N40" i="13"/>
  <c r="N39" i="13"/>
  <c r="O35" i="13"/>
  <c r="O36" i="13"/>
  <c r="O34" i="13"/>
  <c r="N38" i="13"/>
  <c r="N35" i="13"/>
  <c r="N36" i="13"/>
  <c r="N34" i="13"/>
  <c r="M35" i="13"/>
  <c r="M36" i="13"/>
  <c r="M34" i="13"/>
  <c r="L34" i="13"/>
  <c r="L35" i="13"/>
  <c r="L36" i="13"/>
  <c r="L33" i="13"/>
  <c r="K34" i="13"/>
  <c r="K35" i="13"/>
  <c r="K36" i="13"/>
  <c r="K33" i="13"/>
  <c r="J33" i="13"/>
  <c r="J34" i="13"/>
  <c r="J35" i="13"/>
  <c r="J36" i="13"/>
  <c r="I35" i="13"/>
  <c r="I36" i="13"/>
  <c r="I34" i="13"/>
  <c r="G36" i="13"/>
  <c r="G35" i="13"/>
  <c r="G34" i="13"/>
  <c r="G28" i="13"/>
  <c r="R3" i="13"/>
  <c r="S3" i="13"/>
  <c r="R4" i="13"/>
  <c r="S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R17" i="13"/>
  <c r="S17" i="13"/>
  <c r="R18" i="13"/>
  <c r="S18" i="13"/>
  <c r="R19" i="13"/>
  <c r="S19" i="13"/>
  <c r="R20" i="13"/>
  <c r="S20" i="13"/>
  <c r="R21" i="13"/>
  <c r="S21" i="13"/>
  <c r="S2" i="13"/>
  <c r="R2" i="13"/>
  <c r="I25" i="13"/>
  <c r="G25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I23" i="13"/>
  <c r="G23" i="13"/>
  <c r="G24" i="13" s="1"/>
  <c r="G26" i="13" s="1"/>
  <c r="M4" i="13"/>
  <c r="O4" i="13" s="1"/>
  <c r="M5" i="13"/>
  <c r="O5" i="13" s="1"/>
  <c r="L3" i="13"/>
  <c r="L4" i="13"/>
  <c r="L5" i="13"/>
  <c r="L6" i="13"/>
  <c r="M6" i="13" s="1"/>
  <c r="O6" i="13" s="1"/>
  <c r="L7" i="13"/>
  <c r="M7" i="13" s="1"/>
  <c r="O7" i="13" s="1"/>
  <c r="L8" i="13"/>
  <c r="M8" i="13" s="1"/>
  <c r="O8" i="13" s="1"/>
  <c r="L9" i="13"/>
  <c r="L10" i="13"/>
  <c r="L11" i="13"/>
  <c r="M11" i="13" s="1"/>
  <c r="O11" i="13" s="1"/>
  <c r="L12" i="13"/>
  <c r="M12" i="13" s="1"/>
  <c r="O12" i="13" s="1"/>
  <c r="L13" i="13"/>
  <c r="M13" i="13" s="1"/>
  <c r="O13" i="13" s="1"/>
  <c r="L14" i="13"/>
  <c r="L15" i="13"/>
  <c r="L16" i="13"/>
  <c r="L17" i="13"/>
  <c r="L18" i="13"/>
  <c r="L19" i="13"/>
  <c r="L20" i="13"/>
  <c r="M20" i="13" s="1"/>
  <c r="O20" i="13" s="1"/>
  <c r="L21" i="13"/>
  <c r="M21" i="13" s="1"/>
  <c r="O21" i="13" s="1"/>
  <c r="L2" i="13"/>
  <c r="O24" i="13" s="1"/>
  <c r="Q26" i="13"/>
  <c r="U7" i="13" s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K5" i="10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M14" i="13" l="1"/>
  <c r="O14" i="13" s="1"/>
  <c r="M10" i="13"/>
  <c r="O10" i="13" s="1"/>
  <c r="I24" i="13"/>
  <c r="I26" i="13" s="1"/>
  <c r="J26" i="13" s="1"/>
  <c r="M9" i="13"/>
  <c r="O9" i="13" s="1"/>
  <c r="M3" i="13"/>
  <c r="O3" i="13" s="1"/>
  <c r="M2" i="13"/>
  <c r="O2" i="13" s="1"/>
  <c r="M17" i="13"/>
  <c r="O17" i="13" s="1"/>
  <c r="M16" i="13"/>
  <c r="O16" i="13" s="1"/>
  <c r="M19" i="13"/>
  <c r="O19" i="13" s="1"/>
  <c r="M18" i="13"/>
  <c r="O18" i="13" s="1"/>
  <c r="M15" i="13"/>
  <c r="O15" i="13" s="1"/>
  <c r="T10" i="13"/>
  <c r="T9" i="13"/>
  <c r="T8" i="13"/>
  <c r="U19" i="13"/>
  <c r="W18" i="13"/>
  <c r="V18" i="13"/>
  <c r="W13" i="13"/>
  <c r="V13" i="13"/>
  <c r="U13" i="13"/>
  <c r="V8" i="13"/>
  <c r="U8" i="13"/>
  <c r="W7" i="13"/>
  <c r="U3" i="13"/>
  <c r="W2" i="13"/>
  <c r="Q24" i="13"/>
  <c r="V2" i="13"/>
  <c r="Q23" i="13"/>
  <c r="T7" i="13"/>
  <c r="U18" i="13"/>
  <c r="W12" i="13"/>
  <c r="V7" i="13"/>
  <c r="U2" i="13"/>
  <c r="T21" i="13"/>
  <c r="T5" i="13"/>
  <c r="V17" i="13"/>
  <c r="U12" i="13"/>
  <c r="W6" i="13"/>
  <c r="T20" i="13"/>
  <c r="T4" i="13"/>
  <c r="U17" i="13"/>
  <c r="W11" i="13"/>
  <c r="V6" i="13"/>
  <c r="T19" i="13"/>
  <c r="T3" i="13"/>
  <c r="W16" i="13"/>
  <c r="V11" i="13"/>
  <c r="U6" i="13"/>
  <c r="T18" i="13"/>
  <c r="W21" i="13"/>
  <c r="V16" i="13"/>
  <c r="U11" i="13"/>
  <c r="W5" i="13"/>
  <c r="T17" i="13"/>
  <c r="V21" i="13"/>
  <c r="U16" i="13"/>
  <c r="W10" i="13"/>
  <c r="V5" i="13"/>
  <c r="T16" i="13"/>
  <c r="U21" i="13"/>
  <c r="W15" i="13"/>
  <c r="V10" i="13"/>
  <c r="U5" i="13"/>
  <c r="T15" i="13"/>
  <c r="W20" i="13"/>
  <c r="V15" i="13"/>
  <c r="U10" i="13"/>
  <c r="W4" i="13"/>
  <c r="T14" i="13"/>
  <c r="V20" i="13"/>
  <c r="U15" i="13"/>
  <c r="W9" i="13"/>
  <c r="V4" i="13"/>
  <c r="T13" i="13"/>
  <c r="U20" i="13"/>
  <c r="W14" i="13"/>
  <c r="V9" i="13"/>
  <c r="U4" i="13"/>
  <c r="T12" i="13"/>
  <c r="W19" i="13"/>
  <c r="V14" i="13"/>
  <c r="U9" i="13"/>
  <c r="W3" i="13"/>
  <c r="T11" i="13"/>
  <c r="V19" i="13"/>
  <c r="U14" i="13"/>
  <c r="W8" i="13"/>
  <c r="V3" i="13"/>
  <c r="T2" i="13"/>
  <c r="T6" i="13"/>
  <c r="W17" i="13"/>
  <c r="V12" i="13"/>
  <c r="O23" i="13" l="1"/>
  <c r="J28" i="13"/>
  <c r="T24" i="13"/>
  <c r="T23" i="13"/>
  <c r="M29" i="13" l="1"/>
  <c r="M28" i="13"/>
</calcChain>
</file>

<file path=xl/sharedStrings.xml><?xml version="1.0" encoding="utf-8"?>
<sst xmlns="http://schemas.openxmlformats.org/spreadsheetml/2006/main" count="1048" uniqueCount="235">
  <si>
    <t>Reference Method</t>
  </si>
  <si>
    <t>Proposed Method</t>
  </si>
  <si>
    <t>Sample ID</t>
  </si>
  <si>
    <t>1st rep</t>
  </si>
  <si>
    <t>2nd rep</t>
  </si>
  <si>
    <t>X</t>
  </si>
  <si>
    <t>Y</t>
  </si>
  <si>
    <t>Equation </t>
  </si>
  <si>
    <t>Y = 57.23 + 0.9988 X</t>
  </si>
  <si>
    <t>Parameter </t>
  </si>
  <si>
    <t>Estimate</t>
  </si>
  <si>
    <t>Bootstrap 95% CI</t>
  </si>
  <si>
    <t>Intercept</t>
  </si>
  <si>
    <t>Slope</t>
  </si>
  <si>
    <t>Passing-Bablok - Analyse It</t>
  </si>
  <si>
    <t>Weighted Deming fit</t>
  </si>
  <si>
    <t>Y = 80.39 + 0.9949 X</t>
  </si>
  <si>
    <t>Variance ratio X/Y (λ) </t>
  </si>
  <si>
    <t>95% CI</t>
  </si>
  <si>
    <t>Jackknife SE</t>
  </si>
  <si>
    <t>Weighted Deming fit - Analyse It</t>
  </si>
  <si>
    <t>y</t>
  </si>
  <si>
    <t>x</t>
  </si>
  <si>
    <t>Passing-Bablok - mcr</t>
  </si>
  <si>
    <t>SE</t>
  </si>
  <si>
    <t>LCI</t>
  </si>
  <si>
    <t>UCI</t>
  </si>
  <si>
    <t>Weighted Deming - mcr</t>
  </si>
  <si>
    <t>NaN</t>
  </si>
  <si>
    <t>y = -0.4658 + 0.9941 x</t>
  </si>
  <si>
    <t>Passing-Bablok fit - Analyse It</t>
  </si>
  <si>
    <t>y = 1.148 + 0.9869 x</t>
  </si>
  <si>
    <t>WEIGHTED DEMING REGRESSION FIT:</t>
  </si>
  <si>
    <t xml:space="preserve">Intercept   </t>
  </si>
  <si>
    <t xml:space="preserve">Slope         </t>
  </si>
  <si>
    <t>Variance ratio</t>
  </si>
  <si>
    <t>y = 1.171 + 0.9869 x</t>
  </si>
  <si>
    <t>Attribute</t>
  </si>
  <si>
    <t>Range Address</t>
  </si>
  <si>
    <t>Description</t>
  </si>
  <si>
    <t>aps-abs</t>
  </si>
  <si>
    <t>J4</t>
  </si>
  <si>
    <t>aps-rel</t>
  </si>
  <si>
    <t>J6</t>
  </si>
  <si>
    <t>x-range</t>
  </si>
  <si>
    <t>O61:P160</t>
  </si>
  <si>
    <t>Results from the reference method</t>
  </si>
  <si>
    <t>y-range</t>
  </si>
  <si>
    <t>R61:S160</t>
  </si>
  <si>
    <t>Results from the comparison (new) method</t>
  </si>
  <si>
    <t>output-range</t>
  </si>
  <si>
    <t>C167</t>
  </si>
  <si>
    <t>Top left cell for writing the results of the regression analysis</t>
  </si>
  <si>
    <t>regression-method</t>
  </si>
  <si>
    <t>paba</t>
  </si>
  <si>
    <t>Default regression method. May be paba, deming, wdeming only.</t>
  </si>
  <si>
    <t>confidence-interval-method</t>
  </si>
  <si>
    <t>default</t>
  </si>
  <si>
    <t xml:space="preserve">Method for determining confidence interval. May be default or bootstrap only. </t>
  </si>
  <si>
    <t>use-calculated-error-ratio</t>
  </si>
  <si>
    <t>Only relevant for Deming or Weighted Deming regression. May be TRUE or FALSE</t>
  </si>
  <si>
    <t>error-ratio</t>
  </si>
  <si>
    <t>Error ratio to be used by Deming or Weighted Deming regression</t>
  </si>
  <si>
    <t>bland-altman-range</t>
  </si>
  <si>
    <t>N162:U175</t>
  </si>
  <si>
    <t>Range of cells over which the difference plot is placed</t>
  </si>
  <si>
    <t>scatter-plot-range</t>
  </si>
  <si>
    <t>N177:U190</t>
  </si>
  <si>
    <t>Range of cells over which the scatter plot is placed</t>
  </si>
  <si>
    <t>output-labels</t>
  </si>
  <si>
    <t>Whether to write the regression results with labels. May by TRUE or FALSE</t>
  </si>
  <si>
    <t>chart-data-range</t>
  </si>
  <si>
    <t>AP61</t>
  </si>
  <si>
    <t>Top left cell for writing data used to construct the chart. This should be some place out of the way.</t>
  </si>
  <si>
    <t>p-days-range</t>
  </si>
  <si>
    <t>B295:B319</t>
  </si>
  <si>
    <t>Range of cells containing the days attribute. Do not include the column header</t>
  </si>
  <si>
    <t>p-runs-range</t>
  </si>
  <si>
    <t>C295:C319</t>
  </si>
  <si>
    <t>Range of cells containing the runs attribute. Do not include the column header</t>
  </si>
  <si>
    <t>p-results-range</t>
  </si>
  <si>
    <t>D295:G319</t>
  </si>
  <si>
    <t>Range of cells containing the results of the precision study. Each level must be in a separate column</t>
  </si>
  <si>
    <t>p-output-range</t>
  </si>
  <si>
    <t>AD294</t>
  </si>
  <si>
    <t>Top left cell for writing the results of the imprecision analysis.</t>
  </si>
  <si>
    <t>import-aps</t>
  </si>
  <si>
    <t>Import APS values from spreadsheet</t>
  </si>
  <si>
    <t>Absolute APS specification or cell address</t>
  </si>
  <si>
    <t>Relative APS specification or cell address</t>
  </si>
  <si>
    <t>Imprecision Claim</t>
  </si>
  <si>
    <t>Level 1</t>
  </si>
  <si>
    <t>Level 2</t>
  </si>
  <si>
    <t>Level 3</t>
  </si>
  <si>
    <t>Level 4</t>
  </si>
  <si>
    <t>Mean</t>
  </si>
  <si>
    <t>Repeatability CV</t>
  </si>
  <si>
    <t>Within lab CV</t>
  </si>
  <si>
    <t>Day</t>
  </si>
  <si>
    <t>Run</t>
  </si>
  <si>
    <t>Day 1</t>
  </si>
  <si>
    <t>Run 1</t>
  </si>
  <si>
    <t>Day 2</t>
  </si>
  <si>
    <t>Day 3</t>
  </si>
  <si>
    <t>Day 4</t>
  </si>
  <si>
    <t>Day 5</t>
  </si>
  <si>
    <t>Run 2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</si>
  <si>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</si>
  <si>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</si>
  <si>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</si>
  <si>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</si>
  <si>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</si>
  <si>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</si>
  <si>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</si>
  <si>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</si>
  <si>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</si>
  <si>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</si>
  <si>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</si>
  <si>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</si>
  <si>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</si>
  <si>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</si>
  <si>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</si>
  <si>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SST</t>
  </si>
  <si>
    <t>SSA</t>
  </si>
  <si>
    <t>SSB</t>
  </si>
  <si>
    <t>SSE</t>
  </si>
  <si>
    <t>SSAB</t>
  </si>
  <si>
    <t>DF T</t>
  </si>
  <si>
    <t>DF A</t>
  </si>
  <si>
    <t>DF B</t>
  </si>
  <si>
    <t>DF AB</t>
  </si>
  <si>
    <t>DF E</t>
  </si>
  <si>
    <t>MSA</t>
  </si>
  <si>
    <t>MSB</t>
  </si>
  <si>
    <t>MSAB</t>
  </si>
  <si>
    <t>MSE</t>
  </si>
  <si>
    <t>F AB</t>
  </si>
  <si>
    <t>F A</t>
  </si>
  <si>
    <t>F B</t>
  </si>
  <si>
    <t>N</t>
  </si>
  <si>
    <t>Num A</t>
  </si>
  <si>
    <t>Num B</t>
  </si>
  <si>
    <t>Num E</t>
  </si>
  <si>
    <t>Var A</t>
  </si>
  <si>
    <t>Var AB</t>
  </si>
  <si>
    <t>Var E</t>
  </si>
  <si>
    <t>SD A</t>
  </si>
  <si>
    <t>SD AB</t>
  </si>
  <si>
    <t>SD E</t>
  </si>
  <si>
    <t>SD WL</t>
  </si>
  <si>
    <t>CV A</t>
  </si>
  <si>
    <t>CV AB</t>
  </si>
  <si>
    <t>CV E</t>
  </si>
  <si>
    <t>CV WL</t>
  </si>
  <si>
    <t>DF WL</t>
  </si>
  <si>
    <t>SD WL LCL</t>
  </si>
  <si>
    <t>SD WL UCL</t>
  </si>
  <si>
    <t>SD E LCL</t>
  </si>
  <si>
    <t>SD E UCL</t>
  </si>
  <si>
    <t>CV WL LCL</t>
  </si>
  <si>
    <t>CV WL UCL</t>
  </si>
  <si>
    <t>CV E LCL</t>
  </si>
  <si>
    <t>CV E UCL</t>
  </si>
  <si>
    <t>Simulation</t>
  </si>
  <si>
    <t>Repeatability</t>
  </si>
  <si>
    <t>Between run</t>
  </si>
  <si>
    <t>Between day</t>
  </si>
  <si>
    <t>Total</t>
  </si>
  <si>
    <t>v5.92</t>
  </si>
  <si>
    <t>20x2x2 A1:C81</t>
  </si>
  <si>
    <t>Filter: No filter</t>
  </si>
  <si>
    <t>Precision</t>
  </si>
  <si>
    <t> </t>
  </si>
  <si>
    <t>Repeatability
CV</t>
  </si>
  <si>
    <t>Repeatability
SD</t>
  </si>
  <si>
    <t>Within Laboratory
CV</t>
  </si>
  <si>
    <t>Within Laboratory
SD</t>
  </si>
  <si>
    <t xml:space="preserve"> </t>
  </si>
  <si>
    <t>Component </t>
  </si>
  <si>
    <t>% of Total</t>
  </si>
  <si>
    <t>CV</t>
  </si>
  <si>
    <t>SD</t>
  </si>
  <si>
    <t>Within Laboratory</t>
  </si>
  <si>
    <t>ANOVA</t>
  </si>
  <si>
    <t>Source </t>
  </si>
  <si>
    <t>SS</t>
  </si>
  <si>
    <t>DF</t>
  </si>
  <si>
    <t>MS</t>
  </si>
  <si>
    <t>Expected MS</t>
  </si>
  <si>
    <t>Error</t>
  </si>
  <si>
    <t>σ2Error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</si>
  <si>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</si>
  <si>
    <t>Level1</t>
  </si>
  <si>
    <t>MSA: Level1</t>
  </si>
  <si>
    <t>Last updated 16 September 2025 at 16:18 by Doug Chesher</t>
  </si>
  <si>
    <t>Exact / MLS
95% CI</t>
  </si>
  <si>
    <t>Between Run</t>
  </si>
  <si>
    <t>Within Day</t>
  </si>
  <si>
    <t>Between Day</t>
  </si>
  <si>
    <t>σ2Error + 2σ2Run(Day) + 4σ2Day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</si>
  <si>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  <r>
      <rPr>
        <sz val="10"/>
        <color theme="1"/>
        <rFont val="Calibri"/>
        <family val="2"/>
        <scheme val="minor"/>
      </rPr>
      <t xml:space="preserve"> + 4σ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Day</t>
    </r>
  </si>
  <si>
    <t>Run(Day)</t>
  </si>
  <si>
    <t>σ2Error + 2σ2Run(Day)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</si>
  <si>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</si>
  <si>
    <t>Result Variance Component Analysis:</t>
  </si>
  <si>
    <t>-----------------------------------</t>
  </si>
  <si>
    <t>Mean: 100.3899 (N = 80)</t>
  </si>
  <si>
    <t>Experimental Design: balanced  |  Method: ANOVA | * VC set to 0 | adapted MS used for total DF</t>
  </si>
  <si>
    <t>Name</t>
  </si>
  <si>
    <t>VC</t>
  </si>
  <si>
    <t>Day:Run</t>
  </si>
  <si>
    <t>Devsq Error</t>
  </si>
  <si>
    <t>dfE</t>
  </si>
  <si>
    <t>dfT</t>
  </si>
  <si>
    <t>Devsq Day</t>
  </si>
  <si>
    <t>Devsq Run</t>
  </si>
  <si>
    <t>Mean Day</t>
  </si>
  <si>
    <t>Mean Run</t>
  </si>
  <si>
    <t>n</t>
  </si>
  <si>
    <t>df</t>
  </si>
  <si>
    <t>Devsq total</t>
  </si>
  <si>
    <t>dfB</t>
  </si>
  <si>
    <t>dfA</t>
  </si>
  <si>
    <t>SSB(in A)</t>
  </si>
  <si>
    <t>Unbalanced Data</t>
  </si>
  <si>
    <t>Run (in day)</t>
  </si>
  <si>
    <t>nRep</t>
  </si>
  <si>
    <t>nRun</t>
  </si>
  <si>
    <t>nDay</t>
  </si>
  <si>
    <t>k_i</t>
  </si>
  <si>
    <t>num</t>
  </si>
  <si>
    <t>den</t>
  </si>
  <si>
    <t>df_wl</t>
  </si>
  <si>
    <t>EP05_A1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</si>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</sst>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m/d/yyyy"/>
    <numFmt numFmtId="166" formatCode="0.0%"/>
    <numFmt numFmtId="167" formatCode="0.000000000"/>
    <numFmt numFmtId="168" formatCode="\t\o\ 0.0%;\t\o\ \-0.0%;\t\o\ @"/>
    <numFmt numFmtId="169" formatCode="0.000000E+00"/>
    <numFmt numFmtId="170" formatCode="0.00000"/>
    <numFmt numFmtId="171" formatCode="0.0000"/>
    <numFmt numFmtId="172" formatCode="0.000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1"/>
      <color theme="1"/>
      <name val="Calibri"/>
      <family val="2"/>
      <scheme val="minor"/>
    </font>
    <font>
      <sz val="6"/>
      <color rgb="FFA6A6A6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.5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 style="thin">
        <color rgb="FF808080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1" applyFont="1"/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right"/>
    </xf>
    <xf numFmtId="10" fontId="2" fillId="0" borderId="2" xfId="1" applyNumberFormat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>
      <alignment vertical="center"/>
    </xf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vertical="center"/>
    </xf>
    <xf numFmtId="165" fontId="2" fillId="0" borderId="2" xfId="1" applyNumberFormat="1" applyFont="1" applyBorder="1" applyAlignment="1" applyProtection="1">
      <alignment vertical="center"/>
      <protection locked="0"/>
    </xf>
    <xf numFmtId="166" fontId="0" fillId="0" borderId="0" xfId="0" applyNumberFormat="1"/>
    <xf numFmtId="166" fontId="0" fillId="0" borderId="0" xfId="2" applyNumberFormat="1" applyFont="1"/>
    <xf numFmtId="0" fontId="0" fillId="0" borderId="0" xfId="0" applyAlignment="1">
      <alignment vertical="center"/>
    </xf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quotePrefix="1" applyFont="1" applyFill="1" applyAlignment="1">
      <alignment horizontal="right" vertical="center"/>
    </xf>
    <xf numFmtId="0" fontId="9" fillId="2" borderId="0" xfId="0" quotePrefix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10" fillId="0" borderId="6" xfId="0" quotePrefix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7" xfId="0" quotePrefix="1" applyFont="1" applyBorder="1" applyAlignment="1">
      <alignment horizontal="right" wrapText="1"/>
    </xf>
    <xf numFmtId="0" fontId="11" fillId="0" borderId="7" xfId="0" quotePrefix="1" applyFont="1" applyBorder="1" applyAlignment="1">
      <alignment horizontal="centerContinuous" wrapText="1"/>
    </xf>
    <xf numFmtId="0" fontId="11" fillId="0" borderId="8" xfId="0" quotePrefix="1" applyFont="1" applyBorder="1" applyAlignment="1">
      <alignment horizontal="centerContinuous" wrapText="1"/>
    </xf>
    <xf numFmtId="0" fontId="11" fillId="0" borderId="10" xfId="0" quotePrefix="1" applyFont="1" applyBorder="1" applyAlignment="1">
      <alignment horizontal="centerContinuous" wrapText="1"/>
    </xf>
    <xf numFmtId="0" fontId="11" fillId="0" borderId="12" xfId="0" quotePrefix="1" applyFont="1" applyBorder="1" applyAlignment="1">
      <alignment horizontal="centerContinuous" wrapText="1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166" fontId="8" fillId="0" borderId="13" xfId="0" applyNumberFormat="1" applyFont="1" applyBorder="1" applyAlignment="1">
      <alignment horizontal="right" vertical="center"/>
    </xf>
    <xf numFmtId="167" fontId="8" fillId="0" borderId="1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0" fontId="11" fillId="0" borderId="7" xfId="0" applyFont="1" applyBorder="1" applyAlignment="1">
      <alignment horizontal="centerContinuous" wrapText="1"/>
    </xf>
    <xf numFmtId="0" fontId="11" fillId="0" borderId="14" xfId="0" applyFont="1" applyBorder="1" applyAlignment="1">
      <alignment horizontal="centerContinuous" wrapText="1"/>
    </xf>
    <xf numFmtId="0" fontId="8" fillId="0" borderId="15" xfId="0" applyFont="1" applyBorder="1" applyAlignment="1">
      <alignment horizontal="left" vertical="center"/>
    </xf>
    <xf numFmtId="0" fontId="8" fillId="0" borderId="0" xfId="0" quotePrefix="1" applyFont="1" applyAlignment="1">
      <alignment horizontal="right" vertical="center"/>
    </xf>
    <xf numFmtId="0" fontId="8" fillId="0" borderId="0" xfId="0" quotePrefix="1" applyFont="1" applyAlignment="1">
      <alignment horizontal="right" vertical="center" wrapText="1"/>
    </xf>
    <xf numFmtId="166" fontId="8" fillId="0" borderId="9" xfId="0" applyNumberFormat="1" applyFont="1" applyBorder="1" applyAlignment="1">
      <alignment horizontal="right" vertical="center"/>
    </xf>
    <xf numFmtId="168" fontId="8" fillId="0" borderId="1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169" fontId="8" fillId="0" borderId="9" xfId="0" applyNumberFormat="1" applyFont="1" applyBorder="1" applyAlignment="1">
      <alignment horizontal="right" vertical="center"/>
    </xf>
    <xf numFmtId="1" fontId="8" fillId="0" borderId="1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71" fontId="8" fillId="0" borderId="9" xfId="0" applyNumberFormat="1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right" vertical="center"/>
    </xf>
    <xf numFmtId="170" fontId="8" fillId="0" borderId="11" xfId="0" applyNumberFormat="1" applyFont="1" applyBorder="1" applyAlignment="1">
      <alignment horizontal="right" vertical="center"/>
    </xf>
    <xf numFmtId="0" fontId="11" fillId="0" borderId="8" xfId="0" quotePrefix="1" applyFont="1" applyBorder="1" applyAlignment="1">
      <alignment horizontal="center" wrapText="1"/>
    </xf>
    <xf numFmtId="0" fontId="11" fillId="0" borderId="12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right"/>
    </xf>
    <xf numFmtId="0" fontId="11" fillId="0" borderId="8" xfId="0" quotePrefix="1" applyFont="1" applyBorder="1" applyAlignment="1">
      <alignment horizontal="center"/>
    </xf>
    <xf numFmtId="0" fontId="11" fillId="0" borderId="12" xfId="0" quotePrefix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1" fillId="0" borderId="10" xfId="0" quotePrefix="1" applyFont="1" applyBorder="1" applyAlignment="1">
      <alignment horizontal="center" wrapText="1"/>
    </xf>
    <xf numFmtId="0" fontId="11" fillId="0" borderId="8" xfId="0" quotePrefix="1" applyFont="1" applyBorder="1" applyAlignment="1">
      <alignment horizontal="centerContinuous"/>
    </xf>
    <xf numFmtId="0" fontId="11" fillId="0" borderId="12" xfId="0" quotePrefix="1" applyFont="1" applyBorder="1" applyAlignment="1">
      <alignment horizontal="centerContinuous"/>
    </xf>
    <xf numFmtId="0" fontId="11" fillId="0" borderId="10" xfId="0" quotePrefix="1" applyFont="1" applyBorder="1" applyAlignment="1">
      <alignment horizontal="centerContinuous"/>
    </xf>
    <xf numFmtId="0" fontId="11" fillId="0" borderId="7" xfId="0" quotePrefix="1" applyFont="1" applyBorder="1" applyAlignment="1">
      <alignment horizontal="centerContinuous"/>
    </xf>
    <xf numFmtId="170" fontId="8" fillId="0" borderId="1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0" fontId="11" fillId="0" borderId="7" xfId="0" applyFont="1" applyBorder="1" applyAlignment="1">
      <alignment horizontal="center" wrapText="1"/>
    </xf>
    <xf numFmtId="0" fontId="8" fillId="0" borderId="16" xfId="0" quotePrefix="1" applyFont="1" applyBorder="1" applyAlignment="1">
      <alignment horizontal="left" vertical="center"/>
    </xf>
    <xf numFmtId="172" fontId="0" fillId="0" borderId="0" xfId="2" applyNumberFormat="1" applyFont="1"/>
    <xf numFmtId="0" fontId="7" fillId="2" borderId="0" xfId="0" quotePrefix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quotePrefix="1" applyFont="1" applyFill="1" applyAlignment="1">
      <alignment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</cellXfs>
  <cellStyles count="3">
    <cellStyle name="Normal" xfId="0" builtinId="0"/>
    <cellStyle name="Normal 2" xfId="1" xr:uid="{1B4EFEE0-3C17-42B9-935D-F94FA71BDAA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188900</xdr:colOff>
      <xdr:row>1</xdr:row>
      <xdr:rowOff>49530</xdr:rowOff>
    </xdr:from>
    <xdr:to>
      <xdr:col>9</xdr:col>
      <xdr:colOff>523875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E5ED550D-8A4E-5546-5F47-780CBA573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925" y="106680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70418-0182-406C-B9FC-C3F3D750BC5F}">
  <we:reference id="5f366002-85f4-4596-824e-07359334712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workbookViewId="0">
      <selection activeCell="C51" sqref="C51"/>
    </sheetView>
  </sheetViews>
  <sheetFormatPr defaultRowHeight="15" x14ac:dyDescent="0.25"/>
  <cols>
    <col min="1" max="1" width="15.5703125" customWidth="1"/>
  </cols>
  <sheetData>
    <row r="1" spans="1:8" x14ac:dyDescent="0.25">
      <c r="B1" t="s">
        <v>0</v>
      </c>
      <c r="D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2229705716</v>
      </c>
      <c r="B3">
        <v>10583</v>
      </c>
      <c r="C3">
        <v>10172</v>
      </c>
      <c r="D3">
        <v>10737</v>
      </c>
      <c r="E3">
        <v>10746</v>
      </c>
      <c r="G3">
        <f>AVERAGE(B3:C3)</f>
        <v>10377.5</v>
      </c>
      <c r="H3">
        <f>AVERAGE(D3:E3)</f>
        <v>10741.5</v>
      </c>
    </row>
    <row r="4" spans="1:8" x14ac:dyDescent="0.25">
      <c r="A4">
        <v>2229706564</v>
      </c>
      <c r="B4">
        <v>3879</v>
      </c>
      <c r="C4">
        <v>4233</v>
      </c>
      <c r="D4">
        <v>3934</v>
      </c>
      <c r="E4">
        <v>3763</v>
      </c>
      <c r="G4">
        <f t="shared" ref="G4:G42" si="0">AVERAGE(B4:C4)</f>
        <v>4056</v>
      </c>
      <c r="H4">
        <f t="shared" ref="H4:H42" si="1">AVERAGE(D4:E4)</f>
        <v>3848.5</v>
      </c>
    </row>
    <row r="5" spans="1:8" x14ac:dyDescent="0.25">
      <c r="A5">
        <v>2229804242</v>
      </c>
      <c r="B5">
        <v>2674</v>
      </c>
      <c r="C5">
        <v>2634</v>
      </c>
      <c r="D5">
        <v>2679</v>
      </c>
      <c r="E5">
        <v>2632</v>
      </c>
      <c r="G5">
        <f t="shared" si="0"/>
        <v>2654</v>
      </c>
      <c r="H5">
        <f t="shared" si="1"/>
        <v>2655.5</v>
      </c>
    </row>
    <row r="6" spans="1:8" x14ac:dyDescent="0.25">
      <c r="A6">
        <v>2229801511</v>
      </c>
      <c r="B6">
        <v>4865</v>
      </c>
      <c r="C6">
        <v>4629</v>
      </c>
      <c r="D6">
        <v>4932</v>
      </c>
      <c r="E6">
        <v>5449</v>
      </c>
      <c r="G6">
        <f t="shared" si="0"/>
        <v>4747</v>
      </c>
      <c r="H6">
        <f t="shared" si="1"/>
        <v>5190.5</v>
      </c>
    </row>
    <row r="7" spans="1:8" x14ac:dyDescent="0.25">
      <c r="A7">
        <v>2229805263</v>
      </c>
      <c r="B7">
        <v>1471</v>
      </c>
      <c r="C7">
        <v>1448</v>
      </c>
      <c r="D7">
        <v>1546</v>
      </c>
      <c r="E7">
        <v>1563</v>
      </c>
      <c r="G7">
        <f t="shared" si="0"/>
        <v>1459.5</v>
      </c>
      <c r="H7">
        <f t="shared" si="1"/>
        <v>1554.5</v>
      </c>
    </row>
    <row r="8" spans="1:8" x14ac:dyDescent="0.25">
      <c r="A8">
        <v>2229805226</v>
      </c>
      <c r="B8">
        <v>6018</v>
      </c>
      <c r="C8">
        <v>5742</v>
      </c>
      <c r="D8">
        <v>5985</v>
      </c>
      <c r="E8">
        <v>6065</v>
      </c>
      <c r="G8">
        <f t="shared" si="0"/>
        <v>5880</v>
      </c>
      <c r="H8">
        <f t="shared" si="1"/>
        <v>6025</v>
      </c>
    </row>
    <row r="9" spans="1:8" x14ac:dyDescent="0.25">
      <c r="A9">
        <v>2229804358</v>
      </c>
      <c r="B9">
        <v>3891</v>
      </c>
      <c r="C9">
        <v>3851</v>
      </c>
      <c r="D9">
        <v>3922</v>
      </c>
      <c r="E9">
        <v>3801</v>
      </c>
      <c r="G9">
        <f t="shared" si="0"/>
        <v>3871</v>
      </c>
      <c r="H9">
        <f t="shared" si="1"/>
        <v>3861.5</v>
      </c>
    </row>
    <row r="10" spans="1:8" x14ac:dyDescent="0.25">
      <c r="A10">
        <v>2229803634</v>
      </c>
      <c r="B10">
        <v>2519</v>
      </c>
      <c r="C10">
        <v>2403</v>
      </c>
      <c r="D10">
        <v>2593</v>
      </c>
      <c r="E10">
        <v>2474</v>
      </c>
      <c r="G10">
        <f t="shared" si="0"/>
        <v>2461</v>
      </c>
      <c r="H10">
        <f t="shared" si="1"/>
        <v>2533.5</v>
      </c>
    </row>
    <row r="11" spans="1:8" x14ac:dyDescent="0.25">
      <c r="A11">
        <v>2229804436</v>
      </c>
      <c r="B11">
        <v>1867</v>
      </c>
      <c r="C11">
        <v>1737</v>
      </c>
      <c r="D11">
        <v>1880</v>
      </c>
      <c r="E11">
        <v>1836</v>
      </c>
      <c r="G11">
        <f t="shared" si="0"/>
        <v>1802</v>
      </c>
      <c r="H11">
        <f t="shared" si="1"/>
        <v>1858</v>
      </c>
    </row>
    <row r="12" spans="1:8" x14ac:dyDescent="0.25">
      <c r="A12">
        <v>2229804060</v>
      </c>
      <c r="B12">
        <v>1565</v>
      </c>
      <c r="C12">
        <v>1650</v>
      </c>
      <c r="D12">
        <v>1622</v>
      </c>
      <c r="E12">
        <v>1650</v>
      </c>
      <c r="G12">
        <f t="shared" si="0"/>
        <v>1607.5</v>
      </c>
      <c r="H12">
        <f t="shared" si="1"/>
        <v>1636</v>
      </c>
    </row>
    <row r="13" spans="1:8" x14ac:dyDescent="0.25">
      <c r="A13">
        <v>2229803948</v>
      </c>
      <c r="B13">
        <v>4267</v>
      </c>
      <c r="C13">
        <v>4391</v>
      </c>
      <c r="D13">
        <v>4282</v>
      </c>
      <c r="E13">
        <v>4401</v>
      </c>
      <c r="G13">
        <f t="shared" si="0"/>
        <v>4329</v>
      </c>
      <c r="H13">
        <f t="shared" si="1"/>
        <v>4341.5</v>
      </c>
    </row>
    <row r="14" spans="1:8" x14ac:dyDescent="0.25">
      <c r="A14">
        <v>2229802716</v>
      </c>
      <c r="B14">
        <v>7862</v>
      </c>
      <c r="C14">
        <v>7961</v>
      </c>
      <c r="D14">
        <v>8076</v>
      </c>
      <c r="E14">
        <v>8294</v>
      </c>
      <c r="G14">
        <f t="shared" si="0"/>
        <v>7911.5</v>
      </c>
      <c r="H14">
        <f t="shared" si="1"/>
        <v>8185</v>
      </c>
    </row>
    <row r="15" spans="1:8" x14ac:dyDescent="0.25">
      <c r="A15">
        <v>2229806103</v>
      </c>
      <c r="B15">
        <v>1831</v>
      </c>
      <c r="C15">
        <v>1766</v>
      </c>
      <c r="D15">
        <v>1813</v>
      </c>
      <c r="E15">
        <v>1694</v>
      </c>
      <c r="G15">
        <f t="shared" si="0"/>
        <v>1798.5</v>
      </c>
      <c r="H15">
        <f t="shared" si="1"/>
        <v>1753.5</v>
      </c>
    </row>
    <row r="16" spans="1:8" x14ac:dyDescent="0.25">
      <c r="A16">
        <v>2229807634</v>
      </c>
      <c r="B16">
        <v>6651</v>
      </c>
      <c r="C16">
        <v>6357</v>
      </c>
      <c r="D16">
        <v>6805</v>
      </c>
      <c r="E16">
        <v>6781</v>
      </c>
      <c r="G16">
        <f t="shared" si="0"/>
        <v>6504</v>
      </c>
      <c r="H16">
        <f t="shared" si="1"/>
        <v>6793</v>
      </c>
    </row>
    <row r="17" spans="1:8" x14ac:dyDescent="0.25">
      <c r="A17">
        <v>2229903100</v>
      </c>
      <c r="B17">
        <v>9130</v>
      </c>
      <c r="C17">
        <v>9883</v>
      </c>
      <c r="D17">
        <v>9275</v>
      </c>
      <c r="E17">
        <v>8837</v>
      </c>
      <c r="G17">
        <f t="shared" si="0"/>
        <v>9506.5</v>
      </c>
      <c r="H17">
        <f t="shared" si="1"/>
        <v>9056</v>
      </c>
    </row>
    <row r="18" spans="1:8" x14ac:dyDescent="0.25">
      <c r="A18">
        <v>2229903874</v>
      </c>
      <c r="B18">
        <v>4837</v>
      </c>
      <c r="C18">
        <v>4725</v>
      </c>
      <c r="D18">
        <v>4877</v>
      </c>
      <c r="E18">
        <v>4572</v>
      </c>
      <c r="G18">
        <f t="shared" si="0"/>
        <v>4781</v>
      </c>
      <c r="H18">
        <f t="shared" si="1"/>
        <v>4724.5</v>
      </c>
    </row>
    <row r="19" spans="1:8" x14ac:dyDescent="0.25">
      <c r="A19">
        <v>2229905006</v>
      </c>
      <c r="B19">
        <v>2059</v>
      </c>
      <c r="C19">
        <v>2185</v>
      </c>
      <c r="D19">
        <v>2146</v>
      </c>
      <c r="E19">
        <v>2121</v>
      </c>
      <c r="G19">
        <f t="shared" si="0"/>
        <v>2122</v>
      </c>
      <c r="H19">
        <f t="shared" si="1"/>
        <v>2133.5</v>
      </c>
    </row>
    <row r="20" spans="1:8" x14ac:dyDescent="0.25">
      <c r="A20">
        <v>2230003011</v>
      </c>
      <c r="B20">
        <v>17052</v>
      </c>
      <c r="C20">
        <v>18666</v>
      </c>
      <c r="D20">
        <v>16905</v>
      </c>
      <c r="E20">
        <v>16248</v>
      </c>
      <c r="G20">
        <f t="shared" si="0"/>
        <v>17859</v>
      </c>
      <c r="H20">
        <f t="shared" si="1"/>
        <v>16576.5</v>
      </c>
    </row>
    <row r="21" spans="1:8" x14ac:dyDescent="0.25">
      <c r="A21">
        <v>2230003937</v>
      </c>
      <c r="B21">
        <v>7365</v>
      </c>
      <c r="C21">
        <v>6763</v>
      </c>
      <c r="D21">
        <v>7259</v>
      </c>
      <c r="E21">
        <v>6954</v>
      </c>
      <c r="G21">
        <f t="shared" si="0"/>
        <v>7064</v>
      </c>
      <c r="H21">
        <f t="shared" si="1"/>
        <v>7106.5</v>
      </c>
    </row>
    <row r="22" spans="1:8" x14ac:dyDescent="0.25">
      <c r="A22">
        <v>2230106239</v>
      </c>
      <c r="B22">
        <v>940</v>
      </c>
      <c r="C22">
        <v>987</v>
      </c>
      <c r="D22">
        <v>996</v>
      </c>
      <c r="E22">
        <v>977</v>
      </c>
      <c r="G22">
        <f t="shared" si="0"/>
        <v>963.5</v>
      </c>
      <c r="H22">
        <f t="shared" si="1"/>
        <v>986.5</v>
      </c>
    </row>
    <row r="23" spans="1:8" x14ac:dyDescent="0.25">
      <c r="A23">
        <v>2230106308</v>
      </c>
      <c r="B23">
        <v>434</v>
      </c>
      <c r="C23">
        <v>383</v>
      </c>
      <c r="D23">
        <v>456</v>
      </c>
      <c r="E23">
        <v>506</v>
      </c>
      <c r="G23">
        <f t="shared" si="0"/>
        <v>408.5</v>
      </c>
      <c r="H23">
        <f t="shared" si="1"/>
        <v>481</v>
      </c>
    </row>
    <row r="24" spans="1:8" x14ac:dyDescent="0.25">
      <c r="A24">
        <v>2230104994</v>
      </c>
      <c r="B24">
        <v>5693</v>
      </c>
      <c r="C24">
        <v>5553</v>
      </c>
      <c r="D24">
        <v>5677</v>
      </c>
      <c r="E24">
        <v>5529</v>
      </c>
      <c r="G24">
        <f t="shared" si="0"/>
        <v>5623</v>
      </c>
      <c r="H24">
        <f t="shared" si="1"/>
        <v>5603</v>
      </c>
    </row>
    <row r="25" spans="1:8" x14ac:dyDescent="0.25">
      <c r="A25">
        <v>2230104292</v>
      </c>
      <c r="B25">
        <v>4987</v>
      </c>
      <c r="C25">
        <v>4860</v>
      </c>
      <c r="D25">
        <v>5071</v>
      </c>
      <c r="E25">
        <v>5021</v>
      </c>
      <c r="G25">
        <f t="shared" si="0"/>
        <v>4923.5</v>
      </c>
      <c r="H25">
        <f t="shared" si="1"/>
        <v>5046</v>
      </c>
    </row>
    <row r="26" spans="1:8" x14ac:dyDescent="0.25">
      <c r="A26">
        <v>2230106691</v>
      </c>
      <c r="B26">
        <v>2754</v>
      </c>
      <c r="C26">
        <v>2736</v>
      </c>
      <c r="D26">
        <v>2873</v>
      </c>
      <c r="E26">
        <v>2726</v>
      </c>
      <c r="G26">
        <f t="shared" si="0"/>
        <v>2745</v>
      </c>
      <c r="H26">
        <f t="shared" si="1"/>
        <v>2799.5</v>
      </c>
    </row>
    <row r="27" spans="1:8" x14ac:dyDescent="0.25">
      <c r="A27">
        <v>2230204176</v>
      </c>
      <c r="B27">
        <v>1725</v>
      </c>
      <c r="C27">
        <v>1752</v>
      </c>
      <c r="D27">
        <v>1775</v>
      </c>
      <c r="E27">
        <v>1668</v>
      </c>
      <c r="G27">
        <f t="shared" si="0"/>
        <v>1738.5</v>
      </c>
      <c r="H27">
        <f t="shared" si="1"/>
        <v>1721.5</v>
      </c>
    </row>
    <row r="28" spans="1:8" x14ac:dyDescent="0.25">
      <c r="A28">
        <v>2231404848</v>
      </c>
      <c r="B28">
        <v>7192</v>
      </c>
      <c r="C28">
        <v>6922</v>
      </c>
      <c r="D28">
        <v>7454</v>
      </c>
      <c r="E28">
        <v>7641</v>
      </c>
      <c r="G28">
        <f t="shared" si="0"/>
        <v>7057</v>
      </c>
      <c r="H28">
        <f t="shared" si="1"/>
        <v>7547.5</v>
      </c>
    </row>
    <row r="29" spans="1:8" x14ac:dyDescent="0.25">
      <c r="A29">
        <v>2231406897</v>
      </c>
      <c r="B29">
        <v>3024</v>
      </c>
      <c r="C29">
        <v>2979</v>
      </c>
      <c r="D29">
        <v>3058</v>
      </c>
      <c r="E29">
        <v>2961</v>
      </c>
      <c r="G29">
        <f t="shared" si="0"/>
        <v>3001.5</v>
      </c>
      <c r="H29">
        <f t="shared" si="1"/>
        <v>3009.5</v>
      </c>
    </row>
    <row r="30" spans="1:8" x14ac:dyDescent="0.25">
      <c r="A30">
        <v>2231407330</v>
      </c>
      <c r="B30">
        <v>903</v>
      </c>
      <c r="C30">
        <v>888</v>
      </c>
      <c r="D30">
        <v>954</v>
      </c>
      <c r="E30">
        <v>1019</v>
      </c>
      <c r="G30">
        <f t="shared" si="0"/>
        <v>895.5</v>
      </c>
      <c r="H30">
        <f t="shared" si="1"/>
        <v>986.5</v>
      </c>
    </row>
    <row r="31" spans="1:8" x14ac:dyDescent="0.25">
      <c r="A31">
        <v>2231503109</v>
      </c>
      <c r="B31">
        <v>11962</v>
      </c>
      <c r="C31">
        <v>12349</v>
      </c>
      <c r="D31">
        <v>11793</v>
      </c>
      <c r="E31">
        <v>11631</v>
      </c>
      <c r="G31">
        <f t="shared" si="0"/>
        <v>12155.5</v>
      </c>
      <c r="H31">
        <f t="shared" si="1"/>
        <v>11712</v>
      </c>
    </row>
    <row r="32" spans="1:8" x14ac:dyDescent="0.25">
      <c r="A32">
        <v>2231504117</v>
      </c>
      <c r="B32">
        <v>1295</v>
      </c>
      <c r="C32">
        <v>1286</v>
      </c>
      <c r="D32">
        <v>1347</v>
      </c>
      <c r="E32">
        <v>1485</v>
      </c>
      <c r="G32">
        <f t="shared" si="0"/>
        <v>1290.5</v>
      </c>
      <c r="H32">
        <f t="shared" si="1"/>
        <v>1416</v>
      </c>
    </row>
    <row r="33" spans="1:8" x14ac:dyDescent="0.25">
      <c r="A33">
        <v>2231502835</v>
      </c>
      <c r="B33">
        <v>948</v>
      </c>
      <c r="C33">
        <v>938</v>
      </c>
      <c r="D33">
        <v>1000</v>
      </c>
      <c r="E33">
        <v>997</v>
      </c>
      <c r="G33">
        <f t="shared" si="0"/>
        <v>943</v>
      </c>
      <c r="H33">
        <f t="shared" si="1"/>
        <v>998.5</v>
      </c>
    </row>
    <row r="34" spans="1:8" x14ac:dyDescent="0.25">
      <c r="A34">
        <v>2231503694</v>
      </c>
      <c r="B34">
        <v>11643</v>
      </c>
      <c r="C34">
        <v>10982</v>
      </c>
      <c r="D34">
        <v>11982</v>
      </c>
      <c r="E34">
        <v>11415</v>
      </c>
      <c r="G34">
        <f t="shared" si="0"/>
        <v>11312.5</v>
      </c>
      <c r="H34">
        <f t="shared" si="1"/>
        <v>11698.5</v>
      </c>
    </row>
    <row r="35" spans="1:8" x14ac:dyDescent="0.25">
      <c r="A35">
        <v>2231504139</v>
      </c>
      <c r="B35">
        <v>2687</v>
      </c>
      <c r="C35">
        <v>2713</v>
      </c>
      <c r="D35">
        <v>2777</v>
      </c>
      <c r="E35">
        <v>2881</v>
      </c>
      <c r="G35">
        <f t="shared" si="0"/>
        <v>2700</v>
      </c>
      <c r="H35">
        <f t="shared" si="1"/>
        <v>2829</v>
      </c>
    </row>
    <row r="36" spans="1:8" x14ac:dyDescent="0.25">
      <c r="A36">
        <v>2231503832</v>
      </c>
      <c r="B36">
        <v>3688</v>
      </c>
      <c r="C36">
        <v>3434</v>
      </c>
      <c r="D36">
        <v>3714</v>
      </c>
      <c r="E36">
        <v>3839</v>
      </c>
      <c r="G36">
        <f t="shared" si="0"/>
        <v>3561</v>
      </c>
      <c r="H36">
        <f t="shared" si="1"/>
        <v>3776.5</v>
      </c>
    </row>
    <row r="37" spans="1:8" x14ac:dyDescent="0.25">
      <c r="A37">
        <v>2231503992</v>
      </c>
      <c r="B37">
        <v>1756</v>
      </c>
      <c r="C37">
        <v>1666</v>
      </c>
      <c r="D37">
        <v>1873</v>
      </c>
      <c r="E37">
        <v>1925</v>
      </c>
      <c r="G37">
        <f t="shared" si="0"/>
        <v>1711</v>
      </c>
      <c r="H37">
        <f t="shared" si="1"/>
        <v>1899</v>
      </c>
    </row>
    <row r="38" spans="1:8" x14ac:dyDescent="0.25">
      <c r="A38">
        <v>2231506001</v>
      </c>
      <c r="B38">
        <v>989</v>
      </c>
      <c r="C38">
        <v>1023</v>
      </c>
      <c r="D38">
        <v>1062</v>
      </c>
      <c r="E38">
        <v>1022</v>
      </c>
      <c r="G38">
        <f t="shared" si="0"/>
        <v>1006</v>
      </c>
      <c r="H38">
        <f t="shared" si="1"/>
        <v>1042</v>
      </c>
    </row>
    <row r="39" spans="1:8" x14ac:dyDescent="0.25">
      <c r="A39">
        <v>2231504468</v>
      </c>
      <c r="B39">
        <v>1182</v>
      </c>
      <c r="C39">
        <v>1179</v>
      </c>
      <c r="D39">
        <v>1570</v>
      </c>
      <c r="E39">
        <v>1662</v>
      </c>
      <c r="G39">
        <f t="shared" si="0"/>
        <v>1180.5</v>
      </c>
      <c r="H39">
        <f t="shared" si="1"/>
        <v>1616</v>
      </c>
    </row>
    <row r="40" spans="1:8" x14ac:dyDescent="0.25">
      <c r="A40">
        <v>2231602794</v>
      </c>
      <c r="B40">
        <v>9098</v>
      </c>
      <c r="C40">
        <v>8916</v>
      </c>
      <c r="D40">
        <v>9212</v>
      </c>
      <c r="E40">
        <v>9549</v>
      </c>
      <c r="G40">
        <f t="shared" si="0"/>
        <v>9007</v>
      </c>
      <c r="H40">
        <f t="shared" si="1"/>
        <v>9380.5</v>
      </c>
    </row>
    <row r="41" spans="1:8" x14ac:dyDescent="0.25">
      <c r="A41">
        <v>2231603495</v>
      </c>
      <c r="B41">
        <v>4333</v>
      </c>
      <c r="C41">
        <v>4543</v>
      </c>
      <c r="D41">
        <v>4427</v>
      </c>
      <c r="E41">
        <v>4238</v>
      </c>
      <c r="G41">
        <f t="shared" si="0"/>
        <v>4438</v>
      </c>
      <c r="H41">
        <f t="shared" si="1"/>
        <v>4332.5</v>
      </c>
    </row>
    <row r="42" spans="1:8" x14ac:dyDescent="0.25">
      <c r="A42">
        <v>2231503532</v>
      </c>
      <c r="B42">
        <v>3486</v>
      </c>
      <c r="C42">
        <v>3726</v>
      </c>
      <c r="D42">
        <v>3516</v>
      </c>
      <c r="E42">
        <v>3101</v>
      </c>
      <c r="G42">
        <f t="shared" si="0"/>
        <v>3606</v>
      </c>
      <c r="H42">
        <f t="shared" si="1"/>
        <v>3308.5</v>
      </c>
    </row>
    <row r="44" spans="1:8" x14ac:dyDescent="0.25">
      <c r="A44" t="s">
        <v>14</v>
      </c>
    </row>
    <row r="45" spans="1:8" x14ac:dyDescent="0.25">
      <c r="A45" t="s">
        <v>7</v>
      </c>
      <c r="B45" t="s">
        <v>8</v>
      </c>
    </row>
    <row r="46" spans="1:8" x14ac:dyDescent="0.25">
      <c r="A46" t="s">
        <v>9</v>
      </c>
      <c r="B46" t="s">
        <v>10</v>
      </c>
      <c r="C46" t="s">
        <v>11</v>
      </c>
    </row>
    <row r="47" spans="1:8" x14ac:dyDescent="0.25">
      <c r="A47" t="s">
        <v>12</v>
      </c>
      <c r="B47">
        <v>57.227950222991183</v>
      </c>
      <c r="C47">
        <v>-8.3780839929988549</v>
      </c>
      <c r="D47">
        <v>135.5327008807219</v>
      </c>
    </row>
    <row r="48" spans="1:8" x14ac:dyDescent="0.25">
      <c r="A48" t="s">
        <v>13</v>
      </c>
      <c r="B48">
        <v>0.99879178404393099</v>
      </c>
      <c r="C48">
        <v>0.96284824941098179</v>
      </c>
      <c r="D48">
        <v>1.0290121189864121</v>
      </c>
    </row>
    <row r="51" spans="1:5" x14ac:dyDescent="0.25">
      <c r="A51" t="s">
        <v>20</v>
      </c>
    </row>
    <row r="52" spans="1:5" x14ac:dyDescent="0.25">
      <c r="A52" t="s">
        <v>7</v>
      </c>
      <c r="B52" t="s">
        <v>16</v>
      </c>
    </row>
    <row r="53" spans="1:5" x14ac:dyDescent="0.25">
      <c r="A53" t="s">
        <v>17</v>
      </c>
      <c r="B53">
        <v>1</v>
      </c>
    </row>
    <row r="54" spans="1:5" x14ac:dyDescent="0.25">
      <c r="A54" t="s">
        <v>9</v>
      </c>
      <c r="B54" t="s">
        <v>10</v>
      </c>
      <c r="C54" t="s">
        <v>18</v>
      </c>
      <c r="E54" t="s">
        <v>19</v>
      </c>
    </row>
    <row r="55" spans="1:5" x14ac:dyDescent="0.25">
      <c r="A55" t="s">
        <v>12</v>
      </c>
      <c r="B55">
        <v>80.387818869303374</v>
      </c>
      <c r="C55">
        <v>44.820270672323261</v>
      </c>
      <c r="D55">
        <v>115.95536706628349</v>
      </c>
      <c r="E55">
        <v>17.569477738588642</v>
      </c>
    </row>
    <row r="56" spans="1:5" x14ac:dyDescent="0.25">
      <c r="A56" t="s">
        <v>13</v>
      </c>
      <c r="B56">
        <v>0.9949122067759395</v>
      </c>
      <c r="C56">
        <v>0.97516228941616689</v>
      </c>
      <c r="D56">
        <v>1.0146621241357121</v>
      </c>
      <c r="E56">
        <v>9.7559643827502592E-3</v>
      </c>
    </row>
  </sheetData>
  <pageMargins left="0.7" right="0.7" top="0.75" bottom="0.75" header="0.3" footer="0.3"/>
  <customProperties>
    <customPr name="__ai3_dataset_2008140669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7C4C-4CAB-4C8B-BFA5-B5AC3750BFB1}">
  <dimension ref="A1:E79"/>
  <sheetViews>
    <sheetView workbookViewId="0">
      <selection activeCell="A78" sqref="A78"/>
    </sheetView>
  </sheetViews>
  <sheetFormatPr defaultRowHeight="15" x14ac:dyDescent="0.25"/>
  <sheetData>
    <row r="1" spans="1:3" x14ac:dyDescent="0.25">
      <c r="B1" t="s">
        <v>22</v>
      </c>
      <c r="C1" t="s">
        <v>21</v>
      </c>
    </row>
    <row r="2" spans="1:3" x14ac:dyDescent="0.25">
      <c r="A2">
        <v>1</v>
      </c>
      <c r="B2">
        <v>159.13210490169399</v>
      </c>
      <c r="C2">
        <v>155.98074231864101</v>
      </c>
    </row>
    <row r="3" spans="1:3" x14ac:dyDescent="0.25">
      <c r="A3">
        <v>2</v>
      </c>
      <c r="B3">
        <v>122.409823158536</v>
      </c>
      <c r="C3">
        <v>113.586242123666</v>
      </c>
    </row>
    <row r="4" spans="1:3" x14ac:dyDescent="0.25">
      <c r="A4">
        <v>3</v>
      </c>
      <c r="B4">
        <v>54.372011387251</v>
      </c>
      <c r="C4">
        <v>55.921679372055998</v>
      </c>
    </row>
    <row r="5" spans="1:3" x14ac:dyDescent="0.25">
      <c r="A5">
        <v>4</v>
      </c>
      <c r="B5">
        <v>77.609053318060006</v>
      </c>
      <c r="C5">
        <v>83.514517680632906</v>
      </c>
    </row>
    <row r="6" spans="1:3" x14ac:dyDescent="0.25">
      <c r="A6">
        <v>5</v>
      </c>
      <c r="B6">
        <v>117.910400514949</v>
      </c>
      <c r="C6">
        <v>126.40481970805</v>
      </c>
    </row>
    <row r="7" spans="1:3" x14ac:dyDescent="0.25">
      <c r="A7">
        <v>6</v>
      </c>
      <c r="B7">
        <v>34.344147338778498</v>
      </c>
      <c r="C7">
        <v>32.226275140333399</v>
      </c>
    </row>
    <row r="8" spans="1:3" x14ac:dyDescent="0.25">
      <c r="A8">
        <v>7</v>
      </c>
      <c r="B8">
        <v>133.330052612602</v>
      </c>
      <c r="C8">
        <v>147.86753657140099</v>
      </c>
    </row>
    <row r="9" spans="1:3" x14ac:dyDescent="0.25">
      <c r="A9">
        <v>8</v>
      </c>
      <c r="B9">
        <v>106.125436506021</v>
      </c>
      <c r="C9">
        <v>107.78364955393</v>
      </c>
    </row>
    <row r="10" spans="1:3" x14ac:dyDescent="0.25">
      <c r="A10">
        <v>9</v>
      </c>
      <c r="B10">
        <v>13.620680957941399</v>
      </c>
      <c r="C10">
        <v>15.35315550658</v>
      </c>
    </row>
    <row r="11" spans="1:3" x14ac:dyDescent="0.25">
      <c r="A11">
        <v>10</v>
      </c>
      <c r="B11">
        <v>107.589968083491</v>
      </c>
      <c r="C11">
        <v>96.604733783992003</v>
      </c>
    </row>
    <row r="12" spans="1:3" x14ac:dyDescent="0.25">
      <c r="A12">
        <v>11</v>
      </c>
      <c r="B12">
        <v>123.05589812134799</v>
      </c>
      <c r="C12">
        <v>133.747124593531</v>
      </c>
    </row>
    <row r="13" spans="1:3" x14ac:dyDescent="0.25">
      <c r="A13">
        <v>12</v>
      </c>
      <c r="B13">
        <v>135.936896080639</v>
      </c>
      <c r="C13">
        <v>153.08843004809401</v>
      </c>
    </row>
    <row r="14" spans="1:3" x14ac:dyDescent="0.25">
      <c r="A14">
        <v>13</v>
      </c>
      <c r="B14">
        <v>98.979600969977696</v>
      </c>
      <c r="C14">
        <v>102.206305712324</v>
      </c>
    </row>
    <row r="15" spans="1:3" x14ac:dyDescent="0.25">
      <c r="A15">
        <v>14</v>
      </c>
      <c r="B15">
        <v>144.10984548892301</v>
      </c>
      <c r="C15">
        <v>132.895425970432</v>
      </c>
    </row>
    <row r="16" spans="1:3" x14ac:dyDescent="0.25">
      <c r="A16">
        <v>15</v>
      </c>
      <c r="B16">
        <v>81.865365595201297</v>
      </c>
      <c r="C16">
        <v>73.166182714680204</v>
      </c>
    </row>
    <row r="17" spans="1:3" x14ac:dyDescent="0.25">
      <c r="A17">
        <v>16</v>
      </c>
      <c r="B17">
        <v>175.53695301438199</v>
      </c>
      <c r="C17">
        <v>166.08058206248899</v>
      </c>
    </row>
    <row r="18" spans="1:3" x14ac:dyDescent="0.25">
      <c r="A18">
        <v>17</v>
      </c>
      <c r="B18">
        <v>104.33528618404</v>
      </c>
      <c r="C18">
        <v>103.31463421866501</v>
      </c>
    </row>
    <row r="19" spans="1:3" x14ac:dyDescent="0.25">
      <c r="A19">
        <v>18</v>
      </c>
      <c r="B19">
        <v>141.31455209541099</v>
      </c>
      <c r="C19">
        <v>135.866732678566</v>
      </c>
    </row>
    <row r="20" spans="1:3" x14ac:dyDescent="0.25">
      <c r="A20">
        <v>19</v>
      </c>
      <c r="B20">
        <v>196.73585706288699</v>
      </c>
      <c r="C20">
        <v>201.30030248776501</v>
      </c>
    </row>
    <row r="21" spans="1:3" x14ac:dyDescent="0.25">
      <c r="A21">
        <v>20</v>
      </c>
      <c r="B21">
        <v>26.221329617640201</v>
      </c>
      <c r="C21">
        <v>26.194669590043301</v>
      </c>
    </row>
    <row r="22" spans="1:3" x14ac:dyDescent="0.25">
      <c r="A22">
        <v>21</v>
      </c>
      <c r="B22">
        <v>81.647916111775899</v>
      </c>
      <c r="C22">
        <v>74.944509796754105</v>
      </c>
    </row>
    <row r="23" spans="1:3" x14ac:dyDescent="0.25">
      <c r="A23">
        <v>22</v>
      </c>
      <c r="B23">
        <v>128.69195919741401</v>
      </c>
      <c r="C23">
        <v>118.420171497986</v>
      </c>
    </row>
    <row r="24" spans="1:3" x14ac:dyDescent="0.25">
      <c r="A24">
        <v>23</v>
      </c>
      <c r="B24">
        <v>78.085403907704105</v>
      </c>
      <c r="C24">
        <v>75.877900724083403</v>
      </c>
    </row>
    <row r="25" spans="1:3" x14ac:dyDescent="0.25">
      <c r="A25">
        <v>24</v>
      </c>
      <c r="B25">
        <v>99.852487983459099</v>
      </c>
      <c r="C25">
        <v>101.712295496333</v>
      </c>
    </row>
    <row r="26" spans="1:3" x14ac:dyDescent="0.25">
      <c r="A26">
        <v>25</v>
      </c>
      <c r="B26">
        <v>199.50892377408701</v>
      </c>
      <c r="C26">
        <v>197.745177611874</v>
      </c>
    </row>
    <row r="27" spans="1:3" x14ac:dyDescent="0.25">
      <c r="A27">
        <v>26</v>
      </c>
      <c r="B27">
        <v>36.448185399594699</v>
      </c>
      <c r="C27">
        <v>39.767065260969801</v>
      </c>
    </row>
    <row r="28" spans="1:3" x14ac:dyDescent="0.25">
      <c r="A28">
        <v>27</v>
      </c>
      <c r="B28">
        <v>52.108760557024503</v>
      </c>
      <c r="C28">
        <v>47.757676466800199</v>
      </c>
    </row>
    <row r="29" spans="1:3" x14ac:dyDescent="0.25">
      <c r="A29">
        <v>28</v>
      </c>
      <c r="B29">
        <v>149.927096024082</v>
      </c>
      <c r="C29">
        <v>169.10294466617901</v>
      </c>
    </row>
    <row r="30" spans="1:3" x14ac:dyDescent="0.25">
      <c r="A30">
        <v>29</v>
      </c>
      <c r="B30">
        <v>212.16567255753199</v>
      </c>
      <c r="C30">
        <v>195.61338574274899</v>
      </c>
    </row>
    <row r="31" spans="1:3" x14ac:dyDescent="0.25">
      <c r="A31">
        <v>30</v>
      </c>
      <c r="B31">
        <v>183.84757519680301</v>
      </c>
      <c r="C31">
        <v>195.814547048847</v>
      </c>
    </row>
    <row r="32" spans="1:3" x14ac:dyDescent="0.25">
      <c r="A32">
        <v>31</v>
      </c>
      <c r="B32">
        <v>105.45959993757501</v>
      </c>
      <c r="C32">
        <v>120.878762598496</v>
      </c>
    </row>
    <row r="33" spans="1:5" x14ac:dyDescent="0.25">
      <c r="A33">
        <v>32</v>
      </c>
      <c r="B33">
        <v>206.23643346151599</v>
      </c>
      <c r="C33">
        <v>176.13757382836701</v>
      </c>
    </row>
    <row r="34" spans="1:5" x14ac:dyDescent="0.25">
      <c r="A34">
        <v>33</v>
      </c>
      <c r="B34">
        <v>175.415108298636</v>
      </c>
      <c r="C34">
        <v>170.383238334743</v>
      </c>
    </row>
    <row r="35" spans="1:5" x14ac:dyDescent="0.25">
      <c r="A35">
        <v>34</v>
      </c>
      <c r="B35">
        <v>138.21550923581</v>
      </c>
      <c r="C35">
        <v>122.716860228998</v>
      </c>
    </row>
    <row r="36" spans="1:5" x14ac:dyDescent="0.25">
      <c r="A36">
        <v>35</v>
      </c>
      <c r="B36">
        <v>37.199607298721098</v>
      </c>
      <c r="C36">
        <v>40.416988126300303</v>
      </c>
    </row>
    <row r="37" spans="1:5" x14ac:dyDescent="0.25">
      <c r="A37">
        <v>36</v>
      </c>
      <c r="B37">
        <v>175.71775848977401</v>
      </c>
      <c r="C37">
        <v>191.77022770702601</v>
      </c>
    </row>
    <row r="38" spans="1:5" x14ac:dyDescent="0.25">
      <c r="A38">
        <v>37</v>
      </c>
      <c r="B38">
        <v>178.938863344091</v>
      </c>
      <c r="C38">
        <v>172.50619003727499</v>
      </c>
    </row>
    <row r="39" spans="1:5" x14ac:dyDescent="0.25">
      <c r="A39">
        <v>38</v>
      </c>
      <c r="B39">
        <v>37.835578936698298</v>
      </c>
      <c r="C39">
        <v>37.086141407558202</v>
      </c>
    </row>
    <row r="40" spans="1:5" x14ac:dyDescent="0.25">
      <c r="A40">
        <v>39</v>
      </c>
      <c r="B40">
        <v>59.520200898949902</v>
      </c>
      <c r="C40">
        <v>58.485494797572599</v>
      </c>
    </row>
    <row r="41" spans="1:5" x14ac:dyDescent="0.25">
      <c r="A41">
        <v>40</v>
      </c>
      <c r="B41">
        <v>149.862143480833</v>
      </c>
      <c r="C41">
        <v>169.52761339400701</v>
      </c>
    </row>
    <row r="44" spans="1:5" x14ac:dyDescent="0.25">
      <c r="A44" t="s">
        <v>23</v>
      </c>
    </row>
    <row r="45" spans="1:5" x14ac:dyDescent="0.25">
      <c r="B45" t="s">
        <v>10</v>
      </c>
      <c r="C45" t="s">
        <v>24</v>
      </c>
      <c r="D45" t="s">
        <v>25</v>
      </c>
      <c r="E45" t="s">
        <v>26</v>
      </c>
    </row>
    <row r="46" spans="1:5" x14ac:dyDescent="0.25">
      <c r="A46" t="s">
        <v>12</v>
      </c>
      <c r="B46">
        <v>-0.46581660000000003</v>
      </c>
      <c r="C46" t="s">
        <v>28</v>
      </c>
      <c r="D46">
        <v>-5.8836820000000003</v>
      </c>
      <c r="E46">
        <v>4.9161149999999996</v>
      </c>
    </row>
    <row r="47" spans="1:5" x14ac:dyDescent="0.25">
      <c r="A47" t="s">
        <v>13</v>
      </c>
      <c r="B47">
        <v>0.9941025</v>
      </c>
      <c r="C47" t="s">
        <v>28</v>
      </c>
      <c r="D47">
        <v>0.93364789999999998</v>
      </c>
      <c r="E47">
        <v>1.084514</v>
      </c>
    </row>
    <row r="49" spans="1:5" x14ac:dyDescent="0.25">
      <c r="A49" t="s">
        <v>27</v>
      </c>
    </row>
    <row r="50" spans="1:5" x14ac:dyDescent="0.25">
      <c r="B50" t="s">
        <v>10</v>
      </c>
      <c r="C50" t="s">
        <v>24</v>
      </c>
      <c r="D50" t="s">
        <v>25</v>
      </c>
      <c r="E50" t="s">
        <v>26</v>
      </c>
    </row>
    <row r="51" spans="1:5" x14ac:dyDescent="0.25">
      <c r="A51" t="s">
        <v>12</v>
      </c>
      <c r="B51">
        <v>1.1479469</v>
      </c>
      <c r="C51">
        <v>1.3740541799999999</v>
      </c>
      <c r="D51">
        <v>-1.63368</v>
      </c>
      <c r="E51">
        <v>3.9295740000000001</v>
      </c>
    </row>
    <row r="52" spans="1:5" x14ac:dyDescent="0.25">
      <c r="A52" t="s">
        <v>13</v>
      </c>
      <c r="B52">
        <v>0.9868692</v>
      </c>
      <c r="C52">
        <v>2.135165E-2</v>
      </c>
      <c r="D52">
        <v>0.94364499999999996</v>
      </c>
      <c r="E52">
        <v>1.0300929999999999</v>
      </c>
    </row>
    <row r="54" spans="1:5" x14ac:dyDescent="0.25">
      <c r="A54" t="s">
        <v>32</v>
      </c>
    </row>
    <row r="55" spans="1:5" x14ac:dyDescent="0.25">
      <c r="A55" t="s">
        <v>35</v>
      </c>
      <c r="B55">
        <v>0.8</v>
      </c>
    </row>
    <row r="56" spans="1:5" x14ac:dyDescent="0.25">
      <c r="B56" t="s">
        <v>10</v>
      </c>
      <c r="C56" t="s">
        <v>24</v>
      </c>
      <c r="D56" t="s">
        <v>25</v>
      </c>
      <c r="E56" t="s">
        <v>26</v>
      </c>
    </row>
    <row r="57" spans="1:5" x14ac:dyDescent="0.25">
      <c r="A57" t="s">
        <v>33</v>
      </c>
      <c r="B57">
        <v>1.1705037</v>
      </c>
      <c r="C57">
        <v>1.3544179300000001</v>
      </c>
      <c r="D57">
        <v>1.571372</v>
      </c>
      <c r="E57">
        <v>-3.9123790000000001</v>
      </c>
    </row>
    <row r="58" spans="1:5" x14ac:dyDescent="0.25">
      <c r="A58" t="s">
        <v>34</v>
      </c>
      <c r="B58">
        <v>0.98691249999999997</v>
      </c>
      <c r="C58">
        <v>2.1221219999999999E-2</v>
      </c>
      <c r="D58">
        <v>0.94395240000000002</v>
      </c>
      <c r="E58">
        <v>1.029873</v>
      </c>
    </row>
    <row r="61" spans="1:5" x14ac:dyDescent="0.25">
      <c r="A61" t="s">
        <v>30</v>
      </c>
    </row>
    <row r="62" spans="1:5" x14ac:dyDescent="0.25">
      <c r="A62" t="s">
        <v>7</v>
      </c>
      <c r="B62" t="s">
        <v>29</v>
      </c>
    </row>
    <row r="63" spans="1:5" x14ac:dyDescent="0.25">
      <c r="A63" t="s">
        <v>9</v>
      </c>
      <c r="B63" t="s">
        <v>10</v>
      </c>
      <c r="C63" t="s">
        <v>11</v>
      </c>
    </row>
    <row r="64" spans="1:5" x14ac:dyDescent="0.25">
      <c r="A64" t="s">
        <v>12</v>
      </c>
      <c r="B64">
        <v>-0.46582166630962618</v>
      </c>
      <c r="C64">
        <v>-5.5134661894185477</v>
      </c>
      <c r="D64">
        <v>4.3472526162157976</v>
      </c>
    </row>
    <row r="65" spans="1:5" x14ac:dyDescent="0.25">
      <c r="A65" t="s">
        <v>13</v>
      </c>
      <c r="B65">
        <v>0.99410254582622259</v>
      </c>
      <c r="C65">
        <v>0.93607722562009321</v>
      </c>
      <c r="D65">
        <v>1.0818635184884531</v>
      </c>
    </row>
    <row r="67" spans="1:5" x14ac:dyDescent="0.25">
      <c r="A67" t="s">
        <v>15</v>
      </c>
    </row>
    <row r="68" spans="1:5" x14ac:dyDescent="0.25">
      <c r="A68" t="s">
        <v>7</v>
      </c>
      <c r="B68" t="s">
        <v>31</v>
      </c>
    </row>
    <row r="69" spans="1:5" x14ac:dyDescent="0.25">
      <c r="A69" t="s">
        <v>17</v>
      </c>
      <c r="B69">
        <v>1</v>
      </c>
    </row>
    <row r="70" spans="1:5" x14ac:dyDescent="0.25">
      <c r="A70" t="s">
        <v>9</v>
      </c>
      <c r="B70" t="s">
        <v>10</v>
      </c>
      <c r="C70" t="s">
        <v>18</v>
      </c>
      <c r="E70" t="s">
        <v>19</v>
      </c>
    </row>
    <row r="71" spans="1:5" x14ac:dyDescent="0.25">
      <c r="A71" t="s">
        <v>12</v>
      </c>
      <c r="B71">
        <v>1.1479469369526285</v>
      </c>
      <c r="C71">
        <v>-1.6336803325194329</v>
      </c>
      <c r="D71">
        <v>3.9295742064246899</v>
      </c>
      <c r="E71">
        <v>1.3740541832509552</v>
      </c>
    </row>
    <row r="72" spans="1:5" x14ac:dyDescent="0.25">
      <c r="A72" t="s">
        <v>13</v>
      </c>
      <c r="B72">
        <v>0.98686919436362275</v>
      </c>
      <c r="C72">
        <v>0.94364503109715692</v>
      </c>
      <c r="D72">
        <v>1.0300933576300886</v>
      </c>
      <c r="E72">
        <v>2.135165376239714E-2</v>
      </c>
    </row>
    <row r="74" spans="1:5" x14ac:dyDescent="0.25">
      <c r="A74" t="s">
        <v>15</v>
      </c>
    </row>
    <row r="75" spans="1:5" x14ac:dyDescent="0.25">
      <c r="A75" t="s">
        <v>7</v>
      </c>
      <c r="B75" t="s">
        <v>36</v>
      </c>
    </row>
    <row r="76" spans="1:5" x14ac:dyDescent="0.25">
      <c r="A76" t="s">
        <v>17</v>
      </c>
      <c r="B76">
        <v>0.8</v>
      </c>
    </row>
    <row r="77" spans="1:5" x14ac:dyDescent="0.25">
      <c r="A77" t="s">
        <v>9</v>
      </c>
      <c r="B77" t="s">
        <v>10</v>
      </c>
      <c r="C77" t="s">
        <v>18</v>
      </c>
      <c r="E77" t="s">
        <v>19</v>
      </c>
    </row>
    <row r="78" spans="1:5" x14ac:dyDescent="0.25">
      <c r="A78" t="s">
        <v>12</v>
      </c>
      <c r="B78">
        <v>1.1705037201685684</v>
      </c>
      <c r="C78">
        <v>-1.5713720538957849</v>
      </c>
      <c r="D78">
        <v>3.9123794942329218</v>
      </c>
      <c r="E78">
        <v>1.3544179404103358</v>
      </c>
    </row>
    <row r="79" spans="1:5" x14ac:dyDescent="0.25">
      <c r="A79" t="s">
        <v>13</v>
      </c>
      <c r="B79">
        <v>0.98691248962236722</v>
      </c>
      <c r="C79">
        <v>0.94395238359943179</v>
      </c>
      <c r="D79">
        <v>1.0298725956453028</v>
      </c>
      <c r="E79">
        <v>2.1221216099496499E-2</v>
      </c>
    </row>
  </sheetData>
  <pageMargins left="0.7" right="0.7" top="0.75" bottom="0.75" header="0.3" footer="0.3"/>
  <customProperties>
    <customPr name="__ai3_dataset_221696496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AC70-CA4B-4CA5-A2B3-727ECE35C6EE}">
  <dimension ref="A1:F33"/>
  <sheetViews>
    <sheetView workbookViewId="0">
      <selection activeCell="E11" sqref="E11"/>
    </sheetView>
  </sheetViews>
  <sheetFormatPr defaultRowHeight="15" x14ac:dyDescent="0.25"/>
  <sheetData>
    <row r="1" spans="1:6" ht="15.75" x14ac:dyDescent="0.25">
      <c r="A1" s="3"/>
      <c r="B1" s="4"/>
      <c r="C1" s="4" t="s">
        <v>90</v>
      </c>
      <c r="D1" s="3"/>
      <c r="E1" s="3"/>
      <c r="F1" s="3"/>
    </row>
    <row r="2" spans="1:6" ht="15.75" x14ac:dyDescent="0.25">
      <c r="A2" s="3"/>
      <c r="B2" s="3"/>
      <c r="C2" s="5" t="s">
        <v>91</v>
      </c>
      <c r="D2" s="6" t="s">
        <v>92</v>
      </c>
      <c r="E2" s="6" t="s">
        <v>93</v>
      </c>
      <c r="F2" s="7" t="s">
        <v>94</v>
      </c>
    </row>
    <row r="3" spans="1:6" ht="15.75" x14ac:dyDescent="0.25">
      <c r="A3" s="3"/>
      <c r="B3" s="8" t="s">
        <v>95</v>
      </c>
      <c r="C3" s="9">
        <v>106</v>
      </c>
      <c r="D3" s="9">
        <v>463</v>
      </c>
      <c r="E3" s="9">
        <v>106</v>
      </c>
      <c r="F3" s="9">
        <v>463</v>
      </c>
    </row>
    <row r="4" spans="1:6" ht="15.75" x14ac:dyDescent="0.25">
      <c r="A4" s="3"/>
      <c r="B4" s="10" t="s">
        <v>96</v>
      </c>
      <c r="C4" s="11">
        <v>0.01</v>
      </c>
      <c r="D4" s="11">
        <v>0.01</v>
      </c>
      <c r="E4" s="11">
        <v>0.01</v>
      </c>
      <c r="F4" s="11">
        <v>0.01</v>
      </c>
    </row>
    <row r="5" spans="1:6" ht="15.75" x14ac:dyDescent="0.25">
      <c r="A5" s="3"/>
      <c r="B5" s="10" t="s">
        <v>97</v>
      </c>
      <c r="C5" s="11">
        <v>2.5999999999999999E-2</v>
      </c>
      <c r="D5" s="11">
        <v>2.5999999999999999E-2</v>
      </c>
      <c r="E5" s="11">
        <v>2.5999999999999999E-2</v>
      </c>
      <c r="F5" s="11">
        <v>2.5999999999999999E-2</v>
      </c>
    </row>
    <row r="6" spans="1:6" ht="15.75" x14ac:dyDescent="0.25">
      <c r="A6" s="3"/>
      <c r="B6" s="3"/>
      <c r="C6" s="3"/>
      <c r="D6" s="3"/>
      <c r="E6" s="3"/>
      <c r="F6" s="3"/>
    </row>
    <row r="7" spans="1:6" ht="15.75" x14ac:dyDescent="0.25">
      <c r="A7" s="3"/>
      <c r="B7" s="12"/>
      <c r="C7" s="12"/>
      <c r="D7" s="12"/>
      <c r="E7" s="12"/>
      <c r="F7" s="12"/>
    </row>
    <row r="8" spans="1:6" ht="15.75" x14ac:dyDescent="0.25">
      <c r="A8" s="13" t="s">
        <v>98</v>
      </c>
      <c r="B8" s="13" t="s">
        <v>99</v>
      </c>
      <c r="C8" s="5" t="s">
        <v>91</v>
      </c>
      <c r="D8" s="6" t="s">
        <v>92</v>
      </c>
      <c r="E8" s="6" t="s">
        <v>93</v>
      </c>
      <c r="F8" s="7" t="s">
        <v>94</v>
      </c>
    </row>
    <row r="9" spans="1:6" ht="15.75" x14ac:dyDescent="0.25">
      <c r="A9" s="14" t="s">
        <v>100</v>
      </c>
      <c r="B9" s="15" t="s">
        <v>101</v>
      </c>
      <c r="C9" s="9">
        <v>95.1</v>
      </c>
      <c r="D9" s="9">
        <v>418.2</v>
      </c>
      <c r="E9" s="9">
        <v>95.1</v>
      </c>
      <c r="F9" s="9">
        <v>418.2</v>
      </c>
    </row>
    <row r="10" spans="1:6" ht="15.75" x14ac:dyDescent="0.25">
      <c r="A10" s="14" t="s">
        <v>100</v>
      </c>
      <c r="B10" s="15" t="s">
        <v>101</v>
      </c>
      <c r="C10" s="9">
        <v>95.2</v>
      </c>
      <c r="D10" s="9">
        <v>415.2</v>
      </c>
      <c r="E10" s="9">
        <v>95.2</v>
      </c>
      <c r="F10" s="9">
        <v>415.2</v>
      </c>
    </row>
    <row r="11" spans="1:6" ht="15.75" x14ac:dyDescent="0.25">
      <c r="A11" s="14" t="s">
        <v>100</v>
      </c>
      <c r="B11" s="15" t="s">
        <v>101</v>
      </c>
      <c r="C11" s="9">
        <v>95.8</v>
      </c>
      <c r="D11" s="9">
        <v>416.9</v>
      </c>
      <c r="E11" s="9">
        <v>95.8</v>
      </c>
      <c r="F11" s="9">
        <v>416.9</v>
      </c>
    </row>
    <row r="12" spans="1:6" ht="15.75" x14ac:dyDescent="0.25">
      <c r="A12" s="14" t="s">
        <v>100</v>
      </c>
      <c r="B12" s="15" t="s">
        <v>101</v>
      </c>
      <c r="C12" s="9">
        <v>95.4</v>
      </c>
      <c r="D12" s="9">
        <v>416.3</v>
      </c>
      <c r="E12" s="9">
        <v>95.4</v>
      </c>
      <c r="F12" s="9">
        <v>416.3</v>
      </c>
    </row>
    <row r="13" spans="1:6" ht="15.75" x14ac:dyDescent="0.25">
      <c r="A13" s="14" t="s">
        <v>100</v>
      </c>
      <c r="B13" s="15" t="s">
        <v>101</v>
      </c>
      <c r="C13" s="9">
        <v>95.9</v>
      </c>
      <c r="D13" s="9">
        <v>416.8</v>
      </c>
      <c r="E13" s="9">
        <v>95.9</v>
      </c>
      <c r="F13" s="9">
        <v>416.8</v>
      </c>
    </row>
    <row r="14" spans="1:6" ht="15.75" x14ac:dyDescent="0.25">
      <c r="A14" s="14" t="s">
        <v>102</v>
      </c>
      <c r="B14" s="15" t="s">
        <v>101</v>
      </c>
      <c r="C14" s="9">
        <v>98.2</v>
      </c>
      <c r="D14" s="9">
        <v>421.3</v>
      </c>
      <c r="E14" s="9">
        <v>98.2</v>
      </c>
      <c r="F14" s="9">
        <v>421.3</v>
      </c>
    </row>
    <row r="15" spans="1:6" ht="15.75" x14ac:dyDescent="0.25">
      <c r="A15" s="14" t="s">
        <v>102</v>
      </c>
      <c r="B15" s="15" t="s">
        <v>101</v>
      </c>
      <c r="C15" s="9">
        <v>96.6</v>
      </c>
      <c r="D15" s="9">
        <v>416.7</v>
      </c>
      <c r="E15" s="9">
        <v>96.6</v>
      </c>
      <c r="F15" s="9">
        <v>416.7</v>
      </c>
    </row>
    <row r="16" spans="1:6" ht="15.75" x14ac:dyDescent="0.25">
      <c r="A16" s="14" t="s">
        <v>102</v>
      </c>
      <c r="B16" s="15" t="s">
        <v>101</v>
      </c>
      <c r="C16" s="9">
        <v>96.9</v>
      </c>
      <c r="D16" s="9">
        <v>422.5</v>
      </c>
      <c r="E16" s="9">
        <v>96.9</v>
      </c>
      <c r="F16" s="9">
        <v>422.5</v>
      </c>
    </row>
    <row r="17" spans="1:6" ht="15.75" x14ac:dyDescent="0.25">
      <c r="A17" s="14" t="s">
        <v>102</v>
      </c>
      <c r="B17" s="15" t="s">
        <v>101</v>
      </c>
      <c r="C17" s="9">
        <v>96.2</v>
      </c>
      <c r="D17" s="9">
        <v>419.9</v>
      </c>
      <c r="E17" s="9">
        <v>96.2</v>
      </c>
      <c r="F17" s="9">
        <v>419.9</v>
      </c>
    </row>
    <row r="18" spans="1:6" ht="15.75" x14ac:dyDescent="0.25">
      <c r="A18" s="14" t="s">
        <v>102</v>
      </c>
      <c r="B18" s="15" t="s">
        <v>101</v>
      </c>
      <c r="C18" s="9">
        <v>91.6</v>
      </c>
      <c r="D18" s="9">
        <v>405.7</v>
      </c>
      <c r="E18" s="9">
        <v>91.6</v>
      </c>
      <c r="F18" s="9">
        <v>405.7</v>
      </c>
    </row>
    <row r="19" spans="1:6" ht="15.75" x14ac:dyDescent="0.25">
      <c r="A19" s="14" t="s">
        <v>103</v>
      </c>
      <c r="B19" s="15" t="s">
        <v>101</v>
      </c>
      <c r="C19" s="9">
        <v>94</v>
      </c>
      <c r="D19" s="9">
        <v>413.3</v>
      </c>
      <c r="E19" s="9">
        <v>94</v>
      </c>
      <c r="F19" s="9">
        <v>413.3</v>
      </c>
    </row>
    <row r="20" spans="1:6" ht="15.75" x14ac:dyDescent="0.25">
      <c r="A20" s="14" t="s">
        <v>103</v>
      </c>
      <c r="B20" s="15" t="s">
        <v>101</v>
      </c>
      <c r="C20" s="9">
        <v>92</v>
      </c>
      <c r="D20" s="9">
        <v>411.7</v>
      </c>
      <c r="E20" s="9">
        <v>92</v>
      </c>
      <c r="F20" s="9">
        <v>411.7</v>
      </c>
    </row>
    <row r="21" spans="1:6" ht="15.75" x14ac:dyDescent="0.25">
      <c r="A21" s="14" t="s">
        <v>103</v>
      </c>
      <c r="B21" s="15" t="s">
        <v>101</v>
      </c>
      <c r="C21" s="9">
        <v>93.1</v>
      </c>
      <c r="D21" s="9">
        <v>413.8</v>
      </c>
      <c r="E21" s="9">
        <v>93.1</v>
      </c>
      <c r="F21" s="9">
        <v>413.8</v>
      </c>
    </row>
    <row r="22" spans="1:6" ht="15.75" x14ac:dyDescent="0.25">
      <c r="A22" s="14" t="s">
        <v>103</v>
      </c>
      <c r="B22" s="15" t="s">
        <v>101</v>
      </c>
      <c r="C22" s="9">
        <v>92.7</v>
      </c>
      <c r="D22" s="9">
        <v>412.3</v>
      </c>
      <c r="E22" s="9">
        <v>92.7</v>
      </c>
      <c r="F22" s="9">
        <v>412.3</v>
      </c>
    </row>
    <row r="23" spans="1:6" ht="15.75" x14ac:dyDescent="0.25">
      <c r="A23" s="14" t="s">
        <v>103</v>
      </c>
      <c r="B23" s="15" t="s">
        <v>101</v>
      </c>
      <c r="C23" s="9">
        <v>93.7</v>
      </c>
      <c r="D23" s="9">
        <v>414.6</v>
      </c>
      <c r="E23" s="9">
        <v>93.7</v>
      </c>
      <c r="F23" s="9">
        <v>414.6</v>
      </c>
    </row>
    <row r="24" spans="1:6" ht="15.75" x14ac:dyDescent="0.25">
      <c r="A24" s="14" t="s">
        <v>104</v>
      </c>
      <c r="B24" s="15" t="s">
        <v>101</v>
      </c>
      <c r="C24" s="9">
        <v>91.4</v>
      </c>
      <c r="D24" s="9">
        <v>401.3</v>
      </c>
      <c r="E24" s="9">
        <v>91.4</v>
      </c>
      <c r="F24" s="9">
        <v>401.3</v>
      </c>
    </row>
    <row r="25" spans="1:6" ht="15.75" x14ac:dyDescent="0.25">
      <c r="A25" s="14" t="s">
        <v>104</v>
      </c>
      <c r="B25" s="15" t="s">
        <v>101</v>
      </c>
      <c r="C25" s="9">
        <v>91.6</v>
      </c>
      <c r="D25" s="9">
        <v>398.7</v>
      </c>
      <c r="E25" s="9">
        <v>91.6</v>
      </c>
      <c r="F25" s="9">
        <v>398.7</v>
      </c>
    </row>
    <row r="26" spans="1:6" ht="15.75" x14ac:dyDescent="0.25">
      <c r="A26" s="14" t="s">
        <v>104</v>
      </c>
      <c r="B26" s="15" t="s">
        <v>101</v>
      </c>
      <c r="C26" s="9">
        <v>92.5</v>
      </c>
      <c r="D26" s="9">
        <v>399</v>
      </c>
      <c r="E26" s="9">
        <v>92.5</v>
      </c>
      <c r="F26" s="9">
        <v>399</v>
      </c>
    </row>
    <row r="27" spans="1:6" ht="15.75" x14ac:dyDescent="0.25">
      <c r="A27" s="14" t="s">
        <v>104</v>
      </c>
      <c r="B27" s="15" t="s">
        <v>101</v>
      </c>
      <c r="C27" s="9">
        <v>91.2</v>
      </c>
      <c r="D27" s="9">
        <v>398.2</v>
      </c>
      <c r="E27" s="9">
        <v>91.2</v>
      </c>
      <c r="F27" s="9">
        <v>398.2</v>
      </c>
    </row>
    <row r="28" spans="1:6" ht="15.75" x14ac:dyDescent="0.25">
      <c r="A28" s="14" t="s">
        <v>104</v>
      </c>
      <c r="B28" s="15" t="s">
        <v>101</v>
      </c>
      <c r="C28" s="9">
        <v>93</v>
      </c>
      <c r="D28" s="9">
        <v>402.4</v>
      </c>
      <c r="E28" s="9">
        <v>93</v>
      </c>
      <c r="F28" s="9">
        <v>402.4</v>
      </c>
    </row>
    <row r="29" spans="1:6" ht="15.75" x14ac:dyDescent="0.25">
      <c r="A29" s="14" t="s">
        <v>105</v>
      </c>
      <c r="B29" s="15" t="s">
        <v>101</v>
      </c>
      <c r="C29" s="9">
        <v>92.9</v>
      </c>
      <c r="D29" s="9">
        <v>401.4</v>
      </c>
      <c r="E29" s="9">
        <v>92.9</v>
      </c>
      <c r="F29" s="9">
        <v>401.4</v>
      </c>
    </row>
    <row r="30" spans="1:6" ht="15.75" x14ac:dyDescent="0.25">
      <c r="A30" s="14" t="s">
        <v>105</v>
      </c>
      <c r="B30" s="15" t="s">
        <v>101</v>
      </c>
      <c r="C30" s="9">
        <v>92.1</v>
      </c>
      <c r="D30" s="9">
        <v>402</v>
      </c>
      <c r="E30" s="9">
        <v>92.1</v>
      </c>
      <c r="F30" s="9">
        <v>402</v>
      </c>
    </row>
    <row r="31" spans="1:6" ht="15.75" x14ac:dyDescent="0.25">
      <c r="A31" s="14" t="s">
        <v>105</v>
      </c>
      <c r="B31" s="15" t="s">
        <v>101</v>
      </c>
      <c r="C31" s="9">
        <v>94.7</v>
      </c>
      <c r="D31" s="9">
        <v>404.2</v>
      </c>
      <c r="E31" s="9">
        <v>94.7</v>
      </c>
      <c r="F31" s="9">
        <v>404.2</v>
      </c>
    </row>
    <row r="32" spans="1:6" ht="15.75" x14ac:dyDescent="0.25">
      <c r="A32" s="14" t="s">
        <v>105</v>
      </c>
      <c r="B32" s="15" t="s">
        <v>101</v>
      </c>
      <c r="C32" s="9">
        <v>89.2</v>
      </c>
      <c r="D32" s="9">
        <v>399.7</v>
      </c>
      <c r="E32" s="9">
        <v>89.2</v>
      </c>
      <c r="F32" s="9">
        <v>399.7</v>
      </c>
    </row>
    <row r="33" spans="1:6" ht="15.75" x14ac:dyDescent="0.25">
      <c r="A33" s="14" t="s">
        <v>105</v>
      </c>
      <c r="B33" s="15" t="s">
        <v>101</v>
      </c>
      <c r="C33" s="9">
        <v>88</v>
      </c>
      <c r="D33" s="9">
        <v>398.6</v>
      </c>
      <c r="E33" s="9">
        <v>88</v>
      </c>
      <c r="F33" s="9">
        <v>398.6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6C3-9975-4AA6-8422-8E0469BF948A}">
  <dimension ref="A1:P81"/>
  <sheetViews>
    <sheetView workbookViewId="0">
      <selection activeCell="D1" sqref="D1:D81"/>
    </sheetView>
  </sheetViews>
  <sheetFormatPr defaultRowHeight="15" x14ac:dyDescent="0.25"/>
  <cols>
    <col min="11" max="11" width="13.5703125" bestFit="1" customWidth="1"/>
    <col min="13" max="13" width="11.42578125" bestFit="1" customWidth="1"/>
    <col min="15" max="15" width="10.42578125" bestFit="1" customWidth="1"/>
  </cols>
  <sheetData>
    <row r="1" spans="1:16" x14ac:dyDescent="0.25">
      <c r="A1" t="s">
        <v>98</v>
      </c>
      <c r="B1" t="s">
        <v>99</v>
      </c>
      <c r="C1" t="s">
        <v>192</v>
      </c>
      <c r="D1" t="s">
        <v>233</v>
      </c>
      <c r="F1" t="s">
        <v>95</v>
      </c>
      <c r="G1">
        <v>100.38988950839853</v>
      </c>
      <c r="J1" t="s">
        <v>163</v>
      </c>
    </row>
    <row r="2" spans="1:16" x14ac:dyDescent="0.25">
      <c r="A2" t="s">
        <v>100</v>
      </c>
      <c r="B2" t="s">
        <v>101</v>
      </c>
      <c r="C2">
        <v>105.91254948744201</v>
      </c>
      <c r="D2">
        <v>242</v>
      </c>
      <c r="F2" t="s">
        <v>122</v>
      </c>
      <c r="G2">
        <v>1019.59383803088</v>
      </c>
      <c r="J2" t="s">
        <v>164</v>
      </c>
      <c r="K2" s="16">
        <v>0.03</v>
      </c>
    </row>
    <row r="3" spans="1:16" x14ac:dyDescent="0.25">
      <c r="A3" t="s">
        <v>100</v>
      </c>
      <c r="B3" t="s">
        <v>101</v>
      </c>
      <c r="C3">
        <v>103.459443897618</v>
      </c>
      <c r="D3">
        <v>246</v>
      </c>
      <c r="F3" t="s">
        <v>123</v>
      </c>
      <c r="G3">
        <v>248.53879533730424</v>
      </c>
      <c r="J3" t="s">
        <v>165</v>
      </c>
      <c r="K3" s="16">
        <v>0.01</v>
      </c>
    </row>
    <row r="4" spans="1:16" x14ac:dyDescent="0.25">
      <c r="A4" t="s">
        <v>100</v>
      </c>
      <c r="B4" t="s">
        <v>106</v>
      </c>
      <c r="C4">
        <v>100.374620448402</v>
      </c>
      <c r="D4">
        <v>245</v>
      </c>
      <c r="F4" t="s">
        <v>124</v>
      </c>
      <c r="G4">
        <v>68.157867478650402</v>
      </c>
      <c r="J4" t="s">
        <v>166</v>
      </c>
      <c r="K4" s="16">
        <v>0.02</v>
      </c>
    </row>
    <row r="5" spans="1:16" x14ac:dyDescent="0.25">
      <c r="A5" t="s">
        <v>100</v>
      </c>
      <c r="B5" t="s">
        <v>106</v>
      </c>
      <c r="C5">
        <v>103.765913942498</v>
      </c>
      <c r="D5">
        <v>246</v>
      </c>
      <c r="F5" t="s">
        <v>125</v>
      </c>
      <c r="G5">
        <v>400.59850549364029</v>
      </c>
      <c r="J5" t="s">
        <v>167</v>
      </c>
      <c r="K5" s="17">
        <f>SQRT(POWER(K2,2)+POWER(K3,2)+POWER(K4,2))</f>
        <v>3.7416573867739417E-2</v>
      </c>
    </row>
    <row r="6" spans="1:16" x14ac:dyDescent="0.25">
      <c r="A6" t="s">
        <v>102</v>
      </c>
      <c r="B6" t="s">
        <v>101</v>
      </c>
      <c r="C6">
        <v>101.52339031338801</v>
      </c>
      <c r="D6">
        <v>243</v>
      </c>
      <c r="F6" t="s">
        <v>126</v>
      </c>
      <c r="G6">
        <v>302.29866972128497</v>
      </c>
    </row>
    <row r="7" spans="1:16" x14ac:dyDescent="0.25">
      <c r="A7" t="s">
        <v>102</v>
      </c>
      <c r="B7" t="s">
        <v>101</v>
      </c>
      <c r="C7">
        <v>101.334799870363</v>
      </c>
      <c r="D7">
        <v>242</v>
      </c>
      <c r="F7" t="s">
        <v>127</v>
      </c>
      <c r="G7">
        <v>79</v>
      </c>
    </row>
    <row r="8" spans="1:16" x14ac:dyDescent="0.25">
      <c r="A8" t="s">
        <v>102</v>
      </c>
      <c r="B8" t="s">
        <v>106</v>
      </c>
      <c r="C8">
        <v>102.72422719070801</v>
      </c>
      <c r="D8">
        <v>238</v>
      </c>
      <c r="F8" t="s">
        <v>128</v>
      </c>
      <c r="G8">
        <v>19</v>
      </c>
    </row>
    <row r="9" spans="1:16" x14ac:dyDescent="0.25">
      <c r="A9" t="s">
        <v>102</v>
      </c>
      <c r="B9" t="s">
        <v>106</v>
      </c>
      <c r="C9">
        <v>99.324477084567704</v>
      </c>
      <c r="D9">
        <v>238</v>
      </c>
      <c r="F9" t="s">
        <v>129</v>
      </c>
      <c r="G9">
        <v>1</v>
      </c>
      <c r="J9" s="27" t="s">
        <v>172</v>
      </c>
      <c r="K9" s="63" t="s">
        <v>95</v>
      </c>
      <c r="L9" s="64" t="s">
        <v>173</v>
      </c>
      <c r="M9" s="64" t="s">
        <v>174</v>
      </c>
      <c r="N9" s="65" t="s">
        <v>175</v>
      </c>
      <c r="O9" s="66" t="s">
        <v>176</v>
      </c>
      <c r="P9" s="18"/>
    </row>
    <row r="10" spans="1:16" x14ac:dyDescent="0.25">
      <c r="A10" t="s">
        <v>103</v>
      </c>
      <c r="B10" t="s">
        <v>101</v>
      </c>
      <c r="C10">
        <v>104.639388464438</v>
      </c>
      <c r="D10">
        <v>247</v>
      </c>
      <c r="F10" t="s">
        <v>130</v>
      </c>
      <c r="G10">
        <v>19</v>
      </c>
      <c r="J10" s="33"/>
      <c r="K10" s="51">
        <v>100.38988950839854</v>
      </c>
      <c r="L10" s="34">
        <v>3.1523518872781216E-2</v>
      </c>
      <c r="M10" s="67">
        <v>3.1646425765544222</v>
      </c>
      <c r="N10" s="36">
        <v>3.7627484975622447E-2</v>
      </c>
      <c r="O10" s="68">
        <v>3.7774190591816637</v>
      </c>
      <c r="P10" s="18"/>
    </row>
    <row r="11" spans="1:16" x14ac:dyDescent="0.25">
      <c r="A11" t="s">
        <v>103</v>
      </c>
      <c r="B11" t="s">
        <v>101</v>
      </c>
      <c r="C11">
        <v>94.140946998019203</v>
      </c>
      <c r="D11">
        <v>239</v>
      </c>
      <c r="F11" t="s">
        <v>131</v>
      </c>
      <c r="G11">
        <v>40</v>
      </c>
      <c r="J11" s="18"/>
      <c r="K11" s="18"/>
      <c r="L11" s="18"/>
      <c r="M11" s="18"/>
      <c r="N11" s="18"/>
      <c r="O11" s="18"/>
      <c r="P11" s="18"/>
    </row>
    <row r="12" spans="1:16" x14ac:dyDescent="0.25">
      <c r="A12" t="s">
        <v>103</v>
      </c>
      <c r="B12" t="s">
        <v>106</v>
      </c>
      <c r="C12">
        <v>95.331980483197896</v>
      </c>
      <c r="D12">
        <v>241</v>
      </c>
      <c r="F12" t="s">
        <v>132</v>
      </c>
      <c r="G12">
        <v>13.08098922827917</v>
      </c>
      <c r="J12" s="39" t="s">
        <v>177</v>
      </c>
      <c r="K12" s="38"/>
      <c r="L12" s="38"/>
      <c r="M12" s="38"/>
      <c r="N12" s="38"/>
      <c r="O12" s="38"/>
      <c r="P12" s="38"/>
    </row>
    <row r="13" spans="1:16" x14ac:dyDescent="0.25">
      <c r="A13" t="s">
        <v>103</v>
      </c>
      <c r="B13" t="s">
        <v>106</v>
      </c>
      <c r="C13">
        <v>98.001881267459893</v>
      </c>
      <c r="D13">
        <v>240</v>
      </c>
      <c r="F13" t="s">
        <v>133</v>
      </c>
      <c r="G13">
        <v>68.157867478650402</v>
      </c>
      <c r="J13" s="57"/>
      <c r="K13" s="58"/>
      <c r="L13" s="59"/>
      <c r="M13" s="59"/>
      <c r="N13" s="60"/>
      <c r="O13" s="61"/>
      <c r="P13" s="18"/>
    </row>
    <row r="14" spans="1:16" x14ac:dyDescent="0.25">
      <c r="A14" t="s">
        <v>104</v>
      </c>
      <c r="B14" t="s">
        <v>101</v>
      </c>
      <c r="C14">
        <v>104.594870621225</v>
      </c>
      <c r="D14">
        <v>249</v>
      </c>
      <c r="F14" t="s">
        <v>134</v>
      </c>
      <c r="G14">
        <v>15.910456301120259</v>
      </c>
      <c r="J14" s="43" t="s">
        <v>178</v>
      </c>
      <c r="K14" s="45" t="s">
        <v>179</v>
      </c>
      <c r="L14" s="34" t="s">
        <v>180</v>
      </c>
      <c r="M14" s="34" t="s">
        <v>195</v>
      </c>
      <c r="N14" s="46"/>
      <c r="O14" s="68" t="s">
        <v>181</v>
      </c>
      <c r="P14" s="18"/>
    </row>
    <row r="15" spans="1:16" x14ac:dyDescent="0.25">
      <c r="A15" t="s">
        <v>104</v>
      </c>
      <c r="B15" t="s">
        <v>101</v>
      </c>
      <c r="C15">
        <v>98.530713798513403</v>
      </c>
      <c r="D15">
        <v>241</v>
      </c>
      <c r="F15" t="s">
        <v>135</v>
      </c>
      <c r="G15">
        <v>10.014962637341007</v>
      </c>
      <c r="J15" s="43" t="s">
        <v>164</v>
      </c>
      <c r="K15" s="45">
        <v>0.70187374801929114</v>
      </c>
      <c r="L15" s="34">
        <v>3.1523518872781216E-2</v>
      </c>
      <c r="M15" s="32">
        <v>2.5881215454310803E-2</v>
      </c>
      <c r="N15" s="42">
        <v>4.0334431539147869E-2</v>
      </c>
      <c r="O15" s="68">
        <v>3.1646425765544222</v>
      </c>
      <c r="P15" s="18"/>
    </row>
    <row r="16" spans="1:16" x14ac:dyDescent="0.25">
      <c r="A16" t="s">
        <v>104</v>
      </c>
      <c r="B16" t="s">
        <v>106</v>
      </c>
      <c r="C16">
        <v>96.039491787101397</v>
      </c>
      <c r="D16">
        <v>250</v>
      </c>
      <c r="F16" t="s">
        <v>136</v>
      </c>
      <c r="G16">
        <v>1.5886685629557695</v>
      </c>
      <c r="J16" s="43" t="s">
        <v>196</v>
      </c>
      <c r="K16" s="45">
        <v>0.29812625198070891</v>
      </c>
      <c r="L16" s="34">
        <v>2.0544960050292133E-2</v>
      </c>
      <c r="M16" s="34">
        <v>0</v>
      </c>
      <c r="N16" s="46">
        <v>3.7748494440878202E-2</v>
      </c>
      <c r="O16" s="68">
        <v>2.0625062694032894</v>
      </c>
      <c r="P16" s="18"/>
    </row>
    <row r="17" spans="1:16" x14ac:dyDescent="0.25">
      <c r="A17" t="s">
        <v>104</v>
      </c>
      <c r="B17" t="s">
        <v>106</v>
      </c>
      <c r="C17">
        <v>93.734562913754502</v>
      </c>
      <c r="D17">
        <v>245</v>
      </c>
      <c r="F17" t="s">
        <v>137</v>
      </c>
      <c r="G17">
        <v>1.3061445860523149</v>
      </c>
      <c r="J17" s="43" t="s">
        <v>197</v>
      </c>
      <c r="K17" s="45">
        <v>1</v>
      </c>
      <c r="L17" s="34">
        <v>3.7627484975622447E-2</v>
      </c>
      <c r="M17" s="32">
        <v>3.1650663597920368E-2</v>
      </c>
      <c r="N17" s="42">
        <v>4.9621001719379595E-2</v>
      </c>
      <c r="O17" s="68">
        <v>3.7774190591816637</v>
      </c>
      <c r="P17" s="18"/>
    </row>
    <row r="18" spans="1:16" x14ac:dyDescent="0.25">
      <c r="A18" t="s">
        <v>105</v>
      </c>
      <c r="B18" t="s">
        <v>101</v>
      </c>
      <c r="C18">
        <v>103.816993585125</v>
      </c>
      <c r="D18">
        <v>246</v>
      </c>
      <c r="F18" t="s">
        <v>138</v>
      </c>
      <c r="G18">
        <v>6.8056037697556953</v>
      </c>
      <c r="J18" s="43" t="s">
        <v>198</v>
      </c>
      <c r="K18" s="45">
        <v>0</v>
      </c>
      <c r="L18" s="34">
        <v>0</v>
      </c>
      <c r="M18" s="34">
        <v>0</v>
      </c>
      <c r="N18" s="46">
        <v>2.0190793907005913E-2</v>
      </c>
      <c r="O18" s="68">
        <v>0</v>
      </c>
      <c r="P18" s="18"/>
    </row>
    <row r="19" spans="1:16" x14ac:dyDescent="0.25">
      <c r="A19" t="s">
        <v>105</v>
      </c>
      <c r="B19" t="s">
        <v>101</v>
      </c>
      <c r="C19">
        <v>100.908936633932</v>
      </c>
      <c r="D19">
        <v>242</v>
      </c>
      <c r="F19" t="s">
        <v>139</v>
      </c>
      <c r="G19">
        <v>80</v>
      </c>
      <c r="J19" s="18" t="s">
        <v>182</v>
      </c>
      <c r="K19" s="18">
        <v>1</v>
      </c>
      <c r="L19" s="18">
        <v>3.7627484975622447E-2</v>
      </c>
      <c r="M19" s="18">
        <v>3.3627058708404052E-2</v>
      </c>
      <c r="N19" s="18">
        <v>4.5952437339526891E-2</v>
      </c>
      <c r="O19" s="18">
        <v>3.7774190591816637</v>
      </c>
      <c r="P19" s="18"/>
    </row>
    <row r="20" spans="1:16" x14ac:dyDescent="0.25">
      <c r="A20" t="s">
        <v>105</v>
      </c>
      <c r="B20" t="s">
        <v>106</v>
      </c>
      <c r="C20">
        <v>95.247126548386404</v>
      </c>
      <c r="D20">
        <v>243</v>
      </c>
      <c r="F20" t="s">
        <v>140</v>
      </c>
      <c r="G20">
        <v>20</v>
      </c>
      <c r="J20" s="19"/>
      <c r="K20" s="20"/>
      <c r="L20" s="20"/>
      <c r="M20" s="20"/>
      <c r="N20" s="20"/>
      <c r="O20" s="20"/>
      <c r="P20" s="20"/>
    </row>
    <row r="21" spans="1:16" x14ac:dyDescent="0.25">
      <c r="A21" t="s">
        <v>105</v>
      </c>
      <c r="B21" t="s">
        <v>106</v>
      </c>
      <c r="C21">
        <v>103.27943303077799</v>
      </c>
      <c r="D21">
        <v>240</v>
      </c>
      <c r="F21" t="s">
        <v>141</v>
      </c>
      <c r="G21">
        <v>2</v>
      </c>
      <c r="J21" s="18" t="s">
        <v>183</v>
      </c>
      <c r="K21" s="18"/>
      <c r="L21" s="18"/>
      <c r="M21" s="18"/>
      <c r="N21" s="18"/>
      <c r="O21" s="18"/>
      <c r="P21" s="18"/>
    </row>
    <row r="22" spans="1:16" x14ac:dyDescent="0.25">
      <c r="A22" t="s">
        <v>107</v>
      </c>
      <c r="B22" t="s">
        <v>101</v>
      </c>
      <c r="C22">
        <v>98.578804752151896</v>
      </c>
      <c r="D22">
        <v>244</v>
      </c>
      <c r="F22" t="s">
        <v>142</v>
      </c>
      <c r="G22">
        <v>2</v>
      </c>
      <c r="J22" s="27"/>
      <c r="K22" s="54"/>
      <c r="L22" s="55"/>
      <c r="M22" s="62"/>
      <c r="N22" s="56"/>
      <c r="O22" s="69"/>
      <c r="P22" s="69"/>
    </row>
    <row r="23" spans="1:16" ht="15" customHeight="1" x14ac:dyDescent="0.25">
      <c r="A23" t="s">
        <v>107</v>
      </c>
      <c r="B23" t="s">
        <v>101</v>
      </c>
      <c r="C23">
        <v>100.657733243134</v>
      </c>
      <c r="D23">
        <v>245</v>
      </c>
      <c r="F23" t="s">
        <v>143</v>
      </c>
      <c r="G23">
        <v>0</v>
      </c>
      <c r="J23" s="43" t="s">
        <v>184</v>
      </c>
      <c r="K23" s="52" t="s">
        <v>185</v>
      </c>
      <c r="L23" s="49" t="s">
        <v>186</v>
      </c>
      <c r="M23" s="53" t="s">
        <v>187</v>
      </c>
      <c r="N23" s="70" t="s">
        <v>188</v>
      </c>
      <c r="O23" s="47"/>
      <c r="P23" s="47"/>
    </row>
    <row r="24" spans="1:16" ht="15" customHeight="1" x14ac:dyDescent="0.25">
      <c r="A24" t="s">
        <v>107</v>
      </c>
      <c r="B24" t="s">
        <v>106</v>
      </c>
      <c r="C24">
        <v>104.575040466348</v>
      </c>
      <c r="D24">
        <v>251</v>
      </c>
      <c r="F24" t="s">
        <v>144</v>
      </c>
      <c r="G24">
        <v>2.9477468318896269</v>
      </c>
      <c r="J24" s="43" t="s">
        <v>98</v>
      </c>
      <c r="K24" s="52">
        <v>248.53879533730492</v>
      </c>
      <c r="L24" s="49">
        <v>19</v>
      </c>
      <c r="M24" s="53">
        <v>13.080989228279206</v>
      </c>
      <c r="N24" s="19" t="s">
        <v>199</v>
      </c>
      <c r="O24" s="20"/>
      <c r="P24" s="20"/>
    </row>
    <row r="25" spans="1:16" x14ac:dyDescent="0.25">
      <c r="A25" t="s">
        <v>107</v>
      </c>
      <c r="B25" t="s">
        <v>106</v>
      </c>
      <c r="C25">
        <v>102.107644530922</v>
      </c>
      <c r="D25">
        <v>247</v>
      </c>
      <c r="F25" t="s">
        <v>145</v>
      </c>
      <c r="G25">
        <v>10.014962637341007</v>
      </c>
      <c r="J25" s="43" t="s">
        <v>201</v>
      </c>
      <c r="K25" s="52">
        <v>370.45653719993516</v>
      </c>
      <c r="L25" s="49">
        <v>20</v>
      </c>
      <c r="M25" s="53">
        <v>18.522826859996758</v>
      </c>
      <c r="N25" s="19" t="s">
        <v>202</v>
      </c>
      <c r="O25" s="20"/>
      <c r="P25" s="20"/>
    </row>
    <row r="26" spans="1:16" x14ac:dyDescent="0.25">
      <c r="A26" t="s">
        <v>108</v>
      </c>
      <c r="B26" t="s">
        <v>101</v>
      </c>
      <c r="C26">
        <v>98.114225588836803</v>
      </c>
      <c r="D26">
        <v>241</v>
      </c>
      <c r="F26" t="s">
        <v>146</v>
      </c>
      <c r="G26">
        <v>0</v>
      </c>
      <c r="J26" t="s">
        <v>189</v>
      </c>
      <c r="K26">
        <v>400.59850549364046</v>
      </c>
      <c r="L26">
        <v>40</v>
      </c>
      <c r="M26">
        <v>10.014962637341011</v>
      </c>
      <c r="N26" t="s">
        <v>190</v>
      </c>
    </row>
    <row r="27" spans="1:16" x14ac:dyDescent="0.25">
      <c r="A27" t="s">
        <v>108</v>
      </c>
      <c r="B27" t="s">
        <v>101</v>
      </c>
      <c r="C27">
        <v>104.77635112279</v>
      </c>
      <c r="D27">
        <v>246</v>
      </c>
      <c r="F27" t="s">
        <v>147</v>
      </c>
      <c r="G27">
        <v>1.7169003558417788</v>
      </c>
    </row>
    <row r="28" spans="1:16" x14ac:dyDescent="0.25">
      <c r="A28" t="s">
        <v>108</v>
      </c>
      <c r="B28" t="s">
        <v>106</v>
      </c>
      <c r="C28">
        <v>102.46555249469699</v>
      </c>
      <c r="D28">
        <v>245</v>
      </c>
      <c r="F28" t="s">
        <v>148</v>
      </c>
      <c r="G28">
        <v>3.1646425765544213</v>
      </c>
    </row>
    <row r="29" spans="1:16" x14ac:dyDescent="0.25">
      <c r="A29" t="s">
        <v>108</v>
      </c>
      <c r="B29" t="s">
        <v>106</v>
      </c>
      <c r="C29">
        <v>99.938488746252204</v>
      </c>
      <c r="D29">
        <v>247</v>
      </c>
      <c r="F29" t="s">
        <v>149</v>
      </c>
      <c r="G29">
        <v>3.6003762955044896</v>
      </c>
    </row>
    <row r="30" spans="1:16" x14ac:dyDescent="0.25">
      <c r="A30" t="s">
        <v>109</v>
      </c>
      <c r="B30" t="s">
        <v>101</v>
      </c>
      <c r="C30">
        <v>103.061864182264</v>
      </c>
      <c r="D30">
        <v>245</v>
      </c>
      <c r="F30" t="s">
        <v>150</v>
      </c>
      <c r="G30">
        <v>0</v>
      </c>
      <c r="J30" t="s">
        <v>204</v>
      </c>
    </row>
    <row r="31" spans="1:16" x14ac:dyDescent="0.25">
      <c r="A31" t="s">
        <v>109</v>
      </c>
      <c r="B31" t="s">
        <v>101</v>
      </c>
      <c r="C31">
        <v>102.96684523714001</v>
      </c>
      <c r="D31">
        <v>245</v>
      </c>
      <c r="F31" t="s">
        <v>151</v>
      </c>
      <c r="G31">
        <v>1.7102323393812926E-2</v>
      </c>
      <c r="J31" t="s">
        <v>205</v>
      </c>
    </row>
    <row r="32" spans="1:16" x14ac:dyDescent="0.25">
      <c r="A32" t="s">
        <v>109</v>
      </c>
      <c r="B32" t="s">
        <v>106</v>
      </c>
      <c r="C32">
        <v>90.750612406640599</v>
      </c>
      <c r="D32">
        <v>243</v>
      </c>
      <c r="F32" t="s">
        <v>152</v>
      </c>
      <c r="G32">
        <v>3.1523518872781216E-2</v>
      </c>
    </row>
    <row r="33" spans="1:16" x14ac:dyDescent="0.25">
      <c r="A33" t="s">
        <v>109</v>
      </c>
      <c r="B33" t="s">
        <v>106</v>
      </c>
      <c r="C33">
        <v>93.400877471520005</v>
      </c>
      <c r="D33">
        <v>245</v>
      </c>
      <c r="F33" t="s">
        <v>153</v>
      </c>
      <c r="G33">
        <v>3.5863933242035156E-2</v>
      </c>
      <c r="J33" t="s">
        <v>208</v>
      </c>
      <c r="K33" t="s">
        <v>186</v>
      </c>
      <c r="L33" t="s">
        <v>185</v>
      </c>
      <c r="M33" t="s">
        <v>187</v>
      </c>
      <c r="N33" t="s">
        <v>209</v>
      </c>
      <c r="O33" t="s">
        <v>181</v>
      </c>
      <c r="P33" t="s">
        <v>180</v>
      </c>
    </row>
    <row r="34" spans="1:16" x14ac:dyDescent="0.25">
      <c r="A34" t="s">
        <v>110</v>
      </c>
      <c r="B34" t="s">
        <v>101</v>
      </c>
      <c r="C34">
        <v>100.50394565867001</v>
      </c>
      <c r="D34">
        <v>243</v>
      </c>
      <c r="F34" t="s">
        <v>154</v>
      </c>
      <c r="G34">
        <v>74.263217127883351</v>
      </c>
      <c r="J34" t="s">
        <v>167</v>
      </c>
      <c r="K34">
        <v>72.003827000000001</v>
      </c>
      <c r="N34">
        <v>14.268895000000001</v>
      </c>
      <c r="O34">
        <v>3.7774190000000001</v>
      </c>
      <c r="P34">
        <v>3.7627480000000002</v>
      </c>
    </row>
    <row r="35" spans="1:16" x14ac:dyDescent="0.25">
      <c r="A35" t="s">
        <v>110</v>
      </c>
      <c r="B35" t="s">
        <v>101</v>
      </c>
      <c r="C35">
        <v>99.862939218668402</v>
      </c>
      <c r="D35">
        <v>239</v>
      </c>
      <c r="F35" t="s">
        <v>155</v>
      </c>
      <c r="G35">
        <v>3.1029117072908172</v>
      </c>
      <c r="J35" t="s">
        <v>98</v>
      </c>
      <c r="K35">
        <v>19</v>
      </c>
      <c r="L35">
        <v>248.53879499999999</v>
      </c>
      <c r="M35">
        <v>13.080989000000001</v>
      </c>
      <c r="N35">
        <v>0</v>
      </c>
      <c r="O35">
        <v>0</v>
      </c>
      <c r="P35">
        <v>0</v>
      </c>
    </row>
    <row r="36" spans="1:16" x14ac:dyDescent="0.25">
      <c r="A36" t="s">
        <v>110</v>
      </c>
      <c r="B36" t="s">
        <v>106</v>
      </c>
      <c r="C36">
        <v>98.9347816938037</v>
      </c>
      <c r="D36">
        <v>244</v>
      </c>
      <c r="F36" t="s">
        <v>156</v>
      </c>
      <c r="G36">
        <v>4.2892958004324999</v>
      </c>
      <c r="J36" t="s">
        <v>210</v>
      </c>
      <c r="K36">
        <v>20</v>
      </c>
      <c r="L36">
        <v>370.45653700000003</v>
      </c>
      <c r="M36">
        <v>18.522826999999999</v>
      </c>
      <c r="N36">
        <v>4.2539319999999998</v>
      </c>
      <c r="O36">
        <v>2.062506</v>
      </c>
      <c r="P36">
        <v>2.0544959999999999</v>
      </c>
    </row>
    <row r="37" spans="1:16" x14ac:dyDescent="0.25">
      <c r="A37" t="s">
        <v>110</v>
      </c>
      <c r="B37" t="s">
        <v>106</v>
      </c>
      <c r="C37">
        <v>102.18390876234</v>
      </c>
      <c r="D37">
        <v>245</v>
      </c>
      <c r="F37" t="s">
        <v>157</v>
      </c>
      <c r="G37">
        <v>2.5982123598024129</v>
      </c>
      <c r="J37" t="s">
        <v>189</v>
      </c>
      <c r="K37">
        <v>40</v>
      </c>
      <c r="L37">
        <v>400.59850499999999</v>
      </c>
      <c r="M37">
        <v>10.014963</v>
      </c>
      <c r="N37">
        <v>10.014963</v>
      </c>
      <c r="O37">
        <v>3.1646429999999999</v>
      </c>
      <c r="P37">
        <v>3.152352</v>
      </c>
    </row>
    <row r="38" spans="1:16" x14ac:dyDescent="0.25">
      <c r="A38" t="s">
        <v>111</v>
      </c>
      <c r="B38" t="s">
        <v>101</v>
      </c>
      <c r="C38">
        <v>95.955394569818196</v>
      </c>
      <c r="D38">
        <v>244</v>
      </c>
      <c r="F38" t="s">
        <v>158</v>
      </c>
      <c r="G38">
        <v>4.049169125596829</v>
      </c>
    </row>
    <row r="39" spans="1:16" x14ac:dyDescent="0.25">
      <c r="A39" t="s">
        <v>111</v>
      </c>
      <c r="B39" t="s">
        <v>101</v>
      </c>
      <c r="C39">
        <v>108.471792595466</v>
      </c>
      <c r="D39">
        <v>246</v>
      </c>
      <c r="F39" t="s">
        <v>159</v>
      </c>
      <c r="G39">
        <v>3.0908607654471329E-2</v>
      </c>
      <c r="J39" t="s">
        <v>206</v>
      </c>
    </row>
    <row r="40" spans="1:16" x14ac:dyDescent="0.25">
      <c r="A40" t="s">
        <v>111</v>
      </c>
      <c r="B40" t="s">
        <v>106</v>
      </c>
      <c r="C40">
        <v>99.493795247262895</v>
      </c>
      <c r="D40">
        <v>247</v>
      </c>
      <c r="F40" t="s">
        <v>160</v>
      </c>
      <c r="G40">
        <v>4.2726372361169523E-2</v>
      </c>
    </row>
    <row r="41" spans="1:16" x14ac:dyDescent="0.25">
      <c r="A41" t="s">
        <v>111</v>
      </c>
      <c r="B41" t="s">
        <v>106</v>
      </c>
      <c r="C41">
        <v>95.755952301741203</v>
      </c>
      <c r="D41">
        <v>239</v>
      </c>
      <c r="F41" t="s">
        <v>161</v>
      </c>
      <c r="G41">
        <v>2.5881215454321715E-2</v>
      </c>
    </row>
    <row r="42" spans="1:16" x14ac:dyDescent="0.25">
      <c r="A42" t="s">
        <v>112</v>
      </c>
      <c r="B42" t="s">
        <v>101</v>
      </c>
      <c r="C42">
        <v>106.64351196067599</v>
      </c>
      <c r="D42">
        <v>252</v>
      </c>
      <c r="F42" t="s">
        <v>162</v>
      </c>
      <c r="G42">
        <v>4.0334431539125061E-2</v>
      </c>
    </row>
    <row r="43" spans="1:16" x14ac:dyDescent="0.25">
      <c r="A43" t="s">
        <v>112</v>
      </c>
      <c r="B43" t="s">
        <v>101</v>
      </c>
      <c r="C43">
        <v>98.852209551491597</v>
      </c>
      <c r="D43">
        <v>251</v>
      </c>
      <c r="F43" t="s">
        <v>162</v>
      </c>
      <c r="G43">
        <v>4.7943044096376383E-2</v>
      </c>
    </row>
    <row r="44" spans="1:16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16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16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16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16" x14ac:dyDescent="0.25">
      <c r="A48" t="s">
        <v>113</v>
      </c>
      <c r="B48" t="s">
        <v>106</v>
      </c>
      <c r="C48">
        <v>106.095248879312</v>
      </c>
      <c r="D48">
        <v>251</v>
      </c>
    </row>
    <row r="49" spans="1:10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10" x14ac:dyDescent="0.25">
      <c r="A50" t="s">
        <v>114</v>
      </c>
      <c r="B50" t="s">
        <v>101</v>
      </c>
      <c r="C50">
        <v>100.65363630873</v>
      </c>
      <c r="D50">
        <v>242</v>
      </c>
      <c r="J50" t="s">
        <v>207</v>
      </c>
    </row>
    <row r="51" spans="1:10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10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10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10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10" x14ac:dyDescent="0.25">
      <c r="A55" t="s">
        <v>115</v>
      </c>
      <c r="B55" t="s">
        <v>101</v>
      </c>
      <c r="C55">
        <v>103.745049689742</v>
      </c>
      <c r="D55">
        <v>249</v>
      </c>
    </row>
    <row r="56" spans="1:10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10" x14ac:dyDescent="0.25">
      <c r="A57" t="s">
        <v>115</v>
      </c>
      <c r="B57" t="s">
        <v>106</v>
      </c>
      <c r="C57">
        <v>104.182440367005</v>
      </c>
      <c r="D57">
        <v>240</v>
      </c>
    </row>
    <row r="58" spans="1:10" x14ac:dyDescent="0.25">
      <c r="A58" t="s">
        <v>116</v>
      </c>
      <c r="B58" t="s">
        <v>101</v>
      </c>
      <c r="C58">
        <v>100.320280613403</v>
      </c>
      <c r="D58">
        <v>247</v>
      </c>
    </row>
    <row r="59" spans="1:10" x14ac:dyDescent="0.25">
      <c r="A59" t="s">
        <v>116</v>
      </c>
      <c r="B59" t="s">
        <v>101</v>
      </c>
      <c r="C59">
        <v>100.64591214593</v>
      </c>
      <c r="D59">
        <v>248</v>
      </c>
    </row>
    <row r="60" spans="1:10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10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10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10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10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  <customProperties>
    <customPr name="__ai3_dataset_1753400505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B62E-C183-4D29-A9A9-387646CEF91A}">
  <dimension ref="A1:Y167"/>
  <sheetViews>
    <sheetView tabSelected="1" topLeftCell="A8" workbookViewId="0">
      <selection activeCell="Q38" sqref="Q38"/>
    </sheetView>
  </sheetViews>
  <sheetFormatPr defaultRowHeight="15" x14ac:dyDescent="0.25"/>
  <sheetData>
    <row r="1" spans="1:25" x14ac:dyDescent="0.25">
      <c r="B1" t="s">
        <v>98</v>
      </c>
      <c r="C1" t="s">
        <v>99</v>
      </c>
      <c r="D1" t="s">
        <v>192</v>
      </c>
      <c r="F1" t="s">
        <v>98</v>
      </c>
      <c r="G1" t="s">
        <v>101</v>
      </c>
      <c r="H1" t="s">
        <v>101</v>
      </c>
      <c r="I1" t="s">
        <v>106</v>
      </c>
      <c r="J1" t="s">
        <v>106</v>
      </c>
      <c r="L1" t="s">
        <v>216</v>
      </c>
      <c r="M1" t="s">
        <v>214</v>
      </c>
      <c r="N1" t="s">
        <v>218</v>
      </c>
      <c r="P1" t="s">
        <v>211</v>
      </c>
      <c r="Q1" t="s">
        <v>211</v>
      </c>
      <c r="T1" t="s">
        <v>220</v>
      </c>
      <c r="Y1" t="s">
        <v>216</v>
      </c>
    </row>
    <row r="2" spans="1:25" x14ac:dyDescent="0.25">
      <c r="A2">
        <v>1</v>
      </c>
      <c r="B2" t="s">
        <v>100</v>
      </c>
      <c r="C2" t="s">
        <v>101</v>
      </c>
      <c r="D2">
        <v>105.91254948744201</v>
      </c>
      <c r="F2" t="s">
        <v>100</v>
      </c>
      <c r="G2">
        <v>105.91254948744201</v>
      </c>
      <c r="H2">
        <v>103.459443897618</v>
      </c>
      <c r="I2">
        <v>100.374620448402</v>
      </c>
      <c r="J2">
        <v>103.765913942498</v>
      </c>
      <c r="L2">
        <f>AVERAGE(G2:J2)</f>
        <v>103.37813194399</v>
      </c>
      <c r="M2">
        <f>POWER(L2-$Q$26,2)</f>
        <v>8.9295928538697478</v>
      </c>
      <c r="N2">
        <f>COUNT(G2:J2)</f>
        <v>4</v>
      </c>
      <c r="O2">
        <f>M2*N2</f>
        <v>35.718371415478991</v>
      </c>
      <c r="P2">
        <f>DEVSQ(G2:H2)</f>
        <v>3.008863517412891</v>
      </c>
      <c r="Q2">
        <f>DEVSQ(I2:J2)</f>
        <v>5.7504357815489424</v>
      </c>
      <c r="R2">
        <f>COUNT(G2:H2)</f>
        <v>2</v>
      </c>
      <c r="S2">
        <f>COUNT(I2:J2)</f>
        <v>2</v>
      </c>
      <c r="T2">
        <f>POWER(G2-$Q$26,2)</f>
        <v>30.499773244128708</v>
      </c>
      <c r="U2">
        <f t="shared" ref="U2:W17" si="0">POWER(H2-$Q$26,2)</f>
        <v>9.4221641483766394</v>
      </c>
      <c r="V2">
        <f t="shared" si="0"/>
        <v>2.331441931771021E-4</v>
      </c>
      <c r="W2">
        <f t="shared" si="0"/>
        <v>11.397540979636792</v>
      </c>
    </row>
    <row r="3" spans="1:25" x14ac:dyDescent="0.25">
      <c r="A3">
        <v>2</v>
      </c>
      <c r="B3" t="s">
        <v>100</v>
      </c>
      <c r="C3" t="s">
        <v>101</v>
      </c>
      <c r="D3">
        <v>103.459443897618</v>
      </c>
      <c r="F3" t="s">
        <v>102</v>
      </c>
      <c r="G3">
        <v>101.52339031338801</v>
      </c>
      <c r="H3">
        <v>101.334799870363</v>
      </c>
      <c r="I3">
        <v>102.72422719070801</v>
      </c>
      <c r="J3">
        <v>99.324477084567704</v>
      </c>
      <c r="L3">
        <f t="shared" ref="L3:L21" si="1">AVERAGE(G3:J3)</f>
        <v>101.22672361475668</v>
      </c>
      <c r="M3">
        <f t="shared" ref="M3:M21" si="2">POWER(L3-$Q$26,2)</f>
        <v>0.70029132156427387</v>
      </c>
      <c r="N3">
        <f t="shared" ref="N3:N21" si="3">COUNT(G3:J3)</f>
        <v>4</v>
      </c>
      <c r="O3">
        <f t="shared" ref="O3:O21" si="4">M3*N3</f>
        <v>2.8011652862570955</v>
      </c>
      <c r="P3">
        <f t="shared" ref="P3:P21" si="5">DEVSQ(G3:H3)</f>
        <v>1.7783177600184108E-2</v>
      </c>
      <c r="Q3">
        <f t="shared" ref="Q3:Q21" si="6">DEVSQ(I3:J3)</f>
        <v>5.7791503921005001</v>
      </c>
      <c r="R3">
        <f t="shared" ref="R3:R21" si="7">COUNT(G3:H3)</f>
        <v>2</v>
      </c>
      <c r="S3">
        <f t="shared" ref="S3:S21" si="8">COUNT(I3:J3)</f>
        <v>2</v>
      </c>
      <c r="T3">
        <f t="shared" ref="T3:T21" si="9">POWER(G3-$Q$26,2)</f>
        <v>1.2848240749118338</v>
      </c>
      <c r="U3">
        <f t="shared" si="0"/>
        <v>0.89285559214786114</v>
      </c>
      <c r="V3">
        <f t="shared" si="0"/>
        <v>5.4491324150500677</v>
      </c>
      <c r="W3">
        <f t="shared" si="0"/>
        <v>1.1351036328530355</v>
      </c>
    </row>
    <row r="4" spans="1:25" x14ac:dyDescent="0.25">
      <c r="A4">
        <v>3</v>
      </c>
      <c r="B4" t="s">
        <v>100</v>
      </c>
      <c r="C4" t="s">
        <v>106</v>
      </c>
      <c r="D4">
        <v>100.374620448402</v>
      </c>
      <c r="F4" t="s">
        <v>103</v>
      </c>
      <c r="G4">
        <v>104.639388464438</v>
      </c>
      <c r="H4">
        <v>94.140946998019203</v>
      </c>
      <c r="I4">
        <v>95.331980483197896</v>
      </c>
      <c r="J4">
        <v>98.001881267459893</v>
      </c>
      <c r="L4">
        <f t="shared" si="1"/>
        <v>98.028549303278751</v>
      </c>
      <c r="M4">
        <f t="shared" si="2"/>
        <v>5.5759275643150286</v>
      </c>
      <c r="N4">
        <f t="shared" si="3"/>
        <v>4</v>
      </c>
      <c r="O4">
        <f t="shared" si="4"/>
        <v>22.303710257260114</v>
      </c>
      <c r="P4">
        <f t="shared" si="5"/>
        <v>55.108636611910825</v>
      </c>
      <c r="Q4">
        <f t="shared" si="6"/>
        <v>3.5641850989014152</v>
      </c>
      <c r="R4">
        <f t="shared" si="7"/>
        <v>2</v>
      </c>
      <c r="S4">
        <f t="shared" si="8"/>
        <v>2</v>
      </c>
      <c r="T4">
        <f t="shared" si="9"/>
        <v>18.058241377380703</v>
      </c>
      <c r="U4">
        <f t="shared" si="0"/>
        <v>39.049282498025647</v>
      </c>
      <c r="V4">
        <f t="shared" si="0"/>
        <v>25.58244370720584</v>
      </c>
      <c r="W4">
        <f t="shared" si="0"/>
        <v>5.7025833587907506</v>
      </c>
    </row>
    <row r="5" spans="1:25" x14ac:dyDescent="0.25">
      <c r="A5">
        <v>4</v>
      </c>
      <c r="B5" t="s">
        <v>100</v>
      </c>
      <c r="C5" t="s">
        <v>106</v>
      </c>
      <c r="D5">
        <v>103.765913942498</v>
      </c>
      <c r="F5" t="s">
        <v>104</v>
      </c>
      <c r="G5">
        <v>104.594870621225</v>
      </c>
      <c r="H5">
        <v>98.530713798513403</v>
      </c>
      <c r="I5">
        <v>96.039491787101397</v>
      </c>
      <c r="J5">
        <v>93.734562913754502</v>
      </c>
      <c r="L5">
        <f t="shared" si="1"/>
        <v>98.224909780148579</v>
      </c>
      <c r="M5">
        <f t="shared" si="2"/>
        <v>4.6871372237331501</v>
      </c>
      <c r="N5">
        <f t="shared" si="3"/>
        <v>4</v>
      </c>
      <c r="O5">
        <f t="shared" si="4"/>
        <v>18.7485488949326</v>
      </c>
      <c r="P5">
        <f t="shared" si="5"/>
        <v>18.386998985219797</v>
      </c>
      <c r="Q5">
        <f t="shared" si="6"/>
        <v>2.6563485555940947</v>
      </c>
      <c r="R5">
        <f t="shared" si="7"/>
        <v>2</v>
      </c>
      <c r="S5">
        <f t="shared" si="8"/>
        <v>2</v>
      </c>
      <c r="T5">
        <f t="shared" si="9"/>
        <v>17.681866159227489</v>
      </c>
      <c r="U5">
        <f t="shared" si="0"/>
        <v>3.456534320226794</v>
      </c>
      <c r="V5">
        <f t="shared" si="0"/>
        <v>18.92596033346712</v>
      </c>
      <c r="W5">
        <f t="shared" si="0"/>
        <v>44.293372081375821</v>
      </c>
    </row>
    <row r="6" spans="1:25" x14ac:dyDescent="0.25">
      <c r="A6">
        <v>5</v>
      </c>
      <c r="B6" t="s">
        <v>102</v>
      </c>
      <c r="C6" t="s">
        <v>101</v>
      </c>
      <c r="D6">
        <v>101.52339031338801</v>
      </c>
      <c r="F6" t="s">
        <v>105</v>
      </c>
      <c r="G6">
        <v>103.816993585125</v>
      </c>
      <c r="H6">
        <v>100.908936633932</v>
      </c>
      <c r="I6">
        <v>95.247126548386404</v>
      </c>
      <c r="J6">
        <v>103.27943303077799</v>
      </c>
      <c r="L6">
        <f t="shared" si="1"/>
        <v>100.81312244955535</v>
      </c>
      <c r="M6">
        <f t="shared" si="2"/>
        <v>0.17912612248026924</v>
      </c>
      <c r="N6">
        <f t="shared" si="3"/>
        <v>4</v>
      </c>
      <c r="O6">
        <f t="shared" si="4"/>
        <v>0.71650448992107696</v>
      </c>
      <c r="P6">
        <f t="shared" si="5"/>
        <v>4.2283976156909739</v>
      </c>
      <c r="Q6">
        <f t="shared" si="6"/>
        <v>32.258973713534978</v>
      </c>
      <c r="R6">
        <f t="shared" si="7"/>
        <v>2</v>
      </c>
      <c r="S6">
        <f t="shared" si="8"/>
        <v>2</v>
      </c>
      <c r="T6">
        <f t="shared" si="9"/>
        <v>11.745042352715352</v>
      </c>
      <c r="U6">
        <f t="shared" si="0"/>
        <v>0.26940991852457841</v>
      </c>
      <c r="V6">
        <f t="shared" si="0"/>
        <v>26.448010862872483</v>
      </c>
      <c r="W6">
        <f t="shared" si="0"/>
        <v>8.3494617677252325</v>
      </c>
    </row>
    <row r="7" spans="1:25" x14ac:dyDescent="0.25">
      <c r="A7">
        <v>6</v>
      </c>
      <c r="B7" t="s">
        <v>102</v>
      </c>
      <c r="C7" t="s">
        <v>101</v>
      </c>
      <c r="D7">
        <v>101.334799870363</v>
      </c>
      <c r="F7" t="s">
        <v>107</v>
      </c>
      <c r="G7">
        <v>98.578804752151896</v>
      </c>
      <c r="H7">
        <v>100.657733243134</v>
      </c>
      <c r="I7">
        <v>104.575040466348</v>
      </c>
      <c r="J7">
        <v>102.107644530922</v>
      </c>
      <c r="L7">
        <f t="shared" si="1"/>
        <v>101.47980574813899</v>
      </c>
      <c r="M7">
        <f t="shared" si="2"/>
        <v>1.1879174096500169</v>
      </c>
      <c r="N7">
        <f t="shared" si="3"/>
        <v>4</v>
      </c>
      <c r="O7">
        <f t="shared" si="4"/>
        <v>4.7516696386000676</v>
      </c>
      <c r="P7">
        <f t="shared" si="5"/>
        <v>2.1609718353085716</v>
      </c>
      <c r="Q7">
        <f t="shared" si="6"/>
        <v>3.0440213510783671</v>
      </c>
      <c r="R7">
        <f t="shared" si="7"/>
        <v>2</v>
      </c>
      <c r="S7">
        <f t="shared" si="8"/>
        <v>2</v>
      </c>
      <c r="T7">
        <f t="shared" si="9"/>
        <v>3.2800279943088602</v>
      </c>
      <c r="U7">
        <f t="shared" si="0"/>
        <v>7.1740266237057107E-2</v>
      </c>
      <c r="V7">
        <f t="shared" si="0"/>
        <v>17.515488540825523</v>
      </c>
      <c r="W7">
        <f t="shared" si="0"/>
        <v>2.950682317404679</v>
      </c>
    </row>
    <row r="8" spans="1:25" x14ac:dyDescent="0.25">
      <c r="A8">
        <v>7</v>
      </c>
      <c r="B8" t="s">
        <v>102</v>
      </c>
      <c r="C8" t="s">
        <v>106</v>
      </c>
      <c r="D8">
        <v>102.72422719070801</v>
      </c>
      <c r="F8" t="s">
        <v>108</v>
      </c>
      <c r="G8">
        <v>98.114225588836803</v>
      </c>
      <c r="H8">
        <v>104.77635112279</v>
      </c>
      <c r="I8">
        <v>102.46555249469699</v>
      </c>
      <c r="J8">
        <v>99.938488746252204</v>
      </c>
      <c r="L8">
        <f t="shared" si="1"/>
        <v>101.323654488144</v>
      </c>
      <c r="M8">
        <f t="shared" si="2"/>
        <v>0.87191703739909554</v>
      </c>
      <c r="N8">
        <f t="shared" si="3"/>
        <v>4</v>
      </c>
      <c r="O8">
        <f t="shared" si="4"/>
        <v>3.4876681495963822</v>
      </c>
      <c r="P8">
        <f t="shared" si="5"/>
        <v>22.191958315075613</v>
      </c>
      <c r="Q8">
        <f t="shared" si="6"/>
        <v>3.1930255943519135</v>
      </c>
      <c r="R8">
        <f t="shared" si="7"/>
        <v>2</v>
      </c>
      <c r="S8">
        <f t="shared" si="8"/>
        <v>2</v>
      </c>
      <c r="T8">
        <f t="shared" si="9"/>
        <v>5.1786462747949571</v>
      </c>
      <c r="U8">
        <f t="shared" si="0"/>
        <v>19.241045494530024</v>
      </c>
      <c r="V8">
        <f t="shared" si="0"/>
        <v>4.3083768326895333</v>
      </c>
      <c r="W8">
        <f t="shared" si="0"/>
        <v>0.2037626480662664</v>
      </c>
    </row>
    <row r="9" spans="1:25" x14ac:dyDescent="0.25">
      <c r="A9">
        <v>8</v>
      </c>
      <c r="B9" t="s">
        <v>102</v>
      </c>
      <c r="C9" t="s">
        <v>106</v>
      </c>
      <c r="D9">
        <v>99.324477084567704</v>
      </c>
      <c r="F9" t="s">
        <v>109</v>
      </c>
      <c r="G9">
        <v>103.061864182264</v>
      </c>
      <c r="H9">
        <v>102.96684523714001</v>
      </c>
      <c r="I9">
        <v>90.750612406640599</v>
      </c>
      <c r="J9">
        <v>93.400877471520005</v>
      </c>
      <c r="L9">
        <f t="shared" si="1"/>
        <v>97.545049824391157</v>
      </c>
      <c r="M9">
        <f t="shared" si="2"/>
        <v>8.0931128277030631</v>
      </c>
      <c r="N9">
        <f t="shared" si="3"/>
        <v>4</v>
      </c>
      <c r="O9">
        <f t="shared" si="4"/>
        <v>32.372451310812252</v>
      </c>
      <c r="P9">
        <f t="shared" si="5"/>
        <v>4.5142999662385244E-3</v>
      </c>
      <c r="Q9">
        <f t="shared" si="6"/>
        <v>3.5119524570601208</v>
      </c>
      <c r="R9">
        <f t="shared" si="7"/>
        <v>2</v>
      </c>
      <c r="S9">
        <f t="shared" si="8"/>
        <v>2</v>
      </c>
      <c r="T9">
        <f t="shared" si="9"/>
        <v>7.139448657778602</v>
      </c>
      <c r="U9">
        <f t="shared" si="0"/>
        <v>6.6407008278936122</v>
      </c>
      <c r="V9">
        <f t="shared" si="0"/>
        <v>92.915663044474414</v>
      </c>
      <c r="W9">
        <f t="shared" si="0"/>
        <v>48.846289251632648</v>
      </c>
    </row>
    <row r="10" spans="1:25" x14ac:dyDescent="0.25">
      <c r="A10">
        <v>9</v>
      </c>
      <c r="B10" t="s">
        <v>103</v>
      </c>
      <c r="C10" t="s">
        <v>101</v>
      </c>
      <c r="D10">
        <v>104.639388464438</v>
      </c>
      <c r="F10" t="s">
        <v>110</v>
      </c>
      <c r="G10">
        <v>100.50394565867001</v>
      </c>
      <c r="H10">
        <v>99.862939218668402</v>
      </c>
      <c r="I10">
        <v>98.9347816938037</v>
      </c>
      <c r="J10">
        <v>102.18390876234</v>
      </c>
      <c r="L10">
        <f t="shared" si="1"/>
        <v>100.37139383337052</v>
      </c>
      <c r="M10">
        <f t="shared" si="2"/>
        <v>3.4208999474109869E-4</v>
      </c>
      <c r="N10">
        <f t="shared" si="3"/>
        <v>4</v>
      </c>
      <c r="O10">
        <f t="shared" si="4"/>
        <v>1.3683599789643948E-3</v>
      </c>
      <c r="P10">
        <f t="shared" si="5"/>
        <v>0.20544462806176497</v>
      </c>
      <c r="Q10">
        <f t="shared" si="6"/>
        <v>5.2784133537476334</v>
      </c>
      <c r="R10">
        <f t="shared" si="7"/>
        <v>2</v>
      </c>
      <c r="S10">
        <f t="shared" si="8"/>
        <v>2</v>
      </c>
      <c r="T10">
        <f t="shared" si="9"/>
        <v>1.3008805414753738E-2</v>
      </c>
      <c r="U10">
        <f t="shared" si="0"/>
        <v>0.27767660784664633</v>
      </c>
      <c r="V10">
        <f t="shared" si="0"/>
        <v>2.117338752094887</v>
      </c>
      <c r="W10">
        <f t="shared" si="0"/>
        <v>3.2185050835127633</v>
      </c>
    </row>
    <row r="11" spans="1:25" x14ac:dyDescent="0.25">
      <c r="A11">
        <v>10</v>
      </c>
      <c r="B11" t="s">
        <v>103</v>
      </c>
      <c r="C11" t="s">
        <v>101</v>
      </c>
      <c r="D11">
        <v>94.140946998019203</v>
      </c>
      <c r="F11" t="s">
        <v>111</v>
      </c>
      <c r="G11">
        <v>95.955394569818196</v>
      </c>
      <c r="H11">
        <v>108.471792595466</v>
      </c>
      <c r="I11">
        <v>99.493795247262895</v>
      </c>
      <c r="J11">
        <v>95.755952301741203</v>
      </c>
      <c r="L11">
        <f t="shared" si="1"/>
        <v>99.91923367857207</v>
      </c>
      <c r="M11">
        <f t="shared" si="2"/>
        <v>0.22151691014961594</v>
      </c>
      <c r="N11">
        <f t="shared" si="3"/>
        <v>4</v>
      </c>
      <c r="O11">
        <f t="shared" si="4"/>
        <v>0.88606764059846377</v>
      </c>
      <c r="P11">
        <f t="shared" si="5"/>
        <v>78.330109768220098</v>
      </c>
      <c r="Q11">
        <f t="shared" si="6"/>
        <v>6.9857349426931385</v>
      </c>
      <c r="R11">
        <f t="shared" si="7"/>
        <v>2</v>
      </c>
      <c r="S11">
        <f t="shared" si="8"/>
        <v>2</v>
      </c>
      <c r="T11">
        <f t="shared" si="9"/>
        <v>19.664745360294429</v>
      </c>
      <c r="U11">
        <f t="shared" si="0"/>
        <v>65.317157508750995</v>
      </c>
      <c r="V11">
        <f t="shared" si="0"/>
        <v>0.80298492484018547</v>
      </c>
      <c r="W11">
        <f t="shared" si="0"/>
        <v>21.47337403524293</v>
      </c>
    </row>
    <row r="12" spans="1:25" x14ac:dyDescent="0.25">
      <c r="A12">
        <v>11</v>
      </c>
      <c r="B12" t="s">
        <v>103</v>
      </c>
      <c r="C12" t="s">
        <v>106</v>
      </c>
      <c r="D12">
        <v>95.331980483197896</v>
      </c>
      <c r="F12" t="s">
        <v>112</v>
      </c>
      <c r="G12">
        <v>106.64351196067599</v>
      </c>
      <c r="H12">
        <v>98.852209551491597</v>
      </c>
      <c r="I12">
        <v>99.493433384858406</v>
      </c>
      <c r="J12">
        <v>98.634645392121001</v>
      </c>
      <c r="L12">
        <f t="shared" si="1"/>
        <v>100.90595007228674</v>
      </c>
      <c r="M12">
        <f t="shared" si="2"/>
        <v>0.26631850560063958</v>
      </c>
      <c r="N12">
        <f t="shared" si="3"/>
        <v>4</v>
      </c>
      <c r="O12">
        <f t="shared" si="4"/>
        <v>1.0652740224025583</v>
      </c>
      <c r="P12">
        <f t="shared" si="5"/>
        <v>30.35219661568129</v>
      </c>
      <c r="Q12">
        <f t="shared" si="6"/>
        <v>0.3687584082349703</v>
      </c>
      <c r="R12">
        <f t="shared" si="7"/>
        <v>2</v>
      </c>
      <c r="S12">
        <f t="shared" si="8"/>
        <v>2</v>
      </c>
      <c r="T12">
        <f t="shared" si="9"/>
        <v>39.107793775629041</v>
      </c>
      <c r="U12">
        <f t="shared" si="0"/>
        <v>2.3644596498732473</v>
      </c>
      <c r="V12">
        <f t="shared" si="0"/>
        <v>0.80363358143255192</v>
      </c>
      <c r="W12">
        <f t="shared" si="0"/>
        <v>3.0808819077268157</v>
      </c>
    </row>
    <row r="13" spans="1:25" x14ac:dyDescent="0.25">
      <c r="A13">
        <v>12</v>
      </c>
      <c r="B13" t="s">
        <v>103</v>
      </c>
      <c r="C13" t="s">
        <v>106</v>
      </c>
      <c r="D13">
        <v>98.001881267459893</v>
      </c>
      <c r="F13" t="s">
        <v>113</v>
      </c>
      <c r="G13">
        <v>99.262354950237295</v>
      </c>
      <c r="H13">
        <v>99.053648233066596</v>
      </c>
      <c r="I13">
        <v>106.095248879312</v>
      </c>
      <c r="J13">
        <v>105.28232972817899</v>
      </c>
      <c r="L13">
        <f t="shared" si="1"/>
        <v>102.42339544769872</v>
      </c>
      <c r="M13">
        <f t="shared" si="2"/>
        <v>4.1351464051692401</v>
      </c>
      <c r="N13">
        <f t="shared" si="3"/>
        <v>4</v>
      </c>
      <c r="O13">
        <f t="shared" si="4"/>
        <v>16.540585620676961</v>
      </c>
      <c r="P13">
        <f t="shared" si="5"/>
        <v>2.1779246896085094E-2</v>
      </c>
      <c r="Q13">
        <f t="shared" si="6"/>
        <v>0.33041877313940032</v>
      </c>
      <c r="R13">
        <f t="shared" si="7"/>
        <v>2</v>
      </c>
      <c r="S13">
        <f t="shared" si="8"/>
        <v>2</v>
      </c>
      <c r="T13">
        <f t="shared" si="9"/>
        <v>1.2713341798478079</v>
      </c>
      <c r="U13">
        <f t="shared" si="0"/>
        <v>1.7855407459006623</v>
      </c>
      <c r="V13">
        <f t="shared" si="0"/>
        <v>32.55112555127031</v>
      </c>
      <c r="W13">
        <f t="shared" si="0"/>
        <v>23.935971304125694</v>
      </c>
    </row>
    <row r="14" spans="1:25" x14ac:dyDescent="0.25">
      <c r="A14">
        <v>13</v>
      </c>
      <c r="B14" t="s">
        <v>104</v>
      </c>
      <c r="C14" t="s">
        <v>101</v>
      </c>
      <c r="D14">
        <v>104.594870621225</v>
      </c>
      <c r="F14" t="s">
        <v>114</v>
      </c>
      <c r="G14">
        <v>100.65363630873</v>
      </c>
      <c r="H14">
        <v>105.12351501370399</v>
      </c>
      <c r="I14">
        <v>94.837038603240799</v>
      </c>
      <c r="J14">
        <v>97.992749210821401</v>
      </c>
      <c r="L14">
        <f t="shared" si="1"/>
        <v>99.651734784124045</v>
      </c>
      <c r="M14">
        <f t="shared" si="2"/>
        <v>0.54487239696871281</v>
      </c>
      <c r="N14">
        <f t="shared" si="3"/>
        <v>4</v>
      </c>
      <c r="O14">
        <f t="shared" si="4"/>
        <v>2.1794895878748513</v>
      </c>
      <c r="P14">
        <f t="shared" si="5"/>
        <v>9.989907818589991</v>
      </c>
      <c r="Q14">
        <f t="shared" si="6"/>
        <v>4.9792547193983658</v>
      </c>
      <c r="R14">
        <f t="shared" si="7"/>
        <v>2</v>
      </c>
      <c r="S14">
        <f t="shared" si="8"/>
        <v>2</v>
      </c>
      <c r="T14">
        <f t="shared" si="9"/>
        <v>6.9562374685098502E-2</v>
      </c>
      <c r="U14">
        <f t="shared" si="0"/>
        <v>22.407210424478588</v>
      </c>
      <c r="V14">
        <f t="shared" si="0"/>
        <v>30.834153174910817</v>
      </c>
      <c r="W14">
        <f t="shared" si="0"/>
        <v>5.7462816062680746</v>
      </c>
    </row>
    <row r="15" spans="1:25" x14ac:dyDescent="0.25">
      <c r="A15">
        <v>14</v>
      </c>
      <c r="B15" t="s">
        <v>104</v>
      </c>
      <c r="C15" t="s">
        <v>101</v>
      </c>
      <c r="D15">
        <v>98.530713798513403</v>
      </c>
      <c r="F15" t="s">
        <v>115</v>
      </c>
      <c r="G15">
        <v>99.002807374167901</v>
      </c>
      <c r="H15">
        <v>103.745049689742</v>
      </c>
      <c r="I15">
        <v>103.08617757797801</v>
      </c>
      <c r="J15">
        <v>104.182440367005</v>
      </c>
      <c r="L15">
        <f t="shared" si="1"/>
        <v>102.50411875222323</v>
      </c>
      <c r="M15">
        <f t="shared" si="2"/>
        <v>4.4699652954436635</v>
      </c>
      <c r="N15">
        <f t="shared" si="3"/>
        <v>4</v>
      </c>
      <c r="O15">
        <f t="shared" si="4"/>
        <v>17.879861181774654</v>
      </c>
      <c r="P15">
        <f t="shared" si="5"/>
        <v>11.244431089810815</v>
      </c>
      <c r="Q15">
        <f t="shared" si="6"/>
        <v>0.60089605130262203</v>
      </c>
      <c r="R15">
        <f t="shared" si="7"/>
        <v>2</v>
      </c>
      <c r="S15">
        <f t="shared" si="8"/>
        <v>2</v>
      </c>
      <c r="T15">
        <f t="shared" si="9"/>
        <v>1.9239968471017443</v>
      </c>
      <c r="U15">
        <f t="shared" si="0"/>
        <v>11.257099842472899</v>
      </c>
      <c r="V15">
        <f t="shared" si="0"/>
        <v>7.2699693541567196</v>
      </c>
      <c r="W15">
        <f t="shared" si="0"/>
        <v>14.383442015116819</v>
      </c>
    </row>
    <row r="16" spans="1:25" x14ac:dyDescent="0.25">
      <c r="A16">
        <v>15</v>
      </c>
      <c r="B16" t="s">
        <v>104</v>
      </c>
      <c r="C16" t="s">
        <v>106</v>
      </c>
      <c r="D16">
        <v>96.039491787101397</v>
      </c>
      <c r="F16" t="s">
        <v>116</v>
      </c>
      <c r="G16">
        <v>100.320280613403</v>
      </c>
      <c r="H16">
        <v>100.64591214593</v>
      </c>
      <c r="I16">
        <v>100.13462920147801</v>
      </c>
      <c r="J16">
        <v>93.846833066265603</v>
      </c>
      <c r="L16">
        <f t="shared" si="1"/>
        <v>98.736913756769155</v>
      </c>
      <c r="M16">
        <f t="shared" si="2"/>
        <v>2.7323288354746333</v>
      </c>
      <c r="N16">
        <f t="shared" si="3"/>
        <v>4</v>
      </c>
      <c r="O16">
        <f t="shared" si="4"/>
        <v>10.929315341898533</v>
      </c>
      <c r="P16">
        <f t="shared" si="5"/>
        <v>5.3017947487940698E-2</v>
      </c>
      <c r="Q16">
        <f t="shared" si="6"/>
        <v>19.768190118996017</v>
      </c>
      <c r="R16">
        <f t="shared" si="7"/>
        <v>2</v>
      </c>
      <c r="S16">
        <f t="shared" si="8"/>
        <v>2</v>
      </c>
      <c r="T16">
        <f t="shared" si="9"/>
        <v>4.8453982624960977E-3</v>
      </c>
      <c r="U16">
        <f t="shared" si="0"/>
        <v>6.5547590928579133E-2</v>
      </c>
      <c r="V16">
        <f t="shared" si="0"/>
        <v>6.5157824289150332E-2</v>
      </c>
      <c r="W16">
        <f t="shared" si="0"/>
        <v>42.811587604936946</v>
      </c>
    </row>
    <row r="17" spans="1:23" x14ac:dyDescent="0.25">
      <c r="A17">
        <v>16</v>
      </c>
      <c r="B17" t="s">
        <v>104</v>
      </c>
      <c r="C17" t="s">
        <v>106</v>
      </c>
      <c r="D17">
        <v>93.734562913754502</v>
      </c>
      <c r="F17" t="s">
        <v>117</v>
      </c>
      <c r="G17">
        <v>99.543655541489301</v>
      </c>
      <c r="H17">
        <v>95.551374834117695</v>
      </c>
      <c r="I17">
        <v>98.567078983067105</v>
      </c>
      <c r="J17">
        <v>94.781433284768497</v>
      </c>
      <c r="L17">
        <f t="shared" si="1"/>
        <v>97.110885660860646</v>
      </c>
      <c r="M17">
        <f t="shared" si="2"/>
        <v>10.751866232168123</v>
      </c>
      <c r="N17">
        <f t="shared" si="3"/>
        <v>4</v>
      </c>
      <c r="O17">
        <f t="shared" si="4"/>
        <v>43.007464928672491</v>
      </c>
      <c r="P17">
        <f t="shared" si="5"/>
        <v>7.9691526232257646</v>
      </c>
      <c r="Q17">
        <f t="shared" si="6"/>
        <v>7.1655566765233809</v>
      </c>
      <c r="R17">
        <f t="shared" si="7"/>
        <v>2</v>
      </c>
      <c r="S17">
        <f t="shared" si="8"/>
        <v>2</v>
      </c>
      <c r="T17">
        <f t="shared" si="9"/>
        <v>0.71611192675089841</v>
      </c>
      <c r="U17">
        <f t="shared" si="0"/>
        <v>23.411224253230792</v>
      </c>
      <c r="V17">
        <f t="shared" si="0"/>
        <v>3.3226382112589548</v>
      </c>
      <c r="W17">
        <f t="shared" si="0"/>
        <v>31.454781212374243</v>
      </c>
    </row>
    <row r="18" spans="1:23" x14ac:dyDescent="0.25">
      <c r="A18">
        <v>17</v>
      </c>
      <c r="B18" t="s">
        <v>105</v>
      </c>
      <c r="C18" t="s">
        <v>101</v>
      </c>
      <c r="D18">
        <v>103.816993585125</v>
      </c>
      <c r="F18" t="s">
        <v>118</v>
      </c>
      <c r="G18">
        <v>102.014383040507</v>
      </c>
      <c r="H18">
        <v>100.126420974056</v>
      </c>
      <c r="I18">
        <v>102.44322099826</v>
      </c>
      <c r="J18">
        <v>97.482457456906701</v>
      </c>
      <c r="L18">
        <f t="shared" si="1"/>
        <v>100.51662061743244</v>
      </c>
      <c r="M18">
        <f t="shared" si="2"/>
        <v>1.6060773996968907E-2</v>
      </c>
      <c r="N18">
        <f t="shared" si="3"/>
        <v>4</v>
      </c>
      <c r="O18">
        <f t="shared" si="4"/>
        <v>6.4243095987875629E-2</v>
      </c>
      <c r="P18">
        <f t="shared" si="5"/>
        <v>1.7822003821789569</v>
      </c>
      <c r="Q18">
        <f t="shared" si="6"/>
        <v>12.304587456610076</v>
      </c>
      <c r="R18">
        <f t="shared" si="7"/>
        <v>2</v>
      </c>
      <c r="S18">
        <f t="shared" si="8"/>
        <v>2</v>
      </c>
      <c r="T18">
        <f t="shared" si="9"/>
        <v>2.6389792358623114</v>
      </c>
      <c r="U18">
        <f t="shared" ref="U18:U21" si="10">POWER(H18-$Q$26,2)</f>
        <v>6.9415668588589108E-2</v>
      </c>
      <c r="V18">
        <f t="shared" ref="V18:V21" si="11">POWER(I18-$Q$26,2)</f>
        <v>4.2161702072568135</v>
      </c>
      <c r="W18">
        <f t="shared" ref="W18:W21" si="12">POWER(J18-$Q$26,2)</f>
        <v>8.4531611340418742</v>
      </c>
    </row>
    <row r="19" spans="1:23" x14ac:dyDescent="0.25">
      <c r="A19">
        <v>18</v>
      </c>
      <c r="B19" t="s">
        <v>105</v>
      </c>
      <c r="C19" t="s">
        <v>101</v>
      </c>
      <c r="D19">
        <v>100.908936633932</v>
      </c>
      <c r="F19" t="s">
        <v>119</v>
      </c>
      <c r="G19">
        <v>103.330116828904</v>
      </c>
      <c r="H19">
        <v>100.166155712055</v>
      </c>
      <c r="I19">
        <v>102.301694861897</v>
      </c>
      <c r="J19">
        <v>96.319150123228596</v>
      </c>
      <c r="L19">
        <f t="shared" si="1"/>
        <v>100.52927938152115</v>
      </c>
      <c r="M19">
        <f t="shared" si="2"/>
        <v>1.9429536729145293E-2</v>
      </c>
      <c r="N19">
        <f t="shared" si="3"/>
        <v>4</v>
      </c>
      <c r="O19">
        <f t="shared" si="4"/>
        <v>7.7718146916581174E-2</v>
      </c>
      <c r="P19">
        <f t="shared" si="5"/>
        <v>5.0053249744661699</v>
      </c>
      <c r="Q19">
        <f t="shared" si="6"/>
        <v>17.895420775084531</v>
      </c>
      <c r="R19">
        <f t="shared" si="7"/>
        <v>2</v>
      </c>
      <c r="S19">
        <f t="shared" si="8"/>
        <v>2</v>
      </c>
      <c r="T19">
        <f t="shared" si="9"/>
        <v>8.6449366962468659</v>
      </c>
      <c r="U19">
        <f t="shared" si="10"/>
        <v>5.0056811626279001E-2</v>
      </c>
      <c r="V19">
        <f t="shared" si="11"/>
        <v>3.6549997096655007</v>
      </c>
      <c r="W19">
        <f t="shared" si="12"/>
        <v>16.57091914197354</v>
      </c>
    </row>
    <row r="20" spans="1:23" x14ac:dyDescent="0.25">
      <c r="A20">
        <v>19</v>
      </c>
      <c r="B20" t="s">
        <v>105</v>
      </c>
      <c r="C20" t="s">
        <v>106</v>
      </c>
      <c r="D20">
        <v>95.247126548386404</v>
      </c>
      <c r="F20" t="s">
        <v>120</v>
      </c>
      <c r="G20">
        <v>96.5498408573701</v>
      </c>
      <c r="H20">
        <v>99.872600728842002</v>
      </c>
      <c r="I20">
        <v>102.830345405888</v>
      </c>
      <c r="J20">
        <v>100.012136574309</v>
      </c>
      <c r="L20">
        <f t="shared" si="1"/>
        <v>99.816230891602274</v>
      </c>
      <c r="M20">
        <f t="shared" si="2"/>
        <v>0.32908420862457211</v>
      </c>
      <c r="N20">
        <f t="shared" si="3"/>
        <v>4</v>
      </c>
      <c r="O20">
        <f t="shared" si="4"/>
        <v>1.3163368344982884</v>
      </c>
      <c r="P20">
        <f t="shared" si="5"/>
        <v>5.5203665817319862</v>
      </c>
      <c r="Q20">
        <f t="shared" si="6"/>
        <v>3.9711505091949353</v>
      </c>
      <c r="R20">
        <f t="shared" si="7"/>
        <v>2</v>
      </c>
      <c r="S20">
        <f t="shared" si="8"/>
        <v>2</v>
      </c>
      <c r="T20">
        <f t="shared" si="9"/>
        <v>14.74597364226512</v>
      </c>
      <c r="U20">
        <f t="shared" si="10"/>
        <v>0.26758768145506245</v>
      </c>
      <c r="V20">
        <f t="shared" si="11"/>
        <v>5.9558249875912095</v>
      </c>
      <c r="W20">
        <f t="shared" si="12"/>
        <v>0.14269727921323691</v>
      </c>
    </row>
    <row r="21" spans="1:23" x14ac:dyDescent="0.25">
      <c r="A21">
        <v>20</v>
      </c>
      <c r="B21" t="s">
        <v>105</v>
      </c>
      <c r="C21" t="s">
        <v>106</v>
      </c>
      <c r="D21">
        <v>103.27943303077799</v>
      </c>
      <c r="F21" t="s">
        <v>121</v>
      </c>
      <c r="G21">
        <v>106.057124750673</v>
      </c>
      <c r="H21">
        <v>104.190012230812</v>
      </c>
      <c r="I21">
        <v>100.070114638088</v>
      </c>
      <c r="J21">
        <v>102.851092936852</v>
      </c>
      <c r="L21">
        <f t="shared" si="1"/>
        <v>103.29208613910625</v>
      </c>
      <c r="M21">
        <f t="shared" si="2"/>
        <v>8.422745283291329</v>
      </c>
      <c r="N21">
        <f t="shared" si="3"/>
        <v>4</v>
      </c>
      <c r="O21">
        <f t="shared" si="4"/>
        <v>33.690981133165316</v>
      </c>
      <c r="P21">
        <f t="shared" si="5"/>
        <v>1.7430545809108384</v>
      </c>
      <c r="Q21">
        <f t="shared" si="6"/>
        <v>3.8669201490981493</v>
      </c>
      <c r="R21">
        <f t="shared" si="7"/>
        <v>2</v>
      </c>
      <c r="S21">
        <f t="shared" si="8"/>
        <v>2</v>
      </c>
      <c r="T21">
        <f t="shared" si="9"/>
        <v>32.117555291277959</v>
      </c>
      <c r="U21">
        <f t="shared" si="10"/>
        <v>14.440932705403322</v>
      </c>
      <c r="V21">
        <f t="shared" si="11"/>
        <v>0.10225596768210385</v>
      </c>
      <c r="W21">
        <f t="shared" si="12"/>
        <v>6.0575223162311991</v>
      </c>
    </row>
    <row r="22" spans="1:23" x14ac:dyDescent="0.25">
      <c r="A22">
        <v>21</v>
      </c>
      <c r="B22" t="s">
        <v>107</v>
      </c>
      <c r="C22" t="s">
        <v>101</v>
      </c>
      <c r="D22">
        <v>98.578804752151896</v>
      </c>
    </row>
    <row r="23" spans="1:23" x14ac:dyDescent="0.25">
      <c r="A23">
        <v>22</v>
      </c>
      <c r="B23" t="s">
        <v>107</v>
      </c>
      <c r="C23" t="s">
        <v>101</v>
      </c>
      <c r="D23">
        <v>100.657733243134</v>
      </c>
      <c r="F23" t="s">
        <v>217</v>
      </c>
      <c r="G23">
        <f>AVERAGE(G2:H21)</f>
        <v>101.31291352947446</v>
      </c>
      <c r="I23">
        <f>AVERAGE(I2:J21)</f>
        <v>99.466865487322622</v>
      </c>
      <c r="N23" t="s">
        <v>123</v>
      </c>
      <c r="O23">
        <f>SUM(O2:O21)</f>
        <v>248.53879533730412</v>
      </c>
      <c r="P23" t="s">
        <v>125</v>
      </c>
      <c r="Q23">
        <f>SUM(P2:Q21)</f>
        <v>400.59850549364035</v>
      </c>
      <c r="S23" t="s">
        <v>122</v>
      </c>
      <c r="T23">
        <f>SUM(T2:W21)</f>
        <v>1019.5938380308799</v>
      </c>
    </row>
    <row r="24" spans="1:23" x14ac:dyDescent="0.25">
      <c r="A24">
        <v>23</v>
      </c>
      <c r="B24" t="s">
        <v>107</v>
      </c>
      <c r="C24" t="s">
        <v>106</v>
      </c>
      <c r="D24">
        <v>104.575040466348</v>
      </c>
      <c r="F24" t="s">
        <v>215</v>
      </c>
      <c r="G24">
        <f>POWER(G23-$Q$26,2)</f>
        <v>0.85197334348320874</v>
      </c>
      <c r="I24">
        <f>POWER(I23-$Q$26,2)</f>
        <v>0.85197334348310383</v>
      </c>
      <c r="N24" t="s">
        <v>222</v>
      </c>
      <c r="O24">
        <f>COUNT(L2:L21)-1</f>
        <v>19</v>
      </c>
      <c r="P24" t="s">
        <v>212</v>
      </c>
      <c r="Q24">
        <f>COUNT(P2:Q21)</f>
        <v>40</v>
      </c>
      <c r="S24" t="s">
        <v>213</v>
      </c>
      <c r="T24">
        <f>COUNT(T2:W21)-1</f>
        <v>79</v>
      </c>
    </row>
    <row r="25" spans="1:23" x14ac:dyDescent="0.25">
      <c r="A25">
        <v>24</v>
      </c>
      <c r="B25" t="s">
        <v>107</v>
      </c>
      <c r="C25" t="s">
        <v>106</v>
      </c>
      <c r="D25">
        <v>102.107644530922</v>
      </c>
      <c r="G25">
        <f>COUNT(G2:H21)</f>
        <v>40</v>
      </c>
      <c r="I25">
        <f>COUNT(I2:J21)</f>
        <v>40</v>
      </c>
      <c r="J25" t="s">
        <v>124</v>
      </c>
    </row>
    <row r="26" spans="1:23" x14ac:dyDescent="0.25">
      <c r="A26">
        <v>25</v>
      </c>
      <c r="B26" t="s">
        <v>108</v>
      </c>
      <c r="C26" t="s">
        <v>101</v>
      </c>
      <c r="D26">
        <v>98.114225588836803</v>
      </c>
      <c r="G26">
        <f>G24*G25</f>
        <v>34.078933739328349</v>
      </c>
      <c r="I26">
        <f>I24*I25</f>
        <v>34.078933739324157</v>
      </c>
      <c r="J26">
        <f>SUM(G26,I26)</f>
        <v>68.157867478652506</v>
      </c>
      <c r="P26" t="s">
        <v>95</v>
      </c>
      <c r="Q26">
        <f>AVERAGE(G2:J21)</f>
        <v>100.38988950839851</v>
      </c>
    </row>
    <row r="27" spans="1:23" x14ac:dyDescent="0.25">
      <c r="A27">
        <v>26</v>
      </c>
      <c r="B27" t="s">
        <v>108</v>
      </c>
      <c r="C27" t="s">
        <v>101</v>
      </c>
      <c r="D27">
        <v>104.77635112279</v>
      </c>
      <c r="J27" t="s">
        <v>221</v>
      </c>
      <c r="N27" t="s">
        <v>219</v>
      </c>
    </row>
    <row r="28" spans="1:23" x14ac:dyDescent="0.25">
      <c r="A28">
        <v>27</v>
      </c>
      <c r="B28" t="s">
        <v>108</v>
      </c>
      <c r="C28" t="s">
        <v>106</v>
      </c>
      <c r="D28">
        <v>102.46555249469699</v>
      </c>
      <c r="F28" t="s">
        <v>139</v>
      </c>
      <c r="G28">
        <f>COUNT(D2:D81)</f>
        <v>80</v>
      </c>
      <c r="J28">
        <f>COUNT(G26:I26)</f>
        <v>2</v>
      </c>
      <c r="L28" t="s">
        <v>126</v>
      </c>
      <c r="M28">
        <f>T23-O23-J26-Q23</f>
        <v>302.29866972128286</v>
      </c>
    </row>
    <row r="29" spans="1:23" x14ac:dyDescent="0.25">
      <c r="A29">
        <v>28</v>
      </c>
      <c r="B29" t="s">
        <v>108</v>
      </c>
      <c r="C29" t="s">
        <v>106</v>
      </c>
      <c r="D29">
        <v>99.938488746252204</v>
      </c>
      <c r="F29" t="s">
        <v>228</v>
      </c>
      <c r="G29">
        <v>20</v>
      </c>
      <c r="L29" t="s">
        <v>223</v>
      </c>
      <c r="M29">
        <f>T23-O23-Q23</f>
        <v>370.45653719993538</v>
      </c>
    </row>
    <row r="30" spans="1:23" x14ac:dyDescent="0.25">
      <c r="A30">
        <v>29</v>
      </c>
      <c r="B30" t="s">
        <v>109</v>
      </c>
      <c r="C30" t="s">
        <v>101</v>
      </c>
      <c r="D30">
        <v>103.061864182264</v>
      </c>
      <c r="F30" t="s">
        <v>227</v>
      </c>
      <c r="G30">
        <v>2</v>
      </c>
    </row>
    <row r="31" spans="1:23" x14ac:dyDescent="0.25">
      <c r="A31">
        <v>30</v>
      </c>
      <c r="B31" t="s">
        <v>109</v>
      </c>
      <c r="C31" t="s">
        <v>101</v>
      </c>
      <c r="D31">
        <v>102.96684523714001</v>
      </c>
      <c r="F31" t="s">
        <v>226</v>
      </c>
      <c r="G31">
        <v>2</v>
      </c>
    </row>
    <row r="32" spans="1:23" x14ac:dyDescent="0.25">
      <c r="A32">
        <v>31</v>
      </c>
      <c r="B32" t="s">
        <v>109</v>
      </c>
      <c r="C32" t="s">
        <v>106</v>
      </c>
      <c r="D32">
        <v>90.750612406640599</v>
      </c>
      <c r="G32" t="s">
        <v>219</v>
      </c>
      <c r="H32" t="s">
        <v>185</v>
      </c>
      <c r="I32" t="s">
        <v>187</v>
      </c>
      <c r="J32" t="s">
        <v>209</v>
      </c>
      <c r="K32" t="s">
        <v>181</v>
      </c>
      <c r="L32" t="s">
        <v>180</v>
      </c>
      <c r="M32" t="s">
        <v>229</v>
      </c>
      <c r="N32" t="s">
        <v>230</v>
      </c>
      <c r="O32" t="s">
        <v>231</v>
      </c>
      <c r="P32" t="s">
        <v>218</v>
      </c>
      <c r="Q32" t="s">
        <v>234</v>
      </c>
    </row>
    <row r="33" spans="1:17" x14ac:dyDescent="0.25">
      <c r="A33">
        <v>32</v>
      </c>
      <c r="B33" t="s">
        <v>109</v>
      </c>
      <c r="C33" t="s">
        <v>106</v>
      </c>
      <c r="D33">
        <v>93.400877471520005</v>
      </c>
      <c r="F33" t="s">
        <v>167</v>
      </c>
      <c r="G33">
        <v>72.003827000000001</v>
      </c>
      <c r="J33">
        <f>SUM(J34:J36)</f>
        <v>14.2688947375</v>
      </c>
      <c r="K33">
        <f>SQRT(J33)</f>
        <v>3.7774190577032885</v>
      </c>
      <c r="L33" s="71">
        <f>K33/$Q$26</f>
        <v>3.7627484960896122E-2</v>
      </c>
    </row>
    <row r="34" spans="1:17" x14ac:dyDescent="0.25">
      <c r="A34">
        <v>33</v>
      </c>
      <c r="B34" t="s">
        <v>110</v>
      </c>
      <c r="C34" t="s">
        <v>101</v>
      </c>
      <c r="D34">
        <v>100.50394565867001</v>
      </c>
      <c r="F34" t="s">
        <v>98</v>
      </c>
      <c r="G34">
        <f>G29-1</f>
        <v>19</v>
      </c>
      <c r="H34">
        <v>248.53879499999999</v>
      </c>
      <c r="I34">
        <f>H34/G34</f>
        <v>13.080989210526315</v>
      </c>
      <c r="J34">
        <f>MAX(0,(I34-I35)/(G30*G31))</f>
        <v>0</v>
      </c>
      <c r="K34">
        <f t="shared" ref="K34:K36" si="13">SQRT(J34)</f>
        <v>0</v>
      </c>
      <c r="L34" s="71">
        <f t="shared" ref="L34:L36" si="14">K34/$Q$26</f>
        <v>0</v>
      </c>
      <c r="M34">
        <f>1/(1+G34)</f>
        <v>0.05</v>
      </c>
      <c r="N34">
        <f>M34*J34</f>
        <v>0</v>
      </c>
      <c r="O34">
        <f>POWER(M34*J34,2)/G34</f>
        <v>0</v>
      </c>
      <c r="P34">
        <v>20</v>
      </c>
      <c r="Q34">
        <f>(P34-1)/($G$28-3)</f>
        <v>0.24675324675324675</v>
      </c>
    </row>
    <row r="35" spans="1:17" x14ac:dyDescent="0.25">
      <c r="A35">
        <v>34</v>
      </c>
      <c r="B35" t="s">
        <v>110</v>
      </c>
      <c r="C35" t="s">
        <v>101</v>
      </c>
      <c r="D35">
        <v>99.862939218668402</v>
      </c>
      <c r="F35" t="s">
        <v>225</v>
      </c>
      <c r="G35">
        <f>(G30-1)*G29</f>
        <v>20</v>
      </c>
      <c r="H35">
        <v>370.45653700000003</v>
      </c>
      <c r="I35">
        <f t="shared" ref="I35:I36" si="15">H35/G35</f>
        <v>18.522826850000001</v>
      </c>
      <c r="J35">
        <f>(I35-I36)/G31</f>
        <v>4.2539321125000011</v>
      </c>
      <c r="K35">
        <f t="shared" si="13"/>
        <v>2.0625062696874403</v>
      </c>
      <c r="L35" s="71">
        <f t="shared" si="14"/>
        <v>2.0544960053122611E-2</v>
      </c>
      <c r="M35">
        <f t="shared" ref="M35:M36" si="16">1/(1+G35)</f>
        <v>4.7619047619047616E-2</v>
      </c>
      <c r="N35">
        <f t="shared" ref="N35:N36" si="17">M35*J35</f>
        <v>0.20256819583333338</v>
      </c>
      <c r="O35">
        <f t="shared" ref="O35:O36" si="18">POWER(M35*J35,2)/G35</f>
        <v>2.051693698158585E-3</v>
      </c>
      <c r="P35">
        <v>2</v>
      </c>
      <c r="Q35">
        <f>(P35-1)/($G$28-3)</f>
        <v>1.2987012987012988E-2</v>
      </c>
    </row>
    <row r="36" spans="1:17" x14ac:dyDescent="0.25">
      <c r="A36">
        <v>35</v>
      </c>
      <c r="B36" t="s">
        <v>110</v>
      </c>
      <c r="C36" t="s">
        <v>106</v>
      </c>
      <c r="D36">
        <v>98.9347816938037</v>
      </c>
      <c r="F36" t="s">
        <v>189</v>
      </c>
      <c r="G36">
        <f>G28-(G29*G30)</f>
        <v>40</v>
      </c>
      <c r="H36">
        <v>400.59850499999999</v>
      </c>
      <c r="I36">
        <f t="shared" si="15"/>
        <v>10.014962624999999</v>
      </c>
      <c r="J36">
        <f>I36</f>
        <v>10.014962624999999</v>
      </c>
      <c r="K36">
        <f t="shared" si="13"/>
        <v>3.1646425746045947</v>
      </c>
      <c r="L36" s="71">
        <f t="shared" si="14"/>
        <v>3.1523518853358676E-2</v>
      </c>
      <c r="M36">
        <f t="shared" si="16"/>
        <v>2.4390243902439025E-2</v>
      </c>
      <c r="N36">
        <f t="shared" si="17"/>
        <v>0.24426738109756096</v>
      </c>
      <c r="O36">
        <f t="shared" si="18"/>
        <v>1.4916638367065273E-3</v>
      </c>
      <c r="P36">
        <v>2</v>
      </c>
      <c r="Q36">
        <f>(P36-1)/($G$28-3)</f>
        <v>1.2987012987012988E-2</v>
      </c>
    </row>
    <row r="37" spans="1:17" x14ac:dyDescent="0.25">
      <c r="A37">
        <v>36</v>
      </c>
      <c r="B37" t="s">
        <v>110</v>
      </c>
      <c r="C37" t="s">
        <v>106</v>
      </c>
      <c r="D37">
        <v>102.18390876234</v>
      </c>
    </row>
    <row r="38" spans="1:17" x14ac:dyDescent="0.25">
      <c r="A38">
        <v>37</v>
      </c>
      <c r="B38" t="s">
        <v>111</v>
      </c>
      <c r="C38" t="s">
        <v>101</v>
      </c>
      <c r="D38">
        <v>95.955394569818196</v>
      </c>
      <c r="M38" t="s">
        <v>230</v>
      </c>
      <c r="N38">
        <f>POWER(SUM(N34:N36),2)</f>
        <v>0.19966203281116524</v>
      </c>
    </row>
    <row r="39" spans="1:17" x14ac:dyDescent="0.25">
      <c r="A39">
        <v>38</v>
      </c>
      <c r="B39" t="s">
        <v>111</v>
      </c>
      <c r="C39" t="s">
        <v>101</v>
      </c>
      <c r="D39">
        <v>108.471792595466</v>
      </c>
      <c r="M39" t="s">
        <v>231</v>
      </c>
      <c r="N39">
        <f>SUM(O34:O36)</f>
        <v>3.5433575348651123E-3</v>
      </c>
    </row>
    <row r="40" spans="1:17" x14ac:dyDescent="0.25">
      <c r="A40">
        <v>39</v>
      </c>
      <c r="B40" t="s">
        <v>111</v>
      </c>
      <c r="C40" t="s">
        <v>106</v>
      </c>
      <c r="D40">
        <v>99.493795247262895</v>
      </c>
      <c r="M40" t="s">
        <v>232</v>
      </c>
      <c r="N40">
        <f>N38/N39</f>
        <v>56.34826032839667</v>
      </c>
    </row>
    <row r="41" spans="1:17" x14ac:dyDescent="0.25">
      <c r="A41">
        <v>40</v>
      </c>
      <c r="B41" t="s">
        <v>111</v>
      </c>
      <c r="C41" t="s">
        <v>106</v>
      </c>
      <c r="D41">
        <v>95.755952301741203</v>
      </c>
    </row>
    <row r="42" spans="1:17" x14ac:dyDescent="0.25">
      <c r="A42">
        <v>41</v>
      </c>
      <c r="B42" t="s">
        <v>112</v>
      </c>
      <c r="C42" t="s">
        <v>101</v>
      </c>
      <c r="D42">
        <v>106.64351196067599</v>
      </c>
    </row>
    <row r="43" spans="1:17" x14ac:dyDescent="0.25">
      <c r="A43">
        <v>42</v>
      </c>
      <c r="B43" t="s">
        <v>112</v>
      </c>
      <c r="C43" t="s">
        <v>101</v>
      </c>
      <c r="D43">
        <v>98.852209551491597</v>
      </c>
    </row>
    <row r="44" spans="1:17" x14ac:dyDescent="0.25">
      <c r="A44">
        <v>43</v>
      </c>
      <c r="B44" t="s">
        <v>112</v>
      </c>
      <c r="C44" t="s">
        <v>106</v>
      </c>
      <c r="D44">
        <v>99.493433384858406</v>
      </c>
    </row>
    <row r="45" spans="1:17" x14ac:dyDescent="0.25">
      <c r="A45">
        <v>44</v>
      </c>
      <c r="B45" t="s">
        <v>112</v>
      </c>
      <c r="C45" t="s">
        <v>106</v>
      </c>
      <c r="D45">
        <v>98.634645392121001</v>
      </c>
    </row>
    <row r="46" spans="1:17" x14ac:dyDescent="0.25">
      <c r="A46">
        <v>45</v>
      </c>
      <c r="B46" t="s">
        <v>113</v>
      </c>
      <c r="C46" t="s">
        <v>101</v>
      </c>
      <c r="D46">
        <v>99.262354950237295</v>
      </c>
    </row>
    <row r="47" spans="1:17" x14ac:dyDescent="0.25">
      <c r="A47">
        <v>46</v>
      </c>
      <c r="B47" t="s">
        <v>113</v>
      </c>
      <c r="C47" t="s">
        <v>101</v>
      </c>
      <c r="D47">
        <v>99.053648233066596</v>
      </c>
    </row>
    <row r="48" spans="1:17" x14ac:dyDescent="0.25">
      <c r="A48">
        <v>47</v>
      </c>
      <c r="B48" t="s">
        <v>113</v>
      </c>
      <c r="C48" t="s">
        <v>106</v>
      </c>
      <c r="D48">
        <v>106.095248879312</v>
      </c>
    </row>
    <row r="49" spans="1:4" x14ac:dyDescent="0.25">
      <c r="A49">
        <v>48</v>
      </c>
      <c r="B49" t="s">
        <v>113</v>
      </c>
      <c r="C49" t="s">
        <v>106</v>
      </c>
      <c r="D49">
        <v>105.28232972817899</v>
      </c>
    </row>
    <row r="50" spans="1:4" x14ac:dyDescent="0.25">
      <c r="A50">
        <v>49</v>
      </c>
      <c r="B50" t="s">
        <v>114</v>
      </c>
      <c r="C50" t="s">
        <v>101</v>
      </c>
      <c r="D50">
        <v>100.65363630873</v>
      </c>
    </row>
    <row r="51" spans="1:4" x14ac:dyDescent="0.25">
      <c r="A51">
        <v>50</v>
      </c>
      <c r="B51" t="s">
        <v>114</v>
      </c>
      <c r="C51" t="s">
        <v>101</v>
      </c>
      <c r="D51">
        <v>105.12351501370399</v>
      </c>
    </row>
    <row r="52" spans="1:4" x14ac:dyDescent="0.25">
      <c r="A52">
        <v>51</v>
      </c>
      <c r="B52" t="s">
        <v>114</v>
      </c>
      <c r="C52" t="s">
        <v>106</v>
      </c>
      <c r="D52">
        <v>94.837038603240799</v>
      </c>
    </row>
    <row r="53" spans="1:4" x14ac:dyDescent="0.25">
      <c r="A53">
        <v>52</v>
      </c>
      <c r="B53" t="s">
        <v>114</v>
      </c>
      <c r="C53" t="s">
        <v>106</v>
      </c>
      <c r="D53">
        <v>97.992749210821401</v>
      </c>
    </row>
    <row r="54" spans="1:4" x14ac:dyDescent="0.25">
      <c r="A54">
        <v>53</v>
      </c>
      <c r="B54" t="s">
        <v>115</v>
      </c>
      <c r="C54" t="s">
        <v>101</v>
      </c>
      <c r="D54">
        <v>99.002807374167901</v>
      </c>
    </row>
    <row r="55" spans="1:4" x14ac:dyDescent="0.25">
      <c r="A55">
        <v>54</v>
      </c>
      <c r="B55" t="s">
        <v>115</v>
      </c>
      <c r="C55" t="s">
        <v>101</v>
      </c>
      <c r="D55">
        <v>103.745049689742</v>
      </c>
    </row>
    <row r="56" spans="1:4" x14ac:dyDescent="0.25">
      <c r="A56">
        <v>55</v>
      </c>
      <c r="B56" t="s">
        <v>115</v>
      </c>
      <c r="C56" t="s">
        <v>106</v>
      </c>
      <c r="D56">
        <v>103.08617757797801</v>
      </c>
    </row>
    <row r="57" spans="1:4" x14ac:dyDescent="0.25">
      <c r="A57">
        <v>56</v>
      </c>
      <c r="B57" t="s">
        <v>115</v>
      </c>
      <c r="C57" t="s">
        <v>106</v>
      </c>
      <c r="D57">
        <v>104.182440367005</v>
      </c>
    </row>
    <row r="58" spans="1:4" x14ac:dyDescent="0.25">
      <c r="A58">
        <v>57</v>
      </c>
      <c r="B58" t="s">
        <v>116</v>
      </c>
      <c r="C58" t="s">
        <v>101</v>
      </c>
      <c r="D58">
        <v>100.320280613403</v>
      </c>
    </row>
    <row r="59" spans="1:4" x14ac:dyDescent="0.25">
      <c r="A59">
        <v>58</v>
      </c>
      <c r="B59" t="s">
        <v>116</v>
      </c>
      <c r="C59" t="s">
        <v>101</v>
      </c>
      <c r="D59">
        <v>100.64591214593</v>
      </c>
    </row>
    <row r="60" spans="1:4" x14ac:dyDescent="0.25">
      <c r="A60">
        <v>59</v>
      </c>
      <c r="B60" t="s">
        <v>116</v>
      </c>
      <c r="C60" t="s">
        <v>106</v>
      </c>
      <c r="D60">
        <v>100.13462920147801</v>
      </c>
    </row>
    <row r="61" spans="1:4" x14ac:dyDescent="0.25">
      <c r="A61">
        <v>60</v>
      </c>
      <c r="B61" t="s">
        <v>116</v>
      </c>
      <c r="C61" t="s">
        <v>106</v>
      </c>
      <c r="D61">
        <v>93.846833066265603</v>
      </c>
    </row>
    <row r="62" spans="1:4" x14ac:dyDescent="0.25">
      <c r="A62">
        <v>61</v>
      </c>
      <c r="B62" t="s">
        <v>117</v>
      </c>
      <c r="C62" t="s">
        <v>101</v>
      </c>
      <c r="D62">
        <v>99.543655541489301</v>
      </c>
    </row>
    <row r="63" spans="1:4" x14ac:dyDescent="0.25">
      <c r="A63">
        <v>62</v>
      </c>
      <c r="B63" t="s">
        <v>117</v>
      </c>
      <c r="C63" t="s">
        <v>101</v>
      </c>
      <c r="D63">
        <v>95.551374834117695</v>
      </c>
    </row>
    <row r="64" spans="1:4" x14ac:dyDescent="0.25">
      <c r="A64">
        <v>63</v>
      </c>
      <c r="B64" t="s">
        <v>117</v>
      </c>
      <c r="C64" t="s">
        <v>106</v>
      </c>
      <c r="D64">
        <v>98.567078983067105</v>
      </c>
    </row>
    <row r="65" spans="1:4" x14ac:dyDescent="0.25">
      <c r="A65">
        <v>64</v>
      </c>
      <c r="B65" t="s">
        <v>117</v>
      </c>
      <c r="C65" t="s">
        <v>106</v>
      </c>
      <c r="D65">
        <v>94.781433284768497</v>
      </c>
    </row>
    <row r="66" spans="1:4" x14ac:dyDescent="0.25">
      <c r="A66">
        <v>65</v>
      </c>
      <c r="B66" t="s">
        <v>118</v>
      </c>
      <c r="C66" t="s">
        <v>101</v>
      </c>
      <c r="D66">
        <v>102.014383040507</v>
      </c>
    </row>
    <row r="67" spans="1:4" x14ac:dyDescent="0.25">
      <c r="A67">
        <v>66</v>
      </c>
      <c r="B67" t="s">
        <v>118</v>
      </c>
      <c r="C67" t="s">
        <v>101</v>
      </c>
      <c r="D67">
        <v>100.126420974056</v>
      </c>
    </row>
    <row r="68" spans="1:4" x14ac:dyDescent="0.25">
      <c r="A68">
        <v>67</v>
      </c>
      <c r="B68" t="s">
        <v>118</v>
      </c>
      <c r="C68" t="s">
        <v>106</v>
      </c>
      <c r="D68">
        <v>102.44322099826</v>
      </c>
    </row>
    <row r="69" spans="1:4" x14ac:dyDescent="0.25">
      <c r="A69">
        <v>68</v>
      </c>
      <c r="B69" t="s">
        <v>118</v>
      </c>
      <c r="C69" t="s">
        <v>106</v>
      </c>
      <c r="D69">
        <v>97.482457456906701</v>
      </c>
    </row>
    <row r="70" spans="1:4" x14ac:dyDescent="0.25">
      <c r="A70">
        <v>69</v>
      </c>
      <c r="B70" t="s">
        <v>119</v>
      </c>
      <c r="C70" t="s">
        <v>101</v>
      </c>
      <c r="D70">
        <v>103.330116828904</v>
      </c>
    </row>
    <row r="71" spans="1:4" x14ac:dyDescent="0.25">
      <c r="A71">
        <v>70</v>
      </c>
      <c r="B71" t="s">
        <v>119</v>
      </c>
      <c r="C71" t="s">
        <v>101</v>
      </c>
      <c r="D71">
        <v>100.166155712055</v>
      </c>
    </row>
    <row r="72" spans="1:4" x14ac:dyDescent="0.25">
      <c r="A72">
        <v>71</v>
      </c>
      <c r="B72" t="s">
        <v>119</v>
      </c>
      <c r="C72" t="s">
        <v>106</v>
      </c>
      <c r="D72">
        <v>102.301694861897</v>
      </c>
    </row>
    <row r="73" spans="1:4" x14ac:dyDescent="0.25">
      <c r="A73">
        <v>72</v>
      </c>
      <c r="B73" t="s">
        <v>119</v>
      </c>
      <c r="C73" t="s">
        <v>106</v>
      </c>
      <c r="D73">
        <v>96.319150123228596</v>
      </c>
    </row>
    <row r="74" spans="1:4" x14ac:dyDescent="0.25">
      <c r="A74">
        <v>73</v>
      </c>
      <c r="B74" t="s">
        <v>120</v>
      </c>
      <c r="C74" t="s">
        <v>101</v>
      </c>
      <c r="D74">
        <v>96.5498408573701</v>
      </c>
    </row>
    <row r="75" spans="1:4" x14ac:dyDescent="0.25">
      <c r="A75">
        <v>74</v>
      </c>
      <c r="B75" t="s">
        <v>120</v>
      </c>
      <c r="C75" t="s">
        <v>101</v>
      </c>
      <c r="D75">
        <v>99.872600728842002</v>
      </c>
    </row>
    <row r="76" spans="1:4" x14ac:dyDescent="0.25">
      <c r="A76">
        <v>75</v>
      </c>
      <c r="B76" t="s">
        <v>120</v>
      </c>
      <c r="C76" t="s">
        <v>106</v>
      </c>
      <c r="D76">
        <v>102.830345405888</v>
      </c>
    </row>
    <row r="77" spans="1:4" x14ac:dyDescent="0.25">
      <c r="A77">
        <v>76</v>
      </c>
      <c r="B77" t="s">
        <v>120</v>
      </c>
      <c r="C77" t="s">
        <v>106</v>
      </c>
      <c r="D77">
        <v>100.012136574309</v>
      </c>
    </row>
    <row r="78" spans="1:4" x14ac:dyDescent="0.25">
      <c r="A78">
        <v>77</v>
      </c>
      <c r="B78" t="s">
        <v>121</v>
      </c>
      <c r="C78" t="s">
        <v>101</v>
      </c>
      <c r="D78">
        <v>106.057124750673</v>
      </c>
    </row>
    <row r="79" spans="1:4" x14ac:dyDescent="0.25">
      <c r="A79">
        <v>78</v>
      </c>
      <c r="B79" t="s">
        <v>121</v>
      </c>
      <c r="C79" t="s">
        <v>101</v>
      </c>
      <c r="D79">
        <v>104.190012230812</v>
      </c>
    </row>
    <row r="80" spans="1:4" x14ac:dyDescent="0.25">
      <c r="A80">
        <v>79</v>
      </c>
      <c r="B80" t="s">
        <v>121</v>
      </c>
      <c r="C80" t="s">
        <v>106</v>
      </c>
      <c r="D80">
        <v>100.070114638088</v>
      </c>
    </row>
    <row r="81" spans="1:4" x14ac:dyDescent="0.25">
      <c r="A81">
        <v>80</v>
      </c>
      <c r="B81" t="s">
        <v>121</v>
      </c>
      <c r="C81" t="s">
        <v>106</v>
      </c>
      <c r="D81">
        <v>102.851092936852</v>
      </c>
    </row>
    <row r="85" spans="1:4" x14ac:dyDescent="0.25">
      <c r="A85" t="s">
        <v>224</v>
      </c>
    </row>
    <row r="87" spans="1:4" x14ac:dyDescent="0.25">
      <c r="B87" t="s">
        <v>98</v>
      </c>
      <c r="C87" t="s">
        <v>99</v>
      </c>
      <c r="D87" t="s">
        <v>192</v>
      </c>
    </row>
    <row r="88" spans="1:4" x14ac:dyDescent="0.25">
      <c r="A88">
        <v>1</v>
      </c>
      <c r="B88" t="s">
        <v>100</v>
      </c>
      <c r="C88" t="s">
        <v>101</v>
      </c>
      <c r="D88">
        <v>105.91254948744201</v>
      </c>
    </row>
    <row r="89" spans="1:4" x14ac:dyDescent="0.25">
      <c r="A89">
        <v>2</v>
      </c>
      <c r="B89" t="s">
        <v>100</v>
      </c>
      <c r="C89" t="s">
        <v>101</v>
      </c>
      <c r="D89">
        <v>103.459443897618</v>
      </c>
    </row>
    <row r="90" spans="1:4" x14ac:dyDescent="0.25">
      <c r="A90">
        <v>3</v>
      </c>
      <c r="B90" t="s">
        <v>100</v>
      </c>
      <c r="C90" t="s">
        <v>106</v>
      </c>
      <c r="D90">
        <v>100.374620448402</v>
      </c>
    </row>
    <row r="91" spans="1:4" x14ac:dyDescent="0.25">
      <c r="A91">
        <v>4</v>
      </c>
      <c r="B91" t="s">
        <v>100</v>
      </c>
      <c r="C91" t="s">
        <v>106</v>
      </c>
      <c r="D91">
        <v>103.765913942498</v>
      </c>
    </row>
    <row r="92" spans="1:4" x14ac:dyDescent="0.25">
      <c r="A92">
        <v>5</v>
      </c>
      <c r="B92" t="s">
        <v>102</v>
      </c>
      <c r="C92" t="s">
        <v>101</v>
      </c>
      <c r="D92">
        <v>101.52339031338801</v>
      </c>
    </row>
    <row r="93" spans="1:4" x14ac:dyDescent="0.25">
      <c r="A93">
        <v>6</v>
      </c>
      <c r="B93" t="s">
        <v>102</v>
      </c>
      <c r="C93" t="s">
        <v>101</v>
      </c>
      <c r="D93">
        <v>101.334799870363</v>
      </c>
    </row>
    <row r="94" spans="1:4" x14ac:dyDescent="0.25">
      <c r="A94">
        <v>7</v>
      </c>
      <c r="B94" t="s">
        <v>102</v>
      </c>
      <c r="C94" t="s">
        <v>106</v>
      </c>
    </row>
    <row r="95" spans="1:4" x14ac:dyDescent="0.25">
      <c r="A95">
        <v>8</v>
      </c>
      <c r="B95" t="s">
        <v>102</v>
      </c>
      <c r="C95" t="s">
        <v>106</v>
      </c>
    </row>
    <row r="96" spans="1:4" x14ac:dyDescent="0.25">
      <c r="A96">
        <v>9</v>
      </c>
      <c r="B96" t="s">
        <v>103</v>
      </c>
      <c r="C96" t="s">
        <v>101</v>
      </c>
      <c r="D96">
        <v>104.639388464438</v>
      </c>
    </row>
    <row r="97" spans="1:4" x14ac:dyDescent="0.25">
      <c r="A97">
        <v>10</v>
      </c>
      <c r="B97" t="s">
        <v>103</v>
      </c>
      <c r="C97" t="s">
        <v>101</v>
      </c>
      <c r="D97">
        <v>94.140946998019203</v>
      </c>
    </row>
    <row r="98" spans="1:4" x14ac:dyDescent="0.25">
      <c r="A98">
        <v>11</v>
      </c>
      <c r="B98" t="s">
        <v>103</v>
      </c>
      <c r="C98" t="s">
        <v>106</v>
      </c>
      <c r="D98">
        <v>95.331980483197896</v>
      </c>
    </row>
    <row r="99" spans="1:4" x14ac:dyDescent="0.25">
      <c r="A99">
        <v>12</v>
      </c>
      <c r="B99" t="s">
        <v>103</v>
      </c>
      <c r="C99" t="s">
        <v>106</v>
      </c>
      <c r="D99">
        <v>98.001881267459893</v>
      </c>
    </row>
    <row r="100" spans="1:4" x14ac:dyDescent="0.25">
      <c r="A100">
        <v>13</v>
      </c>
      <c r="B100" t="s">
        <v>104</v>
      </c>
      <c r="C100" t="s">
        <v>101</v>
      </c>
      <c r="D100">
        <v>104.594870621225</v>
      </c>
    </row>
    <row r="101" spans="1:4" x14ac:dyDescent="0.25">
      <c r="A101">
        <v>14</v>
      </c>
      <c r="B101" t="s">
        <v>104</v>
      </c>
      <c r="C101" t="s">
        <v>101</v>
      </c>
      <c r="D101">
        <v>98.530713798513403</v>
      </c>
    </row>
    <row r="102" spans="1:4" x14ac:dyDescent="0.25">
      <c r="A102">
        <v>15</v>
      </c>
      <c r="B102" t="s">
        <v>104</v>
      </c>
      <c r="C102" t="s">
        <v>106</v>
      </c>
      <c r="D102">
        <v>96.039491787101397</v>
      </c>
    </row>
    <row r="103" spans="1:4" x14ac:dyDescent="0.25">
      <c r="A103">
        <v>16</v>
      </c>
      <c r="B103" t="s">
        <v>104</v>
      </c>
      <c r="C103" t="s">
        <v>106</v>
      </c>
      <c r="D103">
        <v>93.734562913754502</v>
      </c>
    </row>
    <row r="104" spans="1:4" x14ac:dyDescent="0.25">
      <c r="A104">
        <v>17</v>
      </c>
      <c r="B104" t="s">
        <v>105</v>
      </c>
      <c r="C104" t="s">
        <v>101</v>
      </c>
      <c r="D104">
        <v>103.816993585125</v>
      </c>
    </row>
    <row r="105" spans="1:4" x14ac:dyDescent="0.25">
      <c r="A105">
        <v>18</v>
      </c>
      <c r="B105" t="s">
        <v>105</v>
      </c>
      <c r="C105" t="s">
        <v>101</v>
      </c>
      <c r="D105">
        <v>100.908936633932</v>
      </c>
    </row>
    <row r="106" spans="1:4" x14ac:dyDescent="0.25">
      <c r="A106">
        <v>19</v>
      </c>
      <c r="B106" t="s">
        <v>105</v>
      </c>
      <c r="C106" t="s">
        <v>106</v>
      </c>
      <c r="D106">
        <v>95.247126548386404</v>
      </c>
    </row>
    <row r="107" spans="1:4" x14ac:dyDescent="0.25">
      <c r="A107">
        <v>20</v>
      </c>
      <c r="B107" t="s">
        <v>105</v>
      </c>
      <c r="C107" t="s">
        <v>106</v>
      </c>
      <c r="D107">
        <v>103.27943303077799</v>
      </c>
    </row>
    <row r="108" spans="1:4" x14ac:dyDescent="0.25">
      <c r="A108">
        <v>21</v>
      </c>
      <c r="B108" t="s">
        <v>107</v>
      </c>
      <c r="C108" t="s">
        <v>101</v>
      </c>
      <c r="D108">
        <v>98.578804752151896</v>
      </c>
    </row>
    <row r="109" spans="1:4" x14ac:dyDescent="0.25">
      <c r="A109">
        <v>22</v>
      </c>
      <c r="B109" t="s">
        <v>107</v>
      </c>
      <c r="C109" t="s">
        <v>101</v>
      </c>
      <c r="D109">
        <v>100.657733243134</v>
      </c>
    </row>
    <row r="110" spans="1:4" x14ac:dyDescent="0.25">
      <c r="A110">
        <v>23</v>
      </c>
      <c r="B110" t="s">
        <v>107</v>
      </c>
      <c r="C110" t="s">
        <v>106</v>
      </c>
      <c r="D110">
        <v>104.575040466348</v>
      </c>
    </row>
    <row r="111" spans="1:4" x14ac:dyDescent="0.25">
      <c r="A111">
        <v>24</v>
      </c>
      <c r="B111" t="s">
        <v>107</v>
      </c>
      <c r="C111" t="s">
        <v>106</v>
      </c>
      <c r="D111">
        <v>102.107644530922</v>
      </c>
    </row>
    <row r="112" spans="1:4" x14ac:dyDescent="0.25">
      <c r="A112">
        <v>25</v>
      </c>
      <c r="B112" t="s">
        <v>108</v>
      </c>
      <c r="C112" t="s">
        <v>101</v>
      </c>
      <c r="D112">
        <v>98.114225588836803</v>
      </c>
    </row>
    <row r="113" spans="1:4" x14ac:dyDescent="0.25">
      <c r="A113">
        <v>26</v>
      </c>
      <c r="B113" t="s">
        <v>108</v>
      </c>
      <c r="C113" t="s">
        <v>101</v>
      </c>
      <c r="D113">
        <v>104.77635112279</v>
      </c>
    </row>
    <row r="114" spans="1:4" x14ac:dyDescent="0.25">
      <c r="A114">
        <v>27</v>
      </c>
      <c r="B114" t="s">
        <v>108</v>
      </c>
      <c r="C114" t="s">
        <v>106</v>
      </c>
      <c r="D114">
        <v>102.46555249469699</v>
      </c>
    </row>
    <row r="115" spans="1:4" x14ac:dyDescent="0.25">
      <c r="A115">
        <v>28</v>
      </c>
      <c r="B115" t="s">
        <v>108</v>
      </c>
      <c r="C115" t="s">
        <v>106</v>
      </c>
      <c r="D115">
        <v>99.938488746252204</v>
      </c>
    </row>
    <row r="116" spans="1:4" x14ac:dyDescent="0.25">
      <c r="A116">
        <v>29</v>
      </c>
      <c r="B116" t="s">
        <v>109</v>
      </c>
      <c r="C116" t="s">
        <v>101</v>
      </c>
      <c r="D116">
        <v>103.061864182264</v>
      </c>
    </row>
    <row r="117" spans="1:4" x14ac:dyDescent="0.25">
      <c r="A117">
        <v>30</v>
      </c>
      <c r="B117" t="s">
        <v>109</v>
      </c>
      <c r="C117" t="s">
        <v>101</v>
      </c>
      <c r="D117">
        <v>102.96684523714001</v>
      </c>
    </row>
    <row r="118" spans="1:4" x14ac:dyDescent="0.25">
      <c r="A118">
        <v>31</v>
      </c>
      <c r="B118" t="s">
        <v>109</v>
      </c>
      <c r="C118" t="s">
        <v>106</v>
      </c>
      <c r="D118">
        <v>90.750612406640599</v>
      </c>
    </row>
    <row r="119" spans="1:4" x14ac:dyDescent="0.25">
      <c r="A119">
        <v>32</v>
      </c>
      <c r="B119" t="s">
        <v>109</v>
      </c>
      <c r="C119" t="s">
        <v>106</v>
      </c>
      <c r="D119">
        <v>93.400877471520005</v>
      </c>
    </row>
    <row r="120" spans="1:4" x14ac:dyDescent="0.25">
      <c r="A120">
        <v>33</v>
      </c>
      <c r="B120" t="s">
        <v>110</v>
      </c>
      <c r="C120" t="s">
        <v>101</v>
      </c>
      <c r="D120">
        <v>100.50394565867001</v>
      </c>
    </row>
    <row r="121" spans="1:4" x14ac:dyDescent="0.25">
      <c r="A121">
        <v>34</v>
      </c>
      <c r="B121" t="s">
        <v>110</v>
      </c>
      <c r="C121" t="s">
        <v>101</v>
      </c>
      <c r="D121">
        <v>99.862939218668402</v>
      </c>
    </row>
    <row r="122" spans="1:4" x14ac:dyDescent="0.25">
      <c r="A122">
        <v>35</v>
      </c>
      <c r="B122" t="s">
        <v>110</v>
      </c>
      <c r="C122" t="s">
        <v>106</v>
      </c>
      <c r="D122">
        <v>98.9347816938037</v>
      </c>
    </row>
    <row r="123" spans="1:4" x14ac:dyDescent="0.25">
      <c r="A123">
        <v>36</v>
      </c>
      <c r="B123" t="s">
        <v>110</v>
      </c>
      <c r="C123" t="s">
        <v>106</v>
      </c>
      <c r="D123">
        <v>102.18390876234</v>
      </c>
    </row>
    <row r="124" spans="1:4" x14ac:dyDescent="0.25">
      <c r="A124">
        <v>37</v>
      </c>
      <c r="B124" t="s">
        <v>111</v>
      </c>
      <c r="C124" t="s">
        <v>101</v>
      </c>
      <c r="D124">
        <v>95.955394569818196</v>
      </c>
    </row>
    <row r="125" spans="1:4" x14ac:dyDescent="0.25">
      <c r="A125">
        <v>38</v>
      </c>
      <c r="B125" t="s">
        <v>111</v>
      </c>
      <c r="C125" t="s">
        <v>101</v>
      </c>
      <c r="D125">
        <v>108.471792595466</v>
      </c>
    </row>
    <row r="126" spans="1:4" x14ac:dyDescent="0.25">
      <c r="A126">
        <v>39</v>
      </c>
      <c r="B126" t="s">
        <v>111</v>
      </c>
      <c r="C126" t="s">
        <v>106</v>
      </c>
      <c r="D126">
        <v>99.493795247262895</v>
      </c>
    </row>
    <row r="127" spans="1:4" x14ac:dyDescent="0.25">
      <c r="A127">
        <v>40</v>
      </c>
      <c r="B127" t="s">
        <v>111</v>
      </c>
      <c r="C127" t="s">
        <v>106</v>
      </c>
    </row>
    <row r="128" spans="1:4" x14ac:dyDescent="0.25">
      <c r="A128">
        <v>41</v>
      </c>
      <c r="B128" t="s">
        <v>112</v>
      </c>
      <c r="C128" t="s">
        <v>101</v>
      </c>
      <c r="D128">
        <v>106.64351196067599</v>
      </c>
    </row>
    <row r="129" spans="1:4" x14ac:dyDescent="0.25">
      <c r="A129">
        <v>42</v>
      </c>
      <c r="B129" t="s">
        <v>112</v>
      </c>
      <c r="C129" t="s">
        <v>101</v>
      </c>
      <c r="D129">
        <v>98.852209551491597</v>
      </c>
    </row>
    <row r="130" spans="1:4" x14ac:dyDescent="0.25">
      <c r="A130">
        <v>43</v>
      </c>
      <c r="B130" t="s">
        <v>112</v>
      </c>
      <c r="C130" t="s">
        <v>106</v>
      </c>
      <c r="D130">
        <v>99.493433384858406</v>
      </c>
    </row>
    <row r="131" spans="1:4" x14ac:dyDescent="0.25">
      <c r="A131">
        <v>44</v>
      </c>
      <c r="B131" t="s">
        <v>112</v>
      </c>
      <c r="C131" t="s">
        <v>106</v>
      </c>
      <c r="D131">
        <v>98.634645392121001</v>
      </c>
    </row>
    <row r="132" spans="1:4" x14ac:dyDescent="0.25">
      <c r="A132">
        <v>45</v>
      </c>
      <c r="B132" t="s">
        <v>113</v>
      </c>
      <c r="C132" t="s">
        <v>101</v>
      </c>
      <c r="D132">
        <v>99.262354950237295</v>
      </c>
    </row>
    <row r="133" spans="1:4" x14ac:dyDescent="0.25">
      <c r="A133">
        <v>46</v>
      </c>
      <c r="B133" t="s">
        <v>113</v>
      </c>
      <c r="C133" t="s">
        <v>101</v>
      </c>
      <c r="D133">
        <v>99.053648233066596</v>
      </c>
    </row>
    <row r="134" spans="1:4" x14ac:dyDescent="0.25">
      <c r="A134">
        <v>47</v>
      </c>
      <c r="B134" t="s">
        <v>113</v>
      </c>
      <c r="C134" t="s">
        <v>106</v>
      </c>
      <c r="D134">
        <v>106.095248879312</v>
      </c>
    </row>
    <row r="135" spans="1:4" x14ac:dyDescent="0.25">
      <c r="A135">
        <v>48</v>
      </c>
      <c r="B135" t="s">
        <v>113</v>
      </c>
      <c r="C135" t="s">
        <v>106</v>
      </c>
      <c r="D135">
        <v>105.28232972817899</v>
      </c>
    </row>
    <row r="136" spans="1:4" x14ac:dyDescent="0.25">
      <c r="A136">
        <v>49</v>
      </c>
      <c r="B136" t="s">
        <v>114</v>
      </c>
      <c r="C136" t="s">
        <v>101</v>
      </c>
      <c r="D136">
        <v>100.65363630873</v>
      </c>
    </row>
    <row r="137" spans="1:4" x14ac:dyDescent="0.25">
      <c r="A137">
        <v>50</v>
      </c>
      <c r="B137" t="s">
        <v>114</v>
      </c>
      <c r="C137" t="s">
        <v>101</v>
      </c>
      <c r="D137">
        <v>105.12351501370399</v>
      </c>
    </row>
    <row r="138" spans="1:4" x14ac:dyDescent="0.25">
      <c r="A138">
        <v>51</v>
      </c>
      <c r="B138" t="s">
        <v>114</v>
      </c>
      <c r="C138" t="s">
        <v>106</v>
      </c>
      <c r="D138">
        <v>94.837038603240799</v>
      </c>
    </row>
    <row r="139" spans="1:4" x14ac:dyDescent="0.25">
      <c r="A139">
        <v>52</v>
      </c>
      <c r="B139" t="s">
        <v>114</v>
      </c>
      <c r="C139" t="s">
        <v>106</v>
      </c>
      <c r="D139">
        <v>97.992749210821401</v>
      </c>
    </row>
    <row r="140" spans="1:4" x14ac:dyDescent="0.25">
      <c r="A140">
        <v>53</v>
      </c>
      <c r="B140" t="s">
        <v>115</v>
      </c>
      <c r="C140" t="s">
        <v>101</v>
      </c>
      <c r="D140">
        <v>99.002807374167901</v>
      </c>
    </row>
    <row r="141" spans="1:4" x14ac:dyDescent="0.25">
      <c r="A141">
        <v>54</v>
      </c>
      <c r="B141" t="s">
        <v>115</v>
      </c>
      <c r="C141" t="s">
        <v>101</v>
      </c>
      <c r="D141">
        <v>103.745049689742</v>
      </c>
    </row>
    <row r="142" spans="1:4" x14ac:dyDescent="0.25">
      <c r="A142">
        <v>55</v>
      </c>
      <c r="B142" t="s">
        <v>115</v>
      </c>
      <c r="C142" t="s">
        <v>106</v>
      </c>
      <c r="D142">
        <v>103.08617757797801</v>
      </c>
    </row>
    <row r="143" spans="1:4" x14ac:dyDescent="0.25">
      <c r="A143">
        <v>56</v>
      </c>
      <c r="B143" t="s">
        <v>115</v>
      </c>
      <c r="C143" t="s">
        <v>106</v>
      </c>
      <c r="D143">
        <v>104.182440367005</v>
      </c>
    </row>
    <row r="144" spans="1:4" x14ac:dyDescent="0.25">
      <c r="A144">
        <v>57</v>
      </c>
      <c r="B144" t="s">
        <v>116</v>
      </c>
      <c r="C144" t="s">
        <v>101</v>
      </c>
      <c r="D144">
        <v>100.320280613403</v>
      </c>
    </row>
    <row r="145" spans="1:4" x14ac:dyDescent="0.25">
      <c r="A145">
        <v>58</v>
      </c>
      <c r="B145" t="s">
        <v>116</v>
      </c>
      <c r="C145" t="s">
        <v>101</v>
      </c>
      <c r="D145">
        <v>100.64591214593</v>
      </c>
    </row>
    <row r="146" spans="1:4" x14ac:dyDescent="0.25">
      <c r="A146">
        <v>59</v>
      </c>
      <c r="B146" t="s">
        <v>116</v>
      </c>
      <c r="C146" t="s">
        <v>106</v>
      </c>
      <c r="D146">
        <v>100.13462920147801</v>
      </c>
    </row>
    <row r="147" spans="1:4" x14ac:dyDescent="0.25">
      <c r="A147">
        <v>60</v>
      </c>
      <c r="B147" t="s">
        <v>116</v>
      </c>
      <c r="C147" t="s">
        <v>106</v>
      </c>
      <c r="D147">
        <v>93.846833066265603</v>
      </c>
    </row>
    <row r="148" spans="1:4" x14ac:dyDescent="0.25">
      <c r="A148">
        <v>61</v>
      </c>
      <c r="B148" t="s">
        <v>117</v>
      </c>
      <c r="C148" t="s">
        <v>101</v>
      </c>
      <c r="D148">
        <v>99.543655541489301</v>
      </c>
    </row>
    <row r="149" spans="1:4" x14ac:dyDescent="0.25">
      <c r="A149">
        <v>62</v>
      </c>
      <c r="B149" t="s">
        <v>117</v>
      </c>
      <c r="C149" t="s">
        <v>101</v>
      </c>
      <c r="D149">
        <v>95.551374834117695</v>
      </c>
    </row>
    <row r="150" spans="1:4" x14ac:dyDescent="0.25">
      <c r="A150">
        <v>63</v>
      </c>
      <c r="B150" t="s">
        <v>117</v>
      </c>
      <c r="C150" t="s">
        <v>106</v>
      </c>
      <c r="D150">
        <v>98.567078983067105</v>
      </c>
    </row>
    <row r="151" spans="1:4" x14ac:dyDescent="0.25">
      <c r="A151">
        <v>64</v>
      </c>
      <c r="B151" t="s">
        <v>117</v>
      </c>
      <c r="C151" t="s">
        <v>106</v>
      </c>
      <c r="D151">
        <v>94.781433284768497</v>
      </c>
    </row>
    <row r="152" spans="1:4" x14ac:dyDescent="0.25">
      <c r="A152">
        <v>65</v>
      </c>
      <c r="B152" t="s">
        <v>118</v>
      </c>
      <c r="C152" t="s">
        <v>101</v>
      </c>
      <c r="D152">
        <v>102.014383040507</v>
      </c>
    </row>
    <row r="153" spans="1:4" x14ac:dyDescent="0.25">
      <c r="A153">
        <v>66</v>
      </c>
      <c r="B153" t="s">
        <v>118</v>
      </c>
      <c r="C153" t="s">
        <v>101</v>
      </c>
      <c r="D153">
        <v>100.126420974056</v>
      </c>
    </row>
    <row r="154" spans="1:4" x14ac:dyDescent="0.25">
      <c r="A154">
        <v>67</v>
      </c>
      <c r="B154" t="s">
        <v>118</v>
      </c>
      <c r="C154" t="s">
        <v>106</v>
      </c>
      <c r="D154">
        <v>102.44322099826</v>
      </c>
    </row>
    <row r="155" spans="1:4" x14ac:dyDescent="0.25">
      <c r="A155">
        <v>68</v>
      </c>
      <c r="B155" t="s">
        <v>118</v>
      </c>
      <c r="C155" t="s">
        <v>106</v>
      </c>
      <c r="D155">
        <v>97.482457456906701</v>
      </c>
    </row>
    <row r="156" spans="1:4" x14ac:dyDescent="0.25">
      <c r="A156">
        <v>69</v>
      </c>
      <c r="B156" t="s">
        <v>119</v>
      </c>
      <c r="C156" t="s">
        <v>101</v>
      </c>
      <c r="D156">
        <v>103.330116828904</v>
      </c>
    </row>
    <row r="157" spans="1:4" x14ac:dyDescent="0.25">
      <c r="A157">
        <v>70</v>
      </c>
      <c r="B157" t="s">
        <v>119</v>
      </c>
      <c r="C157" t="s">
        <v>101</v>
      </c>
      <c r="D157">
        <v>100.166155712055</v>
      </c>
    </row>
    <row r="158" spans="1:4" x14ac:dyDescent="0.25">
      <c r="A158">
        <v>71</v>
      </c>
      <c r="B158" t="s">
        <v>119</v>
      </c>
      <c r="C158" t="s">
        <v>106</v>
      </c>
      <c r="D158">
        <v>102.301694861897</v>
      </c>
    </row>
    <row r="159" spans="1:4" x14ac:dyDescent="0.25">
      <c r="A159">
        <v>72</v>
      </c>
      <c r="B159" t="s">
        <v>119</v>
      </c>
      <c r="C159" t="s">
        <v>106</v>
      </c>
      <c r="D159">
        <v>96.319150123228596</v>
      </c>
    </row>
    <row r="160" spans="1:4" x14ac:dyDescent="0.25">
      <c r="A160">
        <v>73</v>
      </c>
      <c r="B160" t="s">
        <v>120</v>
      </c>
      <c r="C160" t="s">
        <v>101</v>
      </c>
      <c r="D160">
        <v>96.5498408573701</v>
      </c>
    </row>
    <row r="161" spans="1:4" x14ac:dyDescent="0.25">
      <c r="A161">
        <v>74</v>
      </c>
      <c r="B161" t="s">
        <v>120</v>
      </c>
      <c r="C161" t="s">
        <v>101</v>
      </c>
      <c r="D161">
        <v>99.872600728842002</v>
      </c>
    </row>
    <row r="162" spans="1:4" x14ac:dyDescent="0.25">
      <c r="A162">
        <v>75</v>
      </c>
      <c r="B162" t="s">
        <v>120</v>
      </c>
      <c r="C162" t="s">
        <v>106</v>
      </c>
      <c r="D162">
        <v>102.830345405888</v>
      </c>
    </row>
    <row r="163" spans="1:4" x14ac:dyDescent="0.25">
      <c r="A163">
        <v>76</v>
      </c>
      <c r="B163" t="s">
        <v>120</v>
      </c>
      <c r="C163" t="s">
        <v>106</v>
      </c>
      <c r="D163">
        <v>100.012136574309</v>
      </c>
    </row>
    <row r="164" spans="1:4" x14ac:dyDescent="0.25">
      <c r="A164">
        <v>77</v>
      </c>
      <c r="B164" t="s">
        <v>121</v>
      </c>
      <c r="C164" t="s">
        <v>101</v>
      </c>
      <c r="D164">
        <v>106.057124750673</v>
      </c>
    </row>
    <row r="165" spans="1:4" x14ac:dyDescent="0.25">
      <c r="A165">
        <v>78</v>
      </c>
      <c r="B165" t="s">
        <v>121</v>
      </c>
      <c r="C165" t="s">
        <v>101</v>
      </c>
      <c r="D165">
        <v>104.190012230812</v>
      </c>
    </row>
    <row r="166" spans="1:4" x14ac:dyDescent="0.25">
      <c r="A166">
        <v>79</v>
      </c>
      <c r="B166" t="s">
        <v>121</v>
      </c>
      <c r="C166" t="s">
        <v>106</v>
      </c>
      <c r="D166">
        <v>100.070114638088</v>
      </c>
    </row>
    <row r="167" spans="1:4" x14ac:dyDescent="0.25">
      <c r="A167">
        <v>80</v>
      </c>
      <c r="B167" t="s">
        <v>121</v>
      </c>
      <c r="C167" t="s">
        <v>106</v>
      </c>
      <c r="D167">
        <v>102.851092936852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FF9-CF23-41B9-ADBC-FBDDD0AC7789}">
  <dimension ref="B1:J30"/>
  <sheetViews>
    <sheetView showGridLines="0" showRowColHeaders="0" zoomScaleNormal="100" workbookViewId="0">
      <selection activeCell="C12" sqref="C12:I29"/>
    </sheetView>
  </sheetViews>
  <sheetFormatPr defaultColWidth="11.140625" defaultRowHeight="12" customHeight="1" x14ac:dyDescent="0.25"/>
  <cols>
    <col min="1" max="2" width="1.140625" style="18" customWidth="1"/>
    <col min="3" max="3" width="19.28515625" style="18" customWidth="1"/>
    <col min="4" max="4" width="12.28515625" style="18" bestFit="1" customWidth="1"/>
    <col min="5" max="5" width="11.140625" style="18"/>
    <col min="6" max="6" width="12.42578125" style="18" bestFit="1" customWidth="1"/>
    <col min="7" max="7" width="11.140625" style="18" customWidth="1"/>
    <col min="8" max="8" width="11.42578125" style="18" bestFit="1" customWidth="1"/>
    <col min="9" max="9" width="11.140625" style="18"/>
    <col min="10" max="10" width="11.140625" style="18" customWidth="1"/>
    <col min="11" max="16384" width="11.140625" style="18"/>
  </cols>
  <sheetData>
    <row r="1" spans="2:10" s="21" customFormat="1" ht="5.0999999999999996" customHeight="1" x14ac:dyDescent="0.25"/>
    <row r="2" spans="2:10" s="21" customFormat="1" ht="20.100000000000001" customHeight="1" x14ac:dyDescent="0.25">
      <c r="B2" s="72" t="s">
        <v>193</v>
      </c>
      <c r="C2" s="73"/>
      <c r="D2" s="73"/>
      <c r="E2" s="73"/>
      <c r="F2" s="73"/>
      <c r="G2" s="73"/>
      <c r="H2" s="73"/>
      <c r="J2" s="22" t="s">
        <v>168</v>
      </c>
    </row>
    <row r="3" spans="2:10" s="21" customFormat="1" ht="12" hidden="1" customHeight="1" x14ac:dyDescent="0.25"/>
    <row r="4" spans="2:10" s="21" customFormat="1" ht="20.100000000000001" customHeight="1" x14ac:dyDescent="0.25">
      <c r="B4" s="74" t="s">
        <v>169</v>
      </c>
      <c r="C4" s="73"/>
      <c r="D4" s="73"/>
      <c r="E4" s="73"/>
      <c r="F4" s="73"/>
      <c r="G4" s="73"/>
      <c r="H4" s="73"/>
      <c r="I4" s="73"/>
      <c r="J4" s="73"/>
    </row>
    <row r="5" spans="2:10" s="21" customFormat="1" ht="20.100000000000001" customHeight="1" x14ac:dyDescent="0.25">
      <c r="B5" s="74" t="s">
        <v>170</v>
      </c>
      <c r="C5" s="73"/>
      <c r="D5" s="73"/>
      <c r="E5" s="73"/>
      <c r="F5" s="73"/>
      <c r="G5" s="73"/>
      <c r="H5" s="73"/>
      <c r="I5" s="73"/>
      <c r="J5" s="73"/>
    </row>
    <row r="6" spans="2:10" s="21" customFormat="1" ht="6" customHeight="1" x14ac:dyDescent="0.25"/>
    <row r="7" spans="2:10" s="21" customFormat="1" ht="14.1" customHeight="1" x14ac:dyDescent="0.25">
      <c r="B7" s="23" t="s">
        <v>194</v>
      </c>
    </row>
    <row r="8" spans="2:10" s="24" customFormat="1" ht="8.1" customHeight="1" x14ac:dyDescent="0.25"/>
    <row r="9" spans="2:10" ht="24.95" customHeight="1" x14ac:dyDescent="0.25"/>
    <row r="10" spans="2:10" s="26" customFormat="1" ht="15.95" customHeight="1" x14ac:dyDescent="0.25">
      <c r="B10" s="25" t="s">
        <v>171</v>
      </c>
    </row>
    <row r="11" spans="2:10" ht="9.9499999999999993" customHeight="1" x14ac:dyDescent="0.25"/>
    <row r="12" spans="2:10" ht="38.25" x14ac:dyDescent="0.2">
      <c r="C12" s="27" t="s">
        <v>172</v>
      </c>
      <c r="D12" s="29" t="s">
        <v>95</v>
      </c>
      <c r="E12" s="31" t="s">
        <v>173</v>
      </c>
      <c r="F12" s="31" t="s">
        <v>174</v>
      </c>
      <c r="G12" s="30" t="s">
        <v>175</v>
      </c>
      <c r="H12" s="28" t="s">
        <v>176</v>
      </c>
    </row>
    <row r="13" spans="2:10" ht="12" customHeight="1" x14ac:dyDescent="0.25">
      <c r="C13" s="33"/>
      <c r="D13" s="48">
        <v>100.38988950839854</v>
      </c>
      <c r="E13" s="34">
        <v>3.1523518872781216E-2</v>
      </c>
      <c r="F13" s="35">
        <v>3.1646425765544222</v>
      </c>
      <c r="G13" s="36">
        <v>3.7627484975622447E-2</v>
      </c>
      <c r="H13" s="37">
        <v>3.7774190591816637</v>
      </c>
    </row>
    <row r="14" spans="2:10" ht="15" customHeight="1" x14ac:dyDescent="0.25"/>
    <row r="15" spans="2:10" s="38" customFormat="1" ht="12" customHeight="1" x14ac:dyDescent="0.25">
      <c r="C15" s="39" t="s">
        <v>177</v>
      </c>
    </row>
    <row r="16" spans="2:10" ht="8.1" customHeight="1" x14ac:dyDescent="0.25"/>
    <row r="17" spans="3:9" ht="25.5" x14ac:dyDescent="0.2">
      <c r="C17" s="27" t="s">
        <v>178</v>
      </c>
      <c r="D17" s="29" t="s">
        <v>179</v>
      </c>
      <c r="E17" s="31" t="s">
        <v>180</v>
      </c>
      <c r="F17" s="31" t="s">
        <v>195</v>
      </c>
      <c r="G17" s="41"/>
      <c r="H17" s="28" t="s">
        <v>181</v>
      </c>
    </row>
    <row r="18" spans="3:9" ht="12" customHeight="1" x14ac:dyDescent="0.25">
      <c r="C18" s="44" t="s">
        <v>164</v>
      </c>
      <c r="D18" s="45">
        <v>0.70187374801929114</v>
      </c>
      <c r="E18" s="34">
        <v>3.1523518872781216E-2</v>
      </c>
      <c r="F18" s="34">
        <v>2.5881215454310803E-2</v>
      </c>
      <c r="G18" s="46">
        <v>4.0334431539147869E-2</v>
      </c>
      <c r="H18" s="37">
        <v>3.1646425765544222</v>
      </c>
    </row>
    <row r="19" spans="3:9" ht="12" customHeight="1" x14ac:dyDescent="0.25">
      <c r="C19" s="44" t="s">
        <v>196</v>
      </c>
      <c r="D19" s="45">
        <v>0.29812625198070891</v>
      </c>
      <c r="E19" s="34">
        <v>2.0544960050292133E-2</v>
      </c>
      <c r="F19" s="34">
        <v>0</v>
      </c>
      <c r="G19" s="46">
        <v>3.7748494440878202E-2</v>
      </c>
      <c r="H19" s="37">
        <v>2.0625062694032894</v>
      </c>
    </row>
    <row r="20" spans="3:9" ht="12" customHeight="1" x14ac:dyDescent="0.25">
      <c r="C20" s="44" t="s">
        <v>197</v>
      </c>
      <c r="D20" s="45">
        <v>1</v>
      </c>
      <c r="E20" s="34">
        <v>3.7627484975622447E-2</v>
      </c>
      <c r="F20" s="34">
        <v>3.1650663597920368E-2</v>
      </c>
      <c r="G20" s="46">
        <v>4.9621001719379595E-2</v>
      </c>
      <c r="H20" s="37">
        <v>3.7774190591816637</v>
      </c>
    </row>
    <row r="21" spans="3:9" ht="12" customHeight="1" x14ac:dyDescent="0.25">
      <c r="C21" s="44" t="s">
        <v>198</v>
      </c>
      <c r="D21" s="45">
        <v>0</v>
      </c>
      <c r="E21" s="34">
        <v>0</v>
      </c>
      <c r="F21" s="34">
        <v>0</v>
      </c>
      <c r="G21" s="46">
        <v>2.0190793907005913E-2</v>
      </c>
      <c r="H21" s="37">
        <v>0</v>
      </c>
    </row>
    <row r="22" spans="3:9" ht="12" customHeight="1" x14ac:dyDescent="0.25">
      <c r="C22" s="44" t="s">
        <v>182</v>
      </c>
      <c r="D22" s="45">
        <v>1</v>
      </c>
      <c r="E22" s="34">
        <v>3.7627484975622447E-2</v>
      </c>
      <c r="F22" s="34">
        <v>3.3627058708404052E-2</v>
      </c>
      <c r="G22" s="46">
        <v>4.5952437339526891E-2</v>
      </c>
      <c r="H22" s="37">
        <v>3.7774190591816637</v>
      </c>
    </row>
    <row r="23" spans="3:9" ht="15" customHeight="1" x14ac:dyDescent="0.25"/>
    <row r="24" spans="3:9" s="20" customFormat="1" ht="12" customHeight="1" x14ac:dyDescent="0.25">
      <c r="C24" s="19" t="s">
        <v>183</v>
      </c>
    </row>
    <row r="25" spans="3:9" ht="8.1" customHeight="1" x14ac:dyDescent="0.25"/>
    <row r="26" spans="3:9" ht="12" customHeight="1" x14ac:dyDescent="0.2">
      <c r="C26" s="27" t="s">
        <v>184</v>
      </c>
      <c r="D26" s="29" t="s">
        <v>185</v>
      </c>
      <c r="E26" s="31" t="s">
        <v>186</v>
      </c>
      <c r="F26" s="30" t="s">
        <v>187</v>
      </c>
      <c r="G26" s="28" t="s">
        <v>188</v>
      </c>
      <c r="H26" s="40"/>
      <c r="I26" s="40"/>
    </row>
    <row r="27" spans="3:9" ht="13.5" customHeight="1" x14ac:dyDescent="0.25">
      <c r="C27" s="44" t="s">
        <v>98</v>
      </c>
      <c r="D27" s="48">
        <v>248.53879533730492</v>
      </c>
      <c r="E27" s="49">
        <v>19</v>
      </c>
      <c r="F27" s="50">
        <v>13.080989228279206</v>
      </c>
      <c r="G27" s="75" t="s">
        <v>200</v>
      </c>
      <c r="H27" s="76"/>
      <c r="I27" s="76"/>
    </row>
    <row r="28" spans="3:9" ht="13.5" customHeight="1" x14ac:dyDescent="0.25">
      <c r="C28" s="44" t="s">
        <v>201</v>
      </c>
      <c r="D28" s="48">
        <v>370.45653719993516</v>
      </c>
      <c r="E28" s="49">
        <v>20</v>
      </c>
      <c r="F28" s="50">
        <v>18.522826859996758</v>
      </c>
      <c r="G28" s="19" t="s">
        <v>203</v>
      </c>
      <c r="H28" s="20"/>
      <c r="I28" s="20"/>
    </row>
    <row r="29" spans="3:9" ht="13.5" customHeight="1" x14ac:dyDescent="0.25">
      <c r="C29" s="44" t="s">
        <v>189</v>
      </c>
      <c r="D29" s="48">
        <v>400.59850549364046</v>
      </c>
      <c r="E29" s="49">
        <v>40</v>
      </c>
      <c r="F29" s="50">
        <v>10.014962637341011</v>
      </c>
      <c r="G29" s="19" t="s">
        <v>191</v>
      </c>
      <c r="H29" s="20"/>
      <c r="I29" s="20"/>
    </row>
    <row r="30" spans="3:9" ht="30" customHeight="1" x14ac:dyDescent="0.25"/>
  </sheetData>
  <mergeCells count="4">
    <mergeCell ref="B2:H2"/>
    <mergeCell ref="B4:J4"/>
    <mergeCell ref="B5:J5"/>
    <mergeCell ref="G27:I27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verticalDpi="0" r:id="rId1"/>
  <headerFooter scaleWithDoc="0"/>
  <customProperties>
    <customPr name="__ai3_report" r:id="rId2"/>
    <customPr name="__ai3_ribbonstate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5C1-3E53-42C3-8E45-6158677CDFFF}">
  <dimension ref="A1:C19"/>
  <sheetViews>
    <sheetView workbookViewId="0">
      <selection activeCell="B11" sqref="B11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72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t="s">
        <v>86</v>
      </c>
      <c r="B2" t="b">
        <v>1</v>
      </c>
      <c r="C2" t="s">
        <v>87</v>
      </c>
    </row>
    <row r="3" spans="1:3" x14ac:dyDescent="0.25">
      <c r="A3" t="s">
        <v>40</v>
      </c>
      <c r="B3" s="1" t="s">
        <v>41</v>
      </c>
      <c r="C3" t="s">
        <v>88</v>
      </c>
    </row>
    <row r="4" spans="1:3" x14ac:dyDescent="0.25">
      <c r="A4" t="s">
        <v>42</v>
      </c>
      <c r="B4" s="1" t="s">
        <v>43</v>
      </c>
      <c r="C4" t="s">
        <v>89</v>
      </c>
    </row>
    <row r="5" spans="1:3" x14ac:dyDescent="0.25">
      <c r="A5" t="s">
        <v>44</v>
      </c>
      <c r="B5" s="1" t="s">
        <v>45</v>
      </c>
      <c r="C5" t="s">
        <v>46</v>
      </c>
    </row>
    <row r="6" spans="1:3" x14ac:dyDescent="0.25">
      <c r="A6" t="s">
        <v>47</v>
      </c>
      <c r="B6" s="1" t="s">
        <v>48</v>
      </c>
      <c r="C6" t="s">
        <v>49</v>
      </c>
    </row>
    <row r="7" spans="1:3" x14ac:dyDescent="0.25">
      <c r="A7" t="s">
        <v>50</v>
      </c>
      <c r="B7" s="1" t="s">
        <v>51</v>
      </c>
      <c r="C7" t="s">
        <v>52</v>
      </c>
    </row>
    <row r="8" spans="1:3" x14ac:dyDescent="0.25">
      <c r="A8" t="s">
        <v>53</v>
      </c>
      <c r="B8" s="1" t="s">
        <v>54</v>
      </c>
      <c r="C8" t="s">
        <v>55</v>
      </c>
    </row>
    <row r="9" spans="1:3" x14ac:dyDescent="0.25">
      <c r="A9" t="s">
        <v>56</v>
      </c>
      <c r="B9" s="1" t="s">
        <v>57</v>
      </c>
      <c r="C9" t="s">
        <v>58</v>
      </c>
    </row>
    <row r="10" spans="1:3" x14ac:dyDescent="0.25">
      <c r="A10" t="s">
        <v>59</v>
      </c>
      <c r="B10" s="1" t="b">
        <v>0</v>
      </c>
      <c r="C10" t="s">
        <v>60</v>
      </c>
    </row>
    <row r="11" spans="1:3" x14ac:dyDescent="0.25">
      <c r="A11" t="s">
        <v>61</v>
      </c>
      <c r="B11" s="2">
        <v>1</v>
      </c>
      <c r="C11" t="s">
        <v>62</v>
      </c>
    </row>
    <row r="12" spans="1:3" x14ac:dyDescent="0.25">
      <c r="A12" t="s">
        <v>63</v>
      </c>
      <c r="B12" s="1" t="s">
        <v>64</v>
      </c>
      <c r="C12" t="s">
        <v>65</v>
      </c>
    </row>
    <row r="13" spans="1:3" x14ac:dyDescent="0.25">
      <c r="A13" t="s">
        <v>66</v>
      </c>
      <c r="B13" s="1" t="s">
        <v>67</v>
      </c>
      <c r="C13" t="s">
        <v>68</v>
      </c>
    </row>
    <row r="14" spans="1:3" x14ac:dyDescent="0.25">
      <c r="A14" t="s">
        <v>69</v>
      </c>
      <c r="B14" s="1" t="b">
        <v>1</v>
      </c>
      <c r="C14" t="s">
        <v>70</v>
      </c>
    </row>
    <row r="15" spans="1:3" x14ac:dyDescent="0.25">
      <c r="A15" t="s">
        <v>71</v>
      </c>
      <c r="B15" s="1" t="s">
        <v>72</v>
      </c>
      <c r="C15" t="s">
        <v>73</v>
      </c>
    </row>
    <row r="16" spans="1:3" x14ac:dyDescent="0.25">
      <c r="A16" t="s">
        <v>74</v>
      </c>
      <c r="B16" s="1" t="s">
        <v>75</v>
      </c>
      <c r="C16" t="s">
        <v>76</v>
      </c>
    </row>
    <row r="17" spans="1:3" x14ac:dyDescent="0.25">
      <c r="A17" t="s">
        <v>77</v>
      </c>
      <c r="B17" s="1" t="s">
        <v>78</v>
      </c>
      <c r="C17" t="s">
        <v>79</v>
      </c>
    </row>
    <row r="18" spans="1:3" x14ac:dyDescent="0.25">
      <c r="A18" t="s">
        <v>80</v>
      </c>
      <c r="B18" s="1" t="s">
        <v>81</v>
      </c>
      <c r="C18" t="s">
        <v>82</v>
      </c>
    </row>
    <row r="19" spans="1:3" x14ac:dyDescent="0.25">
      <c r="A19" t="s">
        <v>83</v>
      </c>
      <c r="B19" s="1" t="s">
        <v>84</v>
      </c>
      <c r="C19" t="s">
        <v>85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204-48D9-454C-9744-8C8F9C4F181A}">
  <dimension ref="A1:D81"/>
  <sheetViews>
    <sheetView workbookViewId="0">
      <selection activeCell="C4" sqref="C4"/>
    </sheetView>
  </sheetViews>
  <sheetFormatPr defaultRowHeight="15" x14ac:dyDescent="0.25"/>
  <sheetData>
    <row r="1" spans="1:4" x14ac:dyDescent="0.25">
      <c r="A1" t="s">
        <v>98</v>
      </c>
      <c r="B1" t="s">
        <v>99</v>
      </c>
      <c r="C1" t="s">
        <v>192</v>
      </c>
      <c r="D1" t="s">
        <v>233</v>
      </c>
    </row>
    <row r="2" spans="1:4" x14ac:dyDescent="0.25">
      <c r="A2" t="s">
        <v>100</v>
      </c>
      <c r="B2" t="s">
        <v>101</v>
      </c>
      <c r="C2">
        <v>105.91254948744201</v>
      </c>
      <c r="D2">
        <v>242</v>
      </c>
    </row>
    <row r="3" spans="1:4" x14ac:dyDescent="0.25">
      <c r="A3" t="s">
        <v>100</v>
      </c>
      <c r="B3" t="s">
        <v>101</v>
      </c>
      <c r="C3">
        <v>103.459443897618</v>
      </c>
      <c r="D3">
        <v>246</v>
      </c>
    </row>
    <row r="4" spans="1:4" x14ac:dyDescent="0.25">
      <c r="A4" t="s">
        <v>100</v>
      </c>
      <c r="B4" t="s">
        <v>106</v>
      </c>
      <c r="C4">
        <v>100.374620448402</v>
      </c>
      <c r="D4">
        <v>245</v>
      </c>
    </row>
    <row r="5" spans="1:4" x14ac:dyDescent="0.25">
      <c r="A5" t="s">
        <v>100</v>
      </c>
      <c r="B5" t="s">
        <v>106</v>
      </c>
      <c r="C5">
        <v>103.765913942498</v>
      </c>
      <c r="D5">
        <v>246</v>
      </c>
    </row>
    <row r="6" spans="1:4" x14ac:dyDescent="0.25">
      <c r="A6" t="s">
        <v>102</v>
      </c>
      <c r="B6" t="s">
        <v>101</v>
      </c>
      <c r="C6">
        <v>101.52339031338801</v>
      </c>
      <c r="D6">
        <v>243</v>
      </c>
    </row>
    <row r="7" spans="1:4" x14ac:dyDescent="0.25">
      <c r="A7" t="s">
        <v>102</v>
      </c>
      <c r="B7" t="s">
        <v>101</v>
      </c>
      <c r="C7">
        <v>101.334799870363</v>
      </c>
      <c r="D7">
        <v>242</v>
      </c>
    </row>
    <row r="8" spans="1:4" x14ac:dyDescent="0.25">
      <c r="A8" t="s">
        <v>102</v>
      </c>
      <c r="B8" t="s">
        <v>106</v>
      </c>
      <c r="C8">
        <v>102.72422719070801</v>
      </c>
      <c r="D8">
        <v>238</v>
      </c>
    </row>
    <row r="9" spans="1:4" x14ac:dyDescent="0.25">
      <c r="A9" t="s">
        <v>102</v>
      </c>
      <c r="B9" t="s">
        <v>106</v>
      </c>
      <c r="C9">
        <v>99.324477084567704</v>
      </c>
      <c r="D9">
        <v>238</v>
      </c>
    </row>
    <row r="10" spans="1:4" x14ac:dyDescent="0.25">
      <c r="A10" t="s">
        <v>103</v>
      </c>
      <c r="B10" t="s">
        <v>101</v>
      </c>
      <c r="C10">
        <v>104.639388464438</v>
      </c>
      <c r="D10">
        <v>247</v>
      </c>
    </row>
    <row r="11" spans="1:4" x14ac:dyDescent="0.25">
      <c r="A11" t="s">
        <v>103</v>
      </c>
      <c r="B11" t="s">
        <v>101</v>
      </c>
      <c r="C11">
        <v>94.140946998019203</v>
      </c>
      <c r="D11">
        <v>239</v>
      </c>
    </row>
    <row r="12" spans="1:4" x14ac:dyDescent="0.25">
      <c r="A12" t="s">
        <v>103</v>
      </c>
      <c r="B12" t="s">
        <v>106</v>
      </c>
      <c r="C12">
        <v>95.331980483197896</v>
      </c>
      <c r="D12">
        <v>241</v>
      </c>
    </row>
    <row r="13" spans="1:4" x14ac:dyDescent="0.25">
      <c r="A13" t="s">
        <v>103</v>
      </c>
      <c r="B13" t="s">
        <v>106</v>
      </c>
      <c r="C13">
        <v>98.001881267459893</v>
      </c>
      <c r="D13">
        <v>240</v>
      </c>
    </row>
    <row r="14" spans="1:4" x14ac:dyDescent="0.25">
      <c r="A14" t="s">
        <v>104</v>
      </c>
      <c r="B14" t="s">
        <v>101</v>
      </c>
      <c r="C14">
        <v>104.594870621225</v>
      </c>
      <c r="D14">
        <v>249</v>
      </c>
    </row>
    <row r="15" spans="1:4" x14ac:dyDescent="0.25">
      <c r="A15" t="s">
        <v>104</v>
      </c>
      <c r="B15" t="s">
        <v>101</v>
      </c>
      <c r="C15">
        <v>98.530713798513403</v>
      </c>
      <c r="D15">
        <v>241</v>
      </c>
    </row>
    <row r="16" spans="1:4" x14ac:dyDescent="0.25">
      <c r="A16" t="s">
        <v>104</v>
      </c>
      <c r="B16" t="s">
        <v>106</v>
      </c>
      <c r="C16">
        <v>96.039491787101397</v>
      </c>
      <c r="D16">
        <v>250</v>
      </c>
    </row>
    <row r="17" spans="1:4" x14ac:dyDescent="0.25">
      <c r="A17" t="s">
        <v>104</v>
      </c>
      <c r="B17" t="s">
        <v>106</v>
      </c>
      <c r="C17">
        <v>93.734562913754502</v>
      </c>
      <c r="D17">
        <v>245</v>
      </c>
    </row>
    <row r="18" spans="1:4" x14ac:dyDescent="0.25">
      <c r="A18" t="s">
        <v>105</v>
      </c>
      <c r="B18" t="s">
        <v>101</v>
      </c>
      <c r="C18">
        <v>103.816993585125</v>
      </c>
      <c r="D18">
        <v>246</v>
      </c>
    </row>
    <row r="19" spans="1:4" x14ac:dyDescent="0.25">
      <c r="A19" t="s">
        <v>105</v>
      </c>
      <c r="B19" t="s">
        <v>101</v>
      </c>
      <c r="C19">
        <v>100.908936633932</v>
      </c>
      <c r="D19">
        <v>242</v>
      </c>
    </row>
    <row r="20" spans="1:4" x14ac:dyDescent="0.25">
      <c r="A20" t="s">
        <v>105</v>
      </c>
      <c r="B20" t="s">
        <v>106</v>
      </c>
      <c r="C20">
        <v>95.247126548386404</v>
      </c>
      <c r="D20">
        <v>243</v>
      </c>
    </row>
    <row r="21" spans="1:4" x14ac:dyDescent="0.25">
      <c r="A21" t="s">
        <v>105</v>
      </c>
      <c r="B21" t="s">
        <v>106</v>
      </c>
      <c r="C21">
        <v>103.27943303077799</v>
      </c>
      <c r="D21">
        <v>240</v>
      </c>
    </row>
    <row r="22" spans="1:4" x14ac:dyDescent="0.25">
      <c r="A22" t="s">
        <v>107</v>
      </c>
      <c r="B22" t="s">
        <v>101</v>
      </c>
      <c r="C22">
        <v>98.578804752151896</v>
      </c>
      <c r="D22">
        <v>244</v>
      </c>
    </row>
    <row r="23" spans="1:4" x14ac:dyDescent="0.25">
      <c r="A23" t="s">
        <v>107</v>
      </c>
      <c r="B23" t="s">
        <v>101</v>
      </c>
      <c r="C23">
        <v>100.657733243134</v>
      </c>
      <c r="D23">
        <v>245</v>
      </c>
    </row>
    <row r="24" spans="1:4" x14ac:dyDescent="0.25">
      <c r="A24" t="s">
        <v>107</v>
      </c>
      <c r="B24" t="s">
        <v>106</v>
      </c>
      <c r="C24">
        <v>104.575040466348</v>
      </c>
      <c r="D24">
        <v>251</v>
      </c>
    </row>
    <row r="25" spans="1:4" x14ac:dyDescent="0.25">
      <c r="A25" t="s">
        <v>107</v>
      </c>
      <c r="B25" t="s">
        <v>106</v>
      </c>
      <c r="C25">
        <v>102.107644530922</v>
      </c>
      <c r="D25">
        <v>247</v>
      </c>
    </row>
    <row r="26" spans="1:4" x14ac:dyDescent="0.25">
      <c r="A26" t="s">
        <v>108</v>
      </c>
      <c r="B26" t="s">
        <v>101</v>
      </c>
      <c r="C26">
        <v>98.114225588836803</v>
      </c>
      <c r="D26">
        <v>241</v>
      </c>
    </row>
    <row r="27" spans="1:4" x14ac:dyDescent="0.25">
      <c r="A27" t="s">
        <v>108</v>
      </c>
      <c r="B27" t="s">
        <v>101</v>
      </c>
      <c r="C27">
        <v>104.77635112279</v>
      </c>
      <c r="D27">
        <v>246</v>
      </c>
    </row>
    <row r="28" spans="1:4" x14ac:dyDescent="0.25">
      <c r="A28" t="s">
        <v>108</v>
      </c>
      <c r="B28" t="s">
        <v>106</v>
      </c>
      <c r="C28">
        <v>102.46555249469699</v>
      </c>
      <c r="D28">
        <v>245</v>
      </c>
    </row>
    <row r="29" spans="1:4" x14ac:dyDescent="0.25">
      <c r="A29" t="s">
        <v>108</v>
      </c>
      <c r="B29" t="s">
        <v>106</v>
      </c>
      <c r="C29">
        <v>99.938488746252204</v>
      </c>
      <c r="D29">
        <v>247</v>
      </c>
    </row>
    <row r="30" spans="1:4" x14ac:dyDescent="0.25">
      <c r="A30" t="s">
        <v>109</v>
      </c>
      <c r="B30" t="s">
        <v>101</v>
      </c>
      <c r="C30">
        <v>103.061864182264</v>
      </c>
      <c r="D30">
        <v>245</v>
      </c>
    </row>
    <row r="31" spans="1:4" x14ac:dyDescent="0.25">
      <c r="A31" t="s">
        <v>109</v>
      </c>
      <c r="B31" t="s">
        <v>101</v>
      </c>
      <c r="C31">
        <v>102.96684523714001</v>
      </c>
      <c r="D31">
        <v>245</v>
      </c>
    </row>
    <row r="32" spans="1:4" x14ac:dyDescent="0.25">
      <c r="A32" t="s">
        <v>109</v>
      </c>
      <c r="B32" t="s">
        <v>106</v>
      </c>
      <c r="C32">
        <v>90.750612406640599</v>
      </c>
      <c r="D32">
        <v>243</v>
      </c>
    </row>
    <row r="33" spans="1:4" x14ac:dyDescent="0.25">
      <c r="A33" t="s">
        <v>109</v>
      </c>
      <c r="B33" t="s">
        <v>106</v>
      </c>
      <c r="C33">
        <v>93.400877471520005</v>
      </c>
      <c r="D33">
        <v>245</v>
      </c>
    </row>
    <row r="34" spans="1:4" x14ac:dyDescent="0.25">
      <c r="A34" t="s">
        <v>110</v>
      </c>
      <c r="B34" t="s">
        <v>101</v>
      </c>
      <c r="C34">
        <v>100.50394565867001</v>
      </c>
      <c r="D34">
        <v>243</v>
      </c>
    </row>
    <row r="35" spans="1:4" x14ac:dyDescent="0.25">
      <c r="A35" t="s">
        <v>110</v>
      </c>
      <c r="B35" t="s">
        <v>101</v>
      </c>
      <c r="C35">
        <v>99.862939218668402</v>
      </c>
      <c r="D35">
        <v>239</v>
      </c>
    </row>
    <row r="36" spans="1:4" x14ac:dyDescent="0.25">
      <c r="A36" t="s">
        <v>110</v>
      </c>
      <c r="B36" t="s">
        <v>106</v>
      </c>
      <c r="C36">
        <v>98.9347816938037</v>
      </c>
      <c r="D36">
        <v>244</v>
      </c>
    </row>
    <row r="37" spans="1:4" x14ac:dyDescent="0.25">
      <c r="A37" t="s">
        <v>110</v>
      </c>
      <c r="B37" t="s">
        <v>106</v>
      </c>
      <c r="C37">
        <v>102.18390876234</v>
      </c>
      <c r="D37">
        <v>245</v>
      </c>
    </row>
    <row r="38" spans="1:4" x14ac:dyDescent="0.25">
      <c r="A38" t="s">
        <v>111</v>
      </c>
      <c r="B38" t="s">
        <v>101</v>
      </c>
      <c r="C38">
        <v>95.955394569818196</v>
      </c>
      <c r="D38">
        <v>244</v>
      </c>
    </row>
    <row r="39" spans="1:4" x14ac:dyDescent="0.25">
      <c r="A39" t="s">
        <v>111</v>
      </c>
      <c r="B39" t="s">
        <v>101</v>
      </c>
      <c r="C39">
        <v>108.471792595466</v>
      </c>
      <c r="D39">
        <v>246</v>
      </c>
    </row>
    <row r="40" spans="1:4" x14ac:dyDescent="0.25">
      <c r="A40" t="s">
        <v>111</v>
      </c>
      <c r="B40" t="s">
        <v>106</v>
      </c>
      <c r="C40">
        <v>99.493795247262895</v>
      </c>
      <c r="D40">
        <v>247</v>
      </c>
    </row>
    <row r="41" spans="1:4" x14ac:dyDescent="0.25">
      <c r="A41" t="s">
        <v>111</v>
      </c>
      <c r="B41" t="s">
        <v>106</v>
      </c>
      <c r="C41">
        <v>95.755952301741203</v>
      </c>
      <c r="D41">
        <v>239</v>
      </c>
    </row>
    <row r="42" spans="1:4" x14ac:dyDescent="0.25">
      <c r="A42" t="s">
        <v>112</v>
      </c>
      <c r="B42" t="s">
        <v>101</v>
      </c>
      <c r="C42">
        <v>106.64351196067599</v>
      </c>
      <c r="D42">
        <v>252</v>
      </c>
    </row>
    <row r="43" spans="1:4" x14ac:dyDescent="0.25">
      <c r="A43" t="s">
        <v>112</v>
      </c>
      <c r="B43" t="s">
        <v>101</v>
      </c>
      <c r="C43">
        <v>98.852209551491597</v>
      </c>
      <c r="D43">
        <v>251</v>
      </c>
    </row>
    <row r="44" spans="1:4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4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4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4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4" x14ac:dyDescent="0.25">
      <c r="A48" t="s">
        <v>113</v>
      </c>
      <c r="B48" t="s">
        <v>106</v>
      </c>
      <c r="C48">
        <v>106.095248879312</v>
      </c>
      <c r="D48">
        <v>251</v>
      </c>
    </row>
    <row r="49" spans="1:4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4" x14ac:dyDescent="0.25">
      <c r="A50" t="s">
        <v>114</v>
      </c>
      <c r="B50" t="s">
        <v>101</v>
      </c>
      <c r="C50">
        <v>100.65363630873</v>
      </c>
      <c r="D50">
        <v>242</v>
      </c>
    </row>
    <row r="51" spans="1:4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4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4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4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4" x14ac:dyDescent="0.25">
      <c r="A55" t="s">
        <v>115</v>
      </c>
      <c r="B55" t="s">
        <v>101</v>
      </c>
      <c r="C55">
        <v>103.745049689742</v>
      </c>
      <c r="D55">
        <v>249</v>
      </c>
    </row>
    <row r="56" spans="1:4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4" x14ac:dyDescent="0.25">
      <c r="A57" t="s">
        <v>115</v>
      </c>
      <c r="B57" t="s">
        <v>106</v>
      </c>
      <c r="C57">
        <v>104.182440367005</v>
      </c>
      <c r="D57">
        <v>240</v>
      </c>
    </row>
    <row r="58" spans="1:4" x14ac:dyDescent="0.25">
      <c r="A58" t="s">
        <v>116</v>
      </c>
      <c r="B58" t="s">
        <v>101</v>
      </c>
      <c r="C58">
        <v>100.320280613403</v>
      </c>
      <c r="D58">
        <v>247</v>
      </c>
    </row>
    <row r="59" spans="1:4" x14ac:dyDescent="0.25">
      <c r="A59" t="s">
        <v>116</v>
      </c>
      <c r="B59" t="s">
        <v>101</v>
      </c>
      <c r="C59">
        <v>100.64591214593</v>
      </c>
      <c r="D59">
        <v>248</v>
      </c>
    </row>
    <row r="60" spans="1:4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4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4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4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4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Comp 1</vt:lpstr>
      <vt:lpstr>Comp 2</vt:lpstr>
      <vt:lpstr>5x5</vt:lpstr>
      <vt:lpstr>20x2x2</vt:lpstr>
      <vt:lpstr>anova</vt:lpstr>
      <vt:lpstr>Level1</vt:lpstr>
      <vt:lpstr>Layout</vt:lpstr>
      <vt:lpstr>Raw</vt:lpstr>
      <vt:lpstr>Level1!Print_Area</vt:lpstr>
      <vt:lpstr>Level1!Print_Titles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Chesher</dc:creator>
  <cp:lastModifiedBy>Doug Chesher</cp:lastModifiedBy>
  <dcterms:created xsi:type="dcterms:W3CDTF">2015-06-05T18:17:20Z</dcterms:created>
  <dcterms:modified xsi:type="dcterms:W3CDTF">2025-09-19T01:54:27Z</dcterms:modified>
</cp:coreProperties>
</file>