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collins/gDrive/Work/Committee: General/Qual/Mixer/"/>
    </mc:Choice>
  </mc:AlternateContent>
  <xr:revisionPtr revIDLastSave="0" documentId="13_ncr:1_{E4D8F8E1-5EF8-B342-B9E8-50844127416E}" xr6:coauthVersionLast="45" xr6:coauthVersionMax="45" xr10:uidLastSave="{00000000-0000-0000-0000-000000000000}"/>
  <bookViews>
    <workbookView xWindow="-35760" yWindow="5520" windowWidth="27360" windowHeight="23160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9" i="1" l="1"/>
  <c r="Z13" i="1"/>
  <c r="Z15" i="1"/>
  <c r="Z19" i="1"/>
  <c r="Z21" i="1"/>
  <c r="Z27" i="1"/>
  <c r="Z33" i="1"/>
  <c r="Z39" i="1"/>
  <c r="Z44" i="1"/>
  <c r="L46" i="1"/>
  <c r="J46" i="1"/>
  <c r="Z46" i="1" s="1"/>
  <c r="L45" i="1"/>
  <c r="J45" i="1"/>
  <c r="Z45" i="1" s="1"/>
  <c r="L44" i="1"/>
  <c r="J44" i="1"/>
  <c r="I44" i="1"/>
  <c r="L43" i="1"/>
  <c r="J43" i="1"/>
  <c r="I43" i="1"/>
  <c r="Z43" i="1" s="1"/>
  <c r="L42" i="1"/>
  <c r="J42" i="1"/>
  <c r="I42" i="1"/>
  <c r="Z42" i="1" s="1"/>
  <c r="L41" i="1"/>
  <c r="J41" i="1"/>
  <c r="Z41" i="1" s="1"/>
  <c r="L40" i="1"/>
  <c r="J40" i="1"/>
  <c r="I40" i="1"/>
  <c r="Z40" i="1" s="1"/>
  <c r="L39" i="1"/>
  <c r="J39" i="1"/>
  <c r="I39" i="1"/>
  <c r="L38" i="1"/>
  <c r="Z38" i="1" s="1"/>
  <c r="J38" i="1"/>
  <c r="I38" i="1"/>
  <c r="L37" i="1"/>
  <c r="J37" i="1"/>
  <c r="I37" i="1"/>
  <c r="Z37" i="1" s="1"/>
  <c r="L36" i="1"/>
  <c r="Z36" i="1" s="1"/>
  <c r="I36" i="1"/>
  <c r="L35" i="1"/>
  <c r="J35" i="1"/>
  <c r="I35" i="1"/>
  <c r="Z35" i="1" s="1"/>
  <c r="L34" i="1"/>
  <c r="J34" i="1"/>
  <c r="I34" i="1"/>
  <c r="Z34" i="1" s="1"/>
  <c r="J33" i="1"/>
  <c r="I33" i="1"/>
  <c r="J32" i="1"/>
  <c r="I32" i="1"/>
  <c r="Z32" i="1" s="1"/>
  <c r="L31" i="1"/>
  <c r="Z31" i="1" s="1"/>
  <c r="J31" i="1"/>
  <c r="I31" i="1"/>
  <c r="J30" i="1"/>
  <c r="I30" i="1"/>
  <c r="Z30" i="1" s="1"/>
  <c r="L29" i="1"/>
  <c r="J29" i="1"/>
  <c r="Z29" i="1" s="1"/>
  <c r="L28" i="1"/>
  <c r="Z28" i="1" s="1"/>
  <c r="L27" i="1"/>
  <c r="J27" i="1"/>
  <c r="I27" i="1"/>
  <c r="L26" i="1"/>
  <c r="J26" i="1"/>
  <c r="Z26" i="1" s="1"/>
  <c r="I26" i="1"/>
  <c r="L25" i="1"/>
  <c r="J25" i="1"/>
  <c r="I25" i="1"/>
  <c r="Z25" i="1" s="1"/>
  <c r="L24" i="1"/>
  <c r="J24" i="1"/>
  <c r="Z24" i="1" s="1"/>
  <c r="I24" i="1"/>
  <c r="L23" i="1"/>
  <c r="J23" i="1"/>
  <c r="I23" i="1"/>
  <c r="Z23" i="1" s="1"/>
  <c r="L22" i="1"/>
  <c r="J22" i="1"/>
  <c r="I22" i="1"/>
  <c r="Z22" i="1" s="1"/>
  <c r="L21" i="1"/>
  <c r="J21" i="1"/>
  <c r="I21" i="1"/>
  <c r="L20" i="1"/>
  <c r="J20" i="1"/>
  <c r="Z20" i="1" s="1"/>
  <c r="I20" i="1"/>
  <c r="J19" i="1"/>
  <c r="I19" i="1"/>
  <c r="L18" i="1"/>
  <c r="J18" i="1"/>
  <c r="I18" i="1"/>
  <c r="Z18" i="1" s="1"/>
  <c r="L17" i="1"/>
  <c r="J17" i="1"/>
  <c r="I17" i="1"/>
  <c r="Z17" i="1" s="1"/>
  <c r="L16" i="1"/>
  <c r="J16" i="1"/>
  <c r="I16" i="1"/>
  <c r="Z16" i="1" s="1"/>
  <c r="L15" i="1"/>
  <c r="J15" i="1"/>
  <c r="I15" i="1"/>
  <c r="L14" i="1"/>
  <c r="J14" i="1"/>
  <c r="I14" i="1"/>
  <c r="Z14" i="1" s="1"/>
  <c r="J13" i="1"/>
  <c r="I13" i="1"/>
  <c r="L12" i="1"/>
  <c r="J12" i="1"/>
  <c r="Z12" i="1" s="1"/>
  <c r="L11" i="1"/>
  <c r="J11" i="1"/>
  <c r="Z11" i="1" s="1"/>
  <c r="I11" i="1"/>
  <c r="L10" i="1"/>
  <c r="J10" i="1"/>
  <c r="I10" i="1"/>
  <c r="Z10" i="1" s="1"/>
  <c r="L9" i="1"/>
  <c r="L8" i="1"/>
  <c r="Z8" i="1" s="1"/>
  <c r="J8" i="1"/>
  <c r="I8" i="1"/>
  <c r="L7" i="1"/>
  <c r="J7" i="1"/>
  <c r="I7" i="1"/>
  <c r="Z7" i="1" s="1"/>
  <c r="L6" i="1"/>
  <c r="Z6" i="1" s="1"/>
  <c r="I6" i="1"/>
  <c r="L5" i="1"/>
  <c r="J5" i="1"/>
  <c r="I5" i="1"/>
  <c r="Z5" i="1" s="1"/>
  <c r="L4" i="1"/>
  <c r="J4" i="1"/>
  <c r="I4" i="1"/>
  <c r="Z4" i="1" s="1"/>
  <c r="L3" i="1"/>
  <c r="J3" i="1"/>
  <c r="I3" i="1"/>
  <c r="Z3" i="1" s="1"/>
</calcChain>
</file>

<file path=xl/sharedStrings.xml><?xml version="1.0" encoding="utf-8"?>
<sst xmlns="http://schemas.openxmlformats.org/spreadsheetml/2006/main" count="39" uniqueCount="20">
  <si>
    <t>EM</t>
  </si>
  <si>
    <t>CM</t>
  </si>
  <si>
    <t>MOD</t>
  </si>
  <si>
    <t>QM</t>
  </si>
  <si>
    <t>SM</t>
  </si>
  <si>
    <t>FSUSN</t>
  </si>
  <si>
    <t>Total</t>
  </si>
  <si>
    <t>200041200</t>
  </si>
  <si>
    <t>200050184</t>
  </si>
  <si>
    <t>200046714</t>
  </si>
  <si>
    <t>200048546</t>
  </si>
  <si>
    <t>200055900</t>
  </si>
  <si>
    <t>200058996</t>
  </si>
  <si>
    <t>200041172</t>
  </si>
  <si>
    <t>200059064</t>
  </si>
  <si>
    <t>200059231</t>
  </si>
  <si>
    <t>200057252</t>
  </si>
  <si>
    <t>200059888</t>
  </si>
  <si>
    <t>200060064</t>
  </si>
  <si>
    <t>200054325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</si>
</sst>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General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2"/>
      <color indexed="8"/>
      <name val="Calibri"/>
      <family val="2"/>
    </font>
    <font>
      <sz val="10"/>
      <color theme="1"/>
      <name val="Arial1"/>
    </font>
    <font>
      <sz val="12"/>
      <color rgb="FF000000"/>
      <name val="Calibri"/>
      <family val="2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</font>
    <font>
      <sz val="12"/>
      <name val="Arial"/>
      <family val="2"/>
    </font>
    <font>
      <sz val="12"/>
      <name val="Calibri"/>
      <family val="2"/>
    </font>
    <font>
      <sz val="12"/>
      <color indexed="1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7" fillId="0" borderId="0"/>
    <xf numFmtId="0" fontId="9" fillId="0" borderId="0"/>
    <xf numFmtId="0" fontId="11" fillId="0" borderId="0"/>
  </cellStyleXfs>
  <cellXfs count="6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/>
    <xf numFmtId="0" fontId="2" fillId="0" borderId="0" xfId="0" applyFont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 wrapText="1"/>
    </xf>
    <xf numFmtId="165" fontId="8" fillId="0" borderId="3" xfId="2" applyFont="1" applyBorder="1" applyAlignment="1">
      <alignment horizontal="center" wrapText="1"/>
    </xf>
    <xf numFmtId="0" fontId="10" fillId="0" borderId="1" xfId="3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6" fillId="0" borderId="2" xfId="4" applyFont="1" applyBorder="1" applyAlignment="1">
      <alignment horizontal="center" wrapText="1"/>
    </xf>
    <xf numFmtId="165" fontId="8" fillId="0" borderId="3" xfId="2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6" fillId="0" borderId="6" xfId="4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7" xfId="4" applyFont="1" applyBorder="1" applyAlignment="1">
      <alignment horizontal="center" wrapText="1"/>
    </xf>
    <xf numFmtId="164" fontId="2" fillId="0" borderId="0" xfId="1" applyNumberFormat="1" applyFont="1"/>
    <xf numFmtId="9" fontId="2" fillId="0" borderId="0" xfId="1" applyFont="1"/>
    <xf numFmtId="0" fontId="10" fillId="0" borderId="5" xfId="3" applyFont="1" applyBorder="1" applyAlignment="1">
      <alignment horizontal="center" wrapText="1"/>
    </xf>
    <xf numFmtId="0" fontId="6" fillId="0" borderId="7" xfId="4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4" xfId="0" applyFont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8" xfId="0" applyFont="1" applyFill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0" borderId="11" xfId="4" applyFont="1" applyBorder="1" applyAlignment="1">
      <alignment horizontal="center" wrapText="1"/>
    </xf>
    <xf numFmtId="0" fontId="6" fillId="0" borderId="12" xfId="4" applyFont="1" applyBorder="1" applyAlignment="1">
      <alignment horizontal="center" wrapText="1"/>
    </xf>
    <xf numFmtId="0" fontId="6" fillId="0" borderId="13" xfId="4" applyFont="1" applyBorder="1" applyAlignment="1">
      <alignment horizontal="center" wrapText="1"/>
    </xf>
    <xf numFmtId="0" fontId="6" fillId="0" borderId="11" xfId="0" applyFont="1" applyFill="1" applyBorder="1" applyAlignment="1">
      <alignment horizontal="center" wrapText="1"/>
    </xf>
    <xf numFmtId="164" fontId="2" fillId="0" borderId="0" xfId="1" applyNumberFormat="1" applyFont="1" applyFill="1"/>
    <xf numFmtId="0" fontId="0" fillId="0" borderId="0" xfId="0" applyFill="1"/>
    <xf numFmtId="0" fontId="6" fillId="0" borderId="13" xfId="4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0" fontId="13" fillId="0" borderId="11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165" fontId="8" fillId="0" borderId="0" xfId="2" applyFont="1" applyBorder="1" applyAlignment="1">
      <alignment horizontal="center" wrapText="1"/>
    </xf>
    <xf numFmtId="0" fontId="10" fillId="0" borderId="0" xfId="3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  <xf numFmtId="0" fontId="6" fillId="0" borderId="0" xfId="4" applyFont="1" applyBorder="1" applyAlignment="1">
      <alignment horizontal="center" wrapText="1"/>
    </xf>
    <xf numFmtId="165" fontId="8" fillId="0" borderId="0" xfId="2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164" fontId="2" fillId="0" borderId="0" xfId="1" applyNumberFormat="1" applyFont="1" applyBorder="1"/>
    <xf numFmtId="0" fontId="0" fillId="0" borderId="0" xfId="0" applyBorder="1"/>
    <xf numFmtId="9" fontId="2" fillId="0" borderId="0" xfId="1" applyFont="1" applyBorder="1"/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14" xfId="0" applyFont="1" applyBorder="1" applyAlignment="1">
      <alignment horizontal="center" wrapText="1"/>
    </xf>
    <xf numFmtId="165" fontId="8" fillId="0" borderId="15" xfId="2" applyFont="1" applyBorder="1" applyAlignment="1">
      <alignment horizontal="center" wrapText="1"/>
    </xf>
    <xf numFmtId="165" fontId="8" fillId="0" borderId="15" xfId="2" applyFont="1" applyFill="1" applyBorder="1" applyAlignment="1">
      <alignment horizontal="center" wrapText="1"/>
    </xf>
    <xf numFmtId="1" fontId="5" fillId="0" borderId="1" xfId="0" applyNumberFormat="1" applyFont="1" applyFill="1" applyBorder="1" applyAlignment="1">
      <alignment horizontal="center"/>
    </xf>
  </cellXfs>
  <cellStyles count="5">
    <cellStyle name="Excel Built-in Normal" xfId="2" xr:uid="{00000000-0005-0000-0000-000000000000}"/>
    <cellStyle name="Normal" xfId="0" builtinId="0"/>
    <cellStyle name="Normal 2" xfId="4" xr:uid="{00000000-0005-0000-0000-000002000000}"/>
    <cellStyle name="Normal 3" xfId="3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50"/>
  <sheetViews>
    <sheetView tabSelected="1" workbookViewId="0">
      <selection activeCell="A3" sqref="A3:A46"/>
    </sheetView>
  </sheetViews>
  <sheetFormatPr baseColWidth="10" defaultColWidth="8.83203125" defaultRowHeight="15"/>
  <cols>
    <col min="1" max="1" width="12.6640625" bestFit="1" customWidth="1"/>
    <col min="2" max="2" width="5.6640625" bestFit="1" customWidth="1"/>
    <col min="3" max="3" width="5.33203125" bestFit="1" customWidth="1"/>
    <col min="4" max="4" width="5" bestFit="1" customWidth="1"/>
    <col min="5" max="5" width="5.6640625" bestFit="1" customWidth="1"/>
    <col min="6" max="7" width="5.83203125" bestFit="1" customWidth="1"/>
    <col min="8" max="8" width="4.83203125" bestFit="1" customWidth="1"/>
    <col min="9" max="10" width="7.33203125" bestFit="1" customWidth="1"/>
    <col min="11" max="11" width="4.83203125" bestFit="1" customWidth="1"/>
    <col min="12" max="12" width="7.33203125" bestFit="1" customWidth="1"/>
    <col min="13" max="13" width="5.33203125" bestFit="1" customWidth="1"/>
    <col min="14" max="14" width="6.1640625" bestFit="1" customWidth="1"/>
    <col min="15" max="15" width="6.33203125" bestFit="1" customWidth="1"/>
    <col min="16" max="16" width="6.1640625" bestFit="1" customWidth="1"/>
    <col min="17" max="17" width="5" bestFit="1" customWidth="1"/>
    <col min="18" max="18" width="5.5" bestFit="1" customWidth="1"/>
    <col min="19" max="19" width="5.6640625" bestFit="1" customWidth="1"/>
    <col min="20" max="20" width="5.5" bestFit="1" customWidth="1"/>
    <col min="21" max="21" width="5" bestFit="1" customWidth="1"/>
    <col min="22" max="22" width="6.33203125" bestFit="1" customWidth="1"/>
    <col min="23" max="23" width="5.6640625" bestFit="1" customWidth="1"/>
    <col min="24" max="24" width="6.33203125" bestFit="1" customWidth="1"/>
    <col min="25" max="25" width="5.83203125" bestFit="1" customWidth="1"/>
    <col min="26" max="26" width="6.5" bestFit="1" customWidth="1"/>
    <col min="27" max="27" width="7.1640625" bestFit="1" customWidth="1"/>
    <col min="28" max="28" width="6.5" bestFit="1" customWidth="1"/>
    <col min="29" max="29" width="3.1640625" customWidth="1"/>
    <col min="30" max="30" width="4.83203125" bestFit="1" customWidth="1"/>
    <col min="31" max="31" width="6" bestFit="1" customWidth="1"/>
    <col min="32" max="32" width="4.83203125" bestFit="1" customWidth="1"/>
    <col min="33" max="33" width="6" bestFit="1" customWidth="1"/>
    <col min="34" max="34" width="4.83203125" bestFit="1" customWidth="1"/>
  </cols>
  <sheetData>
    <row r="1" spans="1:34" ht="16">
      <c r="A1" s="1"/>
      <c r="B1" s="2" t="s">
        <v>0</v>
      </c>
      <c r="C1" s="2" t="s">
        <v>0</v>
      </c>
      <c r="D1" s="5" t="s">
        <v>1</v>
      </c>
      <c r="E1" s="5" t="s">
        <v>1</v>
      </c>
      <c r="F1" s="2" t="s">
        <v>2</v>
      </c>
      <c r="G1" s="2" t="s">
        <v>2</v>
      </c>
      <c r="H1" s="3" t="s">
        <v>3</v>
      </c>
      <c r="I1" s="2" t="s">
        <v>3</v>
      </c>
      <c r="J1" s="2" t="s">
        <v>1</v>
      </c>
      <c r="K1" s="2" t="s">
        <v>1</v>
      </c>
      <c r="L1" s="2" t="s">
        <v>3</v>
      </c>
      <c r="M1" s="3" t="s">
        <v>3</v>
      </c>
      <c r="N1" s="2" t="s">
        <v>3</v>
      </c>
      <c r="O1" s="2" t="s">
        <v>3</v>
      </c>
      <c r="P1" s="2" t="s">
        <v>4</v>
      </c>
      <c r="Q1" s="2" t="s">
        <v>4</v>
      </c>
      <c r="R1" s="2" t="s">
        <v>0</v>
      </c>
      <c r="S1" s="2" t="s">
        <v>0</v>
      </c>
      <c r="T1" s="2" t="s">
        <v>4</v>
      </c>
      <c r="U1" s="2" t="s">
        <v>4</v>
      </c>
      <c r="V1" s="2" t="s">
        <v>0</v>
      </c>
      <c r="W1" s="2" t="s">
        <v>0</v>
      </c>
      <c r="X1" s="2" t="s">
        <v>2</v>
      </c>
      <c r="Y1" s="2" t="s">
        <v>2</v>
      </c>
      <c r="Z1" s="6"/>
      <c r="AA1" s="6"/>
      <c r="AB1" s="6"/>
      <c r="AD1" s="7"/>
      <c r="AE1" s="7"/>
      <c r="AF1" s="7"/>
      <c r="AG1" s="7"/>
      <c r="AH1" s="7"/>
    </row>
    <row r="2" spans="1:34" ht="16">
      <c r="A2" s="8" t="s">
        <v>5</v>
      </c>
      <c r="B2" s="9">
        <v>1</v>
      </c>
      <c r="C2" s="9">
        <v>1</v>
      </c>
      <c r="D2" s="9">
        <v>2</v>
      </c>
      <c r="E2" s="9">
        <v>2</v>
      </c>
      <c r="F2" s="9">
        <v>3</v>
      </c>
      <c r="G2" s="9">
        <v>3</v>
      </c>
      <c r="H2" s="10">
        <v>4</v>
      </c>
      <c r="I2" s="9">
        <v>4</v>
      </c>
      <c r="J2" s="9">
        <v>5</v>
      </c>
      <c r="K2" s="9">
        <v>5</v>
      </c>
      <c r="L2" s="9">
        <v>6</v>
      </c>
      <c r="M2" s="10">
        <v>6</v>
      </c>
      <c r="N2" s="9">
        <v>7</v>
      </c>
      <c r="O2" s="9">
        <v>7</v>
      </c>
      <c r="P2" s="9">
        <v>8</v>
      </c>
      <c r="Q2" s="9">
        <v>8</v>
      </c>
      <c r="R2" s="9">
        <v>9</v>
      </c>
      <c r="S2" s="9">
        <v>9</v>
      </c>
      <c r="T2" s="9">
        <v>10</v>
      </c>
      <c r="U2" s="9">
        <v>10</v>
      </c>
      <c r="V2" s="9">
        <v>11</v>
      </c>
      <c r="W2" s="9">
        <v>11</v>
      </c>
      <c r="X2" s="9">
        <v>12</v>
      </c>
      <c r="Y2" s="9">
        <v>12</v>
      </c>
      <c r="Z2" s="4" t="s">
        <v>6</v>
      </c>
      <c r="AA2" s="4"/>
      <c r="AB2" s="4"/>
      <c r="AD2" s="11"/>
      <c r="AE2" s="11"/>
      <c r="AF2" s="11"/>
      <c r="AG2" s="11"/>
      <c r="AH2" s="11"/>
    </row>
    <row r="3" spans="1:34" ht="16">
      <c r="A3" s="64" t="s">
        <v>7</v>
      </c>
      <c r="B3" s="12">
        <v>10</v>
      </c>
      <c r="C3" s="13">
        <v>10</v>
      </c>
      <c r="D3" s="14">
        <v>1</v>
      </c>
      <c r="E3" s="15">
        <v>3</v>
      </c>
      <c r="F3" s="12">
        <v>10</v>
      </c>
      <c r="G3" s="13">
        <v>10</v>
      </c>
      <c r="H3" s="16">
        <v>7</v>
      </c>
      <c r="I3" s="15">
        <f>8</f>
        <v>8</v>
      </c>
      <c r="J3" s="12">
        <f>10</f>
        <v>10</v>
      </c>
      <c r="K3" s="17">
        <v>10</v>
      </c>
      <c r="L3" s="12">
        <f>2+2+3+3</f>
        <v>10</v>
      </c>
      <c r="M3" s="18">
        <v>9</v>
      </c>
      <c r="N3" s="17">
        <v>8</v>
      </c>
      <c r="O3" s="15">
        <v>9</v>
      </c>
      <c r="P3" s="12">
        <v>5</v>
      </c>
      <c r="Q3" s="19">
        <v>7</v>
      </c>
      <c r="R3" s="12">
        <v>8</v>
      </c>
      <c r="S3" s="12">
        <v>10</v>
      </c>
      <c r="T3" s="12">
        <v>10</v>
      </c>
      <c r="U3" s="19">
        <v>10</v>
      </c>
      <c r="V3" s="20">
        <v>10</v>
      </c>
      <c r="W3" s="21">
        <v>10</v>
      </c>
      <c r="X3" s="22">
        <v>9</v>
      </c>
      <c r="Y3" s="15">
        <v>10</v>
      </c>
      <c r="Z3" s="23">
        <f>SUM(B3:Y3)/240</f>
        <v>0.85</v>
      </c>
      <c r="AA3" s="23"/>
      <c r="AB3" s="23"/>
      <c r="AD3" s="24"/>
      <c r="AE3" s="24"/>
      <c r="AF3" s="24"/>
      <c r="AG3" s="24"/>
      <c r="AH3" s="24"/>
    </row>
    <row r="4" spans="1:34" ht="16">
      <c r="A4" s="64" t="s">
        <v>8</v>
      </c>
      <c r="B4" s="12">
        <v>10</v>
      </c>
      <c r="C4" s="13">
        <v>10</v>
      </c>
      <c r="D4" s="14">
        <v>3</v>
      </c>
      <c r="E4" s="15">
        <v>3</v>
      </c>
      <c r="F4" s="12">
        <v>10</v>
      </c>
      <c r="G4" s="13">
        <v>10</v>
      </c>
      <c r="H4" s="16">
        <v>9</v>
      </c>
      <c r="I4" s="15">
        <f>3+1+3+2</f>
        <v>9</v>
      </c>
      <c r="J4" s="12">
        <f>10</f>
        <v>10</v>
      </c>
      <c r="K4" s="17">
        <v>10</v>
      </c>
      <c r="L4" s="12">
        <f>2+1+3+3</f>
        <v>9</v>
      </c>
      <c r="M4" s="18">
        <v>9</v>
      </c>
      <c r="N4" s="17">
        <v>5</v>
      </c>
      <c r="O4" s="15">
        <v>5</v>
      </c>
      <c r="P4" s="12">
        <v>5</v>
      </c>
      <c r="Q4" s="19">
        <v>6</v>
      </c>
      <c r="R4" s="12">
        <v>10</v>
      </c>
      <c r="S4" s="12">
        <v>10</v>
      </c>
      <c r="T4" s="12">
        <v>10</v>
      </c>
      <c r="U4" s="19">
        <v>9</v>
      </c>
      <c r="V4" s="20">
        <v>10</v>
      </c>
      <c r="W4" s="21">
        <v>9</v>
      </c>
      <c r="X4" s="22">
        <v>10</v>
      </c>
      <c r="Y4" s="15">
        <v>10</v>
      </c>
      <c r="Z4" s="23">
        <f t="shared" ref="Z4:Z46" si="0">SUM(B4:Y4)/240</f>
        <v>0.83750000000000002</v>
      </c>
      <c r="AA4" s="23"/>
      <c r="AB4" s="23"/>
      <c r="AD4" s="24"/>
      <c r="AE4" s="24"/>
      <c r="AF4" s="24"/>
      <c r="AG4" s="24"/>
      <c r="AH4" s="24"/>
    </row>
    <row r="5" spans="1:34" ht="16">
      <c r="A5" s="64" t="s">
        <v>9</v>
      </c>
      <c r="B5" s="12">
        <v>10</v>
      </c>
      <c r="C5" s="13">
        <v>10</v>
      </c>
      <c r="D5" s="25">
        <v>4</v>
      </c>
      <c r="E5" s="15">
        <v>2</v>
      </c>
      <c r="F5" s="12">
        <v>10</v>
      </c>
      <c r="G5" s="13">
        <v>10</v>
      </c>
      <c r="H5" s="16">
        <v>9</v>
      </c>
      <c r="I5" s="15">
        <f>3+2+3+2</f>
        <v>10</v>
      </c>
      <c r="J5" s="12">
        <f>10</f>
        <v>10</v>
      </c>
      <c r="K5" s="17">
        <v>10</v>
      </c>
      <c r="L5" s="12">
        <f>2+1+3+3</f>
        <v>9</v>
      </c>
      <c r="M5" s="18">
        <v>7</v>
      </c>
      <c r="N5" s="17">
        <v>7</v>
      </c>
      <c r="O5" s="15">
        <v>5</v>
      </c>
      <c r="P5" s="12">
        <v>7</v>
      </c>
      <c r="Q5" s="19">
        <v>8</v>
      </c>
      <c r="R5" s="12">
        <v>8</v>
      </c>
      <c r="S5" s="12">
        <v>7</v>
      </c>
      <c r="T5" s="12">
        <v>7</v>
      </c>
      <c r="U5" s="19">
        <v>7</v>
      </c>
      <c r="V5" s="20">
        <v>10</v>
      </c>
      <c r="W5" s="21">
        <v>8</v>
      </c>
      <c r="X5" s="22">
        <v>8</v>
      </c>
      <c r="Y5" s="15">
        <v>9</v>
      </c>
      <c r="Z5" s="23">
        <f t="shared" si="0"/>
        <v>0.8</v>
      </c>
      <c r="AA5" s="23"/>
      <c r="AB5" s="23"/>
      <c r="AD5" s="24"/>
      <c r="AE5" s="24"/>
      <c r="AF5" s="24"/>
      <c r="AG5" s="24"/>
      <c r="AH5" s="24"/>
    </row>
    <row r="6" spans="1:34" ht="16">
      <c r="A6" s="64">
        <v>200143252</v>
      </c>
      <c r="B6" s="12">
        <v>2</v>
      </c>
      <c r="C6" s="13">
        <v>0</v>
      </c>
      <c r="D6" s="25">
        <v>9</v>
      </c>
      <c r="E6" s="15">
        <v>9</v>
      </c>
      <c r="F6" s="16">
        <v>8</v>
      </c>
      <c r="G6" s="18">
        <v>10</v>
      </c>
      <c r="H6" s="16">
        <v>5</v>
      </c>
      <c r="I6" s="15">
        <f>3+2+2+0</f>
        <v>7</v>
      </c>
      <c r="J6" s="12">
        <v>10</v>
      </c>
      <c r="K6" s="17">
        <v>10</v>
      </c>
      <c r="L6" s="12">
        <f>2+2+3+3</f>
        <v>10</v>
      </c>
      <c r="M6" s="18">
        <v>8</v>
      </c>
      <c r="N6" s="17">
        <v>10</v>
      </c>
      <c r="O6" s="15">
        <v>10</v>
      </c>
      <c r="P6" s="12">
        <v>6</v>
      </c>
      <c r="Q6" s="19">
        <v>7</v>
      </c>
      <c r="R6" s="12">
        <v>10</v>
      </c>
      <c r="S6" s="12">
        <v>10</v>
      </c>
      <c r="T6" s="12">
        <v>9</v>
      </c>
      <c r="U6" s="19">
        <v>9</v>
      </c>
      <c r="V6" s="20">
        <v>10</v>
      </c>
      <c r="W6" s="21">
        <v>9</v>
      </c>
      <c r="X6" s="26">
        <v>7</v>
      </c>
      <c r="Y6" s="27">
        <v>5</v>
      </c>
      <c r="Z6" s="23">
        <f t="shared" si="0"/>
        <v>0.79166666666666663</v>
      </c>
      <c r="AA6" s="23"/>
      <c r="AB6" s="23"/>
      <c r="AD6" s="24"/>
      <c r="AE6" s="24"/>
      <c r="AF6" s="24"/>
      <c r="AG6" s="24"/>
      <c r="AH6" s="24"/>
    </row>
    <row r="7" spans="1:34" ht="16">
      <c r="A7" s="64" t="s">
        <v>10</v>
      </c>
      <c r="B7" s="12">
        <v>9</v>
      </c>
      <c r="C7" s="13">
        <v>9</v>
      </c>
      <c r="D7" s="25">
        <v>4</v>
      </c>
      <c r="E7" s="15">
        <v>3</v>
      </c>
      <c r="F7" s="12">
        <v>10</v>
      </c>
      <c r="G7" s="13">
        <v>10</v>
      </c>
      <c r="H7" s="16">
        <v>7</v>
      </c>
      <c r="I7" s="15">
        <f>3+1+3+2</f>
        <v>9</v>
      </c>
      <c r="J7" s="12">
        <f>2+4+3+1</f>
        <v>10</v>
      </c>
      <c r="K7" s="17">
        <v>10</v>
      </c>
      <c r="L7" s="12">
        <f>2+2+3+3</f>
        <v>10</v>
      </c>
      <c r="M7" s="18">
        <v>10</v>
      </c>
      <c r="N7" s="17">
        <v>10</v>
      </c>
      <c r="O7" s="15">
        <v>10</v>
      </c>
      <c r="P7" s="12">
        <v>8</v>
      </c>
      <c r="Q7" s="19">
        <v>7</v>
      </c>
      <c r="R7" s="12">
        <v>0</v>
      </c>
      <c r="S7" s="12">
        <v>1</v>
      </c>
      <c r="T7" s="12">
        <v>9</v>
      </c>
      <c r="U7" s="19">
        <v>8</v>
      </c>
      <c r="V7" s="20">
        <v>8</v>
      </c>
      <c r="W7" s="21">
        <v>6</v>
      </c>
      <c r="X7" s="22">
        <v>9</v>
      </c>
      <c r="Y7" s="15">
        <v>8</v>
      </c>
      <c r="Z7" s="23">
        <f t="shared" si="0"/>
        <v>0.77083333333333337</v>
      </c>
      <c r="AA7" s="23"/>
      <c r="AB7" s="23"/>
      <c r="AD7" s="24"/>
      <c r="AE7" s="24"/>
      <c r="AF7" s="24"/>
      <c r="AG7" s="24"/>
      <c r="AH7" s="24"/>
    </row>
    <row r="8" spans="1:34" ht="16">
      <c r="A8" s="64" t="s">
        <v>11</v>
      </c>
      <c r="B8" s="12">
        <v>10</v>
      </c>
      <c r="C8" s="13">
        <v>10</v>
      </c>
      <c r="D8" s="25">
        <v>7</v>
      </c>
      <c r="E8" s="15">
        <v>5</v>
      </c>
      <c r="F8" s="12">
        <v>10</v>
      </c>
      <c r="G8" s="13">
        <v>10</v>
      </c>
      <c r="H8" s="16">
        <v>9</v>
      </c>
      <c r="I8" s="15">
        <f>10</f>
        <v>10</v>
      </c>
      <c r="J8" s="12">
        <f>2+2+2</f>
        <v>6</v>
      </c>
      <c r="K8" s="17">
        <v>5</v>
      </c>
      <c r="L8" s="12">
        <f>2+2+3+3</f>
        <v>10</v>
      </c>
      <c r="M8" s="18">
        <v>9</v>
      </c>
      <c r="N8" s="17">
        <v>4</v>
      </c>
      <c r="O8" s="15">
        <v>5</v>
      </c>
      <c r="P8" s="12">
        <v>7</v>
      </c>
      <c r="Q8" s="19">
        <v>8</v>
      </c>
      <c r="R8" s="12">
        <v>1</v>
      </c>
      <c r="S8" s="12">
        <v>1</v>
      </c>
      <c r="T8" s="12">
        <v>10</v>
      </c>
      <c r="U8" s="19">
        <v>9</v>
      </c>
      <c r="V8" s="20">
        <v>10</v>
      </c>
      <c r="W8" s="21">
        <v>8</v>
      </c>
      <c r="X8" s="22">
        <v>10</v>
      </c>
      <c r="Y8" s="15">
        <v>10</v>
      </c>
      <c r="Z8" s="23">
        <f t="shared" si="0"/>
        <v>0.76666666666666672</v>
      </c>
      <c r="AA8" s="23"/>
      <c r="AB8" s="23"/>
      <c r="AD8" s="24"/>
      <c r="AE8" s="24"/>
      <c r="AF8" s="24"/>
      <c r="AG8" s="24"/>
      <c r="AH8" s="24"/>
    </row>
    <row r="9" spans="1:34" ht="16">
      <c r="A9" s="64">
        <v>200044225</v>
      </c>
      <c r="B9" s="12">
        <v>10</v>
      </c>
      <c r="C9" s="13">
        <v>10</v>
      </c>
      <c r="D9" s="25">
        <v>1</v>
      </c>
      <c r="E9" s="15">
        <v>2</v>
      </c>
      <c r="F9" s="12">
        <v>9</v>
      </c>
      <c r="G9" s="13">
        <v>9</v>
      </c>
      <c r="H9" s="16">
        <v>10</v>
      </c>
      <c r="I9" s="15">
        <v>10</v>
      </c>
      <c r="J9" s="12">
        <v>10</v>
      </c>
      <c r="K9" s="17">
        <v>10</v>
      </c>
      <c r="L9" s="12">
        <f>2+2+3+3</f>
        <v>10</v>
      </c>
      <c r="M9" s="18">
        <v>9</v>
      </c>
      <c r="N9" s="17">
        <v>2</v>
      </c>
      <c r="O9" s="15">
        <v>1</v>
      </c>
      <c r="P9" s="12">
        <v>0</v>
      </c>
      <c r="Q9" s="19">
        <v>2</v>
      </c>
      <c r="R9" s="12">
        <v>10</v>
      </c>
      <c r="S9" s="12">
        <v>10</v>
      </c>
      <c r="T9" s="12">
        <v>8</v>
      </c>
      <c r="U9" s="19">
        <v>9</v>
      </c>
      <c r="V9" s="20">
        <v>10</v>
      </c>
      <c r="W9" s="21">
        <v>10</v>
      </c>
      <c r="X9" s="22">
        <v>10</v>
      </c>
      <c r="Y9" s="15">
        <v>10</v>
      </c>
      <c r="Z9" s="23">
        <f t="shared" si="0"/>
        <v>0.7583333333333333</v>
      </c>
      <c r="AA9" s="23"/>
      <c r="AB9" s="23"/>
      <c r="AD9" s="24"/>
      <c r="AE9" s="24"/>
      <c r="AF9" s="24"/>
      <c r="AG9" s="24"/>
      <c r="AH9" s="24"/>
    </row>
    <row r="10" spans="1:34" ht="16">
      <c r="A10" s="64" t="s">
        <v>12</v>
      </c>
      <c r="B10" s="12">
        <v>10</v>
      </c>
      <c r="C10" s="13">
        <v>10</v>
      </c>
      <c r="D10" s="25">
        <v>7</v>
      </c>
      <c r="E10" s="15">
        <v>8</v>
      </c>
      <c r="F10" s="12">
        <v>10</v>
      </c>
      <c r="G10" s="13">
        <v>10</v>
      </c>
      <c r="H10" s="16">
        <v>9</v>
      </c>
      <c r="I10" s="15">
        <f>10</f>
        <v>10</v>
      </c>
      <c r="J10" s="12">
        <f>10</f>
        <v>10</v>
      </c>
      <c r="K10" s="17">
        <v>10</v>
      </c>
      <c r="L10" s="12">
        <f>2+2+3+2</f>
        <v>9</v>
      </c>
      <c r="M10" s="18">
        <v>9</v>
      </c>
      <c r="N10" s="17">
        <v>3</v>
      </c>
      <c r="O10" s="15">
        <v>3</v>
      </c>
      <c r="P10" s="12">
        <v>4</v>
      </c>
      <c r="Q10" s="19">
        <v>4</v>
      </c>
      <c r="R10" s="12">
        <v>1</v>
      </c>
      <c r="S10" s="12">
        <v>3</v>
      </c>
      <c r="T10" s="12">
        <v>9</v>
      </c>
      <c r="U10" s="19">
        <v>7</v>
      </c>
      <c r="V10" s="20">
        <v>8</v>
      </c>
      <c r="W10" s="21">
        <v>7</v>
      </c>
      <c r="X10" s="22">
        <v>7</v>
      </c>
      <c r="Y10" s="15">
        <v>9</v>
      </c>
      <c r="Z10" s="23">
        <f t="shared" si="0"/>
        <v>0.73750000000000004</v>
      </c>
      <c r="AA10" s="23"/>
      <c r="AB10" s="23"/>
      <c r="AD10" s="24"/>
      <c r="AE10" s="24"/>
      <c r="AF10" s="24"/>
      <c r="AG10" s="24"/>
      <c r="AH10" s="24"/>
    </row>
    <row r="11" spans="1:34" ht="16">
      <c r="A11" s="64">
        <v>200039747</v>
      </c>
      <c r="B11" s="12">
        <v>10</v>
      </c>
      <c r="C11" s="13">
        <v>10</v>
      </c>
      <c r="D11" s="25">
        <v>7</v>
      </c>
      <c r="E11" s="15">
        <v>7</v>
      </c>
      <c r="F11" s="12">
        <v>9</v>
      </c>
      <c r="G11" s="13">
        <v>10</v>
      </c>
      <c r="H11" s="16">
        <v>8</v>
      </c>
      <c r="I11" s="15">
        <f>3+1+3+2</f>
        <v>9</v>
      </c>
      <c r="J11" s="12">
        <f>10</f>
        <v>10</v>
      </c>
      <c r="K11" s="17">
        <v>10</v>
      </c>
      <c r="L11" s="12">
        <f>2+2+3+3</f>
        <v>10</v>
      </c>
      <c r="M11" s="18">
        <v>9</v>
      </c>
      <c r="N11" s="17">
        <v>4</v>
      </c>
      <c r="O11" s="15">
        <v>5</v>
      </c>
      <c r="P11" s="12">
        <v>1</v>
      </c>
      <c r="Q11" s="19">
        <v>2</v>
      </c>
      <c r="R11" s="12">
        <v>0</v>
      </c>
      <c r="S11" s="12">
        <v>1</v>
      </c>
      <c r="T11" s="12">
        <v>9</v>
      </c>
      <c r="U11" s="19">
        <v>7</v>
      </c>
      <c r="V11" s="20">
        <v>10</v>
      </c>
      <c r="W11" s="21">
        <v>8</v>
      </c>
      <c r="X11" s="22">
        <v>10</v>
      </c>
      <c r="Y11" s="15">
        <v>10</v>
      </c>
      <c r="Z11" s="23">
        <f t="shared" si="0"/>
        <v>0.73333333333333328</v>
      </c>
      <c r="AA11" s="23"/>
      <c r="AB11" s="23"/>
      <c r="AD11" s="24"/>
      <c r="AE11" s="24"/>
      <c r="AF11" s="24"/>
      <c r="AG11" s="24"/>
      <c r="AH11" s="24"/>
    </row>
    <row r="12" spans="1:34" ht="16">
      <c r="A12" s="64" t="s">
        <v>13</v>
      </c>
      <c r="B12" s="12">
        <v>10</v>
      </c>
      <c r="C12" s="13">
        <v>10</v>
      </c>
      <c r="D12" s="25">
        <v>2</v>
      </c>
      <c r="E12" s="15">
        <v>4</v>
      </c>
      <c r="F12" s="12">
        <v>10</v>
      </c>
      <c r="G12" s="13">
        <v>10</v>
      </c>
      <c r="H12" s="16">
        <v>10</v>
      </c>
      <c r="I12" s="15">
        <v>10</v>
      </c>
      <c r="J12" s="12">
        <f>2+4+3</f>
        <v>9</v>
      </c>
      <c r="K12" s="17">
        <v>7</v>
      </c>
      <c r="L12" s="12">
        <f>2+2+3+2</f>
        <v>9</v>
      </c>
      <c r="M12" s="18">
        <v>8</v>
      </c>
      <c r="N12" s="17">
        <v>6</v>
      </c>
      <c r="O12" s="15">
        <v>6</v>
      </c>
      <c r="P12" s="12">
        <v>5</v>
      </c>
      <c r="Q12" s="19">
        <v>6</v>
      </c>
      <c r="R12" s="12">
        <v>1</v>
      </c>
      <c r="S12" s="12">
        <v>1</v>
      </c>
      <c r="T12" s="12">
        <v>8</v>
      </c>
      <c r="U12" s="19">
        <v>7</v>
      </c>
      <c r="V12" s="20">
        <v>9</v>
      </c>
      <c r="W12" s="21">
        <v>7</v>
      </c>
      <c r="X12" s="22">
        <v>10</v>
      </c>
      <c r="Y12" s="15">
        <v>10</v>
      </c>
      <c r="Z12" s="23">
        <f t="shared" si="0"/>
        <v>0.72916666666666663</v>
      </c>
      <c r="AA12" s="23"/>
      <c r="AB12" s="23"/>
      <c r="AD12" s="24"/>
      <c r="AE12" s="24"/>
      <c r="AF12" s="24"/>
      <c r="AG12" s="24"/>
      <c r="AH12" s="24"/>
    </row>
    <row r="13" spans="1:34" ht="16">
      <c r="A13" s="64" t="s">
        <v>14</v>
      </c>
      <c r="B13" s="12">
        <v>9</v>
      </c>
      <c r="C13" s="13">
        <v>9</v>
      </c>
      <c r="D13" s="25">
        <v>9</v>
      </c>
      <c r="E13" s="15">
        <v>9</v>
      </c>
      <c r="F13" s="12">
        <v>8</v>
      </c>
      <c r="G13" s="13">
        <v>9</v>
      </c>
      <c r="H13" s="16">
        <v>5</v>
      </c>
      <c r="I13" s="15">
        <f>3+0+3+0</f>
        <v>6</v>
      </c>
      <c r="J13" s="12">
        <f>10</f>
        <v>10</v>
      </c>
      <c r="K13" s="17">
        <v>10</v>
      </c>
      <c r="L13" s="12">
        <v>9</v>
      </c>
      <c r="M13" s="18">
        <v>9</v>
      </c>
      <c r="N13" s="17">
        <v>8</v>
      </c>
      <c r="O13" s="15">
        <v>6</v>
      </c>
      <c r="P13" s="12">
        <v>2</v>
      </c>
      <c r="Q13" s="19">
        <v>2</v>
      </c>
      <c r="R13" s="12">
        <v>1</v>
      </c>
      <c r="S13" s="12">
        <v>3</v>
      </c>
      <c r="T13" s="12">
        <v>10</v>
      </c>
      <c r="U13" s="19">
        <v>10</v>
      </c>
      <c r="V13" s="20">
        <v>7</v>
      </c>
      <c r="W13" s="21">
        <v>5</v>
      </c>
      <c r="X13" s="22">
        <v>7</v>
      </c>
      <c r="Y13" s="15">
        <v>8</v>
      </c>
      <c r="Z13" s="23">
        <f t="shared" si="0"/>
        <v>0.71250000000000002</v>
      </c>
      <c r="AA13" s="23"/>
      <c r="AB13" s="23"/>
      <c r="AD13" s="24"/>
      <c r="AE13" s="24"/>
      <c r="AF13" s="24"/>
      <c r="AG13" s="24"/>
      <c r="AH13" s="24"/>
    </row>
    <row r="14" spans="1:34" ht="16">
      <c r="A14" s="64">
        <v>200146576</v>
      </c>
      <c r="B14" s="12">
        <v>7</v>
      </c>
      <c r="C14" s="13">
        <v>8</v>
      </c>
      <c r="D14" s="25">
        <v>7</v>
      </c>
      <c r="E14" s="15">
        <v>8</v>
      </c>
      <c r="F14" s="12">
        <v>9</v>
      </c>
      <c r="G14" s="13">
        <v>9</v>
      </c>
      <c r="H14" s="16">
        <v>7</v>
      </c>
      <c r="I14" s="15">
        <f>3+1+3+2</f>
        <v>9</v>
      </c>
      <c r="J14" s="12">
        <f>10</f>
        <v>10</v>
      </c>
      <c r="K14" s="17">
        <v>10</v>
      </c>
      <c r="L14" s="12">
        <f>2+1+3+3</f>
        <v>9</v>
      </c>
      <c r="M14" s="18">
        <v>9</v>
      </c>
      <c r="N14" s="17">
        <v>6</v>
      </c>
      <c r="O14" s="15">
        <v>8</v>
      </c>
      <c r="P14" s="12">
        <v>1</v>
      </c>
      <c r="Q14" s="19">
        <v>2</v>
      </c>
      <c r="R14" s="12">
        <v>1</v>
      </c>
      <c r="S14" s="12">
        <v>2</v>
      </c>
      <c r="T14" s="12">
        <v>5</v>
      </c>
      <c r="U14" s="19">
        <v>7</v>
      </c>
      <c r="V14" s="20">
        <v>9</v>
      </c>
      <c r="W14" s="21">
        <v>7</v>
      </c>
      <c r="X14" s="22">
        <v>7</v>
      </c>
      <c r="Y14" s="15">
        <v>7</v>
      </c>
      <c r="Z14" s="23">
        <f t="shared" si="0"/>
        <v>0.68333333333333335</v>
      </c>
      <c r="AA14" s="23"/>
      <c r="AB14" s="23"/>
      <c r="AD14" s="24"/>
      <c r="AE14" s="24"/>
      <c r="AF14" s="24"/>
      <c r="AG14" s="24"/>
      <c r="AH14" s="24"/>
    </row>
    <row r="15" spans="1:34" ht="16">
      <c r="A15" s="64" t="s">
        <v>15</v>
      </c>
      <c r="B15" s="12">
        <v>10</v>
      </c>
      <c r="C15" s="13">
        <v>10</v>
      </c>
      <c r="D15" s="25">
        <v>2</v>
      </c>
      <c r="E15" s="15">
        <v>2</v>
      </c>
      <c r="F15" s="12">
        <v>7</v>
      </c>
      <c r="G15" s="13">
        <v>8</v>
      </c>
      <c r="H15" s="16">
        <v>6</v>
      </c>
      <c r="I15" s="15">
        <f>3+1+3+0</f>
        <v>7</v>
      </c>
      <c r="J15" s="12">
        <f>2+4+2+0</f>
        <v>8</v>
      </c>
      <c r="K15" s="17">
        <v>7</v>
      </c>
      <c r="L15" s="12">
        <f>2+2+3+3</f>
        <v>10</v>
      </c>
      <c r="M15" s="18">
        <v>8</v>
      </c>
      <c r="N15" s="17">
        <v>1</v>
      </c>
      <c r="O15" s="15">
        <v>1</v>
      </c>
      <c r="P15" s="12">
        <v>8</v>
      </c>
      <c r="Q15" s="19">
        <v>8</v>
      </c>
      <c r="R15" s="12">
        <v>9</v>
      </c>
      <c r="S15" s="12">
        <v>8</v>
      </c>
      <c r="T15" s="12">
        <v>8</v>
      </c>
      <c r="U15" s="19">
        <v>7</v>
      </c>
      <c r="V15" s="20">
        <v>3</v>
      </c>
      <c r="W15" s="21">
        <v>3</v>
      </c>
      <c r="X15" s="22">
        <v>8</v>
      </c>
      <c r="Y15" s="15">
        <v>8</v>
      </c>
      <c r="Z15" s="23">
        <f t="shared" si="0"/>
        <v>0.65416666666666667</v>
      </c>
      <c r="AA15" s="23"/>
      <c r="AB15" s="23"/>
      <c r="AD15" s="24"/>
      <c r="AE15" s="24"/>
      <c r="AF15" s="24"/>
      <c r="AG15" s="24"/>
      <c r="AH15" s="24"/>
    </row>
    <row r="16" spans="1:34" ht="16">
      <c r="A16" s="64">
        <v>200166187</v>
      </c>
      <c r="B16" s="12">
        <v>4</v>
      </c>
      <c r="C16" s="13">
        <v>5</v>
      </c>
      <c r="D16" s="25">
        <v>6</v>
      </c>
      <c r="E16" s="15">
        <v>4</v>
      </c>
      <c r="F16" s="12">
        <v>10</v>
      </c>
      <c r="G16" s="13">
        <v>10</v>
      </c>
      <c r="H16" s="16">
        <v>7</v>
      </c>
      <c r="I16" s="15">
        <f>3+1+3+2</f>
        <v>9</v>
      </c>
      <c r="J16" s="12">
        <f>10</f>
        <v>10</v>
      </c>
      <c r="K16" s="17">
        <v>10</v>
      </c>
      <c r="L16" s="12">
        <f>2+2+3+3</f>
        <v>10</v>
      </c>
      <c r="M16" s="18">
        <v>10</v>
      </c>
      <c r="N16" s="17">
        <v>5</v>
      </c>
      <c r="O16" s="15">
        <v>4</v>
      </c>
      <c r="P16" s="16">
        <v>2</v>
      </c>
      <c r="Q16" s="28">
        <v>4</v>
      </c>
      <c r="R16" s="12">
        <v>1</v>
      </c>
      <c r="S16" s="12">
        <v>2</v>
      </c>
      <c r="T16" s="12">
        <v>9</v>
      </c>
      <c r="U16" s="19">
        <v>9</v>
      </c>
      <c r="V16" s="20">
        <v>9</v>
      </c>
      <c r="W16" s="29">
        <v>7</v>
      </c>
      <c r="X16" s="22">
        <v>6</v>
      </c>
      <c r="Y16" s="15">
        <v>4</v>
      </c>
      <c r="Z16" s="23">
        <f t="shared" si="0"/>
        <v>0.65416666666666667</v>
      </c>
      <c r="AA16" s="23"/>
      <c r="AB16" s="23"/>
      <c r="AD16" s="24"/>
      <c r="AE16" s="24"/>
      <c r="AF16" s="24"/>
      <c r="AG16" s="24"/>
      <c r="AH16" s="24"/>
    </row>
    <row r="17" spans="1:34" ht="16">
      <c r="A17" s="64">
        <v>200154172</v>
      </c>
      <c r="B17" s="12">
        <v>1</v>
      </c>
      <c r="C17" s="13">
        <v>0</v>
      </c>
      <c r="D17" s="25">
        <v>9</v>
      </c>
      <c r="E17" s="15">
        <v>9</v>
      </c>
      <c r="F17" s="12">
        <v>10</v>
      </c>
      <c r="G17" s="13">
        <v>10</v>
      </c>
      <c r="H17" s="16">
        <v>7</v>
      </c>
      <c r="I17" s="15">
        <f>3+1+3+2</f>
        <v>9</v>
      </c>
      <c r="J17" s="12">
        <f>10</f>
        <v>10</v>
      </c>
      <c r="K17" s="17">
        <v>10</v>
      </c>
      <c r="L17" s="12">
        <f>2+2+3+3</f>
        <v>10</v>
      </c>
      <c r="M17" s="18">
        <v>10</v>
      </c>
      <c r="N17" s="17">
        <v>1</v>
      </c>
      <c r="O17" s="15">
        <v>0</v>
      </c>
      <c r="P17" s="12">
        <v>0</v>
      </c>
      <c r="Q17" s="19">
        <v>0</v>
      </c>
      <c r="R17" s="12">
        <v>1</v>
      </c>
      <c r="S17" s="12">
        <v>1</v>
      </c>
      <c r="T17" s="12">
        <v>10</v>
      </c>
      <c r="U17" s="19">
        <v>10</v>
      </c>
      <c r="V17" s="20">
        <v>10</v>
      </c>
      <c r="W17" s="21">
        <v>10</v>
      </c>
      <c r="X17" s="22">
        <v>9</v>
      </c>
      <c r="Y17" s="15">
        <v>9</v>
      </c>
      <c r="Z17" s="23">
        <f t="shared" si="0"/>
        <v>0.65</v>
      </c>
      <c r="AA17" s="23"/>
      <c r="AB17" s="23"/>
      <c r="AD17" s="24"/>
      <c r="AE17" s="24"/>
      <c r="AF17" s="24"/>
      <c r="AG17" s="24"/>
      <c r="AH17" s="24"/>
    </row>
    <row r="18" spans="1:34" ht="16">
      <c r="A18" s="64">
        <v>200140789</v>
      </c>
      <c r="B18" s="12">
        <v>10</v>
      </c>
      <c r="C18" s="13">
        <v>10</v>
      </c>
      <c r="D18" s="25">
        <v>1</v>
      </c>
      <c r="E18" s="15">
        <v>0</v>
      </c>
      <c r="F18" s="12">
        <v>10</v>
      </c>
      <c r="G18" s="13">
        <v>10</v>
      </c>
      <c r="H18" s="16">
        <v>7</v>
      </c>
      <c r="I18" s="15">
        <f>3+1+3+2</f>
        <v>9</v>
      </c>
      <c r="J18" s="12">
        <f>10</f>
        <v>10</v>
      </c>
      <c r="K18" s="17">
        <v>10</v>
      </c>
      <c r="L18" s="12">
        <f>2+1+3+3</f>
        <v>9</v>
      </c>
      <c r="M18" s="18">
        <v>8</v>
      </c>
      <c r="N18" s="17">
        <v>8</v>
      </c>
      <c r="O18" s="15">
        <v>8</v>
      </c>
      <c r="P18" s="12">
        <v>5</v>
      </c>
      <c r="Q18" s="19">
        <v>5</v>
      </c>
      <c r="R18" s="12">
        <v>1</v>
      </c>
      <c r="S18" s="12">
        <v>1</v>
      </c>
      <c r="T18" s="12">
        <v>10</v>
      </c>
      <c r="U18" s="19">
        <v>9</v>
      </c>
      <c r="V18" s="20">
        <v>5</v>
      </c>
      <c r="W18" s="21">
        <v>3</v>
      </c>
      <c r="X18" s="22">
        <v>3</v>
      </c>
      <c r="Y18" s="15">
        <v>3</v>
      </c>
      <c r="Z18" s="23">
        <f t="shared" si="0"/>
        <v>0.64583333333333337</v>
      </c>
      <c r="AA18" s="23"/>
      <c r="AB18" s="23"/>
      <c r="AD18" s="24"/>
      <c r="AE18" s="24"/>
      <c r="AF18" s="24"/>
      <c r="AG18" s="24"/>
      <c r="AH18" s="24"/>
    </row>
    <row r="19" spans="1:34" ht="16">
      <c r="A19" s="64">
        <v>200054801</v>
      </c>
      <c r="B19" s="12">
        <v>9</v>
      </c>
      <c r="C19" s="13">
        <v>9</v>
      </c>
      <c r="D19" s="25">
        <v>4</v>
      </c>
      <c r="E19" s="15">
        <v>3</v>
      </c>
      <c r="F19" s="12">
        <v>10</v>
      </c>
      <c r="G19" s="13">
        <v>10</v>
      </c>
      <c r="H19" s="16">
        <v>10</v>
      </c>
      <c r="I19" s="15">
        <f>10</f>
        <v>10</v>
      </c>
      <c r="J19" s="12">
        <f>0+0</f>
        <v>0</v>
      </c>
      <c r="K19" s="17">
        <v>0</v>
      </c>
      <c r="L19" s="12">
        <v>7</v>
      </c>
      <c r="M19" s="18">
        <v>7</v>
      </c>
      <c r="N19" s="17">
        <v>4</v>
      </c>
      <c r="O19" s="15">
        <v>2</v>
      </c>
      <c r="P19" s="12">
        <v>6</v>
      </c>
      <c r="Q19" s="19">
        <v>8</v>
      </c>
      <c r="R19" s="12">
        <v>1</v>
      </c>
      <c r="S19" s="12">
        <v>3</v>
      </c>
      <c r="T19" s="12">
        <v>9</v>
      </c>
      <c r="U19" s="19">
        <v>8</v>
      </c>
      <c r="V19" s="20">
        <v>6</v>
      </c>
      <c r="W19" s="21">
        <v>5</v>
      </c>
      <c r="X19" s="22">
        <v>8</v>
      </c>
      <c r="Y19" s="15">
        <v>10</v>
      </c>
      <c r="Z19" s="23">
        <f t="shared" si="0"/>
        <v>0.62083333333333335</v>
      </c>
      <c r="AA19" s="23"/>
      <c r="AB19" s="23"/>
      <c r="AD19" s="24"/>
      <c r="AE19" s="24"/>
      <c r="AF19" s="24"/>
      <c r="AG19" s="24"/>
      <c r="AH19" s="24"/>
    </row>
    <row r="20" spans="1:34" ht="16">
      <c r="A20" s="64">
        <v>200135728</v>
      </c>
      <c r="B20" s="12">
        <v>0</v>
      </c>
      <c r="C20" s="13">
        <v>0</v>
      </c>
      <c r="D20" s="25">
        <v>3</v>
      </c>
      <c r="E20" s="15">
        <v>3</v>
      </c>
      <c r="F20" s="12">
        <v>10</v>
      </c>
      <c r="G20" s="13">
        <v>10</v>
      </c>
      <c r="H20" s="16">
        <v>5</v>
      </c>
      <c r="I20" s="15">
        <f>3+1+2+0</f>
        <v>6</v>
      </c>
      <c r="J20" s="12">
        <f>10</f>
        <v>10</v>
      </c>
      <c r="K20" s="17">
        <v>10</v>
      </c>
      <c r="L20" s="12">
        <f>2+2+3+3</f>
        <v>10</v>
      </c>
      <c r="M20" s="18">
        <v>9</v>
      </c>
      <c r="N20" s="17">
        <v>10</v>
      </c>
      <c r="O20" s="15">
        <v>10</v>
      </c>
      <c r="P20" s="12">
        <v>6</v>
      </c>
      <c r="Q20" s="19">
        <v>6</v>
      </c>
      <c r="R20" s="12">
        <v>1</v>
      </c>
      <c r="S20" s="12">
        <v>1</v>
      </c>
      <c r="T20" s="12">
        <v>10</v>
      </c>
      <c r="U20" s="19">
        <v>9</v>
      </c>
      <c r="V20" s="20">
        <v>1</v>
      </c>
      <c r="W20" s="21">
        <v>1</v>
      </c>
      <c r="X20" s="22">
        <v>9</v>
      </c>
      <c r="Y20" s="15">
        <v>8</v>
      </c>
      <c r="Z20" s="23">
        <f t="shared" si="0"/>
        <v>0.6166666666666667</v>
      </c>
      <c r="AA20" s="23"/>
      <c r="AB20" s="23"/>
      <c r="AD20" s="24"/>
      <c r="AE20" s="24"/>
      <c r="AF20" s="24"/>
      <c r="AG20" s="24"/>
      <c r="AH20" s="24"/>
    </row>
    <row r="21" spans="1:34" ht="32.25" customHeight="1">
      <c r="A21" s="64" t="s">
        <v>16</v>
      </c>
      <c r="B21" s="12">
        <v>8</v>
      </c>
      <c r="C21" s="13">
        <v>7</v>
      </c>
      <c r="D21" s="25">
        <v>9</v>
      </c>
      <c r="E21" s="15">
        <v>9</v>
      </c>
      <c r="F21" s="12">
        <v>6</v>
      </c>
      <c r="G21" s="13">
        <v>6</v>
      </c>
      <c r="H21" s="16">
        <v>5</v>
      </c>
      <c r="I21" s="15">
        <f>3+1+3+0</f>
        <v>7</v>
      </c>
      <c r="J21" s="12">
        <f>1+2+0+1</f>
        <v>4</v>
      </c>
      <c r="K21" s="17">
        <v>3</v>
      </c>
      <c r="L21" s="12">
        <f>2+2+3+3</f>
        <v>10</v>
      </c>
      <c r="M21" s="18">
        <v>10</v>
      </c>
      <c r="N21" s="17">
        <v>8</v>
      </c>
      <c r="O21" s="15">
        <v>6</v>
      </c>
      <c r="P21" s="12">
        <v>0</v>
      </c>
      <c r="Q21" s="19">
        <v>0</v>
      </c>
      <c r="R21" s="12">
        <v>0</v>
      </c>
      <c r="S21" s="12">
        <v>0</v>
      </c>
      <c r="T21" s="12">
        <v>7</v>
      </c>
      <c r="U21" s="19">
        <v>7</v>
      </c>
      <c r="V21" s="20">
        <v>5</v>
      </c>
      <c r="W21" s="21">
        <v>3</v>
      </c>
      <c r="X21" s="22">
        <v>9</v>
      </c>
      <c r="Y21" s="15">
        <v>8</v>
      </c>
      <c r="Z21" s="23">
        <f t="shared" si="0"/>
        <v>0.5708333333333333</v>
      </c>
      <c r="AA21" s="23"/>
      <c r="AB21" s="23"/>
      <c r="AC21" s="30"/>
      <c r="AD21" s="24"/>
      <c r="AE21" s="24"/>
      <c r="AF21" s="24"/>
      <c r="AG21" s="24"/>
      <c r="AH21" s="24"/>
    </row>
    <row r="22" spans="1:34" ht="16">
      <c r="A22" s="64">
        <v>200148006</v>
      </c>
      <c r="B22" s="12">
        <v>2</v>
      </c>
      <c r="C22" s="13">
        <v>0</v>
      </c>
      <c r="D22" s="25">
        <v>9</v>
      </c>
      <c r="E22" s="15">
        <v>9</v>
      </c>
      <c r="F22" s="12">
        <v>6</v>
      </c>
      <c r="G22" s="13">
        <v>4</v>
      </c>
      <c r="H22" s="16">
        <v>5</v>
      </c>
      <c r="I22" s="15">
        <f>3+1+3+0</f>
        <v>7</v>
      </c>
      <c r="J22" s="12">
        <f>1+2+1</f>
        <v>4</v>
      </c>
      <c r="K22" s="17">
        <v>4</v>
      </c>
      <c r="L22" s="12">
        <f>2+1+3+3</f>
        <v>9</v>
      </c>
      <c r="M22" s="18">
        <v>8</v>
      </c>
      <c r="N22" s="17">
        <v>6</v>
      </c>
      <c r="O22" s="15">
        <v>4</v>
      </c>
      <c r="P22" s="12">
        <v>5</v>
      </c>
      <c r="Q22" s="19">
        <v>7</v>
      </c>
      <c r="R22" s="12">
        <v>1</v>
      </c>
      <c r="S22" s="12">
        <v>1</v>
      </c>
      <c r="T22" s="12">
        <v>9</v>
      </c>
      <c r="U22" s="19">
        <v>8</v>
      </c>
      <c r="V22" s="20">
        <v>2</v>
      </c>
      <c r="W22" s="21">
        <v>0</v>
      </c>
      <c r="X22" s="22">
        <v>8</v>
      </c>
      <c r="Y22" s="15">
        <v>7</v>
      </c>
      <c r="Z22" s="23">
        <f t="shared" si="0"/>
        <v>0.52083333333333337</v>
      </c>
      <c r="AA22" s="23"/>
      <c r="AB22" s="23"/>
      <c r="AD22" s="24"/>
      <c r="AE22" s="24"/>
      <c r="AF22" s="24"/>
      <c r="AG22" s="24"/>
      <c r="AH22" s="24"/>
    </row>
    <row r="23" spans="1:34" ht="16">
      <c r="A23" s="64">
        <v>200168940</v>
      </c>
      <c r="B23" s="12">
        <v>1</v>
      </c>
      <c r="C23" s="13">
        <v>0</v>
      </c>
      <c r="D23" s="25">
        <v>0</v>
      </c>
      <c r="E23" s="15">
        <v>0</v>
      </c>
      <c r="F23" s="12">
        <v>4</v>
      </c>
      <c r="G23" s="13">
        <v>5</v>
      </c>
      <c r="H23" s="16">
        <v>6</v>
      </c>
      <c r="I23" s="15">
        <f>3+2+3+0</f>
        <v>8</v>
      </c>
      <c r="J23" s="12">
        <f>10</f>
        <v>10</v>
      </c>
      <c r="K23" s="17">
        <v>10</v>
      </c>
      <c r="L23" s="12">
        <f>1+1+0+0</f>
        <v>2</v>
      </c>
      <c r="M23" s="18">
        <v>1</v>
      </c>
      <c r="N23" s="17">
        <v>3</v>
      </c>
      <c r="O23" s="15">
        <v>3</v>
      </c>
      <c r="P23" s="12">
        <v>7</v>
      </c>
      <c r="Q23" s="19">
        <v>9</v>
      </c>
      <c r="R23" s="12">
        <v>7</v>
      </c>
      <c r="S23" s="12">
        <v>6</v>
      </c>
      <c r="T23" s="12">
        <v>8</v>
      </c>
      <c r="U23" s="19">
        <v>7</v>
      </c>
      <c r="V23" s="20">
        <v>9</v>
      </c>
      <c r="W23" s="29">
        <v>8</v>
      </c>
      <c r="X23" s="22">
        <v>0</v>
      </c>
      <c r="Y23" s="15">
        <v>1</v>
      </c>
      <c r="Z23" s="23">
        <f t="shared" si="0"/>
        <v>0.47916666666666669</v>
      </c>
      <c r="AA23" s="23"/>
      <c r="AB23" s="23"/>
      <c r="AD23" s="24"/>
      <c r="AE23" s="24"/>
      <c r="AF23" s="24"/>
      <c r="AG23" s="24"/>
      <c r="AH23" s="24"/>
    </row>
    <row r="24" spans="1:34" ht="16">
      <c r="A24" s="64">
        <v>100014852</v>
      </c>
      <c r="B24" s="12">
        <v>3</v>
      </c>
      <c r="C24" s="13">
        <v>1</v>
      </c>
      <c r="D24" s="25">
        <v>1</v>
      </c>
      <c r="E24" s="15">
        <v>1</v>
      </c>
      <c r="F24" s="12">
        <v>7</v>
      </c>
      <c r="G24" s="13">
        <v>8</v>
      </c>
      <c r="H24" s="16">
        <v>6</v>
      </c>
      <c r="I24" s="15">
        <f>3+1+3+0</f>
        <v>7</v>
      </c>
      <c r="J24" s="12">
        <f>1+1+0+0</f>
        <v>2</v>
      </c>
      <c r="K24" s="17">
        <v>1</v>
      </c>
      <c r="L24" s="12">
        <f>1+1+0+2</f>
        <v>4</v>
      </c>
      <c r="M24" s="18">
        <v>2</v>
      </c>
      <c r="N24" s="17">
        <v>9</v>
      </c>
      <c r="O24" s="15">
        <v>10</v>
      </c>
      <c r="P24" s="12">
        <v>2</v>
      </c>
      <c r="Q24" s="19">
        <v>3</v>
      </c>
      <c r="R24" s="12">
        <v>6</v>
      </c>
      <c r="S24" s="12">
        <v>4</v>
      </c>
      <c r="T24" s="12">
        <v>8</v>
      </c>
      <c r="U24" s="19">
        <v>8</v>
      </c>
      <c r="V24" s="20">
        <v>6</v>
      </c>
      <c r="W24" s="21">
        <v>5</v>
      </c>
      <c r="X24" s="22">
        <v>1</v>
      </c>
      <c r="Y24" s="15">
        <v>2</v>
      </c>
      <c r="Z24" s="23">
        <f t="shared" si="0"/>
        <v>0.44583333333333336</v>
      </c>
      <c r="AA24" s="23"/>
      <c r="AB24" s="23"/>
      <c r="AD24" s="24"/>
      <c r="AE24" s="24"/>
      <c r="AF24" s="24"/>
      <c r="AG24" s="24"/>
      <c r="AH24" s="24"/>
    </row>
    <row r="25" spans="1:34" ht="16">
      <c r="A25" s="64">
        <v>200167633</v>
      </c>
      <c r="B25" s="12">
        <v>1</v>
      </c>
      <c r="C25" s="13">
        <v>0</v>
      </c>
      <c r="D25" s="25">
        <v>9</v>
      </c>
      <c r="E25" s="15">
        <v>9</v>
      </c>
      <c r="F25" s="12">
        <v>3</v>
      </c>
      <c r="G25" s="13">
        <v>3</v>
      </c>
      <c r="H25" s="16">
        <v>8</v>
      </c>
      <c r="I25" s="15">
        <f>3+1+2+2</f>
        <v>8</v>
      </c>
      <c r="J25" s="12">
        <f>10</f>
        <v>10</v>
      </c>
      <c r="K25" s="17">
        <v>10</v>
      </c>
      <c r="L25" s="12">
        <f>1+1+0+0</f>
        <v>2</v>
      </c>
      <c r="M25" s="18">
        <v>3</v>
      </c>
      <c r="N25" s="17">
        <v>8</v>
      </c>
      <c r="O25" s="15">
        <v>6</v>
      </c>
      <c r="P25" s="12">
        <v>2</v>
      </c>
      <c r="Q25" s="19">
        <v>3</v>
      </c>
      <c r="R25" s="12">
        <v>1</v>
      </c>
      <c r="S25" s="12">
        <v>2</v>
      </c>
      <c r="T25" s="12">
        <v>1</v>
      </c>
      <c r="U25" s="19">
        <v>2</v>
      </c>
      <c r="V25" s="20">
        <v>5</v>
      </c>
      <c r="W25" s="29">
        <v>3</v>
      </c>
      <c r="X25" s="22">
        <v>3</v>
      </c>
      <c r="Y25" s="31">
        <v>3</v>
      </c>
      <c r="Z25" s="23">
        <f t="shared" si="0"/>
        <v>0.4375</v>
      </c>
      <c r="AA25" s="23"/>
      <c r="AB25" s="23"/>
      <c r="AD25" s="24"/>
      <c r="AE25" s="24"/>
      <c r="AF25" s="24"/>
      <c r="AG25" s="24"/>
      <c r="AH25" s="24"/>
    </row>
    <row r="26" spans="1:34" ht="16">
      <c r="A26" s="64">
        <v>200157235</v>
      </c>
      <c r="B26" s="12">
        <v>0</v>
      </c>
      <c r="C26" s="13">
        <v>0</v>
      </c>
      <c r="D26" s="25">
        <v>9</v>
      </c>
      <c r="E26" s="15">
        <v>9</v>
      </c>
      <c r="F26" s="12">
        <v>4</v>
      </c>
      <c r="G26" s="13">
        <v>4</v>
      </c>
      <c r="H26" s="16">
        <v>4</v>
      </c>
      <c r="I26" s="15">
        <f>3+1+2+0</f>
        <v>6</v>
      </c>
      <c r="J26" s="12">
        <f>2+4+3+0</f>
        <v>9</v>
      </c>
      <c r="K26" s="17">
        <v>7</v>
      </c>
      <c r="L26" s="12">
        <f>2+2+3+3</f>
        <v>10</v>
      </c>
      <c r="M26" s="18">
        <v>9</v>
      </c>
      <c r="N26" s="17">
        <v>5</v>
      </c>
      <c r="O26" s="15">
        <v>4</v>
      </c>
      <c r="P26" s="12">
        <v>2</v>
      </c>
      <c r="Q26" s="19">
        <v>3</v>
      </c>
      <c r="R26" s="12">
        <v>0</v>
      </c>
      <c r="S26" s="12">
        <v>1</v>
      </c>
      <c r="T26" s="12">
        <v>7</v>
      </c>
      <c r="U26" s="19">
        <v>6</v>
      </c>
      <c r="V26" s="20">
        <v>1</v>
      </c>
      <c r="W26" s="21">
        <v>2</v>
      </c>
      <c r="X26" s="22">
        <v>0</v>
      </c>
      <c r="Y26" s="15">
        <v>0</v>
      </c>
      <c r="Z26" s="23">
        <f t="shared" si="0"/>
        <v>0.42499999999999999</v>
      </c>
      <c r="AA26" s="23"/>
      <c r="AB26" s="23"/>
      <c r="AD26" s="24"/>
      <c r="AE26" s="24"/>
      <c r="AF26" s="24"/>
      <c r="AG26" s="24"/>
      <c r="AH26" s="24"/>
    </row>
    <row r="27" spans="1:34" ht="16">
      <c r="A27" s="64">
        <v>97896</v>
      </c>
      <c r="B27" s="12">
        <v>0</v>
      </c>
      <c r="C27" s="13">
        <v>0</v>
      </c>
      <c r="D27" s="25">
        <v>0</v>
      </c>
      <c r="E27" s="15">
        <v>0</v>
      </c>
      <c r="F27" s="12">
        <v>10</v>
      </c>
      <c r="G27" s="13">
        <v>10</v>
      </c>
      <c r="H27" s="16">
        <v>6</v>
      </c>
      <c r="I27" s="15">
        <f>3+0+3+2</f>
        <v>8</v>
      </c>
      <c r="J27" s="12">
        <f>0</f>
        <v>0</v>
      </c>
      <c r="K27" s="17">
        <v>2</v>
      </c>
      <c r="L27" s="12">
        <f>3</f>
        <v>3</v>
      </c>
      <c r="M27" s="18">
        <v>2</v>
      </c>
      <c r="N27" s="17">
        <v>3</v>
      </c>
      <c r="O27" s="15">
        <v>2</v>
      </c>
      <c r="P27" s="12">
        <v>2</v>
      </c>
      <c r="Q27" s="19">
        <v>3</v>
      </c>
      <c r="R27" s="12">
        <v>10</v>
      </c>
      <c r="S27" s="12">
        <v>10</v>
      </c>
      <c r="T27" s="12">
        <v>0</v>
      </c>
      <c r="U27" s="19">
        <v>1</v>
      </c>
      <c r="V27" s="20">
        <v>0</v>
      </c>
      <c r="W27" s="21">
        <v>1</v>
      </c>
      <c r="X27" s="22">
        <v>9</v>
      </c>
      <c r="Y27" s="15">
        <v>9</v>
      </c>
      <c r="Z27" s="23">
        <f t="shared" si="0"/>
        <v>0.37916666666666665</v>
      </c>
      <c r="AA27" s="23"/>
      <c r="AB27" s="23"/>
      <c r="AD27" s="24"/>
      <c r="AE27" s="24"/>
      <c r="AF27" s="24"/>
      <c r="AG27" s="24"/>
      <c r="AH27" s="24"/>
    </row>
    <row r="28" spans="1:34" ht="16">
      <c r="A28" s="64">
        <v>200166760</v>
      </c>
      <c r="B28" s="12">
        <v>0</v>
      </c>
      <c r="C28" s="13">
        <v>0</v>
      </c>
      <c r="D28" s="25">
        <v>9</v>
      </c>
      <c r="E28" s="15">
        <v>10</v>
      </c>
      <c r="F28" s="12">
        <v>8</v>
      </c>
      <c r="G28" s="13">
        <v>8</v>
      </c>
      <c r="H28" s="32">
        <v>0</v>
      </c>
      <c r="I28" s="15">
        <v>0</v>
      </c>
      <c r="J28" s="12">
        <v>10</v>
      </c>
      <c r="K28" s="17">
        <v>10</v>
      </c>
      <c r="L28" s="12">
        <f>2+2+0+3</f>
        <v>7</v>
      </c>
      <c r="M28" s="18">
        <v>6</v>
      </c>
      <c r="N28" s="17">
        <v>0</v>
      </c>
      <c r="O28" s="15">
        <v>0</v>
      </c>
      <c r="P28" s="12">
        <v>0</v>
      </c>
      <c r="Q28" s="19">
        <v>0</v>
      </c>
      <c r="R28" s="12">
        <v>0</v>
      </c>
      <c r="S28" s="12">
        <v>0</v>
      </c>
      <c r="T28" s="12">
        <v>0</v>
      </c>
      <c r="U28" s="19">
        <v>0</v>
      </c>
      <c r="V28" s="20">
        <v>10</v>
      </c>
      <c r="W28" s="29">
        <v>9</v>
      </c>
      <c r="X28" s="22">
        <v>0</v>
      </c>
      <c r="Y28" s="15">
        <v>0</v>
      </c>
      <c r="Z28" s="23">
        <f t="shared" si="0"/>
        <v>0.36249999999999999</v>
      </c>
      <c r="AA28" s="23"/>
      <c r="AB28" s="23"/>
      <c r="AD28" s="24"/>
      <c r="AE28" s="24"/>
      <c r="AF28" s="24"/>
      <c r="AG28" s="24"/>
      <c r="AH28" s="24"/>
    </row>
    <row r="29" spans="1:34" ht="16">
      <c r="A29" s="64" t="s">
        <v>17</v>
      </c>
      <c r="B29" s="33">
        <v>9</v>
      </c>
      <c r="C29" s="13">
        <v>8</v>
      </c>
      <c r="D29" s="14">
        <v>5</v>
      </c>
      <c r="E29" s="34">
        <v>5</v>
      </c>
      <c r="F29" s="33">
        <v>10</v>
      </c>
      <c r="G29" s="13">
        <v>10</v>
      </c>
      <c r="H29" s="35">
        <v>0</v>
      </c>
      <c r="I29" s="36">
        <v>0</v>
      </c>
      <c r="J29" s="37">
        <f>0+0+0+0</f>
        <v>0</v>
      </c>
      <c r="K29" s="38">
        <v>2</v>
      </c>
      <c r="L29" s="37">
        <f>2+1+1+2</f>
        <v>6</v>
      </c>
      <c r="M29" s="18">
        <v>4</v>
      </c>
      <c r="N29" s="38">
        <v>2</v>
      </c>
      <c r="O29" s="34">
        <v>1</v>
      </c>
      <c r="P29" s="37">
        <v>2</v>
      </c>
      <c r="Q29" s="19">
        <v>4</v>
      </c>
      <c r="R29" s="37">
        <v>0</v>
      </c>
      <c r="S29" s="37">
        <v>0</v>
      </c>
      <c r="T29" s="37">
        <v>0</v>
      </c>
      <c r="U29" s="19">
        <v>2</v>
      </c>
      <c r="V29" s="39">
        <v>6</v>
      </c>
      <c r="W29" s="21">
        <v>4</v>
      </c>
      <c r="X29" s="40">
        <v>3</v>
      </c>
      <c r="Y29" s="36">
        <v>3</v>
      </c>
      <c r="Z29" s="23">
        <f t="shared" si="0"/>
        <v>0.35833333333333334</v>
      </c>
      <c r="AA29" s="23"/>
      <c r="AB29" s="23"/>
      <c r="AD29" s="24"/>
      <c r="AE29" s="24"/>
      <c r="AF29" s="24"/>
      <c r="AG29" s="24"/>
      <c r="AH29" s="24"/>
    </row>
    <row r="30" spans="1:34" ht="16">
      <c r="A30" s="64">
        <v>200158628</v>
      </c>
      <c r="B30" s="37">
        <v>0</v>
      </c>
      <c r="C30" s="13">
        <v>0</v>
      </c>
      <c r="D30" s="14">
        <v>5</v>
      </c>
      <c r="E30" s="34">
        <v>3</v>
      </c>
      <c r="F30" s="37">
        <v>10</v>
      </c>
      <c r="G30" s="13">
        <v>10</v>
      </c>
      <c r="H30" s="41">
        <v>4</v>
      </c>
      <c r="I30" s="36">
        <f>3+0+2+0</f>
        <v>5</v>
      </c>
      <c r="J30" s="37">
        <f>2+2+0+0</f>
        <v>4</v>
      </c>
      <c r="K30" s="38">
        <v>2</v>
      </c>
      <c r="L30" s="37">
        <v>6</v>
      </c>
      <c r="M30" s="18">
        <v>6</v>
      </c>
      <c r="N30" s="38">
        <v>2</v>
      </c>
      <c r="O30" s="34">
        <v>0</v>
      </c>
      <c r="P30" s="37">
        <v>1</v>
      </c>
      <c r="Q30" s="19">
        <v>1</v>
      </c>
      <c r="R30" s="37">
        <v>3</v>
      </c>
      <c r="S30" s="37">
        <v>4</v>
      </c>
      <c r="T30" s="37">
        <v>0</v>
      </c>
      <c r="U30" s="19">
        <v>1</v>
      </c>
      <c r="V30" s="39">
        <v>0</v>
      </c>
      <c r="W30" s="21">
        <v>0</v>
      </c>
      <c r="X30" s="40">
        <v>5</v>
      </c>
      <c r="Y30" s="36">
        <v>6</v>
      </c>
      <c r="Z30" s="23">
        <f t="shared" si="0"/>
        <v>0.32500000000000001</v>
      </c>
      <c r="AA30" s="23"/>
      <c r="AB30" s="23"/>
      <c r="AD30" s="24"/>
      <c r="AE30" s="24"/>
      <c r="AF30" s="24"/>
      <c r="AG30" s="24"/>
      <c r="AH30" s="24"/>
    </row>
    <row r="31" spans="1:34" ht="16">
      <c r="A31" s="64" t="s">
        <v>18</v>
      </c>
      <c r="B31" s="37">
        <v>5</v>
      </c>
      <c r="C31" s="13">
        <v>5</v>
      </c>
      <c r="D31" s="14">
        <v>3</v>
      </c>
      <c r="E31" s="34">
        <v>1</v>
      </c>
      <c r="F31" s="37">
        <v>1</v>
      </c>
      <c r="G31" s="13">
        <v>3</v>
      </c>
      <c r="H31" s="41">
        <v>5</v>
      </c>
      <c r="I31" s="36">
        <f>3+1+3+0</f>
        <v>7</v>
      </c>
      <c r="J31" s="37">
        <f>0+1+0+1</f>
        <v>2</v>
      </c>
      <c r="K31" s="38">
        <v>2</v>
      </c>
      <c r="L31" s="37">
        <f>2+1+0+1</f>
        <v>4</v>
      </c>
      <c r="M31" s="18">
        <v>3</v>
      </c>
      <c r="N31" s="38">
        <v>0</v>
      </c>
      <c r="O31" s="34">
        <v>0</v>
      </c>
      <c r="P31" s="37">
        <v>7</v>
      </c>
      <c r="Q31" s="19">
        <v>6</v>
      </c>
      <c r="R31" s="37">
        <v>0</v>
      </c>
      <c r="S31" s="37">
        <v>0</v>
      </c>
      <c r="T31" s="37">
        <v>7</v>
      </c>
      <c r="U31" s="19">
        <v>6</v>
      </c>
      <c r="V31" s="39">
        <v>1</v>
      </c>
      <c r="W31" s="21">
        <v>1</v>
      </c>
      <c r="X31" s="40">
        <v>0</v>
      </c>
      <c r="Y31" s="34">
        <v>1</v>
      </c>
      <c r="Z31" s="23">
        <f t="shared" si="0"/>
        <v>0.29166666666666669</v>
      </c>
      <c r="AA31" s="23"/>
      <c r="AB31" s="23"/>
      <c r="AD31" s="24"/>
      <c r="AE31" s="24"/>
      <c r="AF31" s="24"/>
      <c r="AG31" s="24"/>
      <c r="AH31" s="24"/>
    </row>
    <row r="32" spans="1:34" ht="16">
      <c r="A32" s="64">
        <v>200159374</v>
      </c>
      <c r="B32" s="37">
        <v>1</v>
      </c>
      <c r="C32" s="13">
        <v>1</v>
      </c>
      <c r="D32" s="25">
        <v>0</v>
      </c>
      <c r="E32" s="34">
        <v>1</v>
      </c>
      <c r="F32" s="37">
        <v>10</v>
      </c>
      <c r="G32" s="13">
        <v>10</v>
      </c>
      <c r="H32" s="41">
        <v>0</v>
      </c>
      <c r="I32" s="36">
        <f>0</f>
        <v>0</v>
      </c>
      <c r="J32" s="37">
        <f>1+2+1+0</f>
        <v>4</v>
      </c>
      <c r="K32" s="38">
        <v>3</v>
      </c>
      <c r="L32" s="37">
        <v>0</v>
      </c>
      <c r="M32" s="18">
        <v>0</v>
      </c>
      <c r="N32" s="38">
        <v>2</v>
      </c>
      <c r="O32" s="34">
        <v>2</v>
      </c>
      <c r="P32" s="37">
        <v>5</v>
      </c>
      <c r="Q32" s="19">
        <v>6</v>
      </c>
      <c r="R32" s="37">
        <v>1</v>
      </c>
      <c r="S32" s="37">
        <v>3</v>
      </c>
      <c r="T32" s="37">
        <v>0</v>
      </c>
      <c r="U32" s="19">
        <v>2</v>
      </c>
      <c r="V32" s="39">
        <v>1</v>
      </c>
      <c r="W32" s="29">
        <v>1</v>
      </c>
      <c r="X32" s="40">
        <v>7</v>
      </c>
      <c r="Y32" s="36">
        <v>6</v>
      </c>
      <c r="Z32" s="23">
        <f t="shared" si="0"/>
        <v>0.27500000000000002</v>
      </c>
      <c r="AA32" s="23"/>
      <c r="AB32" s="23"/>
      <c r="AD32" s="24"/>
      <c r="AE32" s="24"/>
      <c r="AF32" s="24"/>
      <c r="AG32" s="24"/>
      <c r="AH32" s="24"/>
    </row>
    <row r="33" spans="1:34" ht="16">
      <c r="A33" s="64">
        <v>200148092</v>
      </c>
      <c r="B33" s="37">
        <v>0</v>
      </c>
      <c r="C33" s="13">
        <v>1</v>
      </c>
      <c r="D33" s="14">
        <v>8</v>
      </c>
      <c r="E33" s="34">
        <v>8</v>
      </c>
      <c r="F33" s="37">
        <v>3</v>
      </c>
      <c r="G33" s="13">
        <v>3</v>
      </c>
      <c r="H33" s="41">
        <v>0</v>
      </c>
      <c r="I33" s="36">
        <f>0</f>
        <v>0</v>
      </c>
      <c r="J33" s="37">
        <f>2</f>
        <v>2</v>
      </c>
      <c r="K33" s="38">
        <v>4</v>
      </c>
      <c r="L33" s="37">
        <v>2</v>
      </c>
      <c r="M33" s="18">
        <v>2</v>
      </c>
      <c r="N33" s="38">
        <v>2</v>
      </c>
      <c r="O33" s="34">
        <v>2</v>
      </c>
      <c r="P33" s="37">
        <v>2</v>
      </c>
      <c r="Q33" s="19">
        <v>3</v>
      </c>
      <c r="R33" s="37">
        <v>0</v>
      </c>
      <c r="S33" s="37">
        <v>0</v>
      </c>
      <c r="T33" s="37">
        <v>0</v>
      </c>
      <c r="U33" s="19">
        <v>0</v>
      </c>
      <c r="V33" s="39">
        <v>3</v>
      </c>
      <c r="W33" s="21">
        <v>3</v>
      </c>
      <c r="X33" s="40">
        <v>9</v>
      </c>
      <c r="Y33" s="34">
        <v>8</v>
      </c>
      <c r="Z33" s="23">
        <f t="shared" si="0"/>
        <v>0.27083333333333331</v>
      </c>
      <c r="AA33" s="23"/>
      <c r="AB33" s="23"/>
      <c r="AD33" s="24"/>
      <c r="AE33" s="24"/>
      <c r="AF33" s="24"/>
      <c r="AG33" s="24"/>
      <c r="AH33" s="24"/>
    </row>
    <row r="34" spans="1:34" ht="16">
      <c r="A34" s="64">
        <v>200050066</v>
      </c>
      <c r="B34" s="37">
        <v>2</v>
      </c>
      <c r="C34" s="13">
        <v>1</v>
      </c>
      <c r="D34" s="25">
        <v>4</v>
      </c>
      <c r="E34" s="34">
        <v>5</v>
      </c>
      <c r="F34" s="37">
        <v>0</v>
      </c>
      <c r="G34" s="13">
        <v>0</v>
      </c>
      <c r="H34" s="41">
        <v>5</v>
      </c>
      <c r="I34" s="36">
        <f>3+2+2+0</f>
        <v>7</v>
      </c>
      <c r="J34" s="37">
        <f>0</f>
        <v>0</v>
      </c>
      <c r="K34" s="38">
        <v>0</v>
      </c>
      <c r="L34" s="37">
        <f>2+1+0+1</f>
        <v>4</v>
      </c>
      <c r="M34" s="18">
        <v>3</v>
      </c>
      <c r="N34" s="38">
        <v>4</v>
      </c>
      <c r="O34" s="34">
        <v>4</v>
      </c>
      <c r="P34" s="37">
        <v>4</v>
      </c>
      <c r="Q34" s="19">
        <v>5</v>
      </c>
      <c r="R34" s="37">
        <v>1</v>
      </c>
      <c r="S34" s="37">
        <v>1</v>
      </c>
      <c r="T34" s="37">
        <v>0</v>
      </c>
      <c r="U34" s="19"/>
      <c r="V34" s="39">
        <v>7</v>
      </c>
      <c r="W34" s="21">
        <v>5</v>
      </c>
      <c r="X34" s="40">
        <v>0</v>
      </c>
      <c r="Y34" s="36">
        <v>0</v>
      </c>
      <c r="Z34" s="23">
        <f t="shared" si="0"/>
        <v>0.25833333333333336</v>
      </c>
      <c r="AA34" s="23"/>
      <c r="AB34" s="23"/>
      <c r="AD34" s="24"/>
      <c r="AE34" s="24"/>
      <c r="AF34" s="24"/>
      <c r="AG34" s="24"/>
      <c r="AH34" s="24"/>
    </row>
    <row r="35" spans="1:34" ht="16">
      <c r="A35" s="64">
        <v>200162549</v>
      </c>
      <c r="B35" s="37">
        <v>0</v>
      </c>
      <c r="C35" s="13">
        <v>0</v>
      </c>
      <c r="D35" s="14">
        <v>2</v>
      </c>
      <c r="E35" s="34">
        <v>1</v>
      </c>
      <c r="F35" s="37">
        <v>3</v>
      </c>
      <c r="G35" s="13">
        <v>1</v>
      </c>
      <c r="H35" s="41">
        <v>3</v>
      </c>
      <c r="I35" s="36">
        <f>3+1+0+0</f>
        <v>4</v>
      </c>
      <c r="J35" s="37">
        <f>1+2+1+1</f>
        <v>5</v>
      </c>
      <c r="K35" s="38">
        <v>3</v>
      </c>
      <c r="L35" s="37">
        <f>0</f>
        <v>0</v>
      </c>
      <c r="M35" s="18">
        <v>0</v>
      </c>
      <c r="N35" s="38">
        <v>2</v>
      </c>
      <c r="O35" s="34">
        <v>2</v>
      </c>
      <c r="P35" s="37">
        <v>1</v>
      </c>
      <c r="Q35" s="19">
        <v>3</v>
      </c>
      <c r="R35" s="37">
        <v>0</v>
      </c>
      <c r="S35" s="37">
        <v>1</v>
      </c>
      <c r="T35" s="37">
        <v>5</v>
      </c>
      <c r="U35" s="19">
        <v>3</v>
      </c>
      <c r="V35" s="39">
        <v>4</v>
      </c>
      <c r="W35" s="29">
        <v>2</v>
      </c>
      <c r="X35" s="40">
        <v>7</v>
      </c>
      <c r="Y35" s="34">
        <v>6</v>
      </c>
      <c r="Z35" s="23">
        <f t="shared" si="0"/>
        <v>0.24166666666666667</v>
      </c>
      <c r="AA35" s="23"/>
      <c r="AB35" s="23"/>
      <c r="AD35" s="24"/>
      <c r="AE35" s="24"/>
      <c r="AF35" s="24"/>
      <c r="AG35" s="24"/>
      <c r="AH35" s="24"/>
    </row>
    <row r="36" spans="1:34" ht="16">
      <c r="A36" s="64" t="s">
        <v>19</v>
      </c>
      <c r="B36" s="37">
        <v>0</v>
      </c>
      <c r="C36" s="13">
        <v>0</v>
      </c>
      <c r="D36" s="25">
        <v>4</v>
      </c>
      <c r="E36" s="34">
        <v>4</v>
      </c>
      <c r="F36" s="37">
        <v>3</v>
      </c>
      <c r="G36" s="13">
        <v>3</v>
      </c>
      <c r="H36" s="41">
        <v>7</v>
      </c>
      <c r="I36" s="36">
        <f>3+1+2+2</f>
        <v>8</v>
      </c>
      <c r="J36" s="37">
        <v>1</v>
      </c>
      <c r="K36" s="38">
        <v>3</v>
      </c>
      <c r="L36" s="37">
        <f>2+1+0+1</f>
        <v>4</v>
      </c>
      <c r="M36" s="18">
        <v>2</v>
      </c>
      <c r="N36" s="38">
        <v>1</v>
      </c>
      <c r="O36" s="34">
        <v>1</v>
      </c>
      <c r="P36" s="37">
        <v>4</v>
      </c>
      <c r="Q36" s="19">
        <v>4</v>
      </c>
      <c r="R36" s="37">
        <v>1</v>
      </c>
      <c r="S36" s="37">
        <v>2</v>
      </c>
      <c r="T36" s="37">
        <v>0</v>
      </c>
      <c r="U36" s="19">
        <v>2</v>
      </c>
      <c r="V36" s="39">
        <v>1</v>
      </c>
      <c r="W36" s="21">
        <v>0</v>
      </c>
      <c r="X36" s="40">
        <v>1</v>
      </c>
      <c r="Y36" s="36">
        <v>0</v>
      </c>
      <c r="Z36" s="23">
        <f t="shared" si="0"/>
        <v>0.23333333333333334</v>
      </c>
      <c r="AA36" s="42"/>
      <c r="AB36" s="42"/>
      <c r="AC36" s="43"/>
      <c r="AD36" s="24"/>
      <c r="AE36" s="24"/>
      <c r="AF36" s="24"/>
      <c r="AG36" s="24"/>
      <c r="AH36" s="24"/>
    </row>
    <row r="37" spans="1:34" ht="16">
      <c r="A37" s="64">
        <v>200150610</v>
      </c>
      <c r="B37" s="37">
        <v>0</v>
      </c>
      <c r="C37" s="13">
        <v>0</v>
      </c>
      <c r="D37" s="14">
        <v>8</v>
      </c>
      <c r="E37" s="34">
        <v>8</v>
      </c>
      <c r="F37" s="37">
        <v>5</v>
      </c>
      <c r="G37" s="13">
        <v>7</v>
      </c>
      <c r="H37" s="41">
        <v>0</v>
      </c>
      <c r="I37" s="36">
        <f>0</f>
        <v>0</v>
      </c>
      <c r="J37" s="37">
        <f>1</f>
        <v>1</v>
      </c>
      <c r="K37" s="38">
        <v>3</v>
      </c>
      <c r="L37" s="37">
        <f>1</f>
        <v>1</v>
      </c>
      <c r="M37" s="18">
        <v>0</v>
      </c>
      <c r="N37" s="38">
        <v>1</v>
      </c>
      <c r="O37" s="34">
        <v>1</v>
      </c>
      <c r="P37" s="37">
        <v>0</v>
      </c>
      <c r="Q37" s="19">
        <v>2</v>
      </c>
      <c r="R37" s="37">
        <v>1</v>
      </c>
      <c r="S37" s="37">
        <v>1</v>
      </c>
      <c r="T37" s="37">
        <v>0</v>
      </c>
      <c r="U37" s="19">
        <v>0</v>
      </c>
      <c r="V37" s="39">
        <v>2</v>
      </c>
      <c r="W37" s="21">
        <v>1</v>
      </c>
      <c r="X37" s="44">
        <v>7</v>
      </c>
      <c r="Y37" s="45">
        <v>7</v>
      </c>
      <c r="Z37" s="23">
        <f t="shared" si="0"/>
        <v>0.23333333333333334</v>
      </c>
      <c r="AA37" s="23"/>
      <c r="AB37" s="23"/>
      <c r="AD37" s="24"/>
      <c r="AE37" s="24"/>
      <c r="AF37" s="24"/>
      <c r="AG37" s="24"/>
      <c r="AH37" s="24"/>
    </row>
    <row r="38" spans="1:34" ht="16">
      <c r="A38" s="64">
        <v>200171555</v>
      </c>
      <c r="B38" s="37">
        <v>0</v>
      </c>
      <c r="C38" s="13">
        <v>0</v>
      </c>
      <c r="D38" s="25">
        <v>6</v>
      </c>
      <c r="E38" s="34">
        <v>6</v>
      </c>
      <c r="F38" s="37">
        <v>2</v>
      </c>
      <c r="G38" s="13">
        <v>3</v>
      </c>
      <c r="H38" s="41">
        <v>4</v>
      </c>
      <c r="I38" s="36">
        <f>2+2+0+0</f>
        <v>4</v>
      </c>
      <c r="J38" s="37">
        <f>2+2+1</f>
        <v>5</v>
      </c>
      <c r="K38" s="38">
        <v>3</v>
      </c>
      <c r="L38" s="37">
        <f>1+0+0+0</f>
        <v>1</v>
      </c>
      <c r="M38" s="18">
        <v>1</v>
      </c>
      <c r="N38" s="38">
        <v>4</v>
      </c>
      <c r="O38" s="34">
        <v>2</v>
      </c>
      <c r="P38" s="37">
        <v>2</v>
      </c>
      <c r="Q38" s="19">
        <v>3</v>
      </c>
      <c r="R38" s="37">
        <v>0</v>
      </c>
      <c r="S38" s="37">
        <v>0</v>
      </c>
      <c r="T38" s="37">
        <v>4</v>
      </c>
      <c r="U38" s="19">
        <v>3</v>
      </c>
      <c r="V38" s="39">
        <v>1</v>
      </c>
      <c r="W38" s="29">
        <v>0</v>
      </c>
      <c r="X38" s="40">
        <v>1</v>
      </c>
      <c r="Y38" s="36">
        <v>0</v>
      </c>
      <c r="Z38" s="23">
        <f t="shared" si="0"/>
        <v>0.22916666666666666</v>
      </c>
      <c r="AA38" s="23"/>
      <c r="AB38" s="23"/>
      <c r="AD38" s="24"/>
      <c r="AE38" s="24"/>
      <c r="AF38" s="24"/>
      <c r="AG38" s="24"/>
      <c r="AH38" s="24"/>
    </row>
    <row r="39" spans="1:34" ht="16">
      <c r="A39" s="64">
        <v>200144197</v>
      </c>
      <c r="B39" s="37">
        <v>0</v>
      </c>
      <c r="C39" s="13">
        <v>0</v>
      </c>
      <c r="D39" s="14">
        <v>0</v>
      </c>
      <c r="E39" s="34">
        <v>1</v>
      </c>
      <c r="F39" s="37">
        <v>3</v>
      </c>
      <c r="G39" s="13">
        <v>3</v>
      </c>
      <c r="H39" s="41">
        <v>4</v>
      </c>
      <c r="I39" s="36">
        <f>3+0+3+0</f>
        <v>6</v>
      </c>
      <c r="J39" s="37">
        <f>2+1+0+0</f>
        <v>3</v>
      </c>
      <c r="K39" s="38">
        <v>2</v>
      </c>
      <c r="L39" s="37">
        <f>2+1+1+3</f>
        <v>7</v>
      </c>
      <c r="M39" s="18">
        <v>5</v>
      </c>
      <c r="N39" s="38">
        <v>2</v>
      </c>
      <c r="O39" s="34">
        <v>2</v>
      </c>
      <c r="P39" s="37">
        <v>0</v>
      </c>
      <c r="Q39" s="19">
        <v>1</v>
      </c>
      <c r="R39" s="37">
        <v>1</v>
      </c>
      <c r="S39" s="37">
        <v>1</v>
      </c>
      <c r="T39" s="37">
        <v>1</v>
      </c>
      <c r="U39" s="19">
        <v>2</v>
      </c>
      <c r="V39" s="39">
        <v>3</v>
      </c>
      <c r="W39" s="21">
        <v>1</v>
      </c>
      <c r="X39" s="40">
        <v>2</v>
      </c>
      <c r="Y39" s="34">
        <v>2</v>
      </c>
      <c r="Z39" s="23">
        <f t="shared" si="0"/>
        <v>0.21666666666666667</v>
      </c>
      <c r="AA39" s="23"/>
      <c r="AB39" s="23"/>
      <c r="AD39" s="24"/>
      <c r="AE39" s="24"/>
      <c r="AF39" s="24"/>
      <c r="AG39" s="24"/>
      <c r="AH39" s="24"/>
    </row>
    <row r="40" spans="1:34" ht="16">
      <c r="A40" s="64">
        <v>200059579</v>
      </c>
      <c r="B40" s="37">
        <v>0</v>
      </c>
      <c r="C40" s="13">
        <v>0</v>
      </c>
      <c r="D40" s="25">
        <v>9</v>
      </c>
      <c r="E40" s="34">
        <v>9</v>
      </c>
      <c r="F40" s="37">
        <v>0</v>
      </c>
      <c r="G40" s="13">
        <v>0</v>
      </c>
      <c r="H40" s="41">
        <v>5</v>
      </c>
      <c r="I40" s="36">
        <f>3+1+3+0</f>
        <v>7</v>
      </c>
      <c r="J40" s="37">
        <f>2+0+0+0</f>
        <v>2</v>
      </c>
      <c r="K40" s="38">
        <v>2</v>
      </c>
      <c r="L40" s="37">
        <f>2</f>
        <v>2</v>
      </c>
      <c r="M40" s="18">
        <v>2</v>
      </c>
      <c r="N40" s="38">
        <v>0</v>
      </c>
      <c r="O40" s="34">
        <v>0</v>
      </c>
      <c r="P40" s="37">
        <v>0</v>
      </c>
      <c r="Q40" s="19">
        <v>0</v>
      </c>
      <c r="R40" s="37">
        <v>0</v>
      </c>
      <c r="S40" s="37">
        <v>0</v>
      </c>
      <c r="T40" s="37">
        <v>0</v>
      </c>
      <c r="U40" s="19">
        <v>0</v>
      </c>
      <c r="V40" s="39">
        <v>0</v>
      </c>
      <c r="W40" s="21">
        <v>0</v>
      </c>
      <c r="X40" s="40">
        <v>2</v>
      </c>
      <c r="Y40" s="36">
        <v>2</v>
      </c>
      <c r="Z40" s="23">
        <f t="shared" si="0"/>
        <v>0.17499999999999999</v>
      </c>
      <c r="AA40" s="23"/>
      <c r="AB40" s="23"/>
      <c r="AD40" s="24"/>
      <c r="AE40" s="24"/>
      <c r="AF40" s="24"/>
      <c r="AG40" s="24"/>
      <c r="AH40" s="24"/>
    </row>
    <row r="41" spans="1:34" ht="16">
      <c r="A41" s="64">
        <v>200155148</v>
      </c>
      <c r="B41" s="37">
        <v>0</v>
      </c>
      <c r="C41" s="13">
        <v>0</v>
      </c>
      <c r="D41" s="14">
        <v>7</v>
      </c>
      <c r="E41" s="34">
        <v>7</v>
      </c>
      <c r="F41" s="37">
        <v>0</v>
      </c>
      <c r="G41" s="13">
        <v>0</v>
      </c>
      <c r="H41" s="41">
        <v>0</v>
      </c>
      <c r="I41" s="36">
        <v>0</v>
      </c>
      <c r="J41" s="37">
        <f>0</f>
        <v>0</v>
      </c>
      <c r="K41" s="38">
        <v>0</v>
      </c>
      <c r="L41" s="37">
        <f>0</f>
        <v>0</v>
      </c>
      <c r="M41" s="18">
        <v>0</v>
      </c>
      <c r="N41" s="38">
        <v>3</v>
      </c>
      <c r="O41" s="34">
        <v>3</v>
      </c>
      <c r="P41" s="37">
        <v>1</v>
      </c>
      <c r="Q41" s="19">
        <v>1</v>
      </c>
      <c r="R41" s="37">
        <v>1</v>
      </c>
      <c r="S41" s="37">
        <v>2</v>
      </c>
      <c r="T41" s="37">
        <v>0</v>
      </c>
      <c r="U41" s="19">
        <v>0</v>
      </c>
      <c r="V41" s="39">
        <v>8</v>
      </c>
      <c r="W41" s="21">
        <v>7</v>
      </c>
      <c r="X41" s="40">
        <v>1</v>
      </c>
      <c r="Y41" s="34">
        <v>0</v>
      </c>
      <c r="Z41" s="23">
        <f t="shared" si="0"/>
        <v>0.17083333333333334</v>
      </c>
      <c r="AA41" s="23"/>
      <c r="AB41" s="23"/>
      <c r="AD41" s="24"/>
      <c r="AE41" s="24"/>
      <c r="AF41" s="24"/>
      <c r="AG41" s="24"/>
      <c r="AH41" s="24"/>
    </row>
    <row r="42" spans="1:34" ht="16">
      <c r="A42" s="64">
        <v>200108968</v>
      </c>
      <c r="B42" s="37">
        <v>0</v>
      </c>
      <c r="C42" s="13">
        <v>0</v>
      </c>
      <c r="D42" s="25">
        <v>2</v>
      </c>
      <c r="E42" s="34">
        <v>1</v>
      </c>
      <c r="F42" s="37">
        <v>4</v>
      </c>
      <c r="G42" s="13">
        <v>4</v>
      </c>
      <c r="H42" s="41">
        <v>1</v>
      </c>
      <c r="I42" s="36">
        <f>0</f>
        <v>0</v>
      </c>
      <c r="J42" s="37">
        <f>2+2+0</f>
        <v>4</v>
      </c>
      <c r="K42" s="38">
        <v>4</v>
      </c>
      <c r="L42" s="37">
        <f>1+0+0+0</f>
        <v>1</v>
      </c>
      <c r="M42" s="18">
        <v>0</v>
      </c>
      <c r="N42" s="38">
        <v>1</v>
      </c>
      <c r="O42" s="34">
        <v>1</v>
      </c>
      <c r="P42" s="37">
        <v>2</v>
      </c>
      <c r="Q42" s="19">
        <v>1</v>
      </c>
      <c r="R42" s="37">
        <v>0</v>
      </c>
      <c r="S42" s="37">
        <v>0</v>
      </c>
      <c r="T42" s="37">
        <v>0</v>
      </c>
      <c r="U42" s="19">
        <v>1</v>
      </c>
      <c r="V42" s="39">
        <v>0</v>
      </c>
      <c r="W42" s="21">
        <v>0</v>
      </c>
      <c r="X42" s="40">
        <v>2</v>
      </c>
      <c r="Y42" s="36">
        <v>2</v>
      </c>
      <c r="Z42" s="23">
        <f t="shared" si="0"/>
        <v>0.12916666666666668</v>
      </c>
      <c r="AA42" s="23"/>
      <c r="AB42" s="23"/>
      <c r="AD42" s="24"/>
      <c r="AE42" s="24"/>
      <c r="AF42" s="24"/>
      <c r="AG42" s="24"/>
      <c r="AH42" s="24"/>
    </row>
    <row r="43" spans="1:34" ht="16">
      <c r="A43" s="64">
        <v>200134439</v>
      </c>
      <c r="B43" s="37">
        <v>0</v>
      </c>
      <c r="C43" s="13">
        <v>0</v>
      </c>
      <c r="D43" s="14">
        <v>6</v>
      </c>
      <c r="E43" s="34">
        <v>4</v>
      </c>
      <c r="F43" s="37">
        <v>0</v>
      </c>
      <c r="G43" s="13">
        <v>0</v>
      </c>
      <c r="H43" s="41">
        <v>3</v>
      </c>
      <c r="I43" s="36">
        <f>3+0+0+0</f>
        <v>3</v>
      </c>
      <c r="J43" s="37">
        <f>0+2+0+0</f>
        <v>2</v>
      </c>
      <c r="K43" s="38">
        <v>3</v>
      </c>
      <c r="L43" s="37">
        <f>0</f>
        <v>0</v>
      </c>
      <c r="M43" s="18">
        <v>0</v>
      </c>
      <c r="N43" s="38">
        <v>0</v>
      </c>
      <c r="O43" s="34">
        <v>0</v>
      </c>
      <c r="P43" s="37">
        <v>0</v>
      </c>
      <c r="Q43" s="19">
        <v>0</v>
      </c>
      <c r="R43" s="37">
        <v>1</v>
      </c>
      <c r="S43" s="37">
        <v>0</v>
      </c>
      <c r="T43" s="37">
        <v>0</v>
      </c>
      <c r="U43" s="19">
        <v>0</v>
      </c>
      <c r="V43" s="39">
        <v>1</v>
      </c>
      <c r="W43" s="21">
        <v>0</v>
      </c>
      <c r="X43" s="40">
        <v>0</v>
      </c>
      <c r="Y43" s="34">
        <v>0</v>
      </c>
      <c r="Z43" s="23">
        <f t="shared" si="0"/>
        <v>9.583333333333334E-2</v>
      </c>
      <c r="AA43" s="23"/>
      <c r="AB43" s="23"/>
      <c r="AD43" s="24"/>
      <c r="AE43" s="24"/>
      <c r="AF43" s="24"/>
      <c r="AG43" s="24"/>
      <c r="AH43" s="24"/>
    </row>
    <row r="44" spans="1:34" ht="16">
      <c r="A44" s="64">
        <v>200143264</v>
      </c>
      <c r="B44" s="37">
        <v>0</v>
      </c>
      <c r="C44" s="13">
        <v>1</v>
      </c>
      <c r="D44" s="25">
        <v>0</v>
      </c>
      <c r="E44" s="34">
        <v>0</v>
      </c>
      <c r="F44" s="37">
        <v>1</v>
      </c>
      <c r="G44" s="13">
        <v>0</v>
      </c>
      <c r="H44" s="41">
        <v>3</v>
      </c>
      <c r="I44" s="36">
        <f>1+0+2+0</f>
        <v>3</v>
      </c>
      <c r="J44" s="37">
        <f>0</f>
        <v>0</v>
      </c>
      <c r="K44" s="38">
        <v>0</v>
      </c>
      <c r="L44" s="37">
        <f>0+0+0+0</f>
        <v>0</v>
      </c>
      <c r="M44" s="18">
        <v>0</v>
      </c>
      <c r="N44" s="38">
        <v>3</v>
      </c>
      <c r="O44" s="34">
        <v>3</v>
      </c>
      <c r="P44" s="37">
        <v>2</v>
      </c>
      <c r="Q44" s="19">
        <v>1</v>
      </c>
      <c r="R44" s="37">
        <v>0</v>
      </c>
      <c r="S44" s="37">
        <v>0</v>
      </c>
      <c r="T44" s="37">
        <v>0</v>
      </c>
      <c r="U44" s="19">
        <v>2</v>
      </c>
      <c r="V44" s="39">
        <v>0</v>
      </c>
      <c r="W44" s="21">
        <v>0</v>
      </c>
      <c r="X44" s="40">
        <v>0</v>
      </c>
      <c r="Y44" s="36">
        <v>0</v>
      </c>
      <c r="Z44" s="23">
        <f t="shared" si="0"/>
        <v>7.9166666666666663E-2</v>
      </c>
      <c r="AA44" s="23"/>
      <c r="AB44" s="23"/>
      <c r="AD44" s="24"/>
      <c r="AE44" s="24"/>
      <c r="AF44" s="24"/>
      <c r="AG44" s="24"/>
      <c r="AH44" s="24"/>
    </row>
    <row r="45" spans="1:34" ht="16">
      <c r="A45" s="64">
        <v>200155568</v>
      </c>
      <c r="B45" s="37">
        <v>0</v>
      </c>
      <c r="C45" s="13">
        <v>0</v>
      </c>
      <c r="D45" s="14">
        <v>0</v>
      </c>
      <c r="E45" s="34">
        <v>0</v>
      </c>
      <c r="F45" s="37">
        <v>0</v>
      </c>
      <c r="G45" s="13">
        <v>1</v>
      </c>
      <c r="H45" s="41">
        <v>0</v>
      </c>
      <c r="I45" s="36">
        <v>0</v>
      </c>
      <c r="J45" s="37">
        <f>2+2+0</f>
        <v>4</v>
      </c>
      <c r="K45" s="38">
        <v>2</v>
      </c>
      <c r="L45" s="37">
        <f>1+1+0+0</f>
        <v>2</v>
      </c>
      <c r="M45" s="18">
        <v>2</v>
      </c>
      <c r="N45" s="38">
        <v>0</v>
      </c>
      <c r="O45" s="34">
        <v>0</v>
      </c>
      <c r="P45" s="37">
        <v>0</v>
      </c>
      <c r="Q45" s="19">
        <v>0</v>
      </c>
      <c r="R45" s="37">
        <v>0</v>
      </c>
      <c r="S45" s="37">
        <v>1</v>
      </c>
      <c r="T45" s="37">
        <v>0</v>
      </c>
      <c r="U45" s="19">
        <v>0</v>
      </c>
      <c r="V45" s="39">
        <v>0</v>
      </c>
      <c r="W45" s="21">
        <v>0</v>
      </c>
      <c r="X45" s="40">
        <v>3</v>
      </c>
      <c r="Y45" s="34">
        <v>1</v>
      </c>
      <c r="Z45" s="23">
        <f t="shared" si="0"/>
        <v>6.6666666666666666E-2</v>
      </c>
      <c r="AA45" s="23"/>
      <c r="AB45" s="23"/>
      <c r="AD45" s="24"/>
      <c r="AE45" s="24"/>
      <c r="AF45" s="24"/>
      <c r="AG45" s="24"/>
      <c r="AH45" s="24"/>
    </row>
    <row r="46" spans="1:34" ht="16">
      <c r="A46" s="64">
        <v>200155982</v>
      </c>
      <c r="B46" s="61">
        <v>0</v>
      </c>
      <c r="C46" s="62">
        <v>0</v>
      </c>
      <c r="D46" s="14">
        <v>0</v>
      </c>
      <c r="E46" s="34">
        <v>0</v>
      </c>
      <c r="F46" s="37">
        <v>2</v>
      </c>
      <c r="G46" s="62">
        <v>1</v>
      </c>
      <c r="H46" s="46">
        <v>0</v>
      </c>
      <c r="I46" s="36">
        <v>0</v>
      </c>
      <c r="J46" s="37">
        <f>0</f>
        <v>0</v>
      </c>
      <c r="K46" s="38">
        <v>2</v>
      </c>
      <c r="L46" s="37">
        <f>0</f>
        <v>0</v>
      </c>
      <c r="M46" s="63">
        <v>0</v>
      </c>
      <c r="N46" s="38">
        <v>0</v>
      </c>
      <c r="O46" s="34">
        <v>0</v>
      </c>
      <c r="P46" s="37">
        <v>1</v>
      </c>
      <c r="Q46" s="19">
        <v>1</v>
      </c>
      <c r="R46" s="37">
        <v>0</v>
      </c>
      <c r="S46" s="37">
        <v>0</v>
      </c>
      <c r="T46" s="37">
        <v>0</v>
      </c>
      <c r="U46" s="19">
        <v>0</v>
      </c>
      <c r="V46" s="39">
        <v>0</v>
      </c>
      <c r="W46" s="21">
        <v>0</v>
      </c>
      <c r="X46" s="40">
        <v>3</v>
      </c>
      <c r="Y46" s="36">
        <v>3</v>
      </c>
      <c r="Z46" s="23">
        <f t="shared" si="0"/>
        <v>5.4166666666666669E-2</v>
      </c>
      <c r="AA46" s="23"/>
      <c r="AB46" s="23"/>
      <c r="AD46" s="24"/>
      <c r="AE46" s="24"/>
      <c r="AF46" s="24"/>
      <c r="AG46" s="24"/>
      <c r="AH46" s="24"/>
    </row>
    <row r="47" spans="1:34" s="57" customFormat="1" ht="16">
      <c r="A47" s="47"/>
      <c r="B47" s="48"/>
      <c r="C47" s="49"/>
      <c r="D47" s="50"/>
      <c r="E47" s="48"/>
      <c r="F47" s="51"/>
      <c r="G47" s="49"/>
      <c r="H47" s="52"/>
      <c r="I47" s="48"/>
      <c r="J47" s="48"/>
      <c r="K47" s="53"/>
      <c r="L47" s="48"/>
      <c r="M47" s="54"/>
      <c r="N47" s="53"/>
      <c r="O47" s="48"/>
      <c r="P47" s="48"/>
      <c r="Q47" s="55"/>
      <c r="R47" s="48"/>
      <c r="S47" s="48"/>
      <c r="T47" s="48"/>
      <c r="U47" s="55"/>
      <c r="V47" s="53"/>
      <c r="W47" s="48"/>
      <c r="X47" s="53"/>
      <c r="Y47" s="48"/>
      <c r="Z47" s="56"/>
      <c r="AA47" s="56"/>
      <c r="AB47" s="56"/>
      <c r="AD47" s="58"/>
      <c r="AE47" s="58"/>
      <c r="AF47" s="58"/>
      <c r="AG47" s="58"/>
      <c r="AH47" s="58"/>
    </row>
    <row r="48" spans="1:34" s="57" customFormat="1" ht="16">
      <c r="A48" s="47"/>
      <c r="B48" s="48"/>
      <c r="C48" s="49"/>
      <c r="D48" s="50"/>
      <c r="E48" s="48"/>
      <c r="F48" s="51"/>
      <c r="G48" s="49"/>
      <c r="H48" s="52"/>
      <c r="I48" s="48"/>
      <c r="J48" s="48"/>
      <c r="K48" s="53"/>
      <c r="L48" s="48"/>
      <c r="M48" s="54"/>
      <c r="N48" s="53"/>
      <c r="O48" s="48"/>
      <c r="P48" s="48"/>
      <c r="Q48" s="55"/>
      <c r="R48" s="48"/>
      <c r="S48" s="48"/>
      <c r="T48" s="48"/>
      <c r="U48" s="55"/>
      <c r="V48" s="53"/>
      <c r="W48" s="48"/>
      <c r="X48" s="53"/>
      <c r="Y48" s="48"/>
      <c r="Z48" s="56"/>
      <c r="AA48" s="56"/>
      <c r="AB48" s="56"/>
      <c r="AD48" s="58"/>
      <c r="AE48" s="58"/>
      <c r="AF48" s="58"/>
      <c r="AG48" s="58"/>
      <c r="AH48" s="58"/>
    </row>
    <row r="49" spans="1:34" s="57" customFormat="1" ht="16">
      <c r="A49" s="47"/>
      <c r="B49" s="48"/>
      <c r="C49" s="49"/>
      <c r="D49" s="50"/>
      <c r="E49" s="48"/>
      <c r="F49" s="51"/>
      <c r="G49" s="49"/>
      <c r="H49" s="52"/>
      <c r="I49" s="48"/>
      <c r="J49" s="48"/>
      <c r="K49" s="53"/>
      <c r="L49" s="48"/>
      <c r="M49" s="54"/>
      <c r="N49" s="53"/>
      <c r="O49" s="48"/>
      <c r="P49" s="48"/>
      <c r="Q49" s="55"/>
      <c r="R49" s="48"/>
      <c r="S49" s="48"/>
      <c r="T49" s="48"/>
      <c r="U49" s="55"/>
      <c r="V49" s="53"/>
      <c r="W49" s="59"/>
      <c r="X49" s="53"/>
      <c r="Y49" s="48"/>
      <c r="Z49" s="56"/>
      <c r="AA49" s="56"/>
      <c r="AB49" s="56"/>
      <c r="AD49" s="58"/>
      <c r="AE49" s="58"/>
      <c r="AF49" s="58"/>
      <c r="AG49" s="58"/>
      <c r="AH49" s="58"/>
    </row>
    <row r="50" spans="1:34" s="57" customFormat="1" ht="16">
      <c r="A50" s="47"/>
      <c r="B50" s="48"/>
      <c r="C50" s="49"/>
      <c r="D50" s="50"/>
      <c r="E50" s="48"/>
      <c r="F50" s="51"/>
      <c r="G50" s="49"/>
      <c r="H50" s="52"/>
      <c r="I50" s="48"/>
      <c r="J50" s="48"/>
      <c r="K50" s="53"/>
      <c r="L50" s="48"/>
      <c r="M50" s="54"/>
      <c r="N50" s="53"/>
      <c r="O50" s="48"/>
      <c r="P50" s="48"/>
      <c r="Q50" s="55"/>
      <c r="R50" s="48"/>
      <c r="S50" s="48"/>
      <c r="T50" s="48"/>
      <c r="U50" s="55"/>
      <c r="V50" s="53"/>
      <c r="W50" s="60"/>
      <c r="X50" s="53"/>
      <c r="Y50" s="48"/>
      <c r="Z50" s="56"/>
      <c r="AA50" s="56"/>
      <c r="AB50" s="56"/>
      <c r="AD50" s="58"/>
      <c r="AE50" s="58"/>
      <c r="AF50" s="58"/>
      <c r="AG50" s="58"/>
      <c r="AH50" s="58"/>
    </row>
  </sheetData>
  <pageMargins left="0.7" right="0.7" top="0.75" bottom="0.75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dduke</dc:creator>
  <cp:lastModifiedBy>David Collins</cp:lastModifiedBy>
  <cp:lastPrinted>2014-08-26T18:18:29Z</cp:lastPrinted>
  <dcterms:created xsi:type="dcterms:W3CDTF">2014-08-26T18:11:14Z</dcterms:created>
  <dcterms:modified xsi:type="dcterms:W3CDTF">2021-10-05T14:51:56Z</dcterms:modified>
</cp:coreProperties>
</file>